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dejean\Desktop\"/>
    </mc:Choice>
  </mc:AlternateContent>
  <bookViews>
    <workbookView xWindow="0" yWindow="0" windowWidth="15360" windowHeight="7755" tabRatio="795" activeTab="3"/>
  </bookViews>
  <sheets>
    <sheet name="NDF" sheetId="3" r:id="rId1"/>
    <sheet name="Factures" sheetId="2" r:id="rId2"/>
    <sheet name="Salaires internationaux" sheetId="6" r:id="rId3"/>
    <sheet name="SYNTHESE 2016 2017" sheetId="14" r:id="rId4"/>
  </sheets>
  <externalReferences>
    <externalReference r:id="rId5"/>
  </externalReferences>
  <definedNames>
    <definedName name="_xlnm._FilterDatabase" localSheetId="1" hidden="1">Factures!$A$4:$U$3180</definedName>
    <definedName name="_xlnm._FilterDatabase" localSheetId="0" hidden="1">NDF!$A$4:$I$417</definedName>
    <definedName name="_xlnm._FilterDatabase" localSheetId="2" hidden="1">'Salaires internationaux'!$A$3:$J$579</definedName>
    <definedName name="_xlnm.Print_Titles" localSheetId="1">Factures!$4:$4</definedName>
    <definedName name="_xlnm.Print_Area" localSheetId="1">Factures!$A$2:$R$3150</definedName>
    <definedName name="_xlnm.Print_Area" localSheetId="0">NDF!$A$2:$G$417</definedName>
    <definedName name="_xlnm.Print_Area" localSheetId="2">'Salaires internationaux'!$A$1:$F$566</definedName>
  </definedNames>
  <calcPr calcId="152511" concurrentCalc="0"/>
</workbook>
</file>

<file path=xl/calcChain.xml><?xml version="1.0" encoding="utf-8"?>
<calcChain xmlns="http://schemas.openxmlformats.org/spreadsheetml/2006/main">
  <c r="B4" i="14" l="1"/>
  <c r="B5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I3090" i="2"/>
  <c r="I3084" i="2"/>
  <c r="I3083" i="2"/>
  <c r="I2961" i="2"/>
  <c r="I3171" i="2"/>
  <c r="I3170" i="2"/>
  <c r="I2960" i="2"/>
  <c r="I3085" i="2"/>
  <c r="I3169" i="2"/>
  <c r="I3164" i="2"/>
  <c r="I3163" i="2"/>
  <c r="I3156" i="2"/>
  <c r="I3155" i="2"/>
  <c r="I3154" i="2"/>
  <c r="I999" i="2"/>
  <c r="J999" i="2"/>
  <c r="E18" i="14"/>
  <c r="D18" i="14"/>
  <c r="F179" i="3"/>
  <c r="F187" i="3"/>
  <c r="F214" i="3"/>
  <c r="F224" i="3"/>
  <c r="F233" i="3"/>
  <c r="C18" i="14"/>
  <c r="E17" i="14"/>
  <c r="D17" i="14"/>
  <c r="C17" i="14"/>
  <c r="E16" i="14"/>
  <c r="D16" i="14"/>
  <c r="C16" i="14"/>
  <c r="E15" i="14"/>
  <c r="D15" i="14"/>
  <c r="C15" i="14"/>
  <c r="E14" i="14"/>
  <c r="D14" i="14"/>
  <c r="C14" i="14"/>
  <c r="E13" i="14"/>
  <c r="D13" i="14"/>
  <c r="C13" i="14"/>
  <c r="E12" i="14"/>
  <c r="D12" i="14"/>
  <c r="C12" i="14"/>
  <c r="E11" i="14"/>
  <c r="D11" i="14"/>
  <c r="C11" i="14"/>
  <c r="E10" i="14"/>
  <c r="D10" i="14"/>
  <c r="C10" i="14"/>
  <c r="E9" i="14"/>
  <c r="D9" i="14"/>
  <c r="C9" i="14"/>
  <c r="E8" i="14"/>
  <c r="D8" i="14"/>
  <c r="C8" i="14"/>
  <c r="E7" i="14"/>
  <c r="D7" i="14"/>
  <c r="C7" i="14"/>
  <c r="E6" i="14"/>
  <c r="D6" i="14"/>
  <c r="C6" i="14"/>
  <c r="E5" i="14"/>
  <c r="D5" i="14"/>
  <c r="C5" i="14"/>
  <c r="E4" i="14"/>
  <c r="D4" i="14"/>
  <c r="C4" i="14"/>
  <c r="I3152" i="2"/>
  <c r="I3137" i="2"/>
  <c r="I3136" i="2"/>
  <c r="I3135" i="2"/>
  <c r="I3114" i="2"/>
  <c r="I3098" i="2"/>
  <c r="I3097" i="2"/>
  <c r="I3096" i="2"/>
  <c r="I3095" i="2"/>
  <c r="I3081" i="2"/>
  <c r="I3078" i="2"/>
  <c r="I3077" i="2"/>
  <c r="I3076" i="2"/>
  <c r="I3072" i="2"/>
  <c r="I3071" i="2"/>
  <c r="I3066" i="2"/>
  <c r="I3065" i="2"/>
  <c r="I3008" i="2"/>
  <c r="I3044" i="2"/>
  <c r="I3043" i="2"/>
  <c r="I3029" i="2"/>
  <c r="I3027" i="2"/>
  <c r="I3026" i="2"/>
  <c r="I3025" i="2"/>
  <c r="I3019" i="2"/>
  <c r="I3018" i="2"/>
  <c r="I3017" i="2"/>
  <c r="I3016" i="2"/>
  <c r="I3015" i="2"/>
  <c r="I3014" i="2"/>
  <c r="I3001" i="2"/>
  <c r="I2999" i="2"/>
  <c r="I2998" i="2"/>
  <c r="I2997" i="2"/>
  <c r="I2992" i="2"/>
  <c r="I2991" i="2"/>
  <c r="I2990" i="2"/>
  <c r="I2953" i="2"/>
  <c r="I2941" i="2"/>
  <c r="I2933" i="2"/>
  <c r="I2929" i="2"/>
  <c r="I2928" i="2"/>
  <c r="I2891" i="2"/>
  <c r="I2886" i="2"/>
  <c r="I2885" i="2"/>
  <c r="I2848" i="2"/>
  <c r="I2791" i="2"/>
  <c r="I2831" i="2"/>
  <c r="I2263" i="2"/>
  <c r="I2823" i="2"/>
  <c r="I2824" i="2"/>
  <c r="I2815" i="2"/>
  <c r="I2814" i="2"/>
  <c r="I2813" i="2"/>
  <c r="I2807" i="2"/>
  <c r="I2798" i="2"/>
  <c r="I2797" i="2"/>
  <c r="I2794" i="2"/>
  <c r="I2790" i="2"/>
  <c r="I2792" i="2"/>
  <c r="H2595" i="2"/>
  <c r="I2787" i="2"/>
  <c r="I2786" i="2"/>
  <c r="I2779" i="2"/>
  <c r="J2765" i="2"/>
  <c r="I2765" i="2"/>
  <c r="H2608" i="2"/>
  <c r="I2749" i="2"/>
  <c r="I2743" i="2"/>
  <c r="I2737" i="2"/>
  <c r="I2736" i="2"/>
  <c r="I2724" i="2"/>
  <c r="I2720" i="2"/>
  <c r="I2719" i="2"/>
  <c r="I2713" i="2"/>
  <c r="I2712" i="2"/>
  <c r="I2711" i="2"/>
  <c r="I2708" i="2"/>
  <c r="I2709" i="2"/>
  <c r="I2710" i="2"/>
  <c r="I2707" i="2"/>
  <c r="I2695" i="2"/>
  <c r="I2683" i="2"/>
  <c r="I2644" i="2"/>
  <c r="H2643" i="2"/>
  <c r="H2644" i="2"/>
  <c r="H2646" i="2"/>
  <c r="I2640" i="2"/>
  <c r="H2634" i="2"/>
  <c r="H2635" i="2"/>
  <c r="H2636" i="2"/>
  <c r="H2637" i="2"/>
  <c r="H2638" i="2"/>
  <c r="H2639" i="2"/>
  <c r="H2640" i="2"/>
  <c r="H2641" i="2"/>
  <c r="H2642" i="2"/>
  <c r="I2630" i="2"/>
  <c r="I2629" i="2"/>
  <c r="I2625" i="2"/>
  <c r="H2623" i="2"/>
  <c r="J2618" i="2"/>
  <c r="I2618" i="2"/>
  <c r="I2609" i="2"/>
  <c r="I2607" i="2"/>
  <c r="I2606" i="2"/>
  <c r="I2605" i="2"/>
  <c r="I2604" i="2"/>
  <c r="I2603" i="2"/>
  <c r="H2604" i="2"/>
  <c r="H2605" i="2"/>
  <c r="H2606" i="2"/>
  <c r="H2607" i="2"/>
  <c r="H2609" i="2"/>
  <c r="H2610" i="2"/>
  <c r="H2611" i="2"/>
  <c r="H2612" i="2"/>
  <c r="H2613" i="2"/>
  <c r="H2614" i="2"/>
  <c r="H2615" i="2"/>
  <c r="H2616" i="2"/>
  <c r="H2617" i="2"/>
  <c r="H2618" i="2"/>
  <c r="H2619" i="2"/>
  <c r="H2620" i="2"/>
  <c r="H2621" i="2"/>
  <c r="H2622" i="2"/>
  <c r="H2624" i="2"/>
  <c r="H2625" i="2"/>
  <c r="H2626" i="2"/>
  <c r="H2627" i="2"/>
  <c r="H2628" i="2"/>
  <c r="H2629" i="2"/>
  <c r="H2630" i="2"/>
  <c r="H2631" i="2"/>
  <c r="H2632" i="2"/>
  <c r="H2633" i="2"/>
  <c r="H2594" i="2"/>
  <c r="H2593" i="2"/>
  <c r="I2589" i="2"/>
  <c r="H2589" i="2"/>
  <c r="H2590" i="2"/>
  <c r="H2591" i="2"/>
  <c r="H2592" i="2"/>
  <c r="H2596" i="2"/>
  <c r="H2597" i="2"/>
  <c r="H2598" i="2"/>
  <c r="H2599" i="2"/>
  <c r="H2600" i="2"/>
  <c r="H2601" i="2"/>
  <c r="H2602" i="2"/>
  <c r="H2603" i="2"/>
  <c r="I2576" i="2"/>
  <c r="I2571" i="2"/>
  <c r="H2566" i="2"/>
  <c r="H2567" i="2"/>
  <c r="H2568" i="2"/>
  <c r="H2569" i="2"/>
  <c r="H2478" i="2"/>
  <c r="I2559" i="2"/>
  <c r="J2552" i="2"/>
  <c r="I2552" i="2"/>
  <c r="H2557" i="2"/>
  <c r="H2558" i="2"/>
  <c r="H2559" i="2"/>
  <c r="H2560" i="2"/>
  <c r="H2561" i="2"/>
  <c r="H2562" i="2"/>
  <c r="H2563" i="2"/>
  <c r="H2564" i="2"/>
  <c r="H2565" i="2"/>
  <c r="H2570" i="2"/>
  <c r="H2571" i="2"/>
  <c r="H2572" i="2"/>
  <c r="H2573" i="2"/>
  <c r="H2575" i="2"/>
  <c r="H2576" i="2"/>
  <c r="H2577" i="2"/>
  <c r="H2578" i="2"/>
  <c r="H2579" i="2"/>
  <c r="H2580" i="2"/>
  <c r="H2581" i="2"/>
  <c r="H2582" i="2"/>
  <c r="H2583" i="2"/>
  <c r="H2584" i="2"/>
  <c r="H2585" i="2"/>
  <c r="H2586" i="2"/>
  <c r="H2587" i="2"/>
  <c r="H2588" i="2"/>
  <c r="I2539" i="2"/>
  <c r="H2538" i="2"/>
  <c r="H2529" i="2"/>
  <c r="H2530" i="2"/>
  <c r="H2531" i="2"/>
  <c r="I2526" i="2"/>
  <c r="H2539" i="2"/>
  <c r="H2540" i="2"/>
  <c r="H2541" i="2"/>
  <c r="H2542" i="2"/>
  <c r="H2543" i="2"/>
  <c r="H2544" i="2"/>
  <c r="H2545" i="2"/>
  <c r="H2546" i="2"/>
  <c r="H2547" i="2"/>
  <c r="H2548" i="2"/>
  <c r="H2549" i="2"/>
  <c r="H2550" i="2"/>
  <c r="H2551" i="2"/>
  <c r="H2552" i="2"/>
  <c r="H2553" i="2"/>
  <c r="H2554" i="2"/>
  <c r="H2555" i="2"/>
  <c r="H2556" i="2"/>
  <c r="I2509" i="2"/>
  <c r="I2506" i="2"/>
  <c r="I2487" i="2"/>
  <c r="H2491" i="2"/>
  <c r="H2492" i="2"/>
  <c r="H2493" i="2"/>
  <c r="H2494" i="2"/>
  <c r="H2495" i="2"/>
  <c r="H2496" i="2"/>
  <c r="H2497" i="2"/>
  <c r="H2498" i="2"/>
  <c r="H2499" i="2"/>
  <c r="H2500" i="2"/>
  <c r="H2501" i="2"/>
  <c r="H2502" i="2"/>
  <c r="H2503" i="2"/>
  <c r="H2504" i="2"/>
  <c r="H2505" i="2"/>
  <c r="H2506" i="2"/>
  <c r="H2507" i="2"/>
  <c r="H2508" i="2"/>
  <c r="H2509" i="2"/>
  <c r="H2510" i="2"/>
  <c r="H2511" i="2"/>
  <c r="H2512" i="2"/>
  <c r="H2513" i="2"/>
  <c r="H2514" i="2"/>
  <c r="H2515" i="2"/>
  <c r="H2516" i="2"/>
  <c r="H2517" i="2"/>
  <c r="H2518" i="2"/>
  <c r="H2519" i="2"/>
  <c r="H2520" i="2"/>
  <c r="H2521" i="2"/>
  <c r="H2522" i="2"/>
  <c r="H2523" i="2"/>
  <c r="H2524" i="2"/>
  <c r="H2525" i="2"/>
  <c r="H2526" i="2"/>
  <c r="H2527" i="2"/>
  <c r="H2528" i="2"/>
  <c r="H2532" i="2"/>
  <c r="H2533" i="2"/>
  <c r="H2534" i="2"/>
  <c r="H2535" i="2"/>
  <c r="H2536" i="2"/>
  <c r="H2537" i="2"/>
  <c r="H2479" i="2"/>
  <c r="I2475" i="2"/>
  <c r="I2469" i="2"/>
  <c r="H2470" i="2"/>
  <c r="H2471" i="2"/>
  <c r="H2472" i="2"/>
  <c r="H2473" i="2"/>
  <c r="H2474" i="2"/>
  <c r="H2475" i="2"/>
  <c r="H2476" i="2"/>
  <c r="H2477" i="2"/>
  <c r="H2480" i="2"/>
  <c r="H2481" i="2"/>
  <c r="H2482" i="2"/>
  <c r="H2483" i="2"/>
  <c r="H2485" i="2"/>
  <c r="H2486" i="2"/>
  <c r="H2487" i="2"/>
  <c r="H2488" i="2"/>
  <c r="H2489" i="2"/>
  <c r="H2490" i="2"/>
  <c r="H2469" i="2"/>
  <c r="I2440" i="2"/>
  <c r="J2432" i="2"/>
  <c r="I2432" i="2"/>
  <c r="I2431" i="2"/>
  <c r="I2415" i="2"/>
  <c r="I2409" i="2"/>
  <c r="I2407" i="2"/>
  <c r="I2404" i="2"/>
  <c r="J2402" i="2"/>
  <c r="I2402" i="2"/>
  <c r="I2390" i="2"/>
  <c r="I2389" i="2"/>
  <c r="I2388" i="2"/>
  <c r="J2357" i="2"/>
  <c r="I2357" i="2"/>
  <c r="I2350" i="2"/>
  <c r="I2331" i="2"/>
  <c r="I2329" i="2"/>
  <c r="I2311" i="2"/>
  <c r="I2294" i="2"/>
  <c r="I2281" i="2"/>
  <c r="I2268" i="2"/>
  <c r="I2243" i="2"/>
  <c r="I2241" i="2"/>
  <c r="J2225" i="2"/>
  <c r="I2225" i="2"/>
  <c r="I2215" i="2"/>
  <c r="I2214" i="2"/>
  <c r="I2213" i="2"/>
  <c r="J2191" i="2"/>
  <c r="I2191" i="2"/>
  <c r="J2190" i="2"/>
  <c r="I2190" i="2"/>
  <c r="J2189" i="2"/>
  <c r="I2189" i="2"/>
  <c r="J2188" i="2"/>
  <c r="I2188" i="2"/>
  <c r="J2187" i="2"/>
  <c r="I2187" i="2"/>
  <c r="J2186" i="2"/>
  <c r="I2186" i="2"/>
  <c r="J2185" i="2"/>
  <c r="I2185" i="2"/>
  <c r="J2122" i="2"/>
  <c r="I2072" i="2"/>
  <c r="Q280" i="2"/>
  <c r="I2111" i="2"/>
  <c r="I2076" i="2"/>
  <c r="I2070" i="2"/>
  <c r="I2062" i="2"/>
  <c r="J1991" i="2"/>
  <c r="J2068" i="2"/>
  <c r="I2068" i="2"/>
  <c r="J1970" i="2"/>
  <c r="I1970" i="2"/>
  <c r="T2043" i="2"/>
  <c r="T2035" i="2"/>
  <c r="I2061" i="2"/>
  <c r="I2045" i="2"/>
  <c r="I2044" i="2"/>
  <c r="T1996" i="2"/>
  <c r="T2009" i="2"/>
  <c r="I2021" i="2"/>
  <c r="I2014" i="2"/>
  <c r="J1996" i="2"/>
  <c r="I1996" i="2"/>
  <c r="I1995" i="2"/>
  <c r="I297" i="2"/>
  <c r="I465" i="2"/>
  <c r="I547" i="2"/>
  <c r="I571" i="2"/>
  <c r="I572" i="2"/>
  <c r="I573" i="2"/>
  <c r="I574" i="2"/>
  <c r="I575" i="2"/>
  <c r="I702" i="2"/>
  <c r="I730" i="2"/>
  <c r="I731" i="2"/>
  <c r="I742" i="2"/>
  <c r="I750" i="2"/>
  <c r="I771" i="2"/>
  <c r="I772" i="2"/>
  <c r="I779" i="2"/>
  <c r="I780" i="2"/>
  <c r="I781" i="2"/>
  <c r="I782" i="2"/>
  <c r="I783" i="2"/>
  <c r="I784" i="2"/>
  <c r="I785" i="2"/>
  <c r="I786" i="2"/>
  <c r="I787" i="2"/>
  <c r="I799" i="2"/>
  <c r="I806" i="2"/>
  <c r="I807" i="2"/>
  <c r="I808" i="2"/>
  <c r="I809" i="2"/>
  <c r="I810" i="2"/>
  <c r="I811" i="2"/>
  <c r="I812" i="2"/>
  <c r="I813" i="2"/>
  <c r="I814" i="2"/>
  <c r="I815" i="2"/>
  <c r="I816" i="2"/>
  <c r="I818" i="2"/>
  <c r="I819" i="2"/>
  <c r="I833" i="2"/>
  <c r="I860" i="2"/>
  <c r="I861" i="2"/>
  <c r="I862" i="2"/>
  <c r="I863" i="2"/>
  <c r="I865" i="2"/>
  <c r="I866" i="2"/>
  <c r="I873" i="2"/>
  <c r="I874" i="2"/>
  <c r="I875" i="2"/>
  <c r="I879" i="2"/>
  <c r="I915" i="2"/>
  <c r="I927" i="2"/>
  <c r="I928" i="2"/>
  <c r="I929" i="2"/>
  <c r="I930" i="2"/>
  <c r="I931" i="2"/>
  <c r="I932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3" i="2"/>
  <c r="I978" i="2"/>
  <c r="I980" i="2"/>
  <c r="I1001" i="2"/>
  <c r="I1023" i="2"/>
  <c r="I1024" i="2"/>
  <c r="I1027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86" i="2"/>
  <c r="I1088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15" i="2"/>
  <c r="P1115" i="2"/>
  <c r="I1120" i="2"/>
  <c r="I1128" i="2"/>
  <c r="I1144" i="2"/>
  <c r="I1165" i="2"/>
  <c r="I1198" i="2"/>
  <c r="I1216" i="2"/>
  <c r="I1266" i="2"/>
  <c r="I1274" i="2"/>
  <c r="I1277" i="2"/>
  <c r="I1302" i="2"/>
  <c r="I1315" i="2"/>
  <c r="I1316" i="2"/>
  <c r="I1329" i="2"/>
  <c r="I1344" i="2"/>
  <c r="I1345" i="2"/>
  <c r="I1353" i="2"/>
  <c r="I1417" i="2"/>
  <c r="I1425" i="2"/>
  <c r="I1430" i="2"/>
  <c r="I1449" i="2"/>
  <c r="I1463" i="2"/>
  <c r="I1466" i="2"/>
  <c r="I1485" i="2"/>
  <c r="I1487" i="2"/>
  <c r="I1493" i="2"/>
  <c r="I1521" i="2"/>
  <c r="I1525" i="2"/>
  <c r="I1539" i="2"/>
  <c r="I1570" i="2"/>
  <c r="I1582" i="2"/>
  <c r="I1594" i="2"/>
  <c r="I1606" i="2"/>
  <c r="I1611" i="2"/>
  <c r="I1646" i="2"/>
  <c r="I1653" i="2"/>
  <c r="I1654" i="2"/>
  <c r="I1655" i="2"/>
  <c r="I1676" i="2"/>
  <c r="I1678" i="2"/>
  <c r="I1708" i="2"/>
  <c r="I1718" i="2"/>
  <c r="I1730" i="2"/>
  <c r="I1734" i="2"/>
  <c r="I1743" i="2"/>
  <c r="I1751" i="2"/>
  <c r="I1764" i="2"/>
  <c r="I1785" i="2"/>
  <c r="I1793" i="2"/>
  <c r="I1802" i="2"/>
  <c r="I1805" i="2"/>
  <c r="I1824" i="2"/>
  <c r="I1841" i="2"/>
  <c r="I1850" i="2"/>
  <c r="I1867" i="2"/>
  <c r="I1892" i="2"/>
  <c r="I1903" i="2"/>
  <c r="I1926" i="2"/>
  <c r="I1927" i="2"/>
  <c r="I1940" i="2"/>
  <c r="P1940" i="2"/>
  <c r="I1946" i="2"/>
  <c r="I1953" i="2"/>
  <c r="I1977" i="2"/>
  <c r="J1988" i="2"/>
  <c r="I1988" i="2"/>
  <c r="I1917" i="2"/>
  <c r="J1917" i="2"/>
  <c r="T1846" i="2"/>
  <c r="I1725" i="2"/>
  <c r="T1724" i="2"/>
  <c r="I1699" i="2"/>
  <c r="T1658" i="2"/>
  <c r="T1585" i="2"/>
  <c r="P1585" i="2"/>
  <c r="D424" i="6"/>
  <c r="D416" i="6"/>
  <c r="I1399" i="2"/>
  <c r="J1399" i="2"/>
  <c r="D408" i="6"/>
  <c r="I1482" i="2"/>
  <c r="J1482" i="2"/>
  <c r="I1481" i="2"/>
  <c r="I1369" i="2"/>
  <c r="D383" i="6"/>
  <c r="D356" i="6"/>
  <c r="D299" i="6"/>
  <c r="D307" i="6"/>
  <c r="J1380" i="2"/>
  <c r="I1380" i="2"/>
  <c r="I1305" i="2"/>
  <c r="I1314" i="2"/>
  <c r="J1313" i="2"/>
  <c r="P1254" i="2"/>
  <c r="J1271" i="2"/>
  <c r="I1271" i="2"/>
  <c r="I1235" i="2"/>
  <c r="I1141" i="2"/>
  <c r="P1133" i="2"/>
  <c r="I1136" i="2"/>
  <c r="I1110" i="2"/>
  <c r="J1110" i="2"/>
  <c r="P1038" i="2"/>
  <c r="I1022" i="2"/>
  <c r="I1021" i="2"/>
  <c r="I1020" i="2"/>
  <c r="I179" i="3"/>
  <c r="P973" i="2"/>
  <c r="I166" i="6"/>
  <c r="I167" i="6"/>
  <c r="I168" i="6"/>
  <c r="I165" i="6"/>
  <c r="I156" i="6"/>
  <c r="I157" i="6"/>
  <c r="I158" i="6"/>
  <c r="I159" i="6"/>
  <c r="I160" i="6"/>
  <c r="I161" i="6"/>
  <c r="I162" i="6"/>
  <c r="I163" i="6"/>
  <c r="I164" i="6"/>
  <c r="I154" i="6"/>
  <c r="I155" i="6"/>
  <c r="I153" i="6"/>
  <c r="I152" i="6"/>
  <c r="I151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35" i="6"/>
  <c r="I134" i="6"/>
  <c r="I133" i="6"/>
  <c r="I132" i="6"/>
  <c r="I131" i="6"/>
  <c r="I130" i="6"/>
  <c r="I129" i="6"/>
  <c r="I128" i="6"/>
  <c r="I127" i="6"/>
  <c r="I116" i="6"/>
  <c r="I117" i="6"/>
  <c r="I122" i="6"/>
  <c r="I123" i="6"/>
  <c r="I124" i="6"/>
  <c r="I125" i="6"/>
  <c r="I126" i="6"/>
  <c r="I120" i="6"/>
  <c r="I121" i="6"/>
  <c r="I70" i="6"/>
  <c r="I78" i="6"/>
  <c r="I119" i="6"/>
  <c r="I118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58" i="6"/>
  <c r="I84" i="6"/>
  <c r="I85" i="6"/>
  <c r="I86" i="6"/>
  <c r="I87" i="6"/>
  <c r="I59" i="6"/>
  <c r="I77" i="6"/>
  <c r="I60" i="6"/>
  <c r="I99" i="6"/>
  <c r="I88" i="6"/>
  <c r="I103" i="6"/>
  <c r="I102" i="6"/>
  <c r="I101" i="6"/>
  <c r="I100" i="6"/>
  <c r="I98" i="6"/>
  <c r="I97" i="6"/>
  <c r="I96" i="6"/>
  <c r="I95" i="6"/>
  <c r="I94" i="6"/>
  <c r="I93" i="6"/>
  <c r="I92" i="6"/>
  <c r="I91" i="6"/>
  <c r="I90" i="6"/>
  <c r="I89" i="6"/>
  <c r="I83" i="6"/>
  <c r="I82" i="6"/>
  <c r="I81" i="6"/>
  <c r="I80" i="6"/>
  <c r="I79" i="6"/>
  <c r="I76" i="6"/>
  <c r="I75" i="6"/>
  <c r="I74" i="6"/>
  <c r="I73" i="6"/>
  <c r="I72" i="6"/>
  <c r="I71" i="6"/>
  <c r="I69" i="6"/>
  <c r="I68" i="6"/>
  <c r="I67" i="6"/>
  <c r="I66" i="6"/>
  <c r="I65" i="6"/>
  <c r="I64" i="6"/>
  <c r="I63" i="6"/>
  <c r="I62" i="6"/>
  <c r="I61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</calcChain>
</file>

<file path=xl/comments1.xml><?xml version="1.0" encoding="utf-8"?>
<comments xmlns="http://schemas.openxmlformats.org/spreadsheetml/2006/main">
  <authors>
    <author>HP2</author>
    <author>Martine Dejean</author>
  </authors>
  <commentList>
    <comment ref="F131" authorId="0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Note de frais globale 533,40 € + IVL 40 € X 16= 1173,40 € - A régler 173,40 €
Avance sur frais de 1000 € virement Hsbc effectué le 05/12/14 
+ virement de 173,40 sur HSBC le 31/12/14</t>
        </r>
      </text>
    </comment>
    <comment ref="F133" authorId="0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avance sur frais de 1000 € le 14/01/15</t>
        </r>
      </text>
    </comment>
    <comment ref="F145" authorId="0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 déduire avance sur frais de 1000 € sur la NDF de février 2015
A REGLER LE 15/03/15</t>
        </r>
      </text>
    </comment>
    <comment ref="G169" authorId="1" shapeId="0">
      <text>
        <r>
          <rPr>
            <b/>
            <sz val="9"/>
            <color indexed="81"/>
            <rFont val="Tahoma"/>
            <family val="2"/>
          </rPr>
          <t>Isabelle YOUNG:</t>
        </r>
        <r>
          <rPr>
            <sz val="9"/>
            <color indexed="81"/>
            <rFont val="Tahoma"/>
            <family val="2"/>
          </rPr>
          <t xml:space="preserve">
avec salaire</t>
        </r>
      </text>
    </comment>
    <comment ref="F179" authorId="1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dont 34,75€ à refacturer à ANA (Facture CDISCOUNT PRO)</t>
        </r>
      </text>
    </comment>
    <comment ref="F249" authorId="1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NDF initiale de 1650 €</t>
        </r>
      </text>
    </comment>
  </commentList>
</comments>
</file>

<file path=xl/comments2.xml><?xml version="1.0" encoding="utf-8"?>
<comments xmlns="http://schemas.openxmlformats.org/spreadsheetml/2006/main">
  <authors>
    <author>Martine Dejean</author>
    <author>HP2</author>
  </authors>
  <commentList>
    <comment ref="N7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refait le 10/12/13</t>
        </r>
      </text>
    </comment>
    <comment ref="N39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Paiement en même temps des fact 1982 + 2008 et avoir 1957</t>
        </r>
      </text>
    </comment>
    <comment ref="N47" authorId="0" shapeId="0">
      <text>
        <r>
          <rPr>
            <b/>
            <sz val="9"/>
            <color indexed="81"/>
            <rFont val="Tahoma"/>
            <family val="2"/>
          </rPr>
          <t xml:space="preserve">IY:
</t>
        </r>
        <r>
          <rPr>
            <sz val="9"/>
            <color indexed="81"/>
            <rFont val="Tahoma"/>
            <family val="2"/>
          </rPr>
          <t xml:space="preserve">Paiement en même temps des fact 1982 + 2008 et avoir 1957
</t>
        </r>
      </text>
    </comment>
    <comment ref="N48" authorId="0" shapeId="0">
      <text>
        <r>
          <rPr>
            <b/>
            <sz val="9"/>
            <color indexed="81"/>
            <rFont val="Tahoma"/>
            <family val="2"/>
          </rPr>
          <t xml:space="preserve">IY:
</t>
        </r>
        <r>
          <rPr>
            <sz val="9"/>
            <color indexed="81"/>
            <rFont val="Tahoma"/>
            <family val="2"/>
          </rPr>
          <t xml:space="preserve">Paiement en même temps des fact 1982 + 2008 et avoir 1957
</t>
        </r>
      </text>
    </comment>
    <comment ref="N126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Facture payée 2 fois le 27/12/2013. </t>
        </r>
      </text>
    </comment>
    <comment ref="J28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Double paiement : 06/06/14 et 13/06/14
&gt; A déduire de la facture 2016-04-013</t>
        </r>
      </text>
    </comment>
    <comment ref="J291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>Double paiement : 06/06/14 et 13/06/14
&gt; A déduire de la facture 2016-04-013</t>
        </r>
      </text>
    </comment>
    <comment ref="J382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modification appel à cotisation car  période allant jusqu'à aout 2014 et non septembre 2014</t>
        </r>
      </text>
    </comment>
    <comment ref="J404" authorId="0" shapeId="0">
      <text>
        <r>
          <rPr>
            <b/>
            <sz val="9"/>
            <color indexed="81"/>
            <rFont val="Tahoma"/>
            <family val="2"/>
          </rPr>
          <t xml:space="preserve">HP2:
</t>
        </r>
        <r>
          <rPr>
            <sz val="9"/>
            <color indexed="81"/>
            <rFont val="Tahoma"/>
            <family val="2"/>
          </rPr>
          <t xml:space="preserve">+ A déduire Factre faite par ATIS le 13/11/13 n° 01-2013 de 892,51 € TTC (réparation locaux)
Soit montant à payer à SCI COUPERIGNE 17481,57 €
</t>
        </r>
      </text>
    </comment>
    <comment ref="J446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paiement le 29/08/14 de 1062,08 €</t>
        </r>
      </text>
    </comment>
    <comment ref="J450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 déduire 76,80 € réglé 2 fois soit A régler 477,92 €</t>
        </r>
      </text>
    </comment>
    <comment ref="J474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 régléer en FCA 3439000</t>
        </r>
      </text>
    </comment>
    <comment ref="J485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AVOIR 90290008 DE 2160 € - A régler 2160 €
</t>
        </r>
      </text>
    </comment>
    <comment ref="J541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ACOMPTE DE  622,08 € sur HSBC le 27/10/14 - Solde 1409,52 €</t>
        </r>
      </text>
    </comment>
    <comment ref="N541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Acompte de 622,08 € versé le 27/10/14 
sur HSBC + 1409,52 € sur HSBC le 31/12/14</t>
        </r>
      </text>
    </comment>
    <comment ref="J569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mail de risterucci du 27/10/2014 sur omission commission de 7%</t>
        </r>
      </text>
    </comment>
    <comment ref="J578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règlement à faire auprès de Bibby Factor- courrier de Proventis suite à leur contrat d'affacturage
</t>
        </r>
      </text>
    </comment>
    <comment ref="J581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voir Jérôme pour paiement en décembre
</t>
        </r>
      </text>
    </comment>
    <comment ref="L588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virement sur HSBC de 14 834,29 € - Relevé 00100646 + facture 113190</t>
        </r>
      </text>
    </comment>
    <comment ref="L589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Paiement effectué en même temps que le paiement du relevé 00100646
</t>
        </r>
      </text>
    </comment>
    <comment ref="L595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Remboursement prévu aux alentours du 08/12*/14
</t>
        </r>
      </text>
    </comment>
    <comment ref="J599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Montant TTC de 684,72 € réglé par virement hsbc le 05/12/14 pour obtenir la livraison
</t>
        </r>
      </text>
    </comment>
    <comment ref="L607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payé par cb le 11/11/14 par D Goncalves - paiement ayant fait l'objet d'une ndf en novembre 2014
</t>
        </r>
      </text>
    </comment>
    <comment ref="J608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Trop versé = 317,79 €
&gt; Deduits de la facture 96 du 09/09/2016</t>
        </r>
      </text>
    </comment>
    <comment ref="J619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Règlement de 160 € sur HSBC - Manque 32 €
32 € réglé sur HSBC le 01/04/15
</t>
        </r>
      </text>
    </comment>
    <comment ref="J638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Paiement tenant compte de 3 Avoirs : 176,28 € + 1475,82 + 426,67 € Soit règlement de 3935,21 € sur SMC le 02/02/15</t>
        </r>
      </text>
    </comment>
    <comment ref="F659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659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EN ATTENTE DE LA FACTURE ET RETRAIT MARCHANDISE</t>
        </r>
      </text>
    </comment>
    <comment ref="J669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Acompte de 2185 ,20 € Solde 5098,80 €
</t>
        </r>
      </text>
    </comment>
    <comment ref="J702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Net débité SMC le 19/02/15 de 90,81  €</t>
        </r>
      </text>
    </comment>
    <comment ref="J708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A payer au 15/03/15
</t>
        </r>
      </text>
    </comment>
    <comment ref="J730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Net débit SMC (frais et commissions) 1265,55 €</t>
        </r>
      </text>
    </comment>
    <comment ref="N730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virement fait à 887 GBP car avoir de 313 GBP pour les billets d'avion - Avoir n°1036 du 09/12/15</t>
        </r>
      </text>
    </comment>
    <comment ref="J736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Relancé par courrier le 01/04/15</t>
        </r>
      </text>
    </comment>
    <comment ref="J737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Net débité SMC le 19/02/15 de 2019,19 €
</t>
        </r>
      </text>
    </comment>
    <comment ref="J739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A REGLER LE 15/03/15
</t>
        </r>
      </text>
    </comment>
    <comment ref="J741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A REGLER LE 15/03/15
</t>
        </r>
      </text>
    </comment>
    <comment ref="J742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paiement à 30 jours
</t>
        </r>
      </text>
    </comment>
    <comment ref="J745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Net débit SMC le 19/02/2015 1026,19 €</t>
        </r>
      </text>
    </comment>
    <comment ref="J753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EN ATTENTE RECEPTION APPEL MODIFIE
</t>
        </r>
      </text>
    </comment>
    <comment ref="J759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A REGLER LE 15/03/15</t>
        </r>
      </text>
    </comment>
    <comment ref="J760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A REGLER LE 15/03/15
</t>
        </r>
      </text>
    </comment>
    <comment ref="N76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Facture payée 2 fois le même jour.
La somme versée en trop sera déduite à la facture 2015-11-011.</t>
        </r>
      </text>
    </comment>
    <comment ref="J769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A REGLER AU 30/03/15
</t>
        </r>
      </text>
    </comment>
    <comment ref="M775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en attente voir conditions délais paiement
</t>
        </r>
      </text>
    </comment>
    <comment ref="J827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facture de décembre mai reçue le 19/03/15</t>
        </r>
      </text>
    </comment>
    <comment ref="J836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Mettre le n° d'adhérent pour le virement
</t>
        </r>
      </text>
    </comment>
    <comment ref="J837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Date de paiement à valider</t>
        </r>
      </text>
    </comment>
    <comment ref="J839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date de paiement à confirmer</t>
        </r>
      </text>
    </comment>
    <comment ref="N845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Mise en demeure le 15/06/15</t>
        </r>
      </text>
    </comment>
    <comment ref="N851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paiement fait en double mais remboursement de 1389,06 € ok le 07/09/15</t>
        </r>
      </text>
    </comment>
    <comment ref="J853" authorId="0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à Déduire 2208 € (facture 5088) payé 2 fois. Soit à régler 968,564 €</t>
        </r>
      </text>
    </comment>
    <comment ref="B870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le 10/06/15
Relance 2 le 30/06/15</t>
        </r>
      </text>
    </comment>
    <comment ref="M878" authorId="0" shapeId="0">
      <text>
        <r>
          <rPr>
            <b/>
            <sz val="9"/>
            <color indexed="81"/>
            <rFont val="Tahoma"/>
            <family val="2"/>
          </rPr>
          <t>Isabelle YOUNG:</t>
        </r>
        <r>
          <rPr>
            <sz val="9"/>
            <color indexed="81"/>
            <rFont val="Tahoma"/>
            <family val="2"/>
          </rPr>
          <t xml:space="preserve">
Prlvmt à 30jrs date de fact</t>
        </r>
      </text>
    </comment>
    <comment ref="N878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dde d'annulation du pré virement le 05/06/15 car prélèvement </t>
        </r>
      </text>
    </comment>
    <comment ref="J880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>Ancien montant : 11947,75 €
Facture refaite au total de 12480,00 €</t>
        </r>
      </text>
    </comment>
    <comment ref="N880" authorId="0" shapeId="0">
      <text>
        <r>
          <rPr>
            <b/>
            <sz val="9"/>
            <color indexed="81"/>
            <rFont val="Tahoma"/>
            <family val="2"/>
          </rPr>
          <t xml:space="preserve">Isabelle YOUNG :
2) </t>
        </r>
        <r>
          <rPr>
            <sz val="9"/>
            <color indexed="81"/>
            <rFont val="Tahoma"/>
            <family val="2"/>
          </rPr>
          <t xml:space="preserve">Somme remboursée le 15/07/15 car virement sur mauvais compte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Paiement de 11947,75 € le 09/07/15 + 532,25 € le 10/07/15 pour correction</t>
        </r>
      </text>
    </comment>
    <comment ref="J881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>Ancien montant : 16258,99 €
Facture refaite au total de 17200,00 €</t>
        </r>
      </text>
    </comment>
    <comment ref="N881" authorId="0" shapeId="0">
      <text>
        <r>
          <rPr>
            <b/>
            <sz val="9"/>
            <color indexed="81"/>
            <rFont val="Tahoma"/>
            <family val="2"/>
          </rPr>
          <t xml:space="preserve">Isabelle YOUNG :
2) </t>
        </r>
        <r>
          <rPr>
            <sz val="9"/>
            <color indexed="81"/>
            <rFont val="Tahoma"/>
            <family val="2"/>
          </rPr>
          <t xml:space="preserve">Somme remboursée le 15/07/15 car virement sur mauvais compte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Paiement de 11947,75 € le 09/07/15 + 532,25 € le 10/07/15 pour correction</t>
        </r>
      </text>
    </comment>
    <comment ref="B904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du 09/06/15
relance 2 du 24/06/15</t>
        </r>
      </text>
    </comment>
    <comment ref="N921" authorId="0" shapeId="0">
      <text>
        <r>
          <rPr>
            <b/>
            <sz val="9"/>
            <color indexed="81"/>
            <rFont val="Tahoma"/>
            <family val="2"/>
          </rPr>
          <t xml:space="preserve">Isabelle YOUNG :
2) </t>
        </r>
        <r>
          <rPr>
            <sz val="9"/>
            <color indexed="81"/>
            <rFont val="Tahoma"/>
            <family val="2"/>
          </rPr>
          <t xml:space="preserve">Somme remboursée le 15/07/15 car virement sur mauvais compte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Paiement de 11947,75 € le 09/07/15 + 532,25 € le 10/07/15 pour correction</t>
        </r>
      </text>
    </comment>
    <comment ref="C953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>Relance le 03/07/15</t>
        </r>
      </text>
    </comment>
    <comment ref="J954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3) Solde réglé de 543,40 € le 17/10/15
2) Erreur rattrapée en tant que "1er paiement/acompte" de la facture 4814 (paiement avril 2015)
1) Erreur de double paiement pour la facture 3511</t>
        </r>
      </text>
    </comment>
    <comment ref="N981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 xml:space="preserve">Reste de 414,43 € payé le 21/07/15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Mt TVA de 82,89€ payé le 17/07/15 (erreur de saisie dans le tableau)</t>
        </r>
      </text>
    </comment>
    <comment ref="B98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n°1 le 07/07/15</t>
        </r>
      </text>
    </comment>
    <comment ref="J998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Acompte de 30% payé le 20/07/15 = 157,14 € 
Solde réglé le 17/11/15 : 366,66 €
</t>
        </r>
      </text>
    </comment>
    <comment ref="N998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accompte de 30% le 17/07/15 de 157,14 €
</t>
        </r>
        <r>
          <rPr>
            <b/>
            <sz val="9"/>
            <color indexed="81"/>
            <rFont val="Tahoma"/>
            <family val="2"/>
          </rPr>
          <t>2)</t>
        </r>
        <r>
          <rPr>
            <sz val="9"/>
            <color indexed="81"/>
            <rFont val="Tahoma"/>
            <family val="2"/>
          </rPr>
          <t xml:space="preserve"> Solde réglé le 17/11/15 : 366,66 €</t>
        </r>
      </text>
    </comment>
    <comment ref="N1007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 Fact 26 (1378 £) de déc 2013 payée 2 fois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>Le 20/07/15 : reste dû à ATIS = 521,32 £</t>
        </r>
      </text>
    </comment>
    <comment ref="N1030" authorId="0" shapeId="0">
      <text>
        <r>
          <rPr>
            <b/>
            <sz val="9"/>
            <color indexed="81"/>
            <rFont val="Tahoma"/>
            <family val="2"/>
          </rPr>
          <t xml:space="preserve">Isabelle YOUNG :
2) </t>
        </r>
        <r>
          <rPr>
            <sz val="9"/>
            <color indexed="81"/>
            <rFont val="Tahoma"/>
            <family val="2"/>
          </rPr>
          <t xml:space="preserve">Somme remboursée le 15/07/15 car virement sur mauvais compte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Paiement de 11947,75 € le 09/07/15 + 532,25 € le 10/07/15 pour correction</t>
        </r>
      </text>
    </comment>
    <comment ref="N1031" authorId="0" shapeId="0">
      <text>
        <r>
          <rPr>
            <b/>
            <sz val="9"/>
            <color indexed="81"/>
            <rFont val="Tahoma"/>
            <family val="2"/>
          </rPr>
          <t xml:space="preserve">Isabelle YOUNG :
2) </t>
        </r>
        <r>
          <rPr>
            <sz val="9"/>
            <color indexed="81"/>
            <rFont val="Tahoma"/>
            <family val="2"/>
          </rPr>
          <t xml:space="preserve">Somme remboursée le 15/07/15 car virement sur mauvais compte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Paiement de 11947,75 € le 09/07/15 + 532,25 € le 10/07/15 pour correction</t>
        </r>
      </text>
    </comment>
    <comment ref="N103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Virement fait par erreur le 03/08/15 car facture payée par LCR.
Remboursement reçu sur SMC le 07/12/15</t>
        </r>
      </text>
    </comment>
    <comment ref="J1056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Virement acompte 30 % depuis la SMC le 27/07/15 : 900,00  €
</t>
        </r>
        <r>
          <rPr>
            <b/>
            <sz val="9"/>
            <color indexed="81"/>
            <rFont val="Tahoma"/>
            <family val="2"/>
          </rPr>
          <t>2)</t>
        </r>
        <r>
          <rPr>
            <sz val="9"/>
            <color indexed="81"/>
            <rFont val="Tahoma"/>
            <family val="2"/>
          </rPr>
          <t xml:space="preserve"> Solde le 31/08/15 = 2100,00 €</t>
        </r>
      </text>
    </comment>
    <comment ref="N1056" authorId="0" shapeId="0">
      <text>
        <r>
          <rPr>
            <b/>
            <sz val="9"/>
            <color indexed="81"/>
            <rFont val="Tahoma"/>
            <family val="2"/>
          </rPr>
          <t xml:space="preserve">Isabelle YOUNG :
2) </t>
        </r>
        <r>
          <rPr>
            <sz val="9"/>
            <color indexed="81"/>
            <rFont val="Tahoma"/>
            <family val="2"/>
          </rPr>
          <t xml:space="preserve">Solde le 31/08/15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Virement acompte 900,00 € fait le 27/07/15
</t>
        </r>
      </text>
    </comment>
    <comment ref="G1057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 Mise en demeure reçue le 24/07/15</t>
        </r>
      </text>
    </comment>
    <comment ref="H1057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 Mise en demeure reçue le 24/07/15</t>
        </r>
      </text>
    </comment>
    <comment ref="B1073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le 12/10/15</t>
        </r>
      </text>
    </comment>
    <comment ref="J1073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virement de 17733,16 € car avoir de 873,44 €</t>
        </r>
      </text>
    </comment>
    <comment ref="F108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Répartition de la refacturation à faire valider</t>
        </r>
      </text>
    </comment>
    <comment ref="P108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Hôtel pour Majid SEKOURI</t>
        </r>
      </text>
    </comment>
    <comment ref="J1110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Cotisations = 26745,67 € + Complémentaire = 27 € 
Paiement unique global</t>
        </r>
      </text>
    </comment>
    <comment ref="J1125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>MT TTC DEVIS = 7476,00 €
(Acompte de 60% le 31/08/15 = 4485,60 €)
Solde payé le 17/10/15 = 2990,40 €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B1127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reçue le 08/10/15</t>
        </r>
      </text>
    </comment>
    <comment ref="C116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reçue le 06/11/15</t>
        </r>
      </text>
    </comment>
    <comment ref="G116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Rappel de cotisation reçu le 23/11/15</t>
        </r>
      </text>
    </comment>
    <comment ref="H116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Rappel de cotisation reçu le 23/11/15</t>
        </r>
      </text>
    </comment>
    <comment ref="B1186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reçue le 12/11/15</t>
        </r>
      </text>
    </comment>
    <comment ref="J1195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>Part restante à payer : 390,65 €
= PAYEE LE 21/10/15</t>
        </r>
      </text>
    </comment>
    <comment ref="J1213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2) Solde réglé le 28/04/16 via SMC : 3221,26 €</t>
        </r>
      </text>
    </comment>
    <comment ref="N1213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2)</t>
        </r>
        <r>
          <rPr>
            <sz val="9"/>
            <color indexed="81"/>
            <rFont val="Tahoma"/>
            <family val="2"/>
          </rPr>
          <t xml:space="preserve"> Solde réglé via SMC le 28/04/16 : 3221,26 €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19774,34 € payé car double paiement de la facture 151001892 le 02/02/16 via SMC</t>
        </r>
      </text>
    </comment>
    <comment ref="C1227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le 26/11/15</t>
        </r>
      </text>
    </comment>
    <comment ref="J1235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 xml:space="preserve">Solde réglé le 03/12/15 : 393 €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Acompte réglé le 23/10/15 SMC de 253,20 €</t>
        </r>
      </text>
    </comment>
    <comment ref="N1235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Acompte de 253,20 € SMC réglé le 23/10/15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 xml:space="preserve">Solde de 2413,80 € (Attente de facture fin de séjour pour confirmation)
</t>
        </r>
        <r>
          <rPr>
            <b/>
            <sz val="9"/>
            <color indexed="81"/>
            <rFont val="Tahoma"/>
            <family val="2"/>
          </rPr>
          <t xml:space="preserve">3) </t>
        </r>
        <r>
          <rPr>
            <sz val="9"/>
            <color indexed="81"/>
            <rFont val="Tahoma"/>
            <family val="2"/>
          </rPr>
          <t>Séjour annulé après 3 jours car pas ce qu'il fallait pour les formateurs T GOGE et S BOCHER. Sont allés au camping AL BOUCLE D'OR</t>
        </r>
      </text>
    </comment>
    <comment ref="C1243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reçue le 26/11/15 + Mise en demeure le 14/12/15</t>
        </r>
      </text>
    </comment>
    <comment ref="N1248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accompte de 30% le 17/07/15 de 157,14 €</t>
        </r>
      </text>
    </comment>
    <comment ref="N124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>accompte de 30% le 17/07/15 de 157,14 €</t>
        </r>
      </text>
    </comment>
    <comment ref="J125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- avoir 15.10.275 de 200 € = 3230 € 
Réglé le 10/02/16
</t>
        </r>
        <r>
          <rPr>
            <b/>
            <sz val="9"/>
            <color indexed="81"/>
            <rFont val="Tahoma"/>
            <family val="2"/>
          </rPr>
          <t>DOUBLON DE PAIEMENT :</t>
        </r>
        <r>
          <rPr>
            <sz val="9"/>
            <color indexed="81"/>
            <rFont val="Tahoma"/>
            <family val="2"/>
          </rPr>
          <t xml:space="preserve"> 06/01/16 : 3230 € + 10/02/16 3230 €</t>
        </r>
      </text>
    </comment>
    <comment ref="J1271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Cotisation = 22648,90 € 
Complémentaire = 27 €</t>
        </r>
      </text>
    </comment>
    <comment ref="C127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Appel de M JOUFFROY le 02/12/15 pour relance de paiement</t>
        </r>
      </text>
    </comment>
    <comment ref="N1276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1) Paiement fait 2 fois : 04/12/15 + 23/12/15
2) 300 € à déduire sur facture 2016-141
</t>
        </r>
      </text>
    </comment>
    <comment ref="N1283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Paiement fait une seconde fois le 02/02/16.
Accord EVOLUTEC le 03/02/16 pour impacter le 2nd virement à la facture 150901831.</t>
        </r>
      </text>
    </comment>
    <comment ref="C1284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reçue le 02/02/16</t>
        </r>
      </text>
    </comment>
    <comment ref="C129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reçue le 31/12/15
2eme relance reçue le 18/01/16</t>
        </r>
      </text>
    </comment>
    <comment ref="J1301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 xml:space="preserve">Solde réglé le 10/02/16 via SMC : 252 €
</t>
        </r>
        <r>
          <rPr>
            <b/>
            <sz val="9"/>
            <color indexed="81"/>
            <rFont val="Tahoma"/>
            <family val="2"/>
          </rPr>
          <t>1)</t>
        </r>
        <r>
          <rPr>
            <sz val="9"/>
            <color indexed="81"/>
            <rFont val="Tahoma"/>
            <family val="2"/>
          </rPr>
          <t xml:space="preserve"> Somme de 487,20 € déduite au montant car double paiement le 16/03/15 de la facture n°2015 02 008</t>
        </r>
      </text>
    </comment>
    <comment ref="N130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1er paiement fait le 11/02/16 mais jamais arrivé car problème avec RIB enregistré. Somme revenue sur le compte ATIS.</t>
        </r>
      </text>
    </comment>
    <comment ref="N1305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£800 = £521,32 (somme trop perçue le 19/02/2015 car double paiement de la facture 99) non payés + £278,68 (solde à régler) payés le 27/01/16</t>
        </r>
      </text>
    </comment>
    <comment ref="C1315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 xml:space="preserve">Relance le 04/02/16
</t>
        </r>
      </text>
    </comment>
    <comment ref="C1316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 xml:space="preserve">Relance le 04/02/16
</t>
        </r>
      </text>
    </comment>
    <comment ref="J132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2) Solde réglé le 06/03/16 via HSBC : 873,44 €
1) 873,44 € enlevés mais déjà imputés au paiement de la facture 694.
</t>
        </r>
      </text>
    </comment>
    <comment ref="N132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1) 17 759,87 € réglés via HSBC le 06/01/16
2) solde de 873,44 € réglés le 01/03/16 via HSBC</t>
        </r>
      </text>
    </comment>
    <comment ref="C1331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>Relance reçue le 02/02/16</t>
        </r>
      </text>
    </comment>
    <comment ref="J1336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Avoir impacté sur facture 15.10.256 le 10/02/16</t>
        </r>
      </text>
    </comment>
    <comment ref="J1348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1)</t>
        </r>
        <r>
          <rPr>
            <sz val="9"/>
            <color indexed="81"/>
            <rFont val="Tahoma"/>
            <family val="2"/>
          </rPr>
          <t xml:space="preserve"> Avance de 2000 € réglée le 13/12/15 depuis la SMC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>Solde 1000€ réglé</t>
        </r>
      </text>
    </comment>
    <comment ref="C1353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 xml:space="preserve">Relance le 04/02/16 et 11/02/16
</t>
        </r>
      </text>
    </comment>
    <comment ref="J135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16,50 € payés par ATIS pour envoi de son matériel oublié à Vitrolles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>Solde de 1483,50 € réglé ok</t>
        </r>
      </text>
    </comment>
    <comment ref="J1366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Suite erreur sur paiement en doublon de la facture 3789, 2732,41 € ont été déduits du paiement de cette facture.
&gt; Paiement fait pour 10647,59 € via SMC le 17/09/16</t>
        </r>
      </text>
    </comment>
    <comment ref="J136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Avance de 250 € versée le 29/12/15 via HSBC pour avance des frais consulaires du CONGO par espèces</t>
        </r>
      </text>
    </comment>
    <comment ref="B1394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Relance reçue le 11/01/16</t>
        </r>
      </text>
    </comment>
    <comment ref="N1397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 xml:space="preserve">Facture non -payée car rattrapage double paiement facture 2015-407
Restant encore dû au 05/02/16 : 36 €
</t>
        </r>
      </text>
    </comment>
    <comment ref="J1414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Frais consulaires 2 x 110 € pour visas réglés le 25/01/16 via HSBC
Solde de 315 € réglé le 15/02/16 via HSBC</t>
        </r>
      </text>
    </comment>
    <comment ref="F1415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 + MAJORATION FRAIS DE RECOUVREMENT le 11/02/16 de 40 € mais annulée après appel de JT le 17/02/16</t>
        </r>
      </text>
    </comment>
    <comment ref="J1452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 xml:space="preserve">Le paiement de la facture </t>
        </r>
        <r>
          <rPr>
            <b/>
            <sz val="9"/>
            <color indexed="81"/>
            <rFont val="Tahoma"/>
            <family val="2"/>
          </rPr>
          <t>2015-11-011</t>
        </r>
        <r>
          <rPr>
            <sz val="9"/>
            <color indexed="81"/>
            <rFont val="Tahoma"/>
            <family val="2"/>
          </rPr>
          <t xml:space="preserve"> ayant été fait 2 fois (16/03/15 + 10/02/16 et 01/03/16), la fois en trop sert à régler la facture</t>
        </r>
        <r>
          <rPr>
            <b/>
            <sz val="9"/>
            <color indexed="81"/>
            <rFont val="Tahoma"/>
            <family val="2"/>
          </rPr>
          <t xml:space="preserve"> 2016-01-008</t>
        </r>
        <r>
          <rPr>
            <sz val="9"/>
            <color indexed="81"/>
            <rFont val="Tahoma"/>
            <family val="2"/>
          </rPr>
          <t xml:space="preserve"> (604,80 €) + une partie de la facture </t>
        </r>
        <r>
          <rPr>
            <b/>
            <sz val="9"/>
            <color indexed="81"/>
            <rFont val="Tahoma"/>
            <family val="2"/>
          </rPr>
          <t>2016-02-008</t>
        </r>
        <r>
          <rPr>
            <sz val="9"/>
            <color indexed="81"/>
            <rFont val="Tahoma"/>
            <family val="2"/>
          </rPr>
          <t xml:space="preserve"> (134,40 €)</t>
        </r>
      </text>
    </comment>
    <comment ref="N145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Le paiement de la facture 2015-11-011 ayant été fait 2 fois (16/03/15 + 10/02/16 et 01/03/16), la fois en trop sert à régler la facture 2016-01-008 (604,80 €) + une partie de la facture 2016-02-008 (134,40 €)</t>
        </r>
      </text>
    </comment>
    <comment ref="J1479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Avance de 2000€ versée le 16/02/16 via SMC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>Solde réglé le 17/03/16 via SMC de 4900€</t>
        </r>
      </text>
    </comment>
    <comment ref="J1494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 xml:space="preserve">Le paiement de la facture </t>
        </r>
        <r>
          <rPr>
            <b/>
            <sz val="9"/>
            <color indexed="81"/>
            <rFont val="Tahoma"/>
            <family val="2"/>
          </rPr>
          <t xml:space="preserve">2015-11-011 </t>
        </r>
        <r>
          <rPr>
            <sz val="9"/>
            <color indexed="81"/>
            <rFont val="Tahoma"/>
            <family val="2"/>
          </rPr>
          <t>ayant été fait 2 fois (16/03/15 + 10/02/16 et 01/03/16), la fois en trop sert à régler la facture</t>
        </r>
        <r>
          <rPr>
            <b/>
            <sz val="9"/>
            <color indexed="81"/>
            <rFont val="Tahoma"/>
            <family val="2"/>
          </rPr>
          <t xml:space="preserve"> 2016-01-008 </t>
        </r>
        <r>
          <rPr>
            <sz val="9"/>
            <color indexed="81"/>
            <rFont val="Tahoma"/>
            <family val="2"/>
          </rPr>
          <t xml:space="preserve">(604,80 €) + une partie de la facture </t>
        </r>
        <r>
          <rPr>
            <b/>
            <sz val="9"/>
            <color indexed="81"/>
            <rFont val="Tahoma"/>
            <family val="2"/>
          </rPr>
          <t>2016-02-008</t>
        </r>
        <r>
          <rPr>
            <sz val="9"/>
            <color indexed="81"/>
            <rFont val="Tahoma"/>
            <family val="2"/>
          </rPr>
          <t xml:space="preserve"> (134,40 €)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>Solde de 1691,97 € réglé via SMC le 21/04/16</t>
        </r>
      </text>
    </comment>
    <comment ref="N1494" authorId="0" shapeId="0">
      <text>
        <r>
          <rPr>
            <b/>
            <sz val="9"/>
            <color indexed="81"/>
            <rFont val="Tahoma"/>
            <family val="2"/>
          </rPr>
          <t xml:space="preserve">Isabelle YOUNG :
1) </t>
        </r>
        <r>
          <rPr>
            <sz val="9"/>
            <color indexed="81"/>
            <rFont val="Tahoma"/>
            <family val="2"/>
          </rPr>
          <t xml:space="preserve">Le paiement de la facture </t>
        </r>
        <r>
          <rPr>
            <b/>
            <sz val="9"/>
            <color indexed="81"/>
            <rFont val="Tahoma"/>
            <family val="2"/>
          </rPr>
          <t>2015-11-011</t>
        </r>
        <r>
          <rPr>
            <sz val="9"/>
            <color indexed="81"/>
            <rFont val="Tahoma"/>
            <family val="2"/>
          </rPr>
          <t xml:space="preserve"> ayant été fait 2 fois (16/03/15 + 10/02/16 et 01/03/16), la fois en trop sert à régler la facture </t>
        </r>
        <r>
          <rPr>
            <b/>
            <sz val="9"/>
            <color indexed="81"/>
            <rFont val="Tahoma"/>
            <family val="2"/>
          </rPr>
          <t xml:space="preserve">2016-01-008 </t>
        </r>
        <r>
          <rPr>
            <sz val="9"/>
            <color indexed="81"/>
            <rFont val="Tahoma"/>
            <family val="2"/>
          </rPr>
          <t xml:space="preserve">(604,80 €) + une partie de la facture </t>
        </r>
        <r>
          <rPr>
            <b/>
            <sz val="9"/>
            <color indexed="81"/>
            <rFont val="Tahoma"/>
            <family val="2"/>
          </rPr>
          <t>2016-02-008</t>
        </r>
        <r>
          <rPr>
            <sz val="9"/>
            <color indexed="81"/>
            <rFont val="Tahoma"/>
            <family val="2"/>
          </rPr>
          <t xml:space="preserve"> (134,40 €)
</t>
        </r>
        <r>
          <rPr>
            <b/>
            <sz val="9"/>
            <color indexed="81"/>
            <rFont val="Tahoma"/>
            <family val="2"/>
          </rPr>
          <t>2)</t>
        </r>
        <r>
          <rPr>
            <sz val="9"/>
            <color indexed="81"/>
            <rFont val="Tahoma"/>
            <family val="2"/>
          </rPr>
          <t xml:space="preserve"> Solde de 1691,97 € réglé via SMC le 21/04/16</t>
        </r>
      </text>
    </comment>
    <comment ref="J1506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Mt HT réglé le 31/03/16 via SMC = 22416 €
Solde de 4483,20 € réglé via SMC le 19/12/16</t>
        </r>
      </text>
    </comment>
    <comment ref="J1507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Payé une seconde fois le 01/09/16, mais seulement le mt HT soit 3221,34 € via SMC
&gt; trop perçu -488,93 € car récupération du mt de la TVA qui manquait pour le règlement de la facture 3887 réglée le 01/09/16 via SMC
&gt; mt trop pérçu restant : 2732,41 €
&gt; déduit du mt à régler de la facture 3689 le 17/09/16</t>
        </r>
      </text>
    </comment>
    <comment ref="J1516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Avoir AV16.03.096 utilisé = 1470 € - 1100 € = 370 € 
Paiement regroupé avec fact 16.02.054 de 250 €
&gt; Paiement de 620 € le 21/04/16 via SMC</t>
        </r>
      </text>
    </comment>
    <comment ref="J1518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>Paiement regroupé avec Avoir AV16.03.096 + fact 16.02.047 de 1470 €
&gt; Paiement de 620 € le 21/04/16 via SMC</t>
        </r>
      </text>
    </comment>
    <comment ref="N152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Paiement mauvaise devise le 10/05/16
A refaire</t>
        </r>
      </text>
    </comment>
    <comment ref="N1523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Paiement mauvaise devise
A refaire</t>
        </r>
      </text>
    </comment>
    <comment ref="J1540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1) </t>
        </r>
        <r>
          <rPr>
            <sz val="9"/>
            <color indexed="81"/>
            <rFont val="Tahoma"/>
            <family val="2"/>
          </rPr>
          <t xml:space="preserve">Avance de 2000€ versée le 16/02/16 via SMC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sz val="9"/>
            <color indexed="81"/>
            <rFont val="Tahoma"/>
            <family val="2"/>
          </rPr>
          <t>Solde à régler : 4900€</t>
        </r>
      </text>
    </comment>
    <comment ref="J155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A déduire : 3230 € suite double paiement de la facture 15.10.256 + AV 15.10.275 
Solde : 1180 € réglé via SMC le 26/05/16</t>
        </r>
      </text>
    </comment>
    <comment ref="J1636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&gt; Déduire suite au double paiement des factures 2014-04-002 et 2014-04-010 : 520,80 € + 67,20 € = 588 €
&gt; Solde réglé le 30/05/16 via SMC : 3043,50 €</t>
        </r>
      </text>
    </comment>
    <comment ref="N1665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payé 04/05 + 22/09/16
&gt; le doublon est utilisé pour facture 160802427 du même montant </t>
        </r>
      </text>
    </comment>
    <comment ref="J1680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Fact à 0 €</t>
        </r>
      </text>
    </comment>
    <comment ref="J1721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Frais de visas 220 € réglés le 01/06/16 via SMC
Solde réglé via SMC le 30/06/16 : 291,60 €</t>
        </r>
      </text>
    </comment>
    <comment ref="J1752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Le 01/09/16 : paiement du mt HT soit 2444,67 €
&gt; le solde est récupéré sur le mt payé en doublon de la facture 3789 à hauteur du mt de la TVA qui manquait soit 488,93 €</t>
        </r>
      </text>
    </comment>
    <comment ref="J1777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Facture à 0 €</t>
        </r>
      </text>
    </comment>
    <comment ref="J1780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Facture à 0 €</t>
        </r>
      </text>
    </comment>
    <comment ref="J1794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Acompte de 110€ réglés le 21/06/16 via SMC
Solde de 287,59€ réglé le 01/08/16 via SMC</t>
        </r>
      </text>
    </comment>
    <comment ref="J1795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1) Acompte de 438 € fait le 21/06/16 via SMC
2) Solde de 364 € réglé via SMC le 20/07/16</t>
        </r>
      </text>
    </comment>
    <comment ref="L1822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Fait sur HSBC mais transfert de fonds fait le 02/08/16 depuis SMC car compte HSBC cloturé le 30/06/16.
Mandat de prélèvement SEPA pour compte SMC rempli et renvoyé le 02/08/16</t>
        </r>
      </text>
    </comment>
    <comment ref="J1834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Attention erreur sur motif du virement : "fact 5148" mais avait déjà été réglée le 10/08/16
</t>
        </r>
        <r>
          <rPr>
            <b/>
            <sz val="9"/>
            <color indexed="81"/>
            <rFont val="Tahoma"/>
            <family val="2"/>
          </rPr>
          <t xml:space="preserve">REPAYEE LE 10/10/16 mais sert d'acompte au paiement de la facture 5459 </t>
        </r>
      </text>
    </comment>
    <comment ref="J1845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Facture 20160001 payée 2 fois via SMC : 30/05 et 21/06/16
Solde de 810 € réglé via SMC le 18/07/16</t>
        </r>
      </text>
    </comment>
    <comment ref="J1846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Total facture = 3596,67 € - Avoir de 1021,90 €</t>
        </r>
      </text>
    </comment>
    <comment ref="J1861" authorId="0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Acompte via SMC de 34,80 € (pour frais) le 07/07/16
Solde via SMC le 18/07/16 de 670 €</t>
        </r>
      </text>
    </comment>
    <comment ref="J1894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Somme réglée de 669,40 € le 23/08/16 via SMC suite à l'avoir AV0646 de 380,40 €</t>
        </r>
      </text>
    </comment>
    <comment ref="J1911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Avoir enlevé sur cette facture par erreur le 23/08/16 via SMC
Solde réglé le 21/09/16 via SMC : 380,40 €</t>
        </r>
      </text>
    </comment>
    <comment ref="J1912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Virement avec mt avoir déduit : 118,80 €
</t>
        </r>
      </text>
    </comment>
    <comment ref="J1945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50% réglé via SMC le 21/10/16 + 50% le 23/11/16</t>
        </r>
      </text>
    </comment>
    <comment ref="J1949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Facture 5148 (19 140 €) : réglée le 10/08/16
Repayée le 01/09/16 = montant mis pour paiement de la facture 5238.
Encore repayée le 08/10/16 = montant mis pour paiement d’un acompte pour la facture 5459 (de 20010 €).
Règlement du solde de 870 € fait via SMC le 11/10/16</t>
        </r>
      </text>
    </comment>
    <comment ref="J1954" authorId="0" shapeId="0">
      <text>
        <r>
          <rPr>
            <b/>
            <sz val="9"/>
            <color indexed="81"/>
            <rFont val="Tahoma"/>
            <family val="2"/>
          </rPr>
          <t xml:space="preserve">Isabelle YOUNG :
</t>
        </r>
        <r>
          <rPr>
            <sz val="9"/>
            <color indexed="81"/>
            <rFont val="Tahoma"/>
            <family val="2"/>
          </rPr>
          <t xml:space="preserve">Acompte de 200 € le 24/08/16 via SMC
Solde de 800 € réglé le 15/09/16 via SMC
</t>
        </r>
      </text>
    </comment>
    <comment ref="N1970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Devis entièrement réglé par virement le 01/09/16 via SMC pour 738,36 €
</t>
        </r>
      </text>
    </comment>
    <comment ref="J1972" authorId="0" shapeId="0">
      <text>
        <r>
          <rPr>
            <b/>
            <sz val="9"/>
            <color indexed="81"/>
            <rFont val="Tahoma"/>
            <family val="2"/>
          </rPr>
          <t xml:space="preserve">IY :
</t>
        </r>
        <r>
          <rPr>
            <sz val="9"/>
            <color indexed="81"/>
            <rFont val="Tahoma"/>
            <family val="2"/>
          </rPr>
          <t>50% réglé via SMC le 21/10/16 + 50% le 23/11/16</t>
        </r>
      </text>
    </comment>
    <comment ref="J1978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Déduits : 317,79 € suite trop versé le 21/01/15 du paiement de la facture 624 du 25/11/14</t>
        </r>
      </text>
    </comment>
    <comment ref="J1980" authorId="0" shapeId="0">
      <text>
        <r>
          <rPr>
            <b/>
            <sz val="9"/>
            <color indexed="81"/>
            <rFont val="Tahoma"/>
            <family val="2"/>
          </rPr>
          <t xml:space="preserve">IY :
</t>
        </r>
        <r>
          <rPr>
            <sz val="9"/>
            <color indexed="81"/>
            <rFont val="Tahoma"/>
            <family val="2"/>
          </rPr>
          <t xml:space="preserve">50% réglé via SMC le 21/10/16 + 50% le 23/11/16
</t>
        </r>
      </text>
    </comment>
    <comment ref="J1981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50% réglé via SMC le 21/10/16 + 50% le 23/11/16</t>
        </r>
      </text>
    </comment>
    <comment ref="J1994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Acompte de 855€ réglé le 25/09/16 via SMC
Solde de 2113,80 € réglé via SMC le 13/12/16</t>
        </r>
      </text>
    </comment>
    <comment ref="J2053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2 paiements le 20/12/16 : 10000 € + 8428,85 €
(cause du plafond de l'interface SMC)</t>
        </r>
      </text>
    </comment>
    <comment ref="J2055" authorId="0" shapeId="0">
      <text>
        <r>
          <rPr>
            <b/>
            <sz val="9"/>
            <color indexed="81"/>
            <rFont val="Tahoma"/>
            <family val="2"/>
          </rPr>
          <t xml:space="preserve">IY :
</t>
        </r>
        <r>
          <rPr>
            <sz val="9"/>
            <color indexed="81"/>
            <rFont val="Tahoma"/>
            <family val="2"/>
          </rPr>
          <t xml:space="preserve">2 paiements le 20/12/16 : 10000 € + 7480 €
(cause du plafond de l'interface SMC)
</t>
        </r>
      </text>
    </comment>
    <comment ref="N2142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Le doublon de paiement sur la facture 160402124 est utilisé pour le paiement de cette facture (22/09/16)</t>
        </r>
      </text>
    </comment>
    <comment ref="J2150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Avoir 152 déduit, paiement fait de 17814,58 €</t>
        </r>
      </text>
    </comment>
    <comment ref="N2161" authorId="0" shapeId="0">
      <text>
        <r>
          <rPr>
            <b/>
            <sz val="9"/>
            <color indexed="81"/>
            <rFont val="Tahoma"/>
            <family val="2"/>
          </rPr>
          <t xml:space="preserve">IY :
</t>
        </r>
        <r>
          <rPr>
            <sz val="9"/>
            <color indexed="81"/>
            <rFont val="Tahoma"/>
            <family val="2"/>
          </rPr>
          <t xml:space="preserve">1) Acompte le 13/12/16 via SMC de 3430 €
2) Solde le 15/12/16 via SMC de 980 €
</t>
        </r>
      </text>
    </comment>
    <comment ref="J2164" authorId="0" shapeId="0">
      <text>
        <r>
          <rPr>
            <b/>
            <sz val="9"/>
            <color indexed="81"/>
            <rFont val="Tahoma"/>
            <family val="2"/>
          </rPr>
          <t xml:space="preserve">IY :
</t>
        </r>
        <r>
          <rPr>
            <sz val="9"/>
            <color indexed="81"/>
            <rFont val="Tahoma"/>
            <family val="2"/>
          </rPr>
          <t xml:space="preserve">Payé : 144 €
( - 36 € suite trop payé en déc 2015 - vu avec comptable)
</t>
        </r>
      </text>
    </comment>
    <comment ref="K2241" authorId="0" shapeId="0">
      <text>
        <r>
          <rPr>
            <sz val="9"/>
            <color indexed="81"/>
            <rFont val="Tahoma"/>
            <family val="2"/>
          </rPr>
          <t xml:space="preserve">Cindy: avance de 5000 USD faîte par Laurent sur SMC le 31/07/2017.
Paiment revenu (No compte incorrect) . Nouveau PV le 19/09/17.
</t>
        </r>
      </text>
    </comment>
    <comment ref="L2294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viremant fait par LK. Erreur car fait à partir du compte ATIS CONGO donc virement de rbsmt effectué juste après</t>
        </r>
      </text>
    </comment>
    <comment ref="N2374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2) Solde de 250€ réglé via SMC le 16/03/17
1) Acompte de 5390 € réglé via SMC le 21/02/17</t>
        </r>
      </text>
    </comment>
    <comment ref="N2393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Erreur de saisie &gt; erreur de virement
1er versement de 599,62 € le 02/05/17 via SMC
Solde de 119,92 € réglé via SMC le 17/05/17</t>
        </r>
      </text>
    </comment>
    <comment ref="N2485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AV17.04.093 utilisé sur cette facture.
Solde de 1250 € réglé le 24/04/17 via SMC</t>
        </r>
      </text>
    </comment>
    <comment ref="N2513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prélèvement global de 653,03 € pour fact F7936024 + F7936023</t>
        </r>
      </text>
    </comment>
    <comment ref="N2514" authorId="0" shapeId="0">
      <text>
        <r>
          <rPr>
            <b/>
            <sz val="9"/>
            <color indexed="81"/>
            <rFont val="Tahoma"/>
            <family val="2"/>
          </rPr>
          <t xml:space="preserve">IY:
</t>
        </r>
        <r>
          <rPr>
            <sz val="9"/>
            <color indexed="81"/>
            <rFont val="Tahoma"/>
            <family val="2"/>
          </rPr>
          <t>prélèvement global de 653,03 € pour fact F7936024 + F7936023</t>
        </r>
      </text>
    </comment>
    <comment ref="N2601" authorId="0" shapeId="0">
      <text>
        <r>
          <rPr>
            <b/>
            <sz val="9"/>
            <color indexed="81"/>
            <rFont val="Tahoma"/>
            <family val="2"/>
          </rPr>
          <t>IY le 01/06/17 :</t>
        </r>
        <r>
          <rPr>
            <sz val="9"/>
            <color indexed="81"/>
            <rFont val="Tahoma"/>
            <family val="2"/>
          </rPr>
          <t xml:space="preserve">
Trop versé cause erreur de montant sur convention : 740 € le 15/05/17 (paiement de 3680 €)
</t>
        </r>
        <r>
          <rPr>
            <b/>
            <sz val="9"/>
            <color indexed="81"/>
            <rFont val="Tahoma"/>
            <family val="2"/>
          </rPr>
          <t>A DEDUIRE SUR PROCHAINE FACTURE</t>
        </r>
      </text>
    </comment>
    <comment ref="N2604" authorId="0" shapeId="0">
      <text>
        <r>
          <rPr>
            <b/>
            <sz val="9"/>
            <color indexed="81"/>
            <rFont val="Tahoma"/>
            <family val="2"/>
          </rPr>
          <t xml:space="preserve">Cindy: complément 100 USD le 21/08/2017 suite erreur de frappe PV SMC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606" authorId="0" shapeId="0">
      <text>
        <r>
          <rPr>
            <b/>
            <sz val="9"/>
            <color indexed="81"/>
            <rFont val="Tahoma"/>
            <family val="2"/>
          </rPr>
          <t>Cindy : complément 100 USD le 21/08/2017. Erreur de frappe lors du PV SMC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29" authorId="0" shapeId="0">
      <text>
        <r>
          <rPr>
            <b/>
            <sz val="9"/>
            <color indexed="81"/>
            <rFont val="Tahoma"/>
            <family val="2"/>
          </rPr>
          <t>IY :</t>
        </r>
        <r>
          <rPr>
            <sz val="9"/>
            <color indexed="81"/>
            <rFont val="Tahoma"/>
            <family val="2"/>
          </rPr>
          <t xml:space="preserve">
Solde de 4213 € car PE EXPAT a enregistré un trop payé de 44 €</t>
        </r>
      </text>
    </comment>
    <comment ref="L2928" authorId="0" shapeId="0">
      <text>
        <r>
          <rPr>
            <b/>
            <sz val="9"/>
            <color indexed="81"/>
            <rFont val="Tahoma"/>
            <family val="2"/>
          </rPr>
          <t xml:space="preserve">CL: avance de 5000 USD virement effectué par LK le 02/10/17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929" authorId="0" shapeId="0">
      <text>
        <r>
          <rPr>
            <b/>
            <sz val="9"/>
            <color indexed="81"/>
            <rFont val="Tahoma"/>
            <family val="2"/>
          </rPr>
          <t xml:space="preserve">CL: Avance 5000 USD faite par LK le 02/10/17
CL: Solde 10860 USD le 12/10/17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967" authorId="0" shapeId="0">
      <text>
        <r>
          <rPr>
            <b/>
            <sz val="9"/>
            <color indexed="81"/>
            <rFont val="Tahoma"/>
            <family val="2"/>
          </rPr>
          <t>CL: Oublie de la TVA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038" authorId="0" shapeId="0">
      <text>
        <r>
          <rPr>
            <b/>
            <sz val="9"/>
            <color indexed="81"/>
            <rFont val="Tahoma"/>
            <family val="2"/>
          </rPr>
          <t>CL: erreur de frappe au PV 23,96 au lieu de 12,96. Trop versé de 11euros
Appel à ARSYS le 28,11,17: la facture a été payée une 2eme fois dc  déduction de 23,96 euros sur la prochaine facture.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068" authorId="0" shapeId="0">
      <text>
        <r>
          <rPr>
            <b/>
            <sz val="9"/>
            <color indexed="81"/>
            <rFont val="Tahoma"/>
            <family val="2"/>
          </rPr>
          <t xml:space="preserve">CL: Avance de 5000 euros faites par ANA.
CL (30/11/17) : solde fact payée 2 fois (le 15/11 et le 30/11/17). Erreur suite à non MAJ du tableau. A reporter sur fact NS017 soit un solde sur cette fact de 1100 à regler.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070" authorId="0" shapeId="0">
      <text>
        <r>
          <rPr>
            <b/>
            <sz val="9"/>
            <color indexed="81"/>
            <rFont val="Tahoma"/>
            <family val="2"/>
          </rPr>
          <t>CL: Solde fact NS015 réglé 2 fois donc à déduire de cette facture.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093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payé par virements CE du 20 et 30/11/17 (erreur de 2x592,73 €) + régul de 199,09 € via CE le 20/12/17</t>
        </r>
      </text>
    </comment>
    <comment ref="N3112" authorId="0" shapeId="0">
      <text>
        <r>
          <rPr>
            <b/>
            <sz val="9"/>
            <color indexed="81"/>
            <rFont val="Tahoma"/>
            <family val="2"/>
          </rPr>
          <t xml:space="preserve">IY:
</t>
        </r>
        <r>
          <rPr>
            <sz val="9"/>
            <color indexed="81"/>
            <rFont val="Tahoma"/>
            <family val="2"/>
          </rPr>
          <t xml:space="preserve">payé par virements CE du 20 et 30/11/17 (erreur de 2x592,73 €) + régul de 199,09 € via CE le 20/12/17
</t>
        </r>
      </text>
    </comment>
    <comment ref="N3131" authorId="0" shapeId="0">
      <text>
        <r>
          <rPr>
            <b/>
            <sz val="9"/>
            <color indexed="81"/>
            <rFont val="Tahoma"/>
            <family val="2"/>
          </rPr>
          <t>IY:</t>
        </r>
        <r>
          <rPr>
            <sz val="9"/>
            <color indexed="81"/>
            <rFont val="Tahoma"/>
            <family val="2"/>
          </rPr>
          <t xml:space="preserve">
prélèvements 2017 = 4350,60€
Solde réglé via SMC par prélèvement le 11/12/17
</t>
        </r>
      </text>
    </comment>
  </commentList>
</comments>
</file>

<file path=xl/comments3.xml><?xml version="1.0" encoding="utf-8"?>
<comments xmlns="http://schemas.openxmlformats.org/spreadsheetml/2006/main">
  <authors>
    <author>Laurent Kist</author>
    <author>HP2</author>
    <author>Martine Dejean</author>
  </authors>
  <commentList>
    <comment ref="H120" authorId="0" shapeId="0">
      <text>
        <r>
          <rPr>
            <b/>
            <sz val="9"/>
            <color indexed="81"/>
            <rFont val="Tahoma"/>
            <family val="2"/>
          </rPr>
          <t>Laurent Kist:</t>
        </r>
        <r>
          <rPr>
            <sz val="9"/>
            <color indexed="81"/>
            <rFont val="Tahoma"/>
            <family val="2"/>
          </rPr>
          <t xml:space="preserve">
A déduire</t>
        </r>
      </text>
    </comment>
    <comment ref="D160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Attention acompte de 3395 € à prévoir le 30/11/2014 et à déduire le 15/12/14</t>
        </r>
      </text>
    </comment>
    <comment ref="A167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travel 50%
à partir du 01/02/2015
</t>
        </r>
      </text>
    </comment>
    <comment ref="D170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ajouter Prime exceptionnelle pour Prime de mer
</t>
        </r>
      </text>
    </comment>
    <comment ref="D171" authorId="1" shapeId="0">
      <text>
        <r>
          <rPr>
            <b/>
            <sz val="9"/>
            <color indexed="81"/>
            <rFont val="Tahoma"/>
            <family val="2"/>
          </rPr>
          <t>HP2:</t>
        </r>
        <r>
          <rPr>
            <sz val="9"/>
            <color indexed="81"/>
            <rFont val="Tahoma"/>
            <family val="2"/>
          </rPr>
          <t xml:space="preserve">
ajouter la prime de mer en prime exceptionnelle
</t>
        </r>
      </text>
    </comment>
    <comment ref="F191" authorId="2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Prévirement daté du 16/02/2015</t>
        </r>
      </text>
    </comment>
    <comment ref="D215" authorId="2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Régularisation de 510 € à prévoir sur salaire de février 2015
</t>
        </r>
      </text>
    </comment>
    <comment ref="D224" authorId="2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Prévoir la régularisation de 510 € du mois de janvier 
</t>
        </r>
      </text>
    </comment>
    <comment ref="D229" authorId="2" shapeId="0">
      <text>
        <r>
          <rPr>
            <b/>
            <sz val="9"/>
            <color indexed="81"/>
            <rFont val="Tahoma"/>
            <family val="2"/>
          </rPr>
          <t>Martine Dejean:</t>
        </r>
        <r>
          <rPr>
            <sz val="9"/>
            <color indexed="81"/>
            <rFont val="Tahoma"/>
            <family val="2"/>
          </rPr>
          <t xml:space="preserve">
régularisation de 312,50 € à enregistrer</t>
        </r>
      </text>
    </comment>
    <comment ref="F413" authorId="2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1) Virement pour 9 jours (partie avant arrêt de travail) de 7658,93 € le 21/04/16 via SMC
2) Virement pour 7 jours (en arrêt mais a travaillé quand même) de 5956,94 € fait le 10/05/16 via SMC</t>
        </r>
      </text>
    </comment>
    <comment ref="D417" authorId="2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12190 € réglés le 26/04/16 via SMC
Solde 265 € réglé via SMC le 08/06/16</t>
        </r>
      </text>
    </comment>
    <comment ref="D421" authorId="2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Avc avenant : 4142,30 €
Sans : 5243,20 €</t>
        </r>
      </text>
    </comment>
    <comment ref="F464" authorId="2" shapeId="0">
      <text>
        <r>
          <rPr>
            <b/>
            <sz val="9"/>
            <color indexed="81"/>
            <rFont val="Tahoma"/>
            <family val="2"/>
          </rPr>
          <t>Isabelle YOUNG :</t>
        </r>
        <r>
          <rPr>
            <sz val="9"/>
            <color indexed="81"/>
            <rFont val="Tahoma"/>
            <family val="2"/>
          </rPr>
          <t xml:space="preserve">
3000 € le 10/05/16 via SMC + 350 € le 01/06/16 via SMC</t>
        </r>
      </text>
    </comment>
  </commentList>
</comments>
</file>

<file path=xl/sharedStrings.xml><?xml version="1.0" encoding="utf-8"?>
<sst xmlns="http://schemas.openxmlformats.org/spreadsheetml/2006/main" count="17966" uniqueCount="7517">
  <si>
    <t>CF</t>
  </si>
  <si>
    <t>x</t>
  </si>
  <si>
    <t>Avoir</t>
  </si>
  <si>
    <t>X</t>
  </si>
  <si>
    <t>SUIVI FACTURES</t>
  </si>
  <si>
    <t>N° avoir</t>
  </si>
  <si>
    <t>Date de facture</t>
  </si>
  <si>
    <t>Montant HT</t>
  </si>
  <si>
    <t>Montant TTC</t>
  </si>
  <si>
    <t>Mode de paiement</t>
  </si>
  <si>
    <t>Date paiement</t>
  </si>
  <si>
    <t>Refacturable
ANA</t>
  </si>
  <si>
    <t>observations</t>
  </si>
  <si>
    <t>SDV</t>
  </si>
  <si>
    <t>18500/80348515</t>
  </si>
  <si>
    <t>Envoi fret aérien matériels cordistes à la Réunion (formation CQP du 30/09/13 au 25/10/13) voyage aller</t>
  </si>
  <si>
    <t>virement HSBC</t>
  </si>
  <si>
    <t>CCI Marseille Provence</t>
  </si>
  <si>
    <t>prise en charge carnet ATA</t>
  </si>
  <si>
    <t>payé par chèque par hélène FEMERY sur place</t>
  </si>
  <si>
    <t>ok</t>
  </si>
  <si>
    <t>voir NDF - rbt</t>
  </si>
  <si>
    <t>GRAVICAL ACCESS</t>
  </si>
  <si>
    <t>08 13</t>
  </si>
  <si>
    <t>2 jours d'assessment les 27 et 28 septembre 2013</t>
  </si>
  <si>
    <t>IMMEDIAT</t>
  </si>
  <si>
    <t>EUROSTRAL</t>
  </si>
  <si>
    <t>Relevé de sept 13</t>
  </si>
  <si>
    <t>virement</t>
  </si>
  <si>
    <t>PS : Christelle RESIDENT est la compagne de C LANZA - Le billet d'avion sera à déduire de son salaire</t>
  </si>
  <si>
    <t>DHL</t>
  </si>
  <si>
    <t>MRS2932692</t>
  </si>
  <si>
    <t>Envoi documents</t>
  </si>
  <si>
    <t>Facturation loyer octobre 2013</t>
  </si>
  <si>
    <t>prélèvement</t>
  </si>
  <si>
    <t>AXA</t>
  </si>
  <si>
    <t>ORANGE</t>
  </si>
  <si>
    <t>forfait, formuleset options des 5 lignes</t>
  </si>
  <si>
    <t>prélèvement</t>
  </si>
  <si>
    <t>TOTAL GR</t>
  </si>
  <si>
    <t>F3L72412</t>
  </si>
  <si>
    <t>Produits et services consommés / Abonnements et services associés pour la période de sept 13</t>
  </si>
  <si>
    <t>AUDIT COMPTABILITE GESTION DUVAL</t>
  </si>
  <si>
    <t>09  41</t>
  </si>
  <si>
    <t>debours août 13 + prestation de sept 2013</t>
  </si>
  <si>
    <t>CMETE</t>
  </si>
  <si>
    <t>Visite médicale de Laurent KIST</t>
  </si>
  <si>
    <t>virement CE</t>
  </si>
  <si>
    <t>COMFORT HOTEL</t>
  </si>
  <si>
    <t>hôtel pour assesseur du 26 au 28 septembre 2013</t>
  </si>
  <si>
    <t>2013/10-004300</t>
  </si>
  <si>
    <t>note d'honoraires 4ème T 2013</t>
  </si>
  <si>
    <t>WELCARE (Humanis)</t>
  </si>
  <si>
    <t>Borrdereu d'appel cotisation dernier trimestre (Ali RASTANI)</t>
  </si>
  <si>
    <t>Jamais reçu de bordereau - va nous le renvoyer par mail</t>
  </si>
  <si>
    <t>CHROME BUREAUTIQUE</t>
  </si>
  <si>
    <t>G1309038</t>
  </si>
  <si>
    <t>Contrat de maintenance Photocopieur OLIVETTI</t>
  </si>
  <si>
    <t>Bordereau de cotisations 2ème trimestre (Ali RASTANI)</t>
  </si>
  <si>
    <t>LYRECO</t>
  </si>
  <si>
    <t>achat de founitures</t>
  </si>
  <si>
    <t>FORMATION TRAVAUX EN HAUTEUR</t>
  </si>
  <si>
    <t>FAC1309092</t>
  </si>
  <si>
    <t>achat de 10 mémentos du cordiste</t>
  </si>
  <si>
    <t>LE BOUGAINVILLIER</t>
  </si>
  <si>
    <t>BOUG1300903</t>
  </si>
  <si>
    <t>nuitées de sept 13 pour L. KIST &amp; H. FEMERY</t>
  </si>
  <si>
    <t>PETZL</t>
  </si>
  <si>
    <t>Matériel refacturé avec marge à Alexandre CANTINI</t>
  </si>
  <si>
    <t>ARSYS</t>
  </si>
  <si>
    <t>FR2013A004230</t>
  </si>
  <si>
    <t>Pack master linux atisworld.com (8/10/13 - 7/01/14)</t>
  </si>
  <si>
    <t>EIR</t>
  </si>
  <si>
    <t>15-50-13-533</t>
  </si>
  <si>
    <t>contrat d'assistance jours travaillés pour sept 13 (guillaume+les indonésiens+M COUSTAUT)</t>
  </si>
  <si>
    <t>IBIS EPINAY</t>
  </si>
  <si>
    <t>réservation hôtel pour assesseur le 17/10/13</t>
  </si>
  <si>
    <t>BOUG131001</t>
  </si>
  <si>
    <t>réservation d'oct - nov pour M. GRIMALDI</t>
  </si>
  <si>
    <t>iMMEDIAT</t>
  </si>
  <si>
    <t>OILANDGASJOBSEARCH</t>
  </si>
  <si>
    <t>CV Searching - 14/10/13 au 13/01/14</t>
  </si>
  <si>
    <t>BOUG131002</t>
  </si>
  <si>
    <t>Nuitées du 27/10/13 au 30/11/13 de J GRIMALDI</t>
  </si>
  <si>
    <t>IRATA</t>
  </si>
  <si>
    <t>Registration de sept 13</t>
  </si>
  <si>
    <t>ATTENTION CHGT COORDONNEES BANCAIRES !!</t>
  </si>
  <si>
    <t>Registration sept 13</t>
  </si>
  <si>
    <t>Centre d'affaire AMADEUS</t>
  </si>
  <si>
    <t>Domiciliation trimestrielle (permanence téléphonique + rééexpédition du courrier) 4T 2013</t>
  </si>
  <si>
    <t>ENERJIA</t>
  </si>
  <si>
    <t>F2013.1996</t>
  </si>
  <si>
    <t>Prestation de sept 13 de Charles FLOQUET</t>
  </si>
  <si>
    <t>1310c0117605</t>
  </si>
  <si>
    <t>Abonnement -service du 1/10/13 au 31/10/13</t>
  </si>
  <si>
    <t>HILTI</t>
  </si>
  <si>
    <t>FM1099026915</t>
  </si>
  <si>
    <t>Kit TE 6-A36 Perforateur</t>
  </si>
  <si>
    <t>SCI COUPERIGNE</t>
  </si>
  <si>
    <t>Quote part taxe foncière 2013</t>
  </si>
  <si>
    <t>EREM</t>
  </si>
  <si>
    <t>F1310010</t>
  </si>
  <si>
    <t>Forfait étalonnage mesureur + réparation+fourniture</t>
  </si>
  <si>
    <t>FLEXATRANS</t>
  </si>
  <si>
    <t>1-913359</t>
  </si>
  <si>
    <t>transport matériel Vitrolles-Epinay</t>
  </si>
  <si>
    <t>15-50-13-554</t>
  </si>
  <si>
    <t>Visa (AT 123-124-125-126)</t>
  </si>
  <si>
    <t>15-50-13-552</t>
  </si>
  <si>
    <t>Autorisation d'entrée (AT 123-124-125-126)</t>
  </si>
  <si>
    <t>15-50-13-553</t>
  </si>
  <si>
    <t>Accueil aéroport prospection sept, accueil aéroport (inspection ) août, accueil aéroport ingénierie d'inspection août</t>
  </si>
  <si>
    <t>SC SOLO SRL</t>
  </si>
  <si>
    <t>Assessment du 18/10/13 à Paris</t>
  </si>
  <si>
    <t>F3M98484</t>
  </si>
  <si>
    <t>Produits et services consommés en oct 13</t>
  </si>
  <si>
    <t>Assurance 2013 - provisions 2013</t>
  </si>
  <si>
    <t>CBSE</t>
  </si>
  <si>
    <t>ATS 04/13</t>
  </si>
  <si>
    <t>VM de Christophe LEGER</t>
  </si>
  <si>
    <t>04 42 02 61 50</t>
  </si>
  <si>
    <t>abonnements,communications du CF + lignes Hélène</t>
  </si>
  <si>
    <t>Achat de matériel refacturé avec marge à François BERGEOT</t>
  </si>
  <si>
    <t>Achat de matériel refacturé avec marge à D CANOVAS et selette à F BERGEOT</t>
  </si>
  <si>
    <t>FR2013B008513</t>
  </si>
  <si>
    <t>Renouvellement annuel du domaine atisworldwide.com</t>
  </si>
  <si>
    <t>relevé d'octobre 13</t>
  </si>
  <si>
    <t>MRS2953081</t>
  </si>
  <si>
    <t>Envois documents ocotbre 13</t>
  </si>
  <si>
    <t>EDU F 2013/0111</t>
  </si>
  <si>
    <t>Formation BOSIET HUET de T DUBREUIL</t>
  </si>
  <si>
    <t>F10-41</t>
  </si>
  <si>
    <t>debours sept 13 + prestation de oct 2013</t>
  </si>
  <si>
    <t>FBOUG131101</t>
  </si>
  <si>
    <t>nuitées de nov-déc 13 de M COUSTAUT</t>
  </si>
  <si>
    <t>FBOUG131103</t>
  </si>
  <si>
    <t>nuitées de déc 13 de F SEBASTI</t>
  </si>
  <si>
    <t>EXPERTIS</t>
  </si>
  <si>
    <t>visite d'embauche de Mélissa LOUCIF</t>
  </si>
  <si>
    <t>1311C0115438</t>
  </si>
  <si>
    <t>Abonnement du 1/11/13 au 30/11/13</t>
  </si>
  <si>
    <t>loyer trimestriel + provision charges diverses</t>
  </si>
  <si>
    <t>AGEFOS PME</t>
  </si>
  <si>
    <t>Appel de cofinancement Formation IRATA 1</t>
  </si>
  <si>
    <t>DPMC</t>
  </si>
  <si>
    <t>13.10.225</t>
  </si>
  <si>
    <t>Formation CQP Cordiste niveau 1 (7 candidats) à la réunion</t>
  </si>
  <si>
    <t>ATS 05 / 13</t>
  </si>
  <si>
    <t>VM de T DUBREUIL et N SADEGHI</t>
  </si>
  <si>
    <t>G1310024</t>
  </si>
  <si>
    <t>Maintenance photocopieur OLIVETTI</t>
  </si>
  <si>
    <t>1-913517</t>
  </si>
  <si>
    <t>transport matériel -Epinay-Vitrolles</t>
  </si>
  <si>
    <t>prélèvement auto</t>
  </si>
  <si>
    <t>ICS</t>
  </si>
  <si>
    <t>FB3100786</t>
  </si>
  <si>
    <t>contrat d'assistance technique de 5h</t>
  </si>
  <si>
    <t>Facturation loyer novembre 2013</t>
  </si>
  <si>
    <t>facture de septembre 13 des 5 lignes</t>
  </si>
  <si>
    <t>D-2013/11/00003</t>
  </si>
  <si>
    <t>Achats cadeaux de fin d'année</t>
  </si>
  <si>
    <t>virement HSBC de 3747 € + virement HSBC de 3747,01 € le 19/12/13</t>
  </si>
  <si>
    <t>Registration d'octobre 13 sur Paris</t>
  </si>
  <si>
    <t>URBAN EVASION</t>
  </si>
  <si>
    <t>2013-11-001</t>
  </si>
  <si>
    <t>2013.2045</t>
  </si>
  <si>
    <t>Prestation d'octobre de JM BARON</t>
  </si>
  <si>
    <t>2013.2046</t>
  </si>
  <si>
    <t>Prestation d'octobre de C FLOQUET</t>
  </si>
  <si>
    <t>FM1099159082</t>
  </si>
  <si>
    <t>TAXI PARISIEN (M. ELABED Naim)</t>
  </si>
  <si>
    <t>Relevé des factures des Prestations de septembre et octobre 13</t>
  </si>
  <si>
    <t>FENIX CONSULTING</t>
  </si>
  <si>
    <t>FA2013101113</t>
  </si>
  <si>
    <t>formation SST les 7 et 8 octobre 2013</t>
  </si>
  <si>
    <t>Maco Consulting</t>
  </si>
  <si>
    <t>2013-INV003-CON-PTN</t>
  </si>
  <si>
    <t>Proposition ré-engineering inspection pour les sites du secteur SUD et de DJENO</t>
  </si>
  <si>
    <t>F3Q42392</t>
  </si>
  <si>
    <t>Produits et services consommés en nov 13</t>
  </si>
  <si>
    <t>LA POSTE</t>
  </si>
  <si>
    <t>LP3493001300331</t>
  </si>
  <si>
    <t>Envoi de courriers</t>
  </si>
  <si>
    <t>chèque CE n°8018071</t>
  </si>
  <si>
    <t>CH34930013000610</t>
  </si>
  <si>
    <t>Envoi Chronos</t>
  </si>
  <si>
    <t>Direction Générale des finances publiques</t>
  </si>
  <si>
    <t>Taxe sur les véhicules de société du 1/10/12 au 30/09/13</t>
  </si>
  <si>
    <t>F13110327</t>
  </si>
  <si>
    <t>Location appartement meublé (D CANOVAS + L KIST) dans le cadre du contrat CEGELEC du 27/11/13 au 31/12/13</t>
  </si>
  <si>
    <t>Abonnement, forfaits et options Vitrolles pour octobre 13</t>
  </si>
  <si>
    <t>C DISCOUNT PRO</t>
  </si>
  <si>
    <t>Achat ordinateur portable + sacoche pour AWG</t>
  </si>
  <si>
    <t>virement effectué par Hélène (cf NDF de nov 13)</t>
  </si>
  <si>
    <t>18500/81347206</t>
  </si>
  <si>
    <t>Envoi matériel à la Réunion (CQP Cordiste)</t>
  </si>
  <si>
    <t>ESSEC BUSINESS SCHOOL</t>
  </si>
  <si>
    <t>Management Général 56 du 27/11/13 au 20/11/14</t>
  </si>
  <si>
    <t>INPP</t>
  </si>
  <si>
    <t>FA131513</t>
  </si>
  <si>
    <t>VM de Franck SEBASTI</t>
  </si>
  <si>
    <t>F2013.2078</t>
  </si>
  <si>
    <t>jours travaillés pour octobre 13 pour Hugues HELLERINGER</t>
  </si>
  <si>
    <t>Achat de matériels</t>
  </si>
  <si>
    <t>Assessment des 22 et 23 novembre 13</t>
  </si>
  <si>
    <t>F2013.1944A</t>
  </si>
  <si>
    <t>AVOIR</t>
  </si>
  <si>
    <t>Interventions ambassade C FLOQUET août 2013</t>
  </si>
  <si>
    <t>OK</t>
  </si>
  <si>
    <t>nuitées de D CANOVAS suite à sa formation IRATA sur Vitrolles</t>
  </si>
  <si>
    <t>nuitées de T KANTOR assessment du 22 et 23 nov 13</t>
  </si>
  <si>
    <t>2013-INV011-GAB-POG#09</t>
  </si>
  <si>
    <t>2 WSE Offshoe + Update Fame + SAP Inspection Templates (Avancement 100%)  + 5 WSE liftings, structures (100%avancement)</t>
  </si>
  <si>
    <t>CARLA CAPINERI-TOSETTI</t>
  </si>
  <si>
    <t>18/2013</t>
  </si>
  <si>
    <t>Traduction technique de détails d'appel d'offre 92 pages</t>
  </si>
  <si>
    <t>quittance de loyer (garantie locative + loyer) pour la période du 27/11/13 au 31/12/13 - Projet CEGELEC</t>
  </si>
  <si>
    <t>Relevé de novembre 13</t>
  </si>
  <si>
    <t>11 41</t>
  </si>
  <si>
    <t>debours nov 13 + prestation de nov 2013</t>
  </si>
  <si>
    <t>F53638712</t>
  </si>
  <si>
    <t>loyer décembre 2013</t>
  </si>
  <si>
    <t>Achat ordinateur portable + sacoche pour Mélissa LOUCIF</t>
  </si>
  <si>
    <t>relevé parc 5 lignes (factures n°66934924 et 67184527)</t>
  </si>
  <si>
    <t>ATS 06 -13</t>
  </si>
  <si>
    <t>5 VM passées en juill 13</t>
  </si>
  <si>
    <t>1-913736</t>
  </si>
  <si>
    <t>envoi des matériels Vitrolles-Epinay</t>
  </si>
  <si>
    <t>Devis n°DE1423</t>
  </si>
  <si>
    <t>Mise en place d'un serveur informatique</t>
  </si>
  <si>
    <t>virement de 30 % d'acompte par HSBC de 3692 € le 4/12/13 + virement HSBC de 8614,84 € le 19/12/14</t>
  </si>
  <si>
    <t>MRS2973289</t>
  </si>
  <si>
    <t>Envoi documents à l'étranger</t>
  </si>
  <si>
    <t>CEPS</t>
  </si>
  <si>
    <t>2013-12-390</t>
  </si>
  <si>
    <t>Stage BOSIET HUET pour M. Eric RANDRIAMAHAMALY</t>
  </si>
  <si>
    <t>F3S05410</t>
  </si>
  <si>
    <t>Produits et services consommés</t>
  </si>
  <si>
    <t>MERCURE</t>
  </si>
  <si>
    <t>Séjour de LK du 1/12/13 au 6/12/13</t>
  </si>
  <si>
    <t>relevé de compte  arrêté au 1/11/13 (visite médicale de Mélissa LOUCIF)</t>
  </si>
  <si>
    <t>ETS ABRAM DISTRIBUTION SAS</t>
  </si>
  <si>
    <t>combinaison HV EN 471 ORANGE TM + SERIGRAPHIE + TRNASFERT NUMERIQUE POCHE CŒUR</t>
  </si>
  <si>
    <t>EDF PRO</t>
  </si>
  <si>
    <t>facture de régularisation 2013</t>
  </si>
  <si>
    <t>15-50-13-605</t>
  </si>
  <si>
    <t>Contrat d'assistance pour novembre 13 de J GRIMALDI et M COUSTAUT</t>
  </si>
  <si>
    <t>Achat de 5 mementos du cordiste</t>
  </si>
  <si>
    <t>F14000847</t>
  </si>
  <si>
    <t>boîtes de chocolats cadeau</t>
  </si>
  <si>
    <t>matériels achetés pour AWG</t>
  </si>
  <si>
    <t>1312C0116698</t>
  </si>
  <si>
    <t>abonnement et service du 01/12/13 au 31/12/13</t>
  </si>
  <si>
    <t>2013.2107</t>
  </si>
  <si>
    <t>lot forfaitaire + frais de novembre 2013 intervention sur Borealis Vessel en Angola</t>
  </si>
  <si>
    <t>2013.2109</t>
  </si>
  <si>
    <t>lot forfaitaire + frais de novembre 2013 intervention sur on SeisRanger Vessel in Angola offshore Luanda</t>
  </si>
  <si>
    <t>FM1099276498</t>
  </si>
  <si>
    <t>parc 5 lignes 01/12/13 au 31/12/13</t>
  </si>
  <si>
    <t>Nuiit hôtel assesseur du 20/12/13</t>
  </si>
  <si>
    <t>ELEVATED SYSTEMS TECHNOLOGY Ltd</t>
  </si>
  <si>
    <t>facture assesseur des 13 et 14 décembre 13 sur Vitrolles</t>
  </si>
  <si>
    <t>APRIL</t>
  </si>
  <si>
    <t>avance sur avis non reçu 3T2013</t>
  </si>
  <si>
    <t>GIST</t>
  </si>
  <si>
    <t>2013-229</t>
  </si>
  <si>
    <t>Formation SST des staigiaires CQP les 3 et 4 décembre 14</t>
  </si>
  <si>
    <t>Appel à cotisation 1er T 2014 pour M. Ali RASTANI</t>
  </si>
  <si>
    <t>virement hsbc</t>
  </si>
  <si>
    <t>abonnements, forfaits et options</t>
  </si>
  <si>
    <t>HENNER</t>
  </si>
  <si>
    <t>340752144/1503259</t>
  </si>
  <si>
    <t>appel de cotisations 1er T 2014</t>
  </si>
  <si>
    <t>F1312005</t>
  </si>
  <si>
    <t>forfait étalonnage mesureur d'épaisseur</t>
  </si>
  <si>
    <t>A refacturer à ANA</t>
  </si>
  <si>
    <t>nuits hôtel assesseur les 12 et 13 décembre 2013</t>
  </si>
  <si>
    <t>2013-12-014</t>
  </si>
  <si>
    <t>Droit accès salle de cordiste pour CQP du 25/11/13 au 20/12/13 et IRATA du 16/12/13 au 20/12/13</t>
  </si>
  <si>
    <t>12 41</t>
  </si>
  <si>
    <t>debours déc 13 + prestation de déc 2013</t>
  </si>
  <si>
    <t>facture assessment des 20 décembre 13 sur Epinay sur Seine</t>
  </si>
  <si>
    <t>relevé de décembre 13</t>
  </si>
  <si>
    <t>BPI France</t>
  </si>
  <si>
    <t>F1312/000122752</t>
  </si>
  <si>
    <t>avis d'échéance assurance décès invalidité pour la période du 20/12/13 au 31/12/13</t>
  </si>
  <si>
    <t>F1312/000122753</t>
  </si>
  <si>
    <t>avis d'échéance intérêtes intercalaires (différé)</t>
  </si>
  <si>
    <t>Facturation loyer janvier 2014</t>
  </si>
  <si>
    <t>2014-117</t>
  </si>
  <si>
    <t>Contrat de maintenance software sur un serveur HP sous environnement Windows 2012 essentiel pour la période du 1/01/14 au 31/12/14</t>
  </si>
  <si>
    <t>MRS2993231</t>
  </si>
  <si>
    <t>Envoi documents pour décembre 14</t>
  </si>
  <si>
    <t>déplacements de décembre 2013</t>
  </si>
  <si>
    <t>FR2014A000048</t>
  </si>
  <si>
    <t>Pack professionnel windows atisworldwide.com</t>
  </si>
  <si>
    <t>Registration de nov 13</t>
  </si>
  <si>
    <t>Appel de cofinacement formation IRATA</t>
  </si>
  <si>
    <t>URGENT !</t>
  </si>
  <si>
    <t>F4073771</t>
  </si>
  <si>
    <t>Abonnement et consommation de décembre 13</t>
  </si>
  <si>
    <t>15-50-13-620</t>
  </si>
  <si>
    <t>Assistance technique décembre 13 pour J GRIMALDI et M. COUSTAUT</t>
  </si>
  <si>
    <t>15-50-13-572</t>
  </si>
  <si>
    <t>Assistance technique octobre 13 pour M COUSTAUT</t>
  </si>
  <si>
    <t>FR2014A000099</t>
  </si>
  <si>
    <t>Pack Master Plus Linux atisworld.com</t>
  </si>
  <si>
    <t>viement HSBC</t>
  </si>
  <si>
    <t>Registration session IRATA de décembre 13 sur Vitrolles</t>
  </si>
  <si>
    <t>1-914194</t>
  </si>
  <si>
    <t>Transport matériels d'epinay à Vitrolles</t>
  </si>
  <si>
    <t>2014/01-004473</t>
  </si>
  <si>
    <t>note d'honoraire 1er trimestre 2014</t>
  </si>
  <si>
    <t>Commande fournitures de bureaux</t>
  </si>
  <si>
    <t>F1401/000013612</t>
  </si>
  <si>
    <t>Avis d'échéance  assurance Décès invalidité pour la période du 01/01/14 au 31/12/14</t>
  </si>
  <si>
    <t>F014073</t>
  </si>
  <si>
    <t>cotisation annuelle 2014</t>
  </si>
  <si>
    <t>13.12.300</t>
  </si>
  <si>
    <t>Frais de dossier CQP Cordiste niveau 1 à Epinay sur Seine</t>
  </si>
  <si>
    <t>réservation de chambre pour assesseur du 23/01/14</t>
  </si>
  <si>
    <t>FM1099380058</t>
  </si>
  <si>
    <t>Domiciliation trimestrielle (permanence téléphonique + rééexpédition du courrier) jusqu'au 01/03/2014</t>
  </si>
  <si>
    <t>EPISUR</t>
  </si>
  <si>
    <t>FA130116</t>
  </si>
  <si>
    <t>Achat matériels centre</t>
  </si>
  <si>
    <t>BOUG140101</t>
  </si>
  <si>
    <t>réservation nuits d'hôtel pour M. ANDREOLI et M. GONCALVES du 10 au 12 février 2014</t>
  </si>
  <si>
    <t>2013.2225</t>
  </si>
  <si>
    <t>Intervention de décembre 13 pour HHELLERINGER  + frais VCD</t>
  </si>
  <si>
    <t>HÔTEL LES GENS DE MER</t>
  </si>
  <si>
    <t>401-9200-1</t>
  </si>
  <si>
    <t>chambre d'hôtel pour M. RANDRIAMAHAMALY Eric stage BOSIET HUET du 5/01/14 au 10/01/14</t>
  </si>
  <si>
    <t>1401C0130529</t>
  </si>
  <si>
    <t>Abonnement et service du 01/01/14 au 31/01/14</t>
  </si>
  <si>
    <t>0 442026150</t>
  </si>
  <si>
    <t>abonnements, forfaits et options</t>
  </si>
  <si>
    <t>prélèvement auto</t>
  </si>
  <si>
    <t>165,31 € HT pour le CF et 82,59 € HT hors CF</t>
  </si>
  <si>
    <t>F4214801</t>
  </si>
  <si>
    <t>Abonnement et consommation de janvier 14</t>
  </si>
  <si>
    <t>Registration de décembre 13 sur Epinay</t>
  </si>
  <si>
    <t>Assessment du 24/01/14</t>
  </si>
  <si>
    <t>2014-01-005</t>
  </si>
  <si>
    <t>Droit accès salle de cordiste pour CQP et IRATA du 20 au 24 janvier 2014</t>
  </si>
  <si>
    <t>FAC1401012</t>
  </si>
  <si>
    <t>IBIS VILLEURBANNE</t>
  </si>
  <si>
    <t>Réservation hôtel pour M. BAVUIDINSI L pour sa formation INSAVALOR en mars 2014</t>
  </si>
  <si>
    <t>Loyer trimestriel  du 1/04/14 au 30/06/14</t>
  </si>
  <si>
    <t>GE Capital</t>
  </si>
  <si>
    <t>020-FL-18873731</t>
  </si>
  <si>
    <t>Location Copieur + ordinateur du 01/01/14 au 31/03/14</t>
  </si>
  <si>
    <t>Forfaits, formules et options du parc : 5 lignes</t>
  </si>
  <si>
    <t>Achat cordes + matériels pour le compte de AWG</t>
  </si>
  <si>
    <t>AWG</t>
  </si>
  <si>
    <t>Loyer bayen février 2014</t>
  </si>
  <si>
    <t>Relevé de janvier 2014</t>
  </si>
  <si>
    <t>FNAC</t>
  </si>
  <si>
    <t>Achat ordinateur portable pour dominique GONCALVES</t>
  </si>
  <si>
    <t>payé par chèque n°8018073</t>
  </si>
  <si>
    <t>Achat matériel pour AWG</t>
  </si>
  <si>
    <t>Merci de régler en urgence car nous n'avons pas eu cette facture - Marchandise bien réceptionnée</t>
  </si>
  <si>
    <t>Facturation loyer février 2014</t>
  </si>
  <si>
    <t>avoir</t>
  </si>
  <si>
    <t>régularisation consommation</t>
  </si>
  <si>
    <t>remboursement auto sur compte</t>
  </si>
  <si>
    <t>2 jours d'assessment les 31 et 1er février 2014 à Vitrolles</t>
  </si>
  <si>
    <t>achat de combinaisons + marquage pour AW Gabon</t>
  </si>
  <si>
    <t>matériel revendu avec marge à Rachid BOURAS</t>
  </si>
  <si>
    <t>Achat pochettes à bulles pour envoi cadeaux de fin d'année de Claude et CF + achat bloc notes pour le CF</t>
  </si>
  <si>
    <t>66,15 € pour le CF &amp; 37,35 pour ATIS</t>
  </si>
  <si>
    <t>FORMATION INSERTION</t>
  </si>
  <si>
    <t>FA20131618</t>
  </si>
  <si>
    <t>Formation SST de Jérémie CLIQUET (CQP cordiste 1)</t>
  </si>
  <si>
    <t>Assurance APRIL pour les 3 agents pour AWG</t>
  </si>
  <si>
    <t>1402C0159867</t>
  </si>
  <si>
    <t>Abonnement et services du 1 au 28 février 2014</t>
  </si>
  <si>
    <t>Achats de matériels pour AWG</t>
  </si>
  <si>
    <t>#2013-INV003-CON-PTN</t>
  </si>
  <si>
    <t>Proposition ré-engineering inspection pour Nkossa</t>
  </si>
  <si>
    <t>Global Income tax Summary for 2013</t>
  </si>
  <si>
    <t>taxe en Corée pour 2013 concernant William MONTOUT</t>
  </si>
  <si>
    <t>CBSE-CBSA</t>
  </si>
  <si>
    <t>ATS 01/14</t>
  </si>
  <si>
    <t>Visite médicale de Jean DARMON du 10/10/13</t>
  </si>
  <si>
    <t>Visite médicale de David CANOVAS</t>
  </si>
  <si>
    <t>nuits hôtel assesseur formation IRATA du 31 et 1er février 2014</t>
  </si>
  <si>
    <t>abonnements et forfaits de janvier 14</t>
  </si>
  <si>
    <t>47,40 € HT pour ATIS SAS et 161,70 € HTpour le CF</t>
  </si>
  <si>
    <t>FM1099493980</t>
  </si>
  <si>
    <t>14.02.034</t>
  </si>
  <si>
    <t>Examen de passage CQP 1 pour Jérémie CLIQUET</t>
  </si>
  <si>
    <t>appel de cotisations garantie mobilité entreprise du 1/07/13 au 30/09/13 (3ème et 4ème T 2013)</t>
  </si>
  <si>
    <t>15-50-14-017</t>
  </si>
  <si>
    <t>Contrat assistance technique de janvier 14 + excédent de bagages pour AWG</t>
  </si>
  <si>
    <t>Achat écran de projection manuel + vidéoprojecteur</t>
  </si>
  <si>
    <t>2014-02-063</t>
  </si>
  <si>
    <t>Formation BOSIET HUET du 31 au 4 avril 14 pour Guillaume LAUGEROTTE</t>
  </si>
  <si>
    <t>2014-02-062</t>
  </si>
  <si>
    <t>Formation BOSIET HUET du 10 au 14 mars pour Christophe BLAISE</t>
  </si>
  <si>
    <t>F74433314</t>
  </si>
  <si>
    <t>Produits et services consommés de février</t>
  </si>
  <si>
    <t>Re-gistration de l'Assessment du 31/01/14</t>
  </si>
  <si>
    <t>commande matériel info de la 1ère équipe au Gabon</t>
  </si>
  <si>
    <t>Achat de longe asap'sorber 20 cm pour AWG</t>
  </si>
  <si>
    <t>2014-02-006</t>
  </si>
  <si>
    <t>Droit d'accès pour salle cordiste pour les sessions IRATA et CQP de janvier et fév 2014</t>
  </si>
  <si>
    <t>2014-02-00009</t>
  </si>
  <si>
    <t>Achat de 500 cartes de visite avec QR Code</t>
  </si>
  <si>
    <t>01  41</t>
  </si>
  <si>
    <t>debours janvier 14 + prestation de janv 14</t>
  </si>
  <si>
    <t>2014-160</t>
  </si>
  <si>
    <t>ASUS +ACROBAT en téléchargment + livraison</t>
  </si>
  <si>
    <t>Re-gistration de l'Assessment du 24/01/14</t>
  </si>
  <si>
    <t>2014/02-004551</t>
  </si>
  <si>
    <t>Note d'honoraire exercice du 01.10.12 au 30.09.2013</t>
  </si>
  <si>
    <t>Gilles PETIT</t>
  </si>
  <si>
    <t>2014 02 018</t>
  </si>
  <si>
    <t>Etablissement de tous les documents relatifs à l'approbation des comptes clos le 30/09/13</t>
  </si>
  <si>
    <t>relevé de février 2014</t>
  </si>
  <si>
    <t>Loyer bayen mars 2014</t>
  </si>
  <si>
    <t>FONGECIF</t>
  </si>
  <si>
    <t>versement des contributions de formation professionnelle continue</t>
  </si>
  <si>
    <t>payé par chèque CE n°8018074</t>
  </si>
  <si>
    <t>Membership subscriptions fees 2014-2015</t>
  </si>
  <si>
    <t>MRS3032234</t>
  </si>
  <si>
    <t>Envoi documents à l'international</t>
  </si>
  <si>
    <t>BIO NET</t>
  </si>
  <si>
    <t>FA0204</t>
  </si>
  <si>
    <t>Nettoyage des bureaux en février 14</t>
  </si>
  <si>
    <t>18,90 €TTC (15,75 €HT) pour le CF et 6,30 €TTC (5,25€HT) pour ATIS</t>
  </si>
  <si>
    <t>FAFIEC</t>
  </si>
  <si>
    <t>chèque 8018075</t>
  </si>
  <si>
    <t>ADESATT</t>
  </si>
  <si>
    <t>chèque 8018073</t>
  </si>
  <si>
    <t>1403C0131427</t>
  </si>
  <si>
    <t>Abonnement et services du 1 au 31 mars 2014</t>
  </si>
  <si>
    <t>Achat de matériel de bureau pour Dominique + tampons pour AWG</t>
  </si>
  <si>
    <t>ALPHATRAD France</t>
  </si>
  <si>
    <t>FR-2014-1090</t>
  </si>
  <si>
    <t>Traduction français/anglais de 10 fichiers word</t>
  </si>
  <si>
    <t>CBSA</t>
  </si>
  <si>
    <t>ATS 02/14</t>
  </si>
  <si>
    <t>Visites médicales de JJ GARNIER et C BLAISE</t>
  </si>
  <si>
    <t>Achat de combinaisons + transfert numérique poche cœur pour AWG</t>
  </si>
  <si>
    <t>Achat de matériel pour AWG</t>
  </si>
  <si>
    <t>Visite médicale de Dominique</t>
  </si>
  <si>
    <t>Commande déjeuners suite séminaire du 28/02/14</t>
  </si>
  <si>
    <t>SIXT LOCATION</t>
  </si>
  <si>
    <t>location véhicule LK</t>
  </si>
  <si>
    <t>2014-03-003</t>
  </si>
  <si>
    <t>Droit d'accès salle cordiste du 06/03/14</t>
  </si>
  <si>
    <t>Relevé du 1er janvier au 19 mars 2014</t>
  </si>
  <si>
    <t>Virement HSBC</t>
  </si>
  <si>
    <t>403-9642-1</t>
  </si>
  <si>
    <t>Séjour de C BLAISE pour son BOSIET HUET du 9/03/14 au 14/03/14</t>
  </si>
  <si>
    <t>F2014.2108A</t>
  </si>
  <si>
    <t>FA14169</t>
  </si>
  <si>
    <t>Visite médicale de Vincent LEBHAR</t>
  </si>
  <si>
    <t>Appel à cotisation contrat d'Ali RASTANI pour la période du 1/04/14 au 30/06/14</t>
  </si>
  <si>
    <t>0 442026150</t>
  </si>
  <si>
    <t>abonnement et forfaits et options de février 14</t>
  </si>
  <si>
    <t>CF : 164,43 € soit 197,32€ et ATIS : 55,79 € soit 66,95 € ttc</t>
  </si>
  <si>
    <t>15-50-14-032</t>
  </si>
  <si>
    <t>Contrat assistance technique de février 14 COUSTAUT et GRIMALDI</t>
  </si>
  <si>
    <t>Virement</t>
  </si>
  <si>
    <t>Forfait, formules et options</t>
  </si>
  <si>
    <t>F4648758</t>
  </si>
  <si>
    <t>Produits et services consommés de mars</t>
  </si>
  <si>
    <t>F140131</t>
  </si>
  <si>
    <t>Création et mise à disposition de supports référentiels CQP Cordistes niveaux 1 et 2</t>
  </si>
  <si>
    <t>02 41</t>
  </si>
  <si>
    <t>Débours février 2014 et prestations février 2014</t>
  </si>
  <si>
    <t>Loyer Bayen avril 2014</t>
  </si>
  <si>
    <t>LAMB ACCESS</t>
  </si>
  <si>
    <t>Assessment du 28/03/14</t>
  </si>
  <si>
    <t>Nuit d'hôtel assesseur pour la nuit du 10/04/14 Mark WRIGHT</t>
  </si>
  <si>
    <t>COFREND</t>
  </si>
  <si>
    <t>Cotisation 2014</t>
  </si>
  <si>
    <t>Relevé de mars 2014</t>
  </si>
  <si>
    <t>F1403/000070066</t>
  </si>
  <si>
    <t>échéance de prêt pour la périodo du 01/01/2014 au 31/03/14</t>
  </si>
  <si>
    <t>Loyer avril 2014</t>
  </si>
  <si>
    <t>MRS3052153</t>
  </si>
  <si>
    <t>ATIO FGA du 05/03/14, Contrat TOTAL du 26/03/14, FR0132014 D CANOVAS du 07/03/14 - envoi contrat Gabon et facture NIGERIA</t>
  </si>
  <si>
    <t>Virement CE</t>
  </si>
  <si>
    <t>14-0-047</t>
  </si>
  <si>
    <t>CQP 2 Frais de dossiers T. GRESELIN et W. H. PARK</t>
  </si>
  <si>
    <t>AV 14.04.081</t>
  </si>
  <si>
    <t>AVOIR sur facture 140-0-047</t>
  </si>
  <si>
    <t>nombre stagiaires inscrits en 2013</t>
  </si>
  <si>
    <t>Upgrade L3 Trainer Charles LANZA 3/31814</t>
  </si>
  <si>
    <t>Réservation Isabelle BONNEAU du 24/03/14 -certification DPMC</t>
  </si>
  <si>
    <t>Réservation M. Hugo MAIA du 17/02/14</t>
  </si>
  <si>
    <t>Réservation M. LAMB du 27/03/14 Assesseur IRATA le 28/03/14</t>
  </si>
  <si>
    <t>AB CERTIFICATION</t>
  </si>
  <si>
    <t>14.03.6113</t>
  </si>
  <si>
    <t>Audit DPMC</t>
  </si>
  <si>
    <t>INSAVALOR</t>
  </si>
  <si>
    <t>Convention 03.451 du 18/02/14 essais nons destructifs pr magnetoscopie niveau 1</t>
  </si>
  <si>
    <t>FIDUCIAIRE DE LA DURANCE</t>
  </si>
  <si>
    <t>2014/04-004635</t>
  </si>
  <si>
    <t>Note d'honoraires 2ème trimestre 2014</t>
  </si>
  <si>
    <t>FA0220</t>
  </si>
  <si>
    <t>VAC EDITIONS</t>
  </si>
  <si>
    <t>G1403072</t>
  </si>
  <si>
    <t>1404C0135453</t>
  </si>
  <si>
    <t>Abonnement et service du 01/04/14 au 30/04/14</t>
  </si>
  <si>
    <t>Prélèvement auto</t>
  </si>
  <si>
    <t>Livraison du 7/03/14 et Livraison du 28/03/14 Fournitures bureau divers</t>
  </si>
  <si>
    <t>Produits et services consommés mars 2014</t>
  </si>
  <si>
    <t>INCITIUS</t>
  </si>
  <si>
    <t>INC FAC 14-0029</t>
  </si>
  <si>
    <t>Recensement des Piping Group avec iAnnot et iView - Facture 1 - PROJET MHN</t>
  </si>
  <si>
    <t>CIPRES VIE</t>
  </si>
  <si>
    <t>Contrat 85462-1520C - Appel cotisation 1er trimestre 2014</t>
  </si>
  <si>
    <t>chèque CE n°8018077</t>
  </si>
  <si>
    <t>404-9782-1</t>
  </si>
  <si>
    <t>Séjour de G. LAUGEROTTE pour son BOSIET HUET du 30/03/14 au 04/04/14</t>
  </si>
  <si>
    <t>1-915404</t>
  </si>
  <si>
    <t>Transport matériels d'epinay à Vitrolles du 01/04/14</t>
  </si>
  <si>
    <t>BOUG140403</t>
  </si>
  <si>
    <t>Nuits d'hôtel M. HAMZA du 7/04/14 AU 10/04/14</t>
  </si>
  <si>
    <t>BOUG140402</t>
  </si>
  <si>
    <t>Nuitées HAMZA du 6 mai au 5 juin 2014</t>
  </si>
  <si>
    <t>FR2014A001442</t>
  </si>
  <si>
    <t>BOUG140401</t>
  </si>
  <si>
    <t>Nuitées LEBHAR du 10/03/14 au 13/03/14, HAMZA du 15/03/14 au 07/04/14, BERTRAND du 10/03/14 au 13/03/14, Avoir COUSTAUT</t>
  </si>
  <si>
    <t>F0442026150</t>
  </si>
  <si>
    <t>Forfaits, abonnements et options
 mars 2014</t>
  </si>
  <si>
    <t>Droit d'accès salle cordiste du 7 au 11 avril 2014</t>
  </si>
  <si>
    <t>Relevé facture Avril 2014 
assesseur Mark Wright du 10 et 11 avril 2014</t>
  </si>
  <si>
    <t>Appel de cotisation trimestriel 2013 pour période du 01/07/13 au 30/09/13</t>
  </si>
  <si>
    <t>Appel de cotisation trimestriel 2013 pour période du 01/10/13 au 31/12/13</t>
  </si>
  <si>
    <t>F4901073</t>
  </si>
  <si>
    <t>Produits, services, abonnement associés d'avril 2014</t>
  </si>
  <si>
    <t>CANOPEE</t>
  </si>
  <si>
    <t>F066.04.14</t>
  </si>
  <si>
    <t>Mise à jour plaquette et création fiche Gabon et Angola</t>
  </si>
  <si>
    <t>F067.04.14</t>
  </si>
  <si>
    <t>Impression de la plaquette et création fiche Gabon et Angola</t>
  </si>
  <si>
    <t>Registration session IRATA du 24 au 28 mars (5 stagiaires)</t>
  </si>
  <si>
    <t>CDISCOUNT</t>
  </si>
  <si>
    <t>Commandes du 09/04/14  392940 et 392816 meubles et frigo</t>
  </si>
  <si>
    <t>2014-04-010</t>
  </si>
  <si>
    <t>Droits accès salle cordiste du 22/04/14 Formation Port du harnais (4 personnes)</t>
  </si>
  <si>
    <t>Forfaits, formules et options</t>
  </si>
  <si>
    <t>FR2014B002815</t>
  </si>
  <si>
    <t>Renouvellement nom de domaine</t>
  </si>
  <si>
    <t>F140010118</t>
  </si>
  <si>
    <t>Terre  Basque Journée COFREND 117</t>
  </si>
  <si>
    <t>F0341</t>
  </si>
  <si>
    <t>CONGO</t>
  </si>
  <si>
    <t>Loyer bayen MHN mai 2014</t>
  </si>
  <si>
    <t>Visite embauche J. TESSON</t>
  </si>
  <si>
    <t>ATS 03/14</t>
  </si>
  <si>
    <t>Bilans de santé pour expatriés ATIS SAS 
période janvier 2014 pour MARQUANT, SMILOVIC, VIALA</t>
  </si>
  <si>
    <t>Assessement du 18/04/14 
de Tiberiu KANTOR (IRATA du 14 au 18 avril)</t>
  </si>
  <si>
    <t>Commande du 25/04/14 n°416994
 matériel cordiste pour Thomas Royere</t>
  </si>
  <si>
    <t>AFRICAZELINK</t>
  </si>
  <si>
    <t>20142904-014</t>
  </si>
  <si>
    <t>Abonnement 365 jours</t>
  </si>
  <si>
    <t>Facturation loyer mai 2014</t>
  </si>
  <si>
    <t>F4955674</t>
  </si>
  <si>
    <t>Produits et services consommés
 avril 2014</t>
  </si>
  <si>
    <t>15-50-14-054</t>
  </si>
  <si>
    <t>Assistance Grimaldi Janvier 2014 + excédent bagages + détaxes + pénalités vol allégiance</t>
  </si>
  <si>
    <t>15-50-14-056</t>
  </si>
  <si>
    <t>Assistance Coustaut Novembre 2013 + excédent bagages</t>
  </si>
  <si>
    <t>15-50-14-073</t>
  </si>
  <si>
    <t>Jours travaillés Grimaldi et Hamza Mars 2014</t>
  </si>
  <si>
    <t>15-50-14-052</t>
  </si>
  <si>
    <t>Assistance Grimaldi Décembre 2013</t>
  </si>
  <si>
    <t>15-50-14-055</t>
  </si>
  <si>
    <t>Assistance Coustaut Octobre 2013</t>
  </si>
  <si>
    <t>15-50-14-057</t>
  </si>
  <si>
    <t>Assistance Coustaut Février 2014 + facturation hôtel LBV suite à pb retard vol African Aviation</t>
  </si>
  <si>
    <t>15-50-14-053</t>
  </si>
  <si>
    <t>Assistance Coustaut Décembre 2013</t>
  </si>
  <si>
    <t>Challenge nucléaire -
Sponsoring Partenariat ASEP 2014</t>
  </si>
  <si>
    <t>Relevé avril 2014</t>
  </si>
  <si>
    <t>MRS3072208</t>
  </si>
  <si>
    <t>Envoi factures  GABON  avril 2014</t>
  </si>
  <si>
    <t>FA0241</t>
  </si>
  <si>
    <t>Commandes du 09/04/14  N° 85218770,  du 10/04/14 n° 1088516820, 
commande 85249193 du 10/04/14, commande du 11/04/14 n° 1088559295, commande 
du 14/04/14 n° 85292658, commande du 25/04/14 n° 85480265</t>
  </si>
  <si>
    <t>Facturation loyer juin 2014</t>
  </si>
  <si>
    <t>C2A Gabon</t>
  </si>
  <si>
    <t>Assistance fiscale</t>
  </si>
  <si>
    <t>1405C0109866</t>
  </si>
  <si>
    <t>Abonnement mai 2014</t>
  </si>
  <si>
    <t>BOUG140404</t>
  </si>
  <si>
    <t>Nuitées HAMZA du 5 juin 
au 18 juin 2014</t>
  </si>
  <si>
    <t>BOUG140405</t>
  </si>
  <si>
    <t>Nuitées Armand et Clauzard
 du 12 mai au 15 mai 2014</t>
  </si>
  <si>
    <t>BOUG140406</t>
  </si>
  <si>
    <t>Nuitées Lebhar et Bertrand
 du 22 avril au 25 avril 2014</t>
  </si>
  <si>
    <t>FM 1099850021</t>
  </si>
  <si>
    <t>kit TE 6-A36 Perforateur 
- Location mai 2014</t>
  </si>
  <si>
    <t>C3S</t>
  </si>
  <si>
    <t>492 421 177/F</t>
  </si>
  <si>
    <t>Déclaration 2014 Contribution sociale
 de solidarité des sociétés 
et contribution additionnelle</t>
  </si>
  <si>
    <t>prélèvement CE</t>
  </si>
  <si>
    <t>F2014/05/00020</t>
  </si>
  <si>
    <t>Cartes de visite Tesson</t>
  </si>
  <si>
    <t>Gérard PEREZ</t>
  </si>
  <si>
    <t>Rideau métallique courroie réglage</t>
  </si>
  <si>
    <t>Forfaits, formules et options avril 2014</t>
  </si>
  <si>
    <t>CF : 178,05 € HT
ATIS SAS : 36,96 € HT</t>
  </si>
  <si>
    <t>FR 2014 3578</t>
  </si>
  <si>
    <t>Certification signatures CCI - 
AG du 6 mars 2014</t>
  </si>
  <si>
    <t>56-131-22</t>
  </si>
  <si>
    <t>Billet avion Paris Singapour New Delhi
Paris</t>
  </si>
  <si>
    <t>FEIR15-50-14-088</t>
  </si>
  <si>
    <t>Jours travaillés Grimaldi et Hamza Avril 2014</t>
  </si>
  <si>
    <t>ATS 04/14</t>
  </si>
  <si>
    <t>Prestations février 2014 - 4 Bilans</t>
  </si>
  <si>
    <t>Période du 01/07/14 AU 30/09/14
Loyer trimestriel</t>
  </si>
  <si>
    <t>F70208136</t>
  </si>
  <si>
    <t>Forfaits, formules et options 
Parc 6 lignes</t>
  </si>
  <si>
    <t>F0441</t>
  </si>
  <si>
    <t>Débours et prestations mars 2014</t>
  </si>
  <si>
    <t>Assessement du 23 mai -Formation IRATA
 du 19 au 23 mai 2014</t>
  </si>
  <si>
    <t>Hotel formule 1</t>
  </si>
  <si>
    <t>Séjour Gionet TODESCO Assesseur  du 18/05/14 au 23/05/14
Formation IRATA du 19/05/14 au 23/05/14</t>
  </si>
  <si>
    <t>paiement CB 
Jérome Tesson</t>
  </si>
  <si>
    <t>VERTICAL SYSTEMS</t>
  </si>
  <si>
    <t>Formation IRATA du 19/05/14 
au 23/05/14 
Frais déplacement et repas</t>
  </si>
  <si>
    <t>14OT00107964</t>
  </si>
  <si>
    <t>TAG Etoile blanc</t>
  </si>
  <si>
    <t>immediat</t>
  </si>
  <si>
    <t>F4B11019</t>
  </si>
  <si>
    <t>Produits et services consommés</t>
  </si>
  <si>
    <t>FORMACAN</t>
  </si>
  <si>
    <t>frais de commission
 traitement dossier FAFIEC
 pour IRATA Mrs CLAUZARD et SEBASTI.</t>
  </si>
  <si>
    <t>immédiat</t>
  </si>
  <si>
    <t>Loyer bayen juin 2014</t>
  </si>
  <si>
    <t>Relevé mai 2014</t>
  </si>
  <si>
    <t>BABB CO</t>
  </si>
  <si>
    <t>FA56512</t>
  </si>
  <si>
    <t>Mesureur + aimant</t>
  </si>
  <si>
    <t>AV00681</t>
  </si>
  <si>
    <t>AVOIR SUR Facture FA56512</t>
  </si>
  <si>
    <t>Etude implantation Gabon</t>
  </si>
  <si>
    <t>F4C23787</t>
  </si>
  <si>
    <t>MRS3092111</t>
  </si>
  <si>
    <t>Contrat Total Gabon du 05/05/14</t>
  </si>
  <si>
    <t>Relevé 5817362456</t>
  </si>
  <si>
    <t>F 5810296607</t>
  </si>
  <si>
    <t>ATS 05/14</t>
  </si>
  <si>
    <t>Bilan de santé mars 2014</t>
  </si>
  <si>
    <t>F4D57051</t>
  </si>
  <si>
    <t>IRATA Assessement 20 th June 2014</t>
  </si>
  <si>
    <t>virement</t>
  </si>
  <si>
    <t>Bosiet Huet de Castro
 du 31/03/14 au 03/04/14</t>
  </si>
  <si>
    <t>PBS Sarl</t>
  </si>
  <si>
    <t>14-06 111</t>
  </si>
  <si>
    <t>Traduction légalisation
 visa travail Laugerotte</t>
  </si>
  <si>
    <t>1406C0109086</t>
  </si>
  <si>
    <t>Abonnement et service 
du 01/06/14 au 30/06/14</t>
  </si>
  <si>
    <t>FA0259</t>
  </si>
  <si>
    <t>FM4090034400</t>
  </si>
  <si>
    <t>SUIVI NDF</t>
  </si>
  <si>
    <t>Fonction</t>
  </si>
  <si>
    <t>N° de NDF</t>
  </si>
  <si>
    <t>Période</t>
  </si>
  <si>
    <t>Objet</t>
  </si>
  <si>
    <t>Montant</t>
  </si>
  <si>
    <t>Frais de déplacement</t>
  </si>
  <si>
    <t>HSBC</t>
  </si>
  <si>
    <t>La poste + divers</t>
  </si>
  <si>
    <t>CE</t>
  </si>
  <si>
    <t>Frais de déplacement</t>
  </si>
  <si>
    <t>la poste + divers</t>
  </si>
  <si>
    <t>Projet GIRI Saint Quentin Yveline</t>
  </si>
  <si>
    <t>Déplacement Saint Quentin en Yveline</t>
  </si>
  <si>
    <t>Formation IRATA de nov 13 + CQP + frais</t>
  </si>
  <si>
    <t>Achats chèques cadeaux</t>
  </si>
  <si>
    <t>Piping supervisor</t>
  </si>
  <si>
    <t>BOSIET course - HALIFAX, Nova Scotia</t>
  </si>
  <si>
    <t>Frais de déplacement + rapatriement du matériel entre Vitrolles et Epinay pour IRATA du 16 au 20 décembre</t>
  </si>
  <si>
    <t>Poste + divers</t>
  </si>
  <si>
    <t>Paris DBN/ADDAX Pau Fame + TOTAL</t>
  </si>
  <si>
    <t>Formation IRATA du 20 au 24 janvier 14 sur Epinay</t>
  </si>
  <si>
    <t>frais assessment Epinay + vitrolles sur Janvier 14</t>
  </si>
  <si>
    <t>Assessment sur Vitrolles du 27 au 31 janvier 14</t>
  </si>
  <si>
    <t>Paris Cegelec Saint Denis</t>
  </si>
  <si>
    <t>Hôtel and meal in Johannesburg</t>
  </si>
  <si>
    <t>Grands déplacements + transit matériel</t>
  </si>
  <si>
    <t>Grands déplacement</t>
  </si>
  <si>
    <t>Poste</t>
  </si>
  <si>
    <t>4,07€ pour le CF et 28,48 € ATIS</t>
  </si>
  <si>
    <t>Divers</t>
  </si>
  <si>
    <t>Dépenses hors centre de formation</t>
  </si>
  <si>
    <t>Dépenses centre de formation</t>
  </si>
  <si>
    <t>Grands déplacements</t>
  </si>
  <si>
    <t>Déplacements Saint Quentin en Yveline</t>
  </si>
  <si>
    <t>Note de frais mars déplacement St Quentin en Yvelines</t>
  </si>
  <si>
    <t>déplacement Singapour</t>
  </si>
  <si>
    <t>Frais de déplacement IRATA Vitrolles et Epinay</t>
  </si>
  <si>
    <t>Frais de déplacement IRATA Vitrolles</t>
  </si>
  <si>
    <t>NDF Dépenses hors centre</t>
  </si>
  <si>
    <t>Dépenses diverses</t>
  </si>
  <si>
    <t>Paris Cegelec Saint Denis Projet MHN ndf de février</t>
  </si>
  <si>
    <t>Achats cafetière et divers</t>
  </si>
  <si>
    <t>Dépenses formations Avril 2014 + matériel Epinay + indemnités déplacements</t>
  </si>
  <si>
    <t>Grands déplacements MIEC Paris</t>
  </si>
  <si>
    <t>Déplacements avril 2014</t>
  </si>
  <si>
    <t>Déplacements IRATA Epinay 
du 7 au 11 avril 2014</t>
  </si>
  <si>
    <t>95,39 € TTC sur le centre de formation
24,25 € TTC sur AWG Gabon.</t>
  </si>
  <si>
    <t>Frais postaux et divers</t>
  </si>
  <si>
    <t>Déplacements
 + légalisation signature chambre de commerce + Divers</t>
  </si>
  <si>
    <t>Dépenses irata 1 Vitrolles
 + Recyclage secours</t>
  </si>
  <si>
    <t>Paris CEGELEC St Denis -
 Projet MHN</t>
  </si>
  <si>
    <t>Déplacements STX ST Nazaire</t>
  </si>
  <si>
    <t>Achat matériel + appareil photo</t>
  </si>
  <si>
    <t>Notes de frais 
du 28/04/14 AU 27/05/14</t>
  </si>
  <si>
    <t>Note de frais 
du 25/04/14 au 28/05/14</t>
  </si>
  <si>
    <t>Déjeuner du 27/05/14 
La Crémaillère</t>
  </si>
  <si>
    <t>chèque n°801 8078</t>
  </si>
  <si>
    <t>CEGELEC Nanterre Projet MHN bordeaux 
Salon Cofrend</t>
  </si>
  <si>
    <t>Note de frais mai 2014</t>
  </si>
  <si>
    <t>Inspecteur offshore</t>
  </si>
  <si>
    <t>Note de frais mai juin 2014</t>
  </si>
  <si>
    <t>Note de frais juin 2014</t>
  </si>
  <si>
    <t>Note de frais du25/04/14 au 27/06/14</t>
  </si>
  <si>
    <t>Reste à payer</t>
  </si>
  <si>
    <t>Matériel cordiste</t>
  </si>
  <si>
    <t>virement SMC</t>
  </si>
  <si>
    <t>A refacturer ANA</t>
  </si>
  <si>
    <t>SUIVI DE PAIEMENT DES SALAIRES INTERNATIONAUX</t>
  </si>
  <si>
    <t>Salaire</t>
  </si>
  <si>
    <t>Échéance</t>
  </si>
  <si>
    <t>Date de paiement</t>
  </si>
  <si>
    <t>Acompte</t>
  </si>
  <si>
    <t>Inspecteur méthode</t>
  </si>
  <si>
    <t>Sales and technical manager - AWG</t>
  </si>
  <si>
    <t>Immédiat</t>
  </si>
  <si>
    <t>Leader inspection</t>
  </si>
  <si>
    <t>Technicien planning offshore</t>
  </si>
  <si>
    <t>Inspecteur Site</t>
  </si>
  <si>
    <t>Cordiste Gabon</t>
  </si>
  <si>
    <t>QC offshore</t>
  </si>
  <si>
    <t>Ingénieur qualité</t>
  </si>
  <si>
    <t>MOIS</t>
  </si>
  <si>
    <t>FACTURES
 FOURNISSEURS</t>
  </si>
  <si>
    <t>NOTES DE FRAIS</t>
  </si>
  <si>
    <t>AW</t>
  </si>
  <si>
    <t>SALAIRES
 INTERNATIONAUX</t>
  </si>
  <si>
    <t>ALPHATRAD</t>
  </si>
  <si>
    <t>FR20144749</t>
  </si>
  <si>
    <t>Loyer bayen JUILLET et visite chaudière</t>
  </si>
  <si>
    <t>Débours et prestation mai 2014</t>
  </si>
  <si>
    <t>Relevé juin 2014</t>
  </si>
  <si>
    <t>Loyer juillet 2014</t>
  </si>
  <si>
    <t>NATIXIS</t>
  </si>
  <si>
    <t>Tenue des comptes exercice 20114</t>
  </si>
  <si>
    <t>FA58108</t>
  </si>
  <si>
    <t>Commande 2082014 du 15/05/14</t>
  </si>
  <si>
    <t>FA58109</t>
  </si>
  <si>
    <t>Facture du 31 mai 2014</t>
  </si>
  <si>
    <t>Affiliation APRIL tempo S NAVIER</t>
  </si>
  <si>
    <t>GE MEASUREMENT &amp; CONTROL</t>
  </si>
  <si>
    <t xml:space="preserve">Commande 055761 </t>
  </si>
  <si>
    <t>FA0282</t>
  </si>
  <si>
    <t>F4F21315</t>
  </si>
  <si>
    <t>Prélèvement</t>
  </si>
  <si>
    <t xml:space="preserve">1ère semaine juillet </t>
  </si>
  <si>
    <t>Commande juin 2014</t>
  </si>
  <si>
    <t>2014/07-004884</t>
  </si>
  <si>
    <t>Note d'honoraires du 03/07/14</t>
  </si>
  <si>
    <t>SANTIAGO ARIS</t>
  </si>
  <si>
    <t>Formation IRATA DU 16 au 20 juin 2014</t>
  </si>
  <si>
    <t>PARFEU</t>
  </si>
  <si>
    <t>VFA100667611</t>
  </si>
  <si>
    <t>Vérification extincteur</t>
  </si>
  <si>
    <t>HUMANIS</t>
  </si>
  <si>
    <t>F1406/000133472</t>
  </si>
  <si>
    <t>Échéance de prêt pour la période
 du 01/04/14 au 30/06/14</t>
  </si>
  <si>
    <t>SST PRO</t>
  </si>
  <si>
    <t>Formation SST 3 et 4 juillet 2014</t>
  </si>
  <si>
    <t>14/05-103</t>
  </si>
  <si>
    <t>visas Gabon Lebhar et Navier</t>
  </si>
  <si>
    <t>Appel de cotisation 2nd trimestre 2014</t>
  </si>
  <si>
    <t>Assistance Hamza le 08/05/14 - juin 14</t>
  </si>
  <si>
    <t>Refacturation assistance Hamza
 le 10/04/14- Juin 2014</t>
  </si>
  <si>
    <t>Sales and technical manager 
- AWG</t>
  </si>
  <si>
    <t>Inspecteur site</t>
  </si>
  <si>
    <t>FR2014A002564</t>
  </si>
  <si>
    <t>F4G22396</t>
  </si>
  <si>
    <t>irata Assessement 11 th July 2014</t>
  </si>
  <si>
    <t>VIREMENT HSBC</t>
  </si>
  <si>
    <t xml:space="preserve">Abonnement, forfaits et options </t>
  </si>
  <si>
    <t>PROVENTIS</t>
  </si>
  <si>
    <t>FA4467</t>
  </si>
  <si>
    <t>Commande 2092014</t>
  </si>
  <si>
    <t>FA4511</t>
  </si>
  <si>
    <t>Commande 2112014</t>
  </si>
  <si>
    <t>ATS 06/14</t>
  </si>
  <si>
    <t>Bilans santé CASTRO et SEKOURI</t>
  </si>
  <si>
    <t>FM 4090156065</t>
  </si>
  <si>
    <t>Kit TE 6 A36 Perforateur</t>
  </si>
  <si>
    <t>FA58640</t>
  </si>
  <si>
    <t>Cales à gradins</t>
  </si>
  <si>
    <t>AV00695</t>
  </si>
  <si>
    <t>AVOIR partiel sur Facture FA58109</t>
  </si>
  <si>
    <t>salaire juin 2014</t>
  </si>
  <si>
    <t>SEFE</t>
  </si>
  <si>
    <t>Annuaire des centraliens de Nantes</t>
  </si>
  <si>
    <t>2014/02</t>
  </si>
  <si>
    <t>Formation IRATA du 7 au 11 juillet 2014</t>
  </si>
  <si>
    <t>NDF juillet 2014</t>
  </si>
  <si>
    <t>NDF du 26/06/14 au 28/07/14</t>
  </si>
  <si>
    <t>Envoi matériel 
 session 21 au 25 juillet 2014</t>
  </si>
  <si>
    <t>Location période 
du 01/10/14 au 31/12/14</t>
  </si>
  <si>
    <t>Note de frais juillet 2014</t>
  </si>
  <si>
    <t xml:space="preserve">Loyer BAYEN PERDIGUES </t>
  </si>
  <si>
    <t>Relevé juillet 2014</t>
  </si>
  <si>
    <t>18500/82452563</t>
  </si>
  <si>
    <t>Prestation malle matérielpour IRATA
 Epinay du 21/07/14 au 25/07/14</t>
  </si>
  <si>
    <t>SPE</t>
  </si>
  <si>
    <t>vente matériel structure formation</t>
  </si>
  <si>
    <t>CSP FORMATION</t>
  </si>
  <si>
    <t>1XMAEF1401813</t>
  </si>
  <si>
    <t>Auditeur responsable 
d'Audit IRCA ISO 9001</t>
  </si>
  <si>
    <t>Facture août 2014</t>
  </si>
  <si>
    <t>FA0303</t>
  </si>
  <si>
    <t>MRS3112024</t>
  </si>
  <si>
    <t>MRS3132241</t>
  </si>
  <si>
    <t xml:space="preserve">Envoi factures GABON </t>
  </si>
  <si>
    <t>Contrat Total Gabon 
+ envoi document ANGOLA le 06/06/14</t>
  </si>
  <si>
    <t>AWG
+ ANA 124,28 €</t>
  </si>
  <si>
    <t>FAG98507</t>
  </si>
  <si>
    <t>Dossiers CQP du 16 juin 
au 11 juillet 2014</t>
  </si>
  <si>
    <t>1408C0107113</t>
  </si>
  <si>
    <t>Abonnements et services</t>
  </si>
  <si>
    <t>18500/80452743</t>
  </si>
  <si>
    <t>Livraison Revelateurs, aérosols, traceurs</t>
  </si>
  <si>
    <t>A REFACTURER ANA</t>
  </si>
  <si>
    <t xml:space="preserve">Vérification trimestrielle échafaudage </t>
  </si>
  <si>
    <t>140T00134864</t>
  </si>
  <si>
    <t>Sales and technical manager 
AWG</t>
  </si>
  <si>
    <t>CAMPANILE EPONE</t>
  </si>
  <si>
    <t>Nuitées du 22 septembre 2014</t>
  </si>
  <si>
    <t>Appel cotisation trimestriel 
période 01/01/2014 au 31/03/14</t>
  </si>
  <si>
    <t>Appel cotisation trimestriel 
période 01/04/2014 au 30/06/14</t>
  </si>
  <si>
    <t>FM4090282811</t>
  </si>
  <si>
    <t>Kit TE 6 Perforateur</t>
  </si>
  <si>
    <t>Purchase order 331 - Assessment 25th July 
IRATA du 21 au 25 juillet Epinay sur Seine</t>
  </si>
  <si>
    <t>14/05-092</t>
  </si>
  <si>
    <t>Traduction légalisation
 visa travail DEY</t>
  </si>
  <si>
    <t>Visites médicales Lanza et Regnier</t>
  </si>
  <si>
    <t>A REFACTURER ANA
P. Régnier 692,11 € TTC</t>
  </si>
  <si>
    <t xml:space="preserve">A REFACTURER ANA
</t>
  </si>
  <si>
    <t>Prestations des 27 et 28 juillet
VCD Jean DEY</t>
  </si>
  <si>
    <t>15-50-14-157</t>
  </si>
  <si>
    <t>Assistance technique J Grimaldi</t>
  </si>
  <si>
    <t>CQP DU 16/06/14 au 11/07/14 
+ IRATA du 21 au 25 juillet 2014</t>
  </si>
  <si>
    <t>BOUG140801</t>
  </si>
  <si>
    <t>Sébasti du 30/06/14 au 11/08/14
Clauzard du 15/05/14 au 16/05/14
Armand du 15/05/14 au 16/05/14</t>
  </si>
  <si>
    <t>2014/03</t>
  </si>
  <si>
    <t>Contrôle EPI DU 31/07/14 au 01/08/14</t>
  </si>
  <si>
    <t>FR2014R01527</t>
  </si>
  <si>
    <t xml:space="preserve">Compensation pour 
changement de produit Pack professionnel Windows vers Pack Entreprise
Facture rectificative </t>
  </si>
  <si>
    <t>Challenge nucléaire -
Golf du prieuré</t>
  </si>
  <si>
    <t>FA59418</t>
  </si>
  <si>
    <t>Commande Palpeur + câble</t>
  </si>
  <si>
    <t>1-916805</t>
  </si>
  <si>
    <t>Retour matériel et dossiers CQP et IRATA 
formations Epinay sur seine juillet 2014</t>
  </si>
  <si>
    <t>2014-08-430</t>
  </si>
  <si>
    <t>Formation BOSIET HUET Sekouri
 du 1er au 5 septembre 2014</t>
  </si>
  <si>
    <t>FR2014A002964</t>
  </si>
  <si>
    <t>Pack windows Atisworldwide 
18/08/14 17/08/15</t>
  </si>
  <si>
    <t>FA20140009</t>
  </si>
  <si>
    <t>Créaton site Internet Acompte</t>
  </si>
  <si>
    <t>Nouvelle Ligne fixe</t>
  </si>
  <si>
    <t>Chèque CL</t>
  </si>
  <si>
    <t>Payé par J Tesson CL n°6531862</t>
  </si>
  <si>
    <t>Note de frais août 2014</t>
  </si>
  <si>
    <t>Note de frais mai à juillet 2014</t>
  </si>
  <si>
    <t>Formateur CQP du 07/07/14 
au 11/07/14 Epinay sur SEINE</t>
  </si>
  <si>
    <t>PRINTSTORE</t>
  </si>
  <si>
    <t>PR1408-07</t>
  </si>
  <si>
    <t>Note de frais du 28/07/14 au 28/08/14</t>
  </si>
  <si>
    <t>Vérification structure points d'ancrage</t>
  </si>
  <si>
    <t>Conception maquette graphique
- Impression</t>
  </si>
  <si>
    <t>06 41</t>
  </si>
  <si>
    <t>Débours et prestation juillet 2014</t>
  </si>
  <si>
    <t>Débours et prestation juin 2014</t>
  </si>
  <si>
    <t>Loyer Septembre 2014 avec rattrapage</t>
  </si>
  <si>
    <t>Relevé 5817364182</t>
  </si>
  <si>
    <t>F5810299178</t>
  </si>
  <si>
    <t>Virements sur HSBC 
de 1062,08 € et 
550 € le 29/08/14</t>
  </si>
  <si>
    <t>Commande du 27/08/14 n°437681</t>
  </si>
  <si>
    <t>Assessment du 22/08/14 - IRATA 
du 18 au 22/10/14 Vitrolles</t>
  </si>
  <si>
    <t>virement  HSBC</t>
  </si>
  <si>
    <t>Facture septembre 2014</t>
  </si>
  <si>
    <t>MRS3151027</t>
  </si>
  <si>
    <t>Contrat Total GABON 
+ envoi NIGERIA + envoi PNR</t>
  </si>
  <si>
    <t>F4L04982</t>
  </si>
  <si>
    <t>14/08/-165</t>
  </si>
  <si>
    <t>Traductions et légalisations Sadeghi/
Sekouri/Fontanille/Laugerotte</t>
  </si>
  <si>
    <t>Achats Founitures bureau 
commande 87303642 et commande 87576766</t>
  </si>
  <si>
    <t>F1408006</t>
  </si>
  <si>
    <t>Mesureur d'épaisseur</t>
  </si>
  <si>
    <t>FA0322</t>
  </si>
  <si>
    <t>ACTION NDT</t>
  </si>
  <si>
    <t>F8214038</t>
  </si>
  <si>
    <t>Commande pinces + pôles</t>
  </si>
  <si>
    <t>LOYER BAYEN du 01/08/14 au 31/08/14</t>
  </si>
  <si>
    <t>Loyer BAYEN du 01/09/14 au 30/09/14</t>
  </si>
  <si>
    <t>1409C0106247</t>
  </si>
  <si>
    <t>AV1404081</t>
  </si>
  <si>
    <t>Abonnement et services 
du 01/09/14 au 30/09/14</t>
  </si>
  <si>
    <t>Remise annuelle sur inscription 2013</t>
  </si>
  <si>
    <t>A valoir sur
 prochaine facture</t>
  </si>
  <si>
    <t>RIGZONE</t>
  </si>
  <si>
    <t>Recruitment Pkg 1x10</t>
  </si>
  <si>
    <t>virement HSB</t>
  </si>
  <si>
    <t>Visite médicale DEJEAN</t>
  </si>
  <si>
    <t>Facture de cotisation 2014</t>
  </si>
  <si>
    <t>Visite médicale CLAUZARD</t>
  </si>
  <si>
    <t>STARLAN</t>
  </si>
  <si>
    <t>2004-335</t>
  </si>
  <si>
    <t>Renouvellement 2 ans ESSMUL-R2</t>
  </si>
  <si>
    <t>MICHAUD ET CHAILLY</t>
  </si>
  <si>
    <t xml:space="preserve">Batterie + chargeur </t>
  </si>
  <si>
    <t>Séjour Sekouri du 31/08/14 au 05/09/14</t>
  </si>
  <si>
    <t>08 41</t>
  </si>
  <si>
    <t>Débours et paiement août 2014</t>
  </si>
  <si>
    <t xml:space="preserve">Mission Tempo Jannin </t>
  </si>
  <si>
    <t>140914-001</t>
  </si>
  <si>
    <t>Inspection structure on shore 
+ mesures+rapport</t>
  </si>
  <si>
    <t>OILFIELDS CIVIL STRUCTURES 
OCS</t>
  </si>
  <si>
    <t>ATS 07/14</t>
  </si>
  <si>
    <t xml:space="preserve">Visite médicale N Sadeghi </t>
  </si>
  <si>
    <t xml:space="preserve">BOSIET HUET de JEANGROS </t>
  </si>
  <si>
    <t>Contrat assistance technique J GRIMALDI</t>
  </si>
  <si>
    <t>15-50-14-176</t>
  </si>
  <si>
    <t>PERDIGUES/LODGIS</t>
  </si>
  <si>
    <t>Loyer + taxe ordures ménagères
échéance du 1er au 31 octobre 2014</t>
  </si>
  <si>
    <t>GEOLITHE</t>
  </si>
  <si>
    <t>Calcul de justifictation de points d'ancrage</t>
  </si>
  <si>
    <t>ATS 08/14</t>
  </si>
  <si>
    <t>Bilans de santé Dubreuil/DEY
/BOURQUIN/LEGER</t>
  </si>
  <si>
    <t>Régularisation des charges 2013</t>
  </si>
  <si>
    <t>FA4649</t>
  </si>
  <si>
    <t xml:space="preserve">prélèvement </t>
  </si>
  <si>
    <t>Abonnement forfaits options</t>
  </si>
  <si>
    <t>FA07394</t>
  </si>
  <si>
    <t>Détecteur Microclip XT Multi gaz BW</t>
  </si>
  <si>
    <t>TOTAL SA</t>
  </si>
  <si>
    <t>Facture de convention stage du 01 au 06 décembre 2013
L KIST et D CANOVAS</t>
  </si>
  <si>
    <t>Note de frais septembre 2014</t>
  </si>
  <si>
    <t>14/09/173</t>
  </si>
  <si>
    <t>Visa Jannin Congo
 + Clauzard / Armand Gabon</t>
  </si>
  <si>
    <t>2014/06</t>
  </si>
  <si>
    <t>Formation EPI niveau 2 Aéroport de Nice/IFAERO
du 23/09/14 au 24/09/14 + déplacement</t>
  </si>
  <si>
    <t>Relevé du 01/10/2014</t>
  </si>
  <si>
    <t>EUROP ASSISTANCE</t>
  </si>
  <si>
    <t>Pass missions ARMAND et CLAUZARD</t>
  </si>
  <si>
    <t>Visite médicale Stéphanie CHABAUD
du 17/09/14</t>
  </si>
  <si>
    <t>VFA100700350</t>
  </si>
  <si>
    <t>Vérification annuelle RIA</t>
  </si>
  <si>
    <t>F1409004</t>
  </si>
  <si>
    <t>Réparation + étalonnage USMGO</t>
  </si>
  <si>
    <t>ATS 09/14</t>
  </si>
  <si>
    <t>Visite médicale FX TOURNOUX</t>
  </si>
  <si>
    <t>FA0347</t>
  </si>
  <si>
    <t>ABRAM DISTRIBUTION</t>
  </si>
  <si>
    <t>Achat combinaisons orange fLocage AWG</t>
  </si>
  <si>
    <t>INC FAC 14-027</t>
  </si>
  <si>
    <t>Recensement des Piping Group avec iAnnot et iView -
Annotation des PIDs</t>
  </si>
  <si>
    <t>Note de frais août et septembre 2014</t>
  </si>
  <si>
    <t>SAGE France</t>
  </si>
  <si>
    <t>14/09-187</t>
  </si>
  <si>
    <t>Prestations + légalisations PITAVIN et 
Prestations + Légalisations 
+ Accompagnement SEKOURI</t>
  </si>
  <si>
    <t>F4M71264</t>
  </si>
  <si>
    <t>Produit et services consommés</t>
  </si>
  <si>
    <t>TOTAL CONGO</t>
  </si>
  <si>
    <t>CG0712014ATIS</t>
  </si>
  <si>
    <t>Frais hébergement TESSON et GONCALVES
séjour à Pointe Noire du 13 au 18/10/14</t>
  </si>
  <si>
    <t>remboursement souscription
 annuelle WIX faite par erreur</t>
  </si>
  <si>
    <t>FR2014A003594</t>
  </si>
  <si>
    <t xml:space="preserve">Palpeur DA501 </t>
  </si>
  <si>
    <t>2014/10-005088</t>
  </si>
  <si>
    <t>Note d'honoraires octobre 2014</t>
  </si>
  <si>
    <t xml:space="preserve">Contrat de vente et de location 
photocopieur CANON contrat n°34003403
Forfait copies NB et couleur </t>
  </si>
  <si>
    <t>1409/000195200</t>
  </si>
  <si>
    <t>Prêt du 01/07/14 au 30/09/14</t>
  </si>
  <si>
    <t>Collier de serrage orange commande 
pour Thomas Diakabana</t>
  </si>
  <si>
    <t>Commande 88048215</t>
  </si>
  <si>
    <t>F4816622</t>
  </si>
  <si>
    <t>Loyer du 01/09/2014 au 30/09/14 
et loyer du 01/10/2014 au 31/10/2014</t>
  </si>
  <si>
    <t xml:space="preserve">IFAT </t>
  </si>
  <si>
    <t>FD 2014-269</t>
  </si>
  <si>
    <t>Recertification COFREND PT2 de Luc GINET</t>
  </si>
  <si>
    <t>1410C0106001</t>
  </si>
  <si>
    <t>Abonnement octobre 2014</t>
  </si>
  <si>
    <t>F2014/09/00008</t>
  </si>
  <si>
    <t>F2014/10/00008</t>
  </si>
  <si>
    <t>Clés USB</t>
  </si>
  <si>
    <t>Cotisation 3ème trimestre 2014</t>
  </si>
  <si>
    <t>Formation IRATA du 14/08/14 au 22/08/14</t>
  </si>
  <si>
    <t xml:space="preserve">immédiat </t>
  </si>
  <si>
    <t>15-13-036</t>
  </si>
  <si>
    <t>Assistance hôtel Claude Andreoli 
du 09/02/14</t>
  </si>
  <si>
    <t>15-13-037</t>
  </si>
  <si>
    <t>15-13-40</t>
  </si>
  <si>
    <t>Assistance aéroport Claude Andreoli
du 10/02/14</t>
  </si>
  <si>
    <t>15-13-075</t>
  </si>
  <si>
    <t>Assistance hôtel Dominique Gonçalves
du 09/02/14</t>
  </si>
  <si>
    <t>Assistance aéroport Dominique Gonçalves
du 10/02/14</t>
  </si>
  <si>
    <t>F140930</t>
  </si>
  <si>
    <t>Formation IRATA du 06/10/14 du 10/10/14</t>
  </si>
  <si>
    <t xml:space="preserve">Avoir sur Facture F90287552 </t>
  </si>
  <si>
    <t>Assessment du 10/10/14</t>
  </si>
  <si>
    <t>SK SERVICES</t>
  </si>
  <si>
    <t>CHTI CONTRÔLE</t>
  </si>
  <si>
    <t>10/14-001</t>
  </si>
  <si>
    <t>Contrôle ultrasons intervention 
chez Spindal</t>
  </si>
  <si>
    <t xml:space="preserve">Formation à Pau du 5 au 10 octobre </t>
  </si>
  <si>
    <t>Facture octobre 2014</t>
  </si>
  <si>
    <t>1-917734</t>
  </si>
  <si>
    <t>Envoi matériel formation 
irata du 6 au 10/10/14</t>
  </si>
  <si>
    <t>155-10/2014</t>
  </si>
  <si>
    <t>Assistance aéroport Clauzard
 et Armand du 05/10/14</t>
  </si>
  <si>
    <t>F4N75493</t>
  </si>
  <si>
    <t>15 50 14 132</t>
  </si>
  <si>
    <t>15 50 14 131</t>
  </si>
  <si>
    <t>15 50 14 106</t>
  </si>
  <si>
    <t>Assistance technique Hamza + Grimaldi 
de mai 2014</t>
  </si>
  <si>
    <t>15 50 14 127</t>
  </si>
  <si>
    <t>Assistance technique hamza + Grimaldi 
de mai 2014 de juin 2014</t>
  </si>
  <si>
    <t>2014-10-010</t>
  </si>
  <si>
    <t>Droit d'accès du 06/10/14 au 10/10/14</t>
  </si>
  <si>
    <t>Facture du 30/09/14</t>
  </si>
  <si>
    <t>Bosiet Huet JL JANNIN</t>
  </si>
  <si>
    <t>FM4090479346</t>
  </si>
  <si>
    <t>0442437967 14H5 1D10</t>
  </si>
  <si>
    <t>0442026150 14H5 2N05</t>
  </si>
  <si>
    <t>Abonnements, forfaits et options</t>
  </si>
  <si>
    <t>Note honoraires sur exercice clos
 le 30/09/14</t>
  </si>
  <si>
    <t>2014/09</t>
  </si>
  <si>
    <t>2014/10</t>
  </si>
  <si>
    <t>Formation EPI 1 et 2 Personnel SCP du 21/10/2014 au 03/10/2014</t>
  </si>
  <si>
    <t>G1410046</t>
  </si>
  <si>
    <t>Maintenance photocopieur OLIVETTI
+ relevé compteur noir et couleurs au 24/03/2014</t>
  </si>
  <si>
    <t>Souscription Evasio bienvenu LOUKELO 
du 20/10/14 au 21/01/15</t>
  </si>
  <si>
    <t>2014-368</t>
  </si>
  <si>
    <t>D Link DAP-2553 Borne d'accès sans fil</t>
  </si>
  <si>
    <t>FA15248</t>
  </si>
  <si>
    <t>Examen recertification UT2 S Wegscheider
du 13/10/14</t>
  </si>
  <si>
    <t>AKORI</t>
  </si>
  <si>
    <t xml:space="preserve">virement </t>
  </si>
  <si>
    <t>Tablet PC ES10</t>
  </si>
  <si>
    <t>09 41</t>
  </si>
  <si>
    <t>Débours juillet et prestation août 2014</t>
  </si>
  <si>
    <t>Note de frais octobre 2014</t>
  </si>
  <si>
    <t>DARTY</t>
  </si>
  <si>
    <t>PC Baseline KOREA MHN</t>
  </si>
  <si>
    <t>1-917873</t>
  </si>
  <si>
    <t>Envoi malle Epinay sur seine 
formation irata du 6 au 10/10/14</t>
  </si>
  <si>
    <t>Quote part taxe foncière 2014</t>
  </si>
  <si>
    <t>SERVTEC</t>
  </si>
  <si>
    <t>10-14-40/1913</t>
  </si>
  <si>
    <t>Bosiet Opito de  R Holewik du 13 
au 15/10/14 effectué au Congo</t>
  </si>
  <si>
    <t>RBLA114</t>
  </si>
  <si>
    <t>Assessment du 24/10/14 Vitrolles Irata</t>
  </si>
  <si>
    <t>14/10-198</t>
  </si>
  <si>
    <t>14/10-197</t>
  </si>
  <si>
    <t xml:space="preserve">Traduction Légalisation visa Durand </t>
  </si>
  <si>
    <t>Visa Congo Tesson et Goncalves 
octobre 2014</t>
  </si>
  <si>
    <t>Traduction français/anglais imprimé 5000</t>
  </si>
  <si>
    <t>2014-8075</t>
  </si>
  <si>
    <t>89 € HSBC le 31/10/14 + 1410 €</t>
  </si>
  <si>
    <t>F4Q73365</t>
  </si>
  <si>
    <t>Inspecteur Baseline</t>
  </si>
  <si>
    <t>18500-80454290</t>
  </si>
  <si>
    <t>BOUG140802</t>
  </si>
  <si>
    <t>Nuitées F Sébasti du 11/08/14 au 21/08/14</t>
  </si>
  <si>
    <t>FR2014B007500</t>
  </si>
  <si>
    <t>Renouvellement annuel du domaine atisworldwide.com
04/01/2015 - 03/01/2016</t>
  </si>
  <si>
    <t>CONTRALCO</t>
  </si>
  <si>
    <t xml:space="preserve">Commande du 30/09/14 100 Ethylotests
</t>
  </si>
  <si>
    <t>virement internet</t>
  </si>
  <si>
    <t>Relevé du 31 octobre 2014</t>
  </si>
  <si>
    <t xml:space="preserve">Déclaration douane - commande Ethylotests
commande CONTRALCO du </t>
  </si>
  <si>
    <t>2014-140</t>
  </si>
  <si>
    <t>1411C0104491</t>
  </si>
  <si>
    <t>Abonnement du 1/11/14 au 30/11/14</t>
  </si>
  <si>
    <t>Nuitée R Carter - IRATA assessment
 du 23/10/14</t>
  </si>
  <si>
    <t>F821401010</t>
  </si>
  <si>
    <t>Palpeur standard + Mesureur épaissesur+
Sonde +
 cale 5 gradins pour COREE</t>
  </si>
  <si>
    <t>Facture loyer novembre 2014</t>
  </si>
  <si>
    <t>FA0368</t>
  </si>
  <si>
    <t>31/11/2014</t>
  </si>
  <si>
    <t>F82140349</t>
  </si>
  <si>
    <t>Palpeurs + câble pour COREE</t>
  </si>
  <si>
    <t>Financement échéance
 n°003 du 01/11/2014 au 30/11/2014</t>
  </si>
  <si>
    <t>F4857864</t>
  </si>
  <si>
    <t>Appel à cotisation période du 01/07/14
au 30/08/14</t>
  </si>
  <si>
    <t>ICSS ENGINEER</t>
  </si>
  <si>
    <t>BOUG1410075</t>
  </si>
  <si>
    <t>Nuitées Clauzard et Armand
 du 15/10/14 au 01/11/14</t>
  </si>
  <si>
    <t>Formation IRATA du 20/10/14 au 24/10/14</t>
  </si>
  <si>
    <t>Formation IRATA DU 20 au 24 octobre 2014</t>
  </si>
  <si>
    <t>CP France</t>
  </si>
  <si>
    <t>VF142506</t>
  </si>
  <si>
    <t>Valise et mousse Commande mail 
du 12/11/2014</t>
  </si>
  <si>
    <t>BUREAU VERITAS</t>
  </si>
  <si>
    <t>Vérification périodique annuelle des installations électriques
Intervention du 31/10/2014</t>
  </si>
  <si>
    <t>F4S05657</t>
  </si>
  <si>
    <t>Déplacements Strasbourg</t>
  </si>
  <si>
    <t>15 50 14 133</t>
  </si>
  <si>
    <t>Cadeaux publicitaires</t>
  </si>
  <si>
    <t>Refacturation assistance Hamza et Grimaldi 
commission 7 %</t>
  </si>
  <si>
    <t>14I3 1D11</t>
  </si>
  <si>
    <t>Assessment date 25/07/2014</t>
  </si>
  <si>
    <t>Assessment date 11/07/2014</t>
  </si>
  <si>
    <t>Assessment date 22/08/2014</t>
  </si>
  <si>
    <t>Assessment date 23/05/2014</t>
  </si>
  <si>
    <t>Assessment date 20/06/2014</t>
  </si>
  <si>
    <t>Forfaits formules et options</t>
  </si>
  <si>
    <t>F15000352</t>
  </si>
  <si>
    <t>Commande ballotins</t>
  </si>
  <si>
    <t>FA4768</t>
  </si>
  <si>
    <t>Collier de serrage vert</t>
  </si>
  <si>
    <t>18500/80454539</t>
  </si>
  <si>
    <t>Enlèvement et déclaration douane commande Proventis FA4768 
à destination de LUANDA</t>
  </si>
  <si>
    <t>chèque GFI Bank Congo</t>
  </si>
  <si>
    <t>FM4090617801</t>
  </si>
  <si>
    <t>DG FINANCES PUBLIQUES</t>
  </si>
  <si>
    <t>Journée manifestation métier du 02/10/2014
La Seyne sur mer - Fort de St Eme</t>
  </si>
  <si>
    <t>BOUG1411045</t>
  </si>
  <si>
    <t>Nuitées Clauzard et Armand
 du 01/11/14 au 01/12/14</t>
  </si>
  <si>
    <t>COPY TOP</t>
  </si>
  <si>
    <t>Impression couleur</t>
  </si>
  <si>
    <t>F2014/11/00005</t>
  </si>
  <si>
    <t>Drone avec marquage ATIS</t>
  </si>
  <si>
    <t>Prestation août 2014 + Débours</t>
  </si>
  <si>
    <t>10 41</t>
  </si>
  <si>
    <t>HOTEL 1ère classe</t>
  </si>
  <si>
    <t>Facture PROFORMA</t>
  </si>
  <si>
    <t>Nuitées P Loukelo 
du 01/12/14 au 16/12/14</t>
  </si>
  <si>
    <t>Note de frais novembre 2014</t>
  </si>
  <si>
    <t>EXPE SPELEMAT</t>
  </si>
  <si>
    <t>F1414957</t>
  </si>
  <si>
    <t>Achat EPI</t>
  </si>
  <si>
    <t>67,72 € pour CF</t>
  </si>
  <si>
    <t>20 € pour CF</t>
  </si>
  <si>
    <t>Relevé de novembre 2014</t>
  </si>
  <si>
    <t>Billets avion + hôtel Corée 
pour Jeangros et Delzenne + préacheminement billet avion Jeangros</t>
  </si>
  <si>
    <t>Loyer BAYEN de décembre Projet MHN</t>
  </si>
  <si>
    <t>CHIMIMECA</t>
  </si>
  <si>
    <t>FA062351</t>
  </si>
  <si>
    <t xml:space="preserve">Commande aérosols pour T Diakabana </t>
  </si>
  <si>
    <t xml:space="preserve">  
Commande fournitures bureau</t>
  </si>
  <si>
    <t>Relevé 5817367521
F5810303902</t>
  </si>
  <si>
    <t>Visite médicale S Wegscheider août 2014</t>
  </si>
  <si>
    <t>Loyer décembre 2014</t>
  </si>
  <si>
    <t>EDF</t>
  </si>
  <si>
    <t>Facture de régularisation</t>
  </si>
  <si>
    <t>Remboursement</t>
  </si>
  <si>
    <t xml:space="preserve">Formation IRATA du 24 au 28 novembre </t>
  </si>
  <si>
    <t>Demande de remboursement
IVL Armand et Clauzard du 23 au 26/10/14
et du 01/11/2014 au 01/12/2014</t>
  </si>
  <si>
    <t>Demande de remboursement
 Factures Hôtel Terrasses  la Medina et IVL Clauzard et Armand</t>
  </si>
  <si>
    <t>DUMONT SECURITE</t>
  </si>
  <si>
    <t>Commande mannequin 
exercice sauvetage</t>
  </si>
  <si>
    <t>Loyer Bayen Taxe habitation + edf gdf 2014</t>
  </si>
  <si>
    <t>DEFIBFRANCE</t>
  </si>
  <si>
    <t>FC19419</t>
  </si>
  <si>
    <t>Mannequin de formation 
+ défibrillateur pour Simao Mavita - HSE</t>
  </si>
  <si>
    <t>14/11-229</t>
  </si>
  <si>
    <t>Prestations services - Frais de visa 
L Kist/ N Sadeghi /J Grimaldi / D Durand / G Pitavin</t>
  </si>
  <si>
    <t>14/11/230</t>
  </si>
  <si>
    <t>Prestation services légalisation et traduction
J Grimaldi / M Morales</t>
  </si>
  <si>
    <t>FASM0000965</t>
  </si>
  <si>
    <t>Corde dynamique</t>
  </si>
  <si>
    <t>Assesseur G Jannin Nuitée du 27/11/14</t>
  </si>
  <si>
    <t>Nuitées G Todesco IRATA -
 Nuitées du 23/11/14 au 28/11/14</t>
  </si>
  <si>
    <t>907/036/L058434</t>
  </si>
  <si>
    <t>Appareil photo canon + carte mémoire
pour déplacement strasbourg de Dominique</t>
  </si>
  <si>
    <t>Loyer trimestriel du 01/01/15 au 31/03/15
+ assurances</t>
  </si>
  <si>
    <t xml:space="preserve">paiement par cb </t>
  </si>
  <si>
    <t>FA0394</t>
  </si>
  <si>
    <t>FA0393</t>
  </si>
  <si>
    <t>Facture novembre 2014 -
 Remise propreté bureaux de l'étage</t>
  </si>
  <si>
    <t>Inspecteur baseline</t>
  </si>
  <si>
    <t>Note de frais octobre/novembre 2014</t>
  </si>
  <si>
    <t>Achat fournitures de bureau 
dont machine à relier</t>
  </si>
  <si>
    <t>F2014006071</t>
  </si>
  <si>
    <t>SST du 1 et 2 décembre 2014</t>
  </si>
  <si>
    <t>ATS 11/14</t>
  </si>
  <si>
    <t>J Darmon
 488,91 € TTC</t>
  </si>
  <si>
    <t>Visites médicales
 Clauzard, Darmon, Jannin</t>
  </si>
  <si>
    <t xml:space="preserve">Mission  Tempo Jean gros </t>
  </si>
  <si>
    <t>Mission Tempo Tatin et Goge</t>
  </si>
  <si>
    <t>Adhésion 2015</t>
  </si>
  <si>
    <t>Assessment IRATA Epinay sur Seine
 du 12/12/14</t>
  </si>
  <si>
    <t>Note de frais du 25/09/14 au 04/10/14</t>
  </si>
  <si>
    <t>Technicien cordiste Baseline</t>
  </si>
  <si>
    <t>FAU36155</t>
  </si>
  <si>
    <t>IRATA  du 15 au 19 décembre 2014</t>
  </si>
  <si>
    <t>Note de frais novembre/decembre 2014</t>
  </si>
  <si>
    <t>2014-12-019</t>
  </si>
  <si>
    <t>Droit d'accès salle du 08/12/14 au 12/12/14
Droit d'accès salle du 24/11/14 au 17/12/14</t>
  </si>
  <si>
    <t>Formation SST du 26 et 27 novembre 2014</t>
  </si>
  <si>
    <t>AIR MARINE</t>
  </si>
  <si>
    <t>Forfait prise de vue passerelle des 2 rives 
à Strasbourg</t>
  </si>
  <si>
    <t>0442437967 14J1-1d12</t>
  </si>
  <si>
    <t>0442026150 14J1 2N06</t>
  </si>
  <si>
    <t>FASM0000969</t>
  </si>
  <si>
    <t>Gaine thermorétractable</t>
  </si>
  <si>
    <t>Achat EPI Centre de formation
commande du 24/11/2014</t>
  </si>
  <si>
    <t>Achat EPI Centre de formation
commande du 18/11/20014</t>
  </si>
  <si>
    <t>Achat EPI Centre de formation
commande du 06/11/2014</t>
  </si>
  <si>
    <t>Achat EPI Centre de formation
Commande du 18/11/2014</t>
  </si>
  <si>
    <t>Achat EPI Centre de formation
Commande du 21/11/2014</t>
  </si>
  <si>
    <t>Achate EPI Centre de formation
Régularisation commande du 25/11/14</t>
  </si>
  <si>
    <t>Achat EPI Centre de formation
Commande du 04/12/14</t>
  </si>
  <si>
    <t>Avoir sur Facture 599671 du 25/11/2014</t>
  </si>
  <si>
    <t>Achat EPI Centre de formation
Commande du 06/11/2014</t>
  </si>
  <si>
    <t xml:space="preserve">Achat EPI Centre de formation
Commande du 17/11/2014
</t>
  </si>
  <si>
    <t>Location salle IRATA d'octobre 13</t>
  </si>
  <si>
    <t>CCI GRAND HAINAUT</t>
  </si>
  <si>
    <t>F141315</t>
  </si>
  <si>
    <t>Frais formation entreprise Loukelo 
du 01/12/14 au 12/12/14</t>
  </si>
  <si>
    <t>Séjour assesseur Gilles Jannin 
du 18/12/14 au 19/12/14</t>
  </si>
  <si>
    <t>Séjour formateur Gionet Todesco
 du 14/12/14 au 19/12/14</t>
  </si>
  <si>
    <t>AU VIEUX CAMPEUR</t>
  </si>
  <si>
    <t>FA043285</t>
  </si>
  <si>
    <t>EPI</t>
  </si>
  <si>
    <t>1412C0080838</t>
  </si>
  <si>
    <t>Abonnement du 01/12/14 au 31/12/14</t>
  </si>
  <si>
    <t>FM4090733546</t>
  </si>
  <si>
    <t>FC0114120428</t>
  </si>
  <si>
    <t>IRATA du 15/10/14 au 19/10/14</t>
  </si>
  <si>
    <t>BOUG 141203</t>
  </si>
  <si>
    <t>Nuitées Clauzard et Armand
du 01/12/14 au 05/12/14</t>
  </si>
  <si>
    <t>Demande de remboursement
Factures Terrasse Medina + ILV Clauzard et Armand décembre 2014</t>
  </si>
  <si>
    <t>Note de frais décembre 2014</t>
  </si>
  <si>
    <t>A RECEPTION</t>
  </si>
  <si>
    <t xml:space="preserve">Traduction Français Anglais
FICHE 5001 ANNEE 2012                   </t>
  </si>
  <si>
    <t>Payé 160€ sur HSBC
 le 16/12/14</t>
  </si>
  <si>
    <t>2014-418</t>
  </si>
  <si>
    <t xml:space="preserve">Lenovo thinkpad </t>
  </si>
  <si>
    <t>Note de frais de décembre 2014</t>
  </si>
  <si>
    <t>Loyer janvier 2015</t>
  </si>
  <si>
    <t>Prestations novembre 2014 + Débours</t>
  </si>
  <si>
    <t>2015-107</t>
  </si>
  <si>
    <t>F5106074</t>
  </si>
  <si>
    <t>Relevés décembre 2014</t>
  </si>
  <si>
    <t>F4949323</t>
  </si>
  <si>
    <t>Financement échéance
n°005 du 01/01/2015 au 31/01/2015</t>
  </si>
  <si>
    <t>FA0418</t>
  </si>
  <si>
    <t>ATS 12/14</t>
  </si>
  <si>
    <t>Visite médicale J Grimaldi du 16/10/14</t>
  </si>
  <si>
    <t>F1501/000030515</t>
  </si>
  <si>
    <t>Assurance décès invalidité 
période du 01/01/15 au 31/12/15</t>
  </si>
  <si>
    <t>BOULANGER</t>
  </si>
  <si>
    <t>Commande mémoires PNY DIMM DDR3</t>
  </si>
  <si>
    <t>F141124</t>
  </si>
  <si>
    <t>Vacation journalière pour encadrement 
de formation par formateur CQP Cordiste niveau 2 du 24/11/14 au 19/12/14</t>
  </si>
  <si>
    <t>F1501/000014820</t>
  </si>
  <si>
    <t>Échéance de prêt pour la période
du 01/10/14 au 31/12/14</t>
  </si>
  <si>
    <t>Commande fournitures de bureau 
du 05/01/2015</t>
  </si>
  <si>
    <t>2015/01-005202</t>
  </si>
  <si>
    <t>14.12.326</t>
  </si>
  <si>
    <t>Honoraires comptables 
période 1er trimestre 2015</t>
  </si>
  <si>
    <t>CQP du 18 et 19/12/2014</t>
  </si>
  <si>
    <t>14.12.331</t>
  </si>
  <si>
    <t>CQP du 23/12/14</t>
  </si>
  <si>
    <t>14.12.324</t>
  </si>
  <si>
    <t>CQP du 19/12/14</t>
  </si>
  <si>
    <t>FR2015A000106</t>
  </si>
  <si>
    <t>Pack master plus Linux 08/01/15 -07/04/15</t>
  </si>
  <si>
    <t>STICKAD</t>
  </si>
  <si>
    <t>F2014/12/00018</t>
  </si>
  <si>
    <t>F2014/1200019</t>
  </si>
  <si>
    <t>F2014/12/00020</t>
  </si>
  <si>
    <t>Cartes de visite J Tesson</t>
  </si>
  <si>
    <t>F821501001</t>
  </si>
  <si>
    <t>Cales à gradins + flacons couplant gel</t>
  </si>
  <si>
    <t>18500/80570029</t>
  </si>
  <si>
    <t>Goodies Gabon</t>
  </si>
  <si>
    <t>18500/80570033</t>
  </si>
  <si>
    <t>Gifts Congo</t>
  </si>
  <si>
    <t>Forfait formules et options</t>
  </si>
  <si>
    <t>HOTEL REGION PACA</t>
  </si>
  <si>
    <t>versement indemnité 
forfaitaire employeur apprentis</t>
  </si>
  <si>
    <t>F141333</t>
  </si>
  <si>
    <t>Validations certifications 
examen Loukelo du 15 et 16/12/14</t>
  </si>
  <si>
    <t>Cotisation annuelle 2015</t>
  </si>
  <si>
    <t>FORMA3Mil</t>
  </si>
  <si>
    <t>F2014006017</t>
  </si>
  <si>
    <t>CQP du 10/11/14 au 19/12/14 
Formation levage</t>
  </si>
  <si>
    <t>14/12-263</t>
  </si>
  <si>
    <t>Prestations + frais de visa
Fontanille + Laugerotte+ Sadeghi 
+ Goge + Tatin</t>
  </si>
  <si>
    <t>14/12-264</t>
  </si>
  <si>
    <t>Prestations + légalisations J HACHER</t>
  </si>
  <si>
    <t>a REFACTURER ANA
sauf GOGE et TATIN</t>
  </si>
  <si>
    <t xml:space="preserve"> </t>
  </si>
  <si>
    <t>AVOIR 610612</t>
  </si>
  <si>
    <t>Avoir sur facture 596613</t>
  </si>
  <si>
    <t>Visite médicales T Goge 
+ C Mereau + Mme Sekouri</t>
  </si>
  <si>
    <t>A REFACTURER ANA
pour visite médicale 
Mme Sekouri 318,77 €</t>
  </si>
  <si>
    <t>FM844852</t>
  </si>
  <si>
    <t>FA044069</t>
  </si>
  <si>
    <t>Le petit memento du cordiste</t>
  </si>
  <si>
    <t>FA044071</t>
  </si>
  <si>
    <t>F2014006137</t>
  </si>
  <si>
    <t>Formation risque chimique 
des 10,11 et 12/12/14 avec GIES</t>
  </si>
  <si>
    <t>ALBERTI Nicolas</t>
  </si>
  <si>
    <t>Formation CQP du 24/11/14 au 19/12/14</t>
  </si>
  <si>
    <t>GOGE Tanguy</t>
  </si>
  <si>
    <t>Formation CQP du 17/11/14 au 19/12/14</t>
  </si>
  <si>
    <t>LEBHAR Vincent</t>
  </si>
  <si>
    <t>Formation CPQ du 17/11/14 au 19/12/14</t>
  </si>
  <si>
    <t>CAUX Romain</t>
  </si>
  <si>
    <t>Formation IRATA du 8 au 12/12/14</t>
  </si>
  <si>
    <t>MARTIN COCHER Sébastien</t>
  </si>
  <si>
    <t>BERNE Mathieu</t>
  </si>
  <si>
    <t>Prestation de Epinay 
sur seine vers Vitrolles</t>
  </si>
  <si>
    <t>Formation encadrement 
 IRATA du 8 au 12/12/14</t>
  </si>
  <si>
    <t>Acompte de 2185,20 € sur HSBC le 01/12/14
Solde 5098,80 € réglé par virement le 15/01/15</t>
  </si>
  <si>
    <t>18500/80570130</t>
  </si>
  <si>
    <t>Revelateurs, arérosols, traceurs, piles</t>
  </si>
  <si>
    <t>0442437967 15A3-1D01</t>
  </si>
  <si>
    <t>12/14-002</t>
  </si>
  <si>
    <t>Inspection visuelle et mesure d'épaisseur
Corée du 02/12/14 au 19/12/14</t>
  </si>
  <si>
    <t>1501C0100945</t>
  </si>
  <si>
    <t>Abonnement du 01/01/15 au 31/01/15</t>
  </si>
  <si>
    <t>Log book Tesson + carte Nicolas Natali</t>
  </si>
  <si>
    <t>Nuitées du 14/01/15 Lanza</t>
  </si>
  <si>
    <t>Appel cotisation trimestriel
période du 01/07/2014 au 30/09/2014</t>
  </si>
  <si>
    <t>2015/01-005249</t>
  </si>
  <si>
    <t>Note d'honoraires 
Exercice du 01/10/13 au 30/09/14</t>
  </si>
  <si>
    <t>BOUG1501029</t>
  </si>
  <si>
    <t>OLYMPUS</t>
  </si>
  <si>
    <t>Séjours Goge et Tatin 
du 12/01/15 au 19/01/15</t>
  </si>
  <si>
    <t>GEP AFTP</t>
  </si>
  <si>
    <t>100 coti 2015</t>
  </si>
  <si>
    <t>Cotisaton TPME 2015</t>
  </si>
  <si>
    <t xml:space="preserve">Forfaits, formules et options </t>
  </si>
  <si>
    <t>18500/80570010</t>
  </si>
  <si>
    <t>Matériel de secourisme
pour Luanda</t>
  </si>
  <si>
    <t>Note de frais</t>
  </si>
  <si>
    <t>Nuitée Lanza du 15 au 16  janvier 2015</t>
  </si>
  <si>
    <t>F1501005</t>
  </si>
  <si>
    <t>Remise en état / 
Etalonnage mesureur d'épaisseur</t>
  </si>
  <si>
    <t>Note de frais janvier 2015</t>
  </si>
  <si>
    <t>SECURIMED</t>
  </si>
  <si>
    <t>Note de frais décembre 2014 
et janvier 2015</t>
  </si>
  <si>
    <t>FR5154364</t>
  </si>
  <si>
    <t>GO TECHNIQUE</t>
  </si>
  <si>
    <t>Talkie walkie</t>
  </si>
  <si>
    <t>169,98 € CF</t>
  </si>
  <si>
    <t>Remise fin d'année</t>
  </si>
  <si>
    <t>Paiement 109,98€ sur place
 par JT le 05/01/15</t>
  </si>
  <si>
    <t xml:space="preserve">sur place </t>
  </si>
  <si>
    <t>4ème trimestre 2014</t>
  </si>
  <si>
    <t>à réception</t>
  </si>
  <si>
    <t>FA044530</t>
  </si>
  <si>
    <t>Matériel EPI</t>
  </si>
  <si>
    <t>Loyer février 2015</t>
  </si>
  <si>
    <t>F4993977</t>
  </si>
  <si>
    <t>Financement échéance 
n°006 du 01/02/2015 au 28/02/15</t>
  </si>
  <si>
    <t>Videoscope double camera</t>
  </si>
  <si>
    <t>Note de frais Corée janvier 2015</t>
  </si>
  <si>
    <t>03/02/015</t>
  </si>
  <si>
    <t>FR5342866</t>
  </si>
  <si>
    <t>FA0440</t>
  </si>
  <si>
    <t>Formation IRATA du 26 au 30 janvier 2015</t>
  </si>
  <si>
    <t>Formation SST des 22 et 23 janvier 2015</t>
  </si>
  <si>
    <t>SANTIAGO Aris</t>
  </si>
  <si>
    <t>Formation IRATA du 26 au 30 janvier 2015
aide formateur</t>
  </si>
  <si>
    <t>Assessment Epinay sur Seine</t>
  </si>
  <si>
    <t>Relevé janvier 2015</t>
  </si>
  <si>
    <t>FC3419</t>
  </si>
  <si>
    <t>Paiement prestation décembre 2014
+ débours</t>
  </si>
  <si>
    <t>MRS3250461</t>
  </si>
  <si>
    <t>Envoi malle à Epinay sur seine le 21/01/15</t>
  </si>
  <si>
    <t>A REFACTURER ANA
5878,54 € + 
2371,94 €</t>
  </si>
  <si>
    <t>Envois express
3 envois  GABON, 2 envois ANGOLA (plaquettes aluminium pour T Diakabana),
 1 envoi Cegelec</t>
  </si>
  <si>
    <t>Commande EPI</t>
  </si>
  <si>
    <t>Note de frais décembre 14 
et janvier 2015</t>
  </si>
  <si>
    <t>49 14</t>
  </si>
  <si>
    <t>Assessment du 28/11 et 19/12/14</t>
  </si>
  <si>
    <t>F2015/01/00031</t>
  </si>
  <si>
    <t>Cartes de visite Loucif et Lanza</t>
  </si>
  <si>
    <t>2014/15</t>
  </si>
  <si>
    <t xml:space="preserve">commande fournitures bureau </t>
  </si>
  <si>
    <t>ARCELOR MITTAL</t>
  </si>
  <si>
    <t>Plaquettes marquage alu</t>
  </si>
  <si>
    <t>COENS ENERGY CO LTD</t>
  </si>
  <si>
    <t>TOTAL Upstream Nigeria ofon 2 Project
du 26 au 31 janvier 2015</t>
  </si>
  <si>
    <t>TOTAL MOHO NORD 1501 MP</t>
  </si>
  <si>
    <t>Note de frais février 2015</t>
  </si>
  <si>
    <t>15 01-018</t>
  </si>
  <si>
    <t>15 01-019</t>
  </si>
  <si>
    <t>PBS sarl</t>
  </si>
  <si>
    <t>03 15</t>
  </si>
  <si>
    <t xml:space="preserve">Assessment IRATA du 30/01/15 Vitrolles </t>
  </si>
  <si>
    <t>F150205</t>
  </si>
  <si>
    <t xml:space="preserve">IRATA du 26 janvier au 3 février </t>
  </si>
  <si>
    <t>Nuitées TODESCO et SANTIAGO
 du 25 au 30 janvier 2015</t>
  </si>
  <si>
    <t>Nuitées C Lanza du 2 au 5 février 2015</t>
  </si>
  <si>
    <t>Nuitée Gilles Jannin 
du 29 au 30  janvier 2015</t>
  </si>
  <si>
    <t>ASSOCIATED MARITIME AFFAIRS</t>
  </si>
  <si>
    <t>IVH 1022 150201</t>
  </si>
  <si>
    <t>GMC MOHO NORD</t>
  </si>
  <si>
    <t>ATS 15/01</t>
  </si>
  <si>
    <t>visite médicale M Morales du 27/10/14</t>
  </si>
  <si>
    <t>Note de frais décembre janvier 2015</t>
  </si>
  <si>
    <t>Appel de cotisation 
du 01/10/14 au 31/12/14</t>
  </si>
  <si>
    <t>Formatrice qualité</t>
  </si>
  <si>
    <t>..\STARLAN\janvier 2015\STARLAN facture 2015-107.pdf</t>
  </si>
  <si>
    <t>..\PETZL\février 2015\PETZL FACTURE 618740 du 18.02.15.PDF</t>
  </si>
  <si>
    <t>15B1 1D02</t>
  </si>
  <si>
    <t>Abonnements forfaits et options</t>
  </si>
  <si>
    <t>15B1-2N01</t>
  </si>
  <si>
    <t>1502C0037937</t>
  </si>
  <si>
    <t>Abonnement du 01/02/15 au 28/02/15</t>
  </si>
  <si>
    <t>ATS 15/02</t>
  </si>
  <si>
    <t>Visite médicale Sylvain Tatin</t>
  </si>
  <si>
    <t>ATS 15/03</t>
  </si>
  <si>
    <t>Visite médicale J Hacher</t>
  </si>
  <si>
    <t>..\CBSA\février 2015\CBSA ATS 15-02  DU 10.02.15.pdf</t>
  </si>
  <si>
    <t>..\CBSA\février 2015\CBSA ATS 15-03 du 10.02.15.pdf</t>
  </si>
  <si>
    <t>F5420366</t>
  </si>
  <si>
    <t xml:space="preserve">Produits et services consommés </t>
  </si>
  <si>
    <t>2015 02 008</t>
  </si>
  <si>
    <t>..\URBAN EVASION\février 2015\URBAN EVASION 02 008 du 19.02.15.pdf</t>
  </si>
  <si>
    <t>..\ORANGE\ORANGE Facture 40334583 du 31.01.15.pdf</t>
  </si>
  <si>
    <t>..\ORANGE\04 42 43 79 67\février 2015\ORANGE Facture du 13.02.15.pdf</t>
  </si>
  <si>
    <t>..\ORANGE\04 42 02 61 50\février 2015\ORANGE Facture 15b1 2N01 DU 13.02.15.pdf</t>
  </si>
  <si>
    <t>Prestation Visa Corée LOUKELO</t>
  </si>
  <si>
    <t>Prestations traductions légalisations  Sekouri + Smilovic + Douak + Marquant + Viala + Vogelsberger
+ prestations VCD Laugerotte + M et Mme Sekouri  + Fontanille + Hacher + Pitavin/Durand
 Douak/ Marquant / Smilovic / Viala / Mme Sekouri / Vogelsberger</t>
  </si>
  <si>
    <t>..\PETZL\février 2015\PETZL FACTURE_I_619545.PDF</t>
  </si>
  <si>
    <t>2015-164</t>
  </si>
  <si>
    <t>Lenovo thinkcentre E73 + HP 
Installation et paramétrage</t>
  </si>
  <si>
    <t>..\STARLAN\février 2015\STARLAN facture 2015-164.pdf</t>
  </si>
  <si>
    <t>EVOLUTEC</t>
  </si>
  <si>
    <t>Prestation J Bouvier</t>
  </si>
  <si>
    <t>..\EVOLUTEC\janvier 2015\EVOLUTEC Facture 150101422.pdf</t>
  </si>
  <si>
    <t>CCI ALPES DE HAUTE PROVENCE</t>
  </si>
  <si>
    <t>Taxe apprentissage 2014 - salaires 2014</t>
  </si>
  <si>
    <t xml:space="preserve">Contribution FPC 2015 </t>
  </si>
  <si>
    <t>Formation continue 2015 - salaires 2014</t>
  </si>
  <si>
    <t>AES</t>
  </si>
  <si>
    <t>2015-02 006</t>
  </si>
  <si>
    <t>Travaux d'électricité (séparation du réseau)</t>
  </si>
  <si>
    <t>..\AGENCE EUROBAT SERVICES\AES F2015.02.006 du 08.02.15.pdf</t>
  </si>
  <si>
    <t>..\PETZL\janvier 2015\Avoir 610024 du 14.01.15.pdf</t>
  </si>
  <si>
    <t>F150224</t>
  </si>
  <si>
    <t>Formation IRATA du 16 au 20 février 2015
Vitrolles + frais voyage</t>
  </si>
  <si>
    <t xml:space="preserve">Visite médicale Loukelo </t>
  </si>
  <si>
    <t>Inscription Andjelovic IRATA du 12/12/15</t>
  </si>
  <si>
    <t>Inscription FERRANI IRATA du 12/12/15</t>
  </si>
  <si>
    <t>..\IRATA\février 2015\IRATA Factures 138135 et 138136 du 27.02.15.pdf</t>
  </si>
  <si>
    <t>25€ TTC et 20,83 € HT</t>
  </si>
  <si>
    <t>656,60 € TTC et 547,17 € HT</t>
  </si>
  <si>
    <t>167,74 € TTC et 139 € HT</t>
  </si>
  <si>
    <t>Relevé de février 2015</t>
  </si>
  <si>
    <t>..\EUROSTRAL\FEVRIER 2015\RLV00100689.pdf</t>
  </si>
  <si>
    <t>Loyer trimestriel - 
Période du 01/04/15 au 30/06/15</t>
  </si>
  <si>
    <t>FA044924</t>
  </si>
  <si>
    <t>FA044922</t>
  </si>
  <si>
    <t>FA044904</t>
  </si>
  <si>
    <t>FA044902</t>
  </si>
  <si>
    <t>Assessment du 28/11/2014</t>
  </si>
  <si>
    <t>Assessment du 19/12/14</t>
  </si>
  <si>
    <t>Assessment du 10/10/2014</t>
  </si>
  <si>
    <t>Asssessment du 12/12/2014</t>
  </si>
  <si>
    <t>Assessment du 06/11/2014</t>
  </si>
  <si>
    <t>Assessment du 12/12/2014 Deveaud</t>
  </si>
  <si>
    <t>Assessment du 12/12/2015 Andjelovic</t>
  </si>
  <si>
    <t>Assessment du 12/12/2014 Presset</t>
  </si>
  <si>
    <t>Assessment du 27/02/2015 Ferrani</t>
  </si>
  <si>
    <t>..\AU VIEUX CAMPEUR\février 2015\AU VIEUX CAMPEUR FA044924 du 24.02.15.pdf</t>
  </si>
  <si>
    <t>..\AU VIEUX CAMPEUR\février 2015\AU VIEUX CAMPEUR FA044922 du 24.02.15.pdf</t>
  </si>
  <si>
    <t>..\AU VIEUX CAMPEUR\février 2015\AU VIEUX CAMPEUR FA044904 du 24.02.15.pdf</t>
  </si>
  <si>
    <t>..\AU VIEUX CAMPEUR\février 2015\AU VIEUX CAMPEUR FA044902 du 24.02.15.pdf</t>
  </si>
  <si>
    <t>..\IRATA\décembre 2014\IRATA Invoice 137042 du 11.12.14.pdf</t>
  </si>
  <si>
    <t>..\IRATA\janvier 2015\IRATA invoice n°137412.pdf</t>
  </si>
  <si>
    <t>..\IRATA\novembre 2014\IRATA invoicie 136431 du 03.11.14.pdf</t>
  </si>
  <si>
    <t>..\IRATA\novembre 2014\IRATA invoice 136481 du 06.11.14.pdf</t>
  </si>
  <si>
    <t>..\IRATA\février 2015\IRATA Invoice 138077 du 24.02.15.pdf</t>
  </si>
  <si>
    <t>..\IRATA\février 2015\IRATA invoice 138078 du 24.02.15.pdf</t>
  </si>
  <si>
    <t>..\IRATA\février 2015\IRATA Invoice 138079 du 24.02.15.pdf</t>
  </si>
  <si>
    <t>Loyer mars 2015</t>
  </si>
  <si>
    <t>MRS3270317</t>
  </si>
  <si>
    <t>Envoi combinaisons de travail à Holewik</t>
  </si>
  <si>
    <t>..\DHL\février 2015\DHL facture MRS3270317 du 28.02.15.pdf</t>
  </si>
  <si>
    <t>2015-184</t>
  </si>
  <si>
    <t>..\STARLAN\mars 2015\STARLAN Facture 2015.184.pdf</t>
  </si>
  <si>
    <t>demande de remboursement frais 
Tatin + Goge</t>
  </si>
  <si>
    <t xml:space="preserve">IRATA  </t>
  </si>
  <si>
    <t xml:space="preserve">IRATA </t>
  </si>
  <si>
    <t>..\EVOLUTEC\février 2015\EVOLUTEC Facture 150201453.pdf</t>
  </si>
  <si>
    <t>Combinaison technique orange</t>
  </si>
  <si>
    <t>DIAC LOCATION</t>
  </si>
  <si>
    <t>DL29061953776</t>
  </si>
  <si>
    <t>Factures T50201306 et T50218885</t>
  </si>
  <si>
    <t>FM 4091067659</t>
  </si>
  <si>
    <t>Relevé 5817370099
 commandes fournitures bureau</t>
  </si>
  <si>
    <t>TOTAL MOHO NORD 1502 MP</t>
  </si>
  <si>
    <t>..\COENS ENERGY\février 2015\COENS ENERGY CE ATIS Total Moho Nord 1502 MP.pdf</t>
  </si>
  <si>
    <t>F5611267</t>
  </si>
  <si>
    <t>SMC</t>
  </si>
  <si>
    <t>2015 03 009</t>
  </si>
  <si>
    <t>Droit d'accès salle du 02/03/15 au 06/03/15</t>
  </si>
  <si>
    <t>..\URBAN EVASION\mars 2015\URBAN EVASION Facture 2015.03.009.pdf</t>
  </si>
  <si>
    <t>Visite médicale N Ndoudi</t>
  </si>
  <si>
    <t>36-2</t>
  </si>
  <si>
    <t>Visite médicale N Smilovic</t>
  </si>
  <si>
    <t>36-1</t>
  </si>
  <si>
    <t>..\LYRECO\février 2015\LYRECO Facture 5810307558 du 28.02.15.pdf</t>
  </si>
  <si>
    <t>..\ABRAM DISTRIBUTION\février 15\ABRAM DISTRIBUTION  facture 115086 du 28.02.15.pdf</t>
  </si>
  <si>
    <t>15-02 044</t>
  </si>
  <si>
    <t>Prestations VCD   Vogelsberger + Smilovic</t>
  </si>
  <si>
    <t>15-02-045</t>
  </si>
  <si>
    <t>Traductions et légalisations C Viala</t>
  </si>
  <si>
    <t>..\PBS\février 2015\PBS Facture 15.02.044 du 28.02.15.pdf</t>
  </si>
  <si>
    <t>..\PBS\février 2015\PBS Facture 15.02.045 du 28.02.15.pdf</t>
  </si>
  <si>
    <t>Inscription Fellahi du 30/01/15</t>
  </si>
  <si>
    <t>Inscription Leroy du 30/01/15</t>
  </si>
  <si>
    <t>Inscription Boelle du 30/01/15</t>
  </si>
  <si>
    <t>Inscription Hubert du 30/01/15</t>
  </si>
  <si>
    <t>Inscription Neiveyans du 30/01/15</t>
  </si>
  <si>
    <t>Inscription Armand du 20/02/15</t>
  </si>
  <si>
    <t>Inscription Pascouau du 30/01/15</t>
  </si>
  <si>
    <t>Inscription Cantini du 20/02/15</t>
  </si>
  <si>
    <t>Inscription Hoffmann du 20/02/15</t>
  </si>
  <si>
    <t>Inscription Martin du 20/02/15</t>
  </si>
  <si>
    <t>Inscription Evanno du 20/02/15</t>
  </si>
  <si>
    <t>..\IRATA\mars 2015\IRATA invoices technician 4th march 2015.pdf</t>
  </si>
  <si>
    <t>..\PETZL\février 2015\PETZL FACTURE_I_619089.PDF</t>
  </si>
  <si>
    <t>Log book + carte Irata De Vogelaere</t>
  </si>
  <si>
    <t>..\IRATA\mars 2015\IRATA Facture 138166 du 03.03.15.pdf</t>
  </si>
  <si>
    <t>IVH 1022 150301</t>
  </si>
  <si>
    <t>GMC MOHO NORD Project</t>
  </si>
  <si>
    <t>Formation CQP Vitrolles 
du 26/01/15 au 20/02/15</t>
  </si>
  <si>
    <t>15.03.039</t>
  </si>
  <si>
    <t>Frais de dossier Bigmoumba CQP 1 partiel</t>
  </si>
  <si>
    <t>15.02.029</t>
  </si>
  <si>
    <t>CQP Cordiste 1 - 5 candidats- 
certification du 20/02/15</t>
  </si>
  <si>
    <t>0442437967 15 B9-1D03</t>
  </si>
  <si>
    <t>1503C0066529</t>
  </si>
  <si>
    <t>Abonnement du 01/03/2015 au 31/03/2015</t>
  </si>
  <si>
    <t>..\DPMC\mars 2015\DPMC Facture 15.02.029 du 23.02.15.pdf</t>
  </si>
  <si>
    <t>..\DPMC\mars 2015\DPMC Facture 15.03.039 du 16.03.15.pdf</t>
  </si>
  <si>
    <t>1-918892</t>
  </si>
  <si>
    <t>envoi malle à Epinay sur seine
 décembre 2014</t>
  </si>
  <si>
    <t>Bilans de santé Marquant
/Viala/Vogelsberger</t>
  </si>
  <si>
    <t>..\CBSA\mars 2015\CBSA Facture ATS 15.04 du 16.03.15.pdf</t>
  </si>
  <si>
    <t>Sponsoring 2015</t>
  </si>
  <si>
    <t>RUGBY CLUB DU TIGRE</t>
  </si>
  <si>
    <t>FA045380</t>
  </si>
  <si>
    <t>FA045386</t>
  </si>
  <si>
    <t>FA045392</t>
  </si>
  <si>
    <t>Registration A Perna</t>
  </si>
  <si>
    <t xml:space="preserve"> STARLAN</t>
  </si>
  <si>
    <t>Maintenance annuelle support
 et mise à jour
de omniware pour 3 utilisateurs</t>
  </si>
  <si>
    <t>SYFFORHA</t>
  </si>
  <si>
    <t>Bulletin d'adhésion année 2015</t>
  </si>
  <si>
    <t>..\SYFFORHA\SYFFORHA Bulletin adhésion 2015.pdf</t>
  </si>
  <si>
    <t>..\AU VIEUX CAMPEUR\mars 2015\AU VIEUX CAMPEUR FA045380 du 19.03.15.pdf</t>
  </si>
  <si>
    <t>..\AU VIEUX CAMPEUR\mars 2015\AU VIEUX CAMPEUR FA045386 du 19.03.15.pdf</t>
  </si>
  <si>
    <t>..\AU VIEUX CAMPEUR\mars 2015\AU VIEUX CAMPEUR FA045392 du 19.03.15.pdf</t>
  </si>
  <si>
    <t>Note de frais mars 2015</t>
  </si>
  <si>
    <t>Cotisation année 2015</t>
  </si>
  <si>
    <t>..\CLAUZARD M\mars 2015\Fact-0002 CQPMARS Vitrolles et journée Aout.pdf</t>
  </si>
  <si>
    <t>Note de frais octobre à décembre 2014</t>
  </si>
  <si>
    <t>Formation CQP du 02/03/15 au 27/03/15</t>
  </si>
  <si>
    <t>Traduction de documents</t>
  </si>
  <si>
    <t>F150306</t>
  </si>
  <si>
    <t>Formation IRATA du 2 au 6 mars 
Epinay sur Seine</t>
  </si>
  <si>
    <t>..\LANZA\mars 2015\Facture F150306 IRATA ATIS Épinay 02-06_03_2015.pdf</t>
  </si>
  <si>
    <t>Nuitées de Sinue Caldiron Munoz
du 15 au 18/03/2015</t>
  </si>
  <si>
    <t xml:space="preserve">Nuitée du 19/03/15 
de Sinue Caldiron Munoz </t>
  </si>
  <si>
    <t>DIMOTRANS</t>
  </si>
  <si>
    <t>Rope matériel Corée</t>
  </si>
  <si>
    <t>COREE</t>
  </si>
  <si>
    <t>58 € CF</t>
  </si>
  <si>
    <t>Relevé mars 2015</t>
  </si>
  <si>
    <t>Loyer avril 2015</t>
  </si>
  <si>
    <t>F5082895</t>
  </si>
  <si>
    <t>F5801500</t>
  </si>
  <si>
    <t>2015 03 043</t>
  </si>
  <si>
    <t>AG 2015
Approbation des comptes au 30/09/2014</t>
  </si>
  <si>
    <t>Tarif copies NB et couleur
 + relevé compteur</t>
  </si>
  <si>
    <t>15.03.056</t>
  </si>
  <si>
    <t>Frais dossier Andrieux et Antoinet</t>
  </si>
  <si>
    <t>2015/04-005395</t>
  </si>
  <si>
    <t>Note d'honoraires 2ème trimestre 2015</t>
  </si>
  <si>
    <t>FA0479</t>
  </si>
  <si>
    <t>Nettoyage locaux mars 2015</t>
  </si>
  <si>
    <t>Nettoyage locaux janvier 2015</t>
  </si>
  <si>
    <t>Nettoyage locaux décembre 2014</t>
  </si>
  <si>
    <t>Nettoyage  locaux novembre 2014</t>
  </si>
  <si>
    <t>Nettoyage locaux octobre 2014</t>
  </si>
  <si>
    <t>Nettoyage locaux août 2014</t>
  </si>
  <si>
    <t>Nettoyage locaux  juillet 2014</t>
  </si>
  <si>
    <t>Nettoyage locaux mai 2014</t>
  </si>
  <si>
    <t>Nettoyage locaux juin 2014</t>
  </si>
  <si>
    <t>Nettoyage locaux avril 2004</t>
  </si>
  <si>
    <t>Nettoyage locaux mars 2014</t>
  </si>
  <si>
    <t>F5810308825</t>
  </si>
  <si>
    <t>Relevé 5817370998
 commandes fournitures bureau</t>
  </si>
  <si>
    <t>combinaisons orange + coquille antibruit</t>
  </si>
  <si>
    <t>15 03 059</t>
  </si>
  <si>
    <t>Prestations Angola pour Grimaldi
/ Marquant / Viala / Douak / Morales</t>
  </si>
  <si>
    <t>15 03 060</t>
  </si>
  <si>
    <t>Prestations Corée pour Leroux</t>
  </si>
  <si>
    <t>Inscription Damien Mathieu</t>
  </si>
  <si>
    <t>Inscription S Audemar</t>
  </si>
  <si>
    <t>Inscription Goetghebuer</t>
  </si>
  <si>
    <t>Inscription X Renaut</t>
  </si>
  <si>
    <t>FA0460</t>
  </si>
  <si>
    <t>Nettoyage locaux février 2015</t>
  </si>
  <si>
    <t>TOTAL MOHO NORD 1503 MP</t>
  </si>
  <si>
    <t>TOTAL Upstream Nigeria ofon 2 Project
du 01/03/15 au 31/03/15</t>
  </si>
  <si>
    <t>TOTAL Upstream Nigeria ofon 2 Project
du 01 au 28 février 2015</t>
  </si>
  <si>
    <t>Prestation SST des 23 et 24/03/15
 à Epinay sur seine</t>
  </si>
  <si>
    <t>18500/80571022</t>
  </si>
  <si>
    <t>FA08893</t>
  </si>
  <si>
    <t>Etalonnage détecteur multigaz</t>
  </si>
  <si>
    <t>FR2015A001355</t>
  </si>
  <si>
    <t>Pack master Plus Linux (08/04/15 -07/07/15)</t>
  </si>
  <si>
    <t>LANZA Charles</t>
  </si>
  <si>
    <t>..\EVOLUTEC\mars 2015\EVOLUTEC-FACTURE MARS 2015.pdf</t>
  </si>
  <si>
    <t>..\PBS\mars 2015\03-15.xls</t>
  </si>
  <si>
    <t>Inscription François Le collen</t>
  </si>
  <si>
    <t>Inscription Younes Buchti</t>
  </si>
  <si>
    <t>Inscription Maxime Domaine</t>
  </si>
  <si>
    <t>..\IRATA\avril 2015\Invoice 139225 from IRATA International - 10_04_2015.pdf</t>
  </si>
  <si>
    <t>..\IRATA\avril 2015\Invoice 139226 from IRATA International - 10_04_2015.pdf</t>
  </si>
  <si>
    <t>..\IRATA\avril 2015\Invoice 139227 from IRATA International - 10_04_2015.pdf</t>
  </si>
  <si>
    <t>..\IRATA\avril 2015\Invoice 138873 from IRATA International - 02_04_2015.pdf</t>
  </si>
  <si>
    <t>..\IRATA\mars 2015\IRATA Facture 138635.pdf</t>
  </si>
  <si>
    <t>..\IRATA\mars 2015\IRATA Facture 138630.pdf</t>
  </si>
  <si>
    <t>..\IRATA\mars 2015\IRATA Facture 138631.pdf</t>
  </si>
  <si>
    <t>..\IRATA\mars 2015\IRATA Facture 138632.pdf</t>
  </si>
  <si>
    <t>..\IRATA\mars 2015\IRATA Facture 138321.pdf</t>
  </si>
  <si>
    <t>..\IRATA\décembre 2014\IRATA Facture 137162 du 17.12.14.pdf</t>
  </si>
  <si>
    <t>Formation CQP Cordiste niveau 1 
du 09/03/2015 au 03/04/2015</t>
  </si>
  <si>
    <t>..\LANZA\avril 2015\Facture F150411 CQP 1 ATIS .pdf</t>
  </si>
  <si>
    <t>Appel de cotisation 1er trimestre 2015</t>
  </si>
  <si>
    <t>..\CIPRES\ATIS MUTUELLE CIPRES TRIM 1 2015.pdf</t>
  </si>
  <si>
    <t>FM4091203956</t>
  </si>
  <si>
    <t>IVH 1022-150401</t>
  </si>
  <si>
    <t>EI150300790</t>
  </si>
  <si>
    <t>Commisioning instrumentation
 supervisor offshore</t>
  </si>
  <si>
    <t>EI150300791</t>
  </si>
  <si>
    <t>Assessment du 20/03/2015</t>
  </si>
  <si>
    <t>Assessment du 20/02/15</t>
  </si>
  <si>
    <t>2015-04-005</t>
  </si>
  <si>
    <t>Droit accès salle du 09/03/15 au 02/04/15</t>
  </si>
  <si>
    <t>..\URBAN EVASION\avril 2015\fact 2015-04-005.pdf</t>
  </si>
  <si>
    <t>..\SC SOLO\mars 2015\invoice EUR and LEI assessment 20.03.2015.pdf</t>
  </si>
  <si>
    <t>..\SC SOLO\février 2015\invoice EUR and LEI assessment 20 Feb.pdf</t>
  </si>
  <si>
    <t>Formation Irata du 16  au 20 mars 2015</t>
  </si>
  <si>
    <t>..\COMFORT HOTEL\mars 2015\COMFORT HOTEL Facture 64951 du 19.03.15.pdf</t>
  </si>
  <si>
    <t>..\COMFORT HOTEL\mars 2015\COMFORT HOTEL Facture 64981 du 20.03.15.pdf</t>
  </si>
  <si>
    <t>FONTANILLE L</t>
  </si>
  <si>
    <t>jours travailllés + voyage</t>
  </si>
  <si>
    <t>BOUG1501014</t>
  </si>
  <si>
    <t>Séjours Goge et Tatin
du 05/01/15 au 12/01/15</t>
  </si>
  <si>
    <t>Location locaux sur Epinay sur seine
le 24/03/2015</t>
  </si>
  <si>
    <t>REESO ASSOCIATION</t>
  </si>
  <si>
    <t>0442026150 15C7 -2N02</t>
  </si>
  <si>
    <t>15 04 075</t>
  </si>
  <si>
    <t>CQP - 9 candidats - convention 2015 04041</t>
  </si>
  <si>
    <t>1504C0021868</t>
  </si>
  <si>
    <t>Abonnement du 01/04/15 au 30/04/15</t>
  </si>
  <si>
    <t>Assessment du 06/03/15</t>
  </si>
  <si>
    <t>..\SINUE SAIZ\Facture 010515.pdf</t>
  </si>
  <si>
    <t>..\TOTAL GR\avril 2015\TF87189674_20150415FAC000419_F5930858_OC.pdf</t>
  </si>
  <si>
    <t>..\ORANGE\04 42 43 79 67\avril 2015\ORANGE Facture du 14.04.15.pdf</t>
  </si>
  <si>
    <t>..\ORANGE\04 42 02 61 50\avril 2015\ORANGE Facture du 14.04.15.pdf</t>
  </si>
  <si>
    <t>..\DPMC\avril 2015\DPMC Facture 1504075.pdf</t>
  </si>
  <si>
    <t>..\VERISURE\avril 2015\VERISURE Facture 1504C0021868 du 01.04.15.pdf</t>
  </si>
  <si>
    <t>2015-3155</t>
  </si>
  <si>
    <t>FR2015B002511</t>
  </si>
  <si>
    <t>Whois privé - Protection d'identité Enregistrement Internic atisworld.com (15/06/2015-14/06/2016)</t>
  </si>
  <si>
    <t>..\ARSYS\ARSYS FR2015B002511 du 16.04.15.pdf</t>
  </si>
  <si>
    <t>Forfait, formules et options parc 7 lignes</t>
  </si>
  <si>
    <t>..\ORANGE\ORANGE Facture 41394841 du 31.03.15.pdf</t>
  </si>
  <si>
    <t>BOUG 150202</t>
  </si>
  <si>
    <t>Séjour Goge et Tatin du 27/01/15 au 08/02/15</t>
  </si>
  <si>
    <t>..\BOUGAINVILLIER\janvier 2015\IMG_20150420_0002.pdf</t>
  </si>
  <si>
    <t>Régularisation par virement HSBC de 968,64 € le 16/04/15</t>
  </si>
  <si>
    <t>F150427</t>
  </si>
  <si>
    <t>Encadrement de formation IRATA Vitrolles du 20 au 24/04/15</t>
  </si>
  <si>
    <t>..\LANZA\avril 2015\Facture F150427 IRATA ATIS Vitrolles 20-24_04_2015.pdf</t>
  </si>
  <si>
    <t>Note de frais avril 2015</t>
  </si>
  <si>
    <t>T50227977</t>
  </si>
  <si>
    <t>Avoir sur facture fin de contrat</t>
  </si>
  <si>
    <t>..\FLEXATRANS\décembre 2014\FLEXATRANS F1918892 du 10.12.14.pdf</t>
  </si>
  <si>
    <t>1-919160</t>
  </si>
  <si>
    <t>1-919716</t>
  </si>
  <si>
    <t>4,02 € CF</t>
  </si>
  <si>
    <t>Commande de matériel n°484263</t>
  </si>
  <si>
    <t>..\PETZL\avril 2015\FACTURE_I_633536 du 29.04.15.pdf</t>
  </si>
  <si>
    <t>Commande de matériel n°349156 1</t>
  </si>
  <si>
    <t>Loyer mai 2015</t>
  </si>
  <si>
    <t>..\LYRECO\mars 2015\LYRECO F5810308825 du 31.03.15.pdf</t>
  </si>
  <si>
    <t>..\LAMARCHE\LAMARCHE F0002.pdf</t>
  </si>
  <si>
    <t>..\ABRAM DISTRIBUTION\mars 15</t>
  </si>
  <si>
    <t>remboursement</t>
  </si>
  <si>
    <t>..\SECURIMED\SECURIMED Facture 545314 du 24.04.15.pdf</t>
  </si>
  <si>
    <t>..\SIXT LOCATION\mai 2015\SIXT - Facture 54842103 - Mai 15.pdf</t>
  </si>
  <si>
    <t>PR1505-01</t>
  </si>
  <si>
    <t>F5A58353</t>
  </si>
  <si>
    <t>Essence, péages et autres services consommés</t>
  </si>
  <si>
    <t>..\TOTAL GR\avril 2015\TOTAL - Fact F5A58353 - 30.04.15.pdf</t>
  </si>
  <si>
    <t>2015/F5128313</t>
  </si>
  <si>
    <t>loyer mai 2015</t>
  </si>
  <si>
    <t>..\ORANGE\Contrat NZ08015\ORANGE - Fact 2015.F5128313 - Loyer mai 2015 - 01.05.15.pdf</t>
  </si>
  <si>
    <t>..\EUROSTRAL\AVRIL 2015</t>
  </si>
  <si>
    <t>MRS3311925</t>
  </si>
  <si>
    <t>Envoi de docs pour l'Angola</t>
  </si>
  <si>
    <t>..\DHL\avril 2015\DHL - Fact MRS3311925 - 29.04.15.pdf</t>
  </si>
  <si>
    <t xml:space="preserve">détail du règlement par mail : lyoncc@dhl.com </t>
  </si>
  <si>
    <t>IRATA Assessment du 23/04/15</t>
  </si>
  <si>
    <t>..\SC SOLO\avril 2015\SC SOLO - Invoice n°30 - IRATA 23.04.15 - 04.05.15.pdf</t>
  </si>
  <si>
    <t>FA0503</t>
  </si>
  <si>
    <t>Nettoyage locaux avril 2015</t>
  </si>
  <si>
    <t>..\BIO NET\avril 2015\BIO NET - Fact FA0503 - Avril 2015.pdf</t>
  </si>
  <si>
    <t>Commande n°92437714 du 28/04/15
Commande n°92513720 du 04/05/15</t>
  </si>
  <si>
    <t>..\LYRECO\avril 2015\LYRECO - Fact 5810310090 - 30.04.15.pdf</t>
  </si>
  <si>
    <t>Log book Mathieu CLAUZARD</t>
  </si>
  <si>
    <t>Commande de matériel n°473043</t>
  </si>
  <si>
    <t>..\PETZL\février 2015\Facture 620625 du 27.02.15.pdf</t>
  </si>
  <si>
    <t>..\PETZL\mars 2015\Facture 621327 du 04.03.15.pdf</t>
  </si>
  <si>
    <t>Commande de matériel n°473714</t>
  </si>
  <si>
    <t>..\PETZL\mars 2015\Facture 621328 du 04.03.15.pdf</t>
  </si>
  <si>
    <t>Commande de matériel n°474583</t>
  </si>
  <si>
    <t>..\PETZL\mars 2015\Facture 622409 du 09.03.15.pdf</t>
  </si>
  <si>
    <t>..\PETZL\mars 2015\Facture 622410 du 09.03.15.pdf</t>
  </si>
  <si>
    <t>EI150400811</t>
  </si>
  <si>
    <t>EI150400810</t>
  </si>
  <si>
    <t>..\EVOLUTEC\avril 2015\EVOLUTEC - Fact EI150400811 avril 2015 - KS.pdf</t>
  </si>
  <si>
    <t>..\EVOLUTEC\avril 2015\EVOLUTEC - Fact EI150400810 avril 2015 - XL.pdf</t>
  </si>
  <si>
    <t>Commande EPI n°472262 - 1</t>
  </si>
  <si>
    <t>Commande de matériel n°472262 - 2</t>
  </si>
  <si>
    <t>1505C0081358</t>
  </si>
  <si>
    <t>..\VERISURE\mai 2015\VERISURE - Fact 1505C0081358 - 01.05.15.pdf</t>
  </si>
  <si>
    <t>INC-FAC-15-002</t>
  </si>
  <si>
    <t>..\INCITIUS\INCITIUS - Fact INC-FAC-15-002 - 12.05.15.pdf</t>
  </si>
  <si>
    <t>N°</t>
  </si>
  <si>
    <t>TRACTEL</t>
  </si>
  <si>
    <t xml:space="preserve">remplacée par autre facture payée le 30/04/15 </t>
  </si>
  <si>
    <t>0442437967 15D5- 1D05</t>
  </si>
  <si>
    <t>Abonnement fixe/internet mai 2015</t>
  </si>
  <si>
    <t>..\ORANGE\04 42 43 79 67\mai 2015\ORANGE - Fact 0442437967 15D5- 1D05 - 15.05.15.pdf</t>
  </si>
  <si>
    <t>CE ATIS/Total Moho Nord 1504 MP</t>
  </si>
  <si>
    <t>Myung-Hoon Seong - Baseline Inspector - Avril 2015</t>
  </si>
  <si>
    <t>..\COENS ENERGY\mai 2015\CE ATIS Total Moho Nord 1504 MP.pdf</t>
  </si>
  <si>
    <t>IVH1022-150501</t>
  </si>
  <si>
    <t>Eric NOWAKOWSKI - Assessment 25/04/15</t>
  </si>
  <si>
    <t>Mickael DAVID - Assessment 25/04/15</t>
  </si>
  <si>
    <t>Jean Pierre GUERIN - Assessment 25/04/15</t>
  </si>
  <si>
    <t>Cécilia LEMOINE MONCLA - Assessment 25/04/15</t>
  </si>
  <si>
    <t>FA046065</t>
  </si>
  <si>
    <t>..\AU VIEUX CAMPEUR\mai 2015\AU VIEUX CAMPEUR - Fact FA046065 - 12.05.15.pdf</t>
  </si>
  <si>
    <t>FA046049</t>
  </si>
  <si>
    <t>..\AU VIEUX CAMPEUR\mai 2015\AU VIEUX CAMPEUR - Fact FA046049 - 12.05.15.pdf</t>
  </si>
  <si>
    <t>15/05-100</t>
  </si>
  <si>
    <t>C LEGER - Avril 2015</t>
  </si>
  <si>
    <t>..\PBS\avril 2015\PBS - Fact 15.05-100 - Avril 2015 - C LEGER.pdf</t>
  </si>
  <si>
    <t>Abonnement du 01/05/15 au 31/05/15</t>
  </si>
  <si>
    <t>Abonnement parc 7 lignes avril 2015</t>
  </si>
  <si>
    <t>..\ORANGE\Compte client 61021161\ORANGE 61021161 - Fact 41910249 - 30.04.15.pdf</t>
  </si>
  <si>
    <t>0442437967 15C7- 1D04</t>
  </si>
  <si>
    <t>2015-05-009</t>
  </si>
  <si>
    <t>..\URBAN EVASION\mai 2015\URBAN EVASION - Fact 2015-05-009 - 26.05.15.pdf</t>
  </si>
  <si>
    <t>Forfait BOX OFFICE - Tenue des comptes exercice 2015</t>
  </si>
  <si>
    <t>..\NATIXIS\NATIXIS - Fact 0687619 - 20.05.15.pdf</t>
  </si>
  <si>
    <t>PROTECT France INCENDIE (PFI)</t>
  </si>
  <si>
    <t>..\MVA\Facture 2015 001 - ATIS WORLDWIDE.xlsx[Converti].xps</t>
  </si>
  <si>
    <t>..\SDV\SDV Facture 18500 80571022 du 26.03.15.pdf</t>
  </si>
  <si>
    <t>..\PROTECT FRANCE INCENDIE\PROTECT FRANCE INCENDIE FA08893.pdf</t>
  </si>
  <si>
    <t>..\HILTI\avril 15\HILTI FM 4091203956 du 01.04.15.pdf</t>
  </si>
  <si>
    <t>..\DPMC\mars 2015\DPMC Facture 15.03.056 du 31.03.15.pdf</t>
  </si>
  <si>
    <t>..\DIMOTRANS\DIMOTRANS Facture 00015163 du 23.03.15.pdf</t>
  </si>
  <si>
    <t>Note de frais mai 2015</t>
  </si>
  <si>
    <t>ATS 15/05</t>
  </si>
  <si>
    <t>Visite médicale Luc GINET - Fév 2015</t>
  </si>
  <si>
    <t>..\CBSA\mai 2015\CBSA - Fact ATS 15.05 - VM Luc GINET fév15 - 26.05.15.pdf</t>
  </si>
  <si>
    <t>599€HT € pour ATIS SAS</t>
  </si>
  <si>
    <t>862,91€HT</t>
  </si>
  <si>
    <t>606,66 € CF</t>
  </si>
  <si>
    <t xml:space="preserve">850.40 € pour ATIS SAS
</t>
  </si>
  <si>
    <t>Réparation DYNAFOR LLX 50T mallette 1</t>
  </si>
  <si>
    <t>2eme malette pour recalibrage peson</t>
  </si>
  <si>
    <t>IRATA Assessment du 22/05/2015</t>
  </si>
  <si>
    <t>..\SC SOLO\mai 2015\SC SOLO SRL - Fact 35 - 25.05.15.pdf</t>
  </si>
  <si>
    <t>85033 (PF 79433)</t>
  </si>
  <si>
    <t>..\TRACTEL\TRACTEL - Fact 85033 (PF 79433) - 26.05.15.pdf</t>
  </si>
  <si>
    <t>NZ08015 - 2015/F5173280</t>
  </si>
  <si>
    <t>Loyer juin 2015</t>
  </si>
  <si>
    <t>..\ORANGE\Contrat NZ08015\ORANGE Facture loyer juin 2015.pdf</t>
  </si>
  <si>
    <t>France ENERGIE EOLIENNE</t>
  </si>
  <si>
    <t>..\FRANCE ENERGIE EOLIENNE\FEE - Fact 20150249 - 19.05.15.pdf</t>
  </si>
  <si>
    <t>..\SIXT LOCATION\juin 2015\SIXT - Fact 54916208 - 27.05.15.pdf</t>
  </si>
  <si>
    <t>Commande de matériel n°474584 - 1</t>
  </si>
  <si>
    <t>Commande de matériel n°474584 - 2</t>
  </si>
  <si>
    <t>..\PETZL\mars 2015\Facture 624401 du 17.03.15.pdf</t>
  </si>
  <si>
    <t>Commande de matériel n°478782</t>
  </si>
  <si>
    <t>..\PETZL\mars 2015\Facture 627521du 31.03.15.pdf</t>
  </si>
  <si>
    <t>Commande de matériel n°478372</t>
  </si>
  <si>
    <t>..\PETZL\mars 2015\Facture 627539 du 31.03.15.pdf</t>
  </si>
  <si>
    <t>2772015 - 1</t>
  </si>
  <si>
    <t>2772015 - 2</t>
  </si>
  <si>
    <t>MRS3331982</t>
  </si>
  <si>
    <t>Envoi  du 27/05/15 - GE LIMONEST</t>
  </si>
  <si>
    <t>..\DHL\mai 2015\DHL - Fact MRS3331982 - 31.05.15.pdf</t>
  </si>
  <si>
    <t>F5B61365</t>
  </si>
  <si>
    <t>..\TOTAL GR\mai 2015\TOTAL - Fact F5B61365 - 15.05.15.pdf</t>
  </si>
  <si>
    <t>F5D72349</t>
  </si>
  <si>
    <t>..\TOTAL GR\mai 2015\TOTAL - Fact F5D72349 - 31.05.15.pdf</t>
  </si>
  <si>
    <t>FA0525</t>
  </si>
  <si>
    <t>Nettoyage locaux mai 2015 (avec Haut)</t>
  </si>
  <si>
    <t>..\BIO NET\mai 2015\BIO NET - Fact FA0525 - 30.05.15.pdf</t>
  </si>
  <si>
    <t>Visite médicale 05/05/15 Isabelle YOUNG</t>
  </si>
  <si>
    <t>..\EXPERTIS\mai 2015\EXPERTIS - Fact 39594 - 28.05.15.pdf</t>
  </si>
  <si>
    <t>Commande n°92964123 du 27/05/15
Commande n°92994798 du 29/05/15</t>
  </si>
  <si>
    <t>Réf Commande Interne</t>
  </si>
  <si>
    <t>..\LYRECO\mai 2015\LYRECO - Fact 5810311168 - 31.05.15.pdf</t>
  </si>
  <si>
    <t>..\VAC EDITIONS\VAC EDITIONS - Fact 4814 - 08.01.15.pdf</t>
  </si>
  <si>
    <t>..\..\..\EXERCISE 2014\020 FACTURES ACHAT\VAC EDITIONS\F3511 VAC EDITIONS du 07.11.13.pdf</t>
  </si>
  <si>
    <t>1/4 de page ATH3 3ème édition - Annuaire travaux en hauteur</t>
  </si>
  <si>
    <t>1/2 page ATH4 4ème édition - Annuaire travaux en hauteur</t>
  </si>
  <si>
    <t>..\PETZL\juin 2015\PETZL - Fact 640385 - 04.06.15.pdf</t>
  </si>
  <si>
    <t>ATS 15/04</t>
  </si>
  <si>
    <t>ATS 15/06</t>
  </si>
  <si>
    <t>Visites médicales Mars 2015
G LAUGEROTTE (06/03/15)
T DUBREUIL (31/03/15)</t>
  </si>
  <si>
    <t>..\CBSA\juin 2015\CBSA - Fact ATS 15.06 - 02.06.15.pdf</t>
  </si>
  <si>
    <t>FM 4091419478</t>
  </si>
  <si>
    <t>..\HILTI\juin 2015\HILTI - Fact FM 4091419478 - Juin 2015 - 01.06.15.pdf</t>
  </si>
  <si>
    <t>FM 4091315010</t>
  </si>
  <si>
    <t>..\HILTI\mai 2015\HILTI - Fact FM 4091315010 - Mai 2015.pdf</t>
  </si>
  <si>
    <t>Stéphane LAW TIVE - First registration 22/05/15</t>
  </si>
  <si>
    <t>Georges LANGRAND - First registration 22/05/15</t>
  </si>
  <si>
    <t>Sébastien BRICHE - First registration 22/05/15</t>
  </si>
  <si>
    <t>Florian MURTINU - First registration 22/05/15</t>
  </si>
  <si>
    <t>Christophe MICHELON - First registration 22/05/15</t>
  </si>
  <si>
    <t>Thomas DUBREUIL - Re-registration L3 22/05/15</t>
  </si>
  <si>
    <t>Mickael MARQUES DOS SANTOS - First registration 22/05/15</t>
  </si>
  <si>
    <t>Cédric LAPRADE - First registration 22/05/15</t>
  </si>
  <si>
    <t>Michael CELLERIER  - Upgrade L2  22/05/15</t>
  </si>
  <si>
    <t>Arthur LOLLIVIER NAMAN - Upgrade L2 22/05/15</t>
  </si>
  <si>
    <t>Martin RAFFY - Re-registration 22/05/15</t>
  </si>
  <si>
    <t>Aurélien VINOIS - Re-registration 22/05/15</t>
  </si>
  <si>
    <t>ROCHEREUX Stéphane</t>
  </si>
  <si>
    <t>..\LA POSTE\Juin 2015\LA POSTE - Fact 41009174 - 03.06.15.pdf</t>
  </si>
  <si>
    <t>F82150179</t>
  </si>
  <si>
    <t>..\ACTION NDT\juin 2015\ACTION NDT - Fact F82150179 - 05.06.15.pdf</t>
  </si>
  <si>
    <t>LEEA</t>
  </si>
  <si>
    <t>Membership assessment visit &amp; initial audit to be conducted 30/06/15</t>
  </si>
  <si>
    <t>..\LEEA\mai 2015\LEEA - Fact 43163 -27.05.15.pdf</t>
  </si>
  <si>
    <t>2015/08</t>
  </si>
  <si>
    <t>Formation IRATA Vitrolles du 18 au 22/05/15</t>
  </si>
  <si>
    <t>..\ROCHEREUX Stéphane\Facture 2015 08\S ROCHEREUX - Fact 2015 08 - 22.05.15.pdf</t>
  </si>
  <si>
    <t>F150528</t>
  </si>
  <si>
    <t>Formation IRATA Epinay du 18 au 22/05/15</t>
  </si>
  <si>
    <t>..\LANZA\mai 2015\C LANZA - Fact F150528  - IRATA Épinay 18-22.05.15 - 28.05.15.pdf</t>
  </si>
  <si>
    <t>Restitution véhicule VO 21729 - Matricule 77381 du 11/03/15 - Immatriculation CC-722-CN
Frais remise en état carrosserie + double clé manquant</t>
  </si>
  <si>
    <t>..\RENAULT\RENAULT - Fact 20141031 - CC-722-CN - 22.04.15.pdf</t>
  </si>
  <si>
    <t>1506C0017963</t>
  </si>
  <si>
    <t>..\VERISURE\juin 2015\VERISURE - Fact 1506C0017963 - 01.06.15.pdf</t>
  </si>
  <si>
    <t>IVH1022-150601</t>
  </si>
  <si>
    <t>GMC MOHO NORD Project - Avril 2015</t>
  </si>
  <si>
    <t>GMC MOHO NORD Project - Mai 2015</t>
  </si>
  <si>
    <t>LAMARCHE Jean-Philippe</t>
  </si>
  <si>
    <t>..\LAMARCHE\LAMARCHE - Fact F00006 - 10.06.15.pdf</t>
  </si>
  <si>
    <t>CE ATIS/Total Moho Nord 1505 MP</t>
  </si>
  <si>
    <t>Myung-Hoon Seong - Baseline Inspector - Mai 2015</t>
  </si>
  <si>
    <t>..\COENS ENERGY\juin 2015\COENS - Fact CE ATIS_Total Moho Nord_1505_MP - 04.06.15.pdf</t>
  </si>
  <si>
    <t>Visite de David CANOVAS de mars 2015</t>
  </si>
  <si>
    <t>..\CMETE\février 2015\CMETE Facture 36.2 du 28.02.15.pdf</t>
  </si>
  <si>
    <t>..\CMETE\mars 2015\CMETE Facture 37.pdf</t>
  </si>
  <si>
    <t>Loyer trimestriel - 
Période du 01/07/15 au 30/09/15</t>
  </si>
  <si>
    <t>Appel à cotisation 4ème T 2014 période du 01/10/14 au 31/12/14</t>
  </si>
  <si>
    <t>..\APRIL\Appel cotisations 4ème TR 2014\APRIL Appel cotisation 4ème tr modifié.pdf</t>
  </si>
  <si>
    <t>Appel à cotisation 1er T 2015 période du 01/01/15 au 31/03/15</t>
  </si>
  <si>
    <t>Shutdow supervisor</t>
  </si>
  <si>
    <t>Directeur</t>
  </si>
  <si>
    <t>..\CLAUZARD M\mai 2015\M CLAUZARD - Fact 0003 Irata Mai 2015 - 12.06.15.pdf</t>
  </si>
  <si>
    <t>Loyer mai 2015 CV-567-EC</t>
  </si>
  <si>
    <t>Loyer juin 2015 CV-567-EC</t>
  </si>
  <si>
    <t>2015/09</t>
  </si>
  <si>
    <t>Contrôle ultrasons intervention 
chez AIEXA/ACPP du 09 au 15/06/15</t>
  </si>
  <si>
    <t>..\ROCHEREUX Stéphane\Facture 2015 09\ROCHEREUX S - Fact 2015 09 - 15.06.15.pdf</t>
  </si>
  <si>
    <t>2015/03</t>
  </si>
  <si>
    <t>Prestation de mars 2015</t>
  </si>
  <si>
    <t>?</t>
  </si>
  <si>
    <t>Stage BOSIET HUET pour M. Didier DURAND - 9-10/06/15</t>
  </si>
  <si>
    <t>..\EUROSTRAL\MARS 2015\RLV00100697.pdf</t>
  </si>
  <si>
    <t>F5E54332</t>
  </si>
  <si>
    <t>..\TOTAL GR\juin 2015\TOTAL - Fact F5E54332 - 15.06.15.pdf</t>
  </si>
  <si>
    <t>n°005505</t>
  </si>
  <si>
    <t>Mission de commisseriat aux comptes sur exercice clos le 30/09/2014</t>
  </si>
  <si>
    <t>0442437967 15E3- 1D06</t>
  </si>
  <si>
    <t>0442026150 15E3- 2N03</t>
  </si>
  <si>
    <t>Abonnement ligne fixe du 12/06 au 11/08/15</t>
  </si>
  <si>
    <t>..\ORANGE\04 42 02 61 50\juin 2015\ORANGE - Fact 0442026150 15E3-2N03 - 15.06.15.pdf</t>
  </si>
  <si>
    <t>Abonnement ligne fixe du 12/06 au 11/07/15</t>
  </si>
  <si>
    <t>..\ORANGE\04 42 43 79 67\juin 2015\ORANGE - Fact 0442437967 15E3-1D06 - 15.06.15.pdf</t>
  </si>
  <si>
    <t>15.06.7482</t>
  </si>
  <si>
    <t>Audit de surveillance du 24/03/2015</t>
  </si>
  <si>
    <t>..\AB CERTIFICATION\AB CERTIFICATION - Fact 15.06.7482 - 09.06.15.pdf</t>
  </si>
  <si>
    <t>..\ORANGE\Compte client 61021161\ORANGE 61021161 - Fact 42430572 - 31.05.15.pdf</t>
  </si>
  <si>
    <t>..\VERTICAL SYSTEMS\juin 2015\VERTICAL SYSTEMS - Invoice 1508 - 22.06.15.pdf</t>
  </si>
  <si>
    <t>Achat aérosols ARDROX</t>
  </si>
  <si>
    <t>Formation SST des 15 et 16 juin 2015</t>
  </si>
  <si>
    <t>..\PIRES V\PIRES V Facture n°65 du 22.06.15.xls</t>
  </si>
  <si>
    <t>Note de frais juin 2015</t>
  </si>
  <si>
    <t>CDISCOUNT PRO</t>
  </si>
  <si>
    <t>Lettres à frapper pour Thomas DIAKHABANA</t>
  </si>
  <si>
    <t>..\CDISCOUNT PRO\CDISCOUNT PRO - Fact 584914 - 25.06.15.pdf</t>
  </si>
  <si>
    <t>Prestation SST des 16 et 17/06/15
 à Epinay sur seine</t>
  </si>
  <si>
    <t>..\MVA\2015 003\MVA - Fact 2015 003 - 27.06.15.pdf</t>
  </si>
  <si>
    <t>Achat matériel</t>
  </si>
  <si>
    <t>F150626</t>
  </si>
  <si>
    <t>Formation CQP Epinay du 01 au 26/06/15</t>
  </si>
  <si>
    <t>..\LANZA\juin 2015\C LANZA - Fact F150626 CQP 1 - 26.06.15.pdf</t>
  </si>
  <si>
    <t>Relevé août 2014</t>
  </si>
  <si>
    <t>NZ08015 - 2015/F5219610</t>
  </si>
  <si>
    <t>loyer juillet 2015</t>
  </si>
  <si>
    <t>..\ORANGE\Contrat NZ08015\ORANGE Facture loyer juillet 2015.pdf</t>
  </si>
  <si>
    <t>1T2015</t>
  </si>
  <si>
    <t>1T2015_A</t>
  </si>
  <si>
    <t>Assessment IRATA 19/06/15</t>
  </si>
  <si>
    <t>..\ELEVATED SYSTEMS\juin 2015\ELEVATED SYSTEMS - Fact 1014 - 19.06.15.pdf</t>
  </si>
  <si>
    <t>..\APRIL\Appel cotisations 1er T 2015</t>
  </si>
  <si>
    <t>010515</t>
  </si>
  <si>
    <t>..\FAC SIMILE\FAC SIMILE Facture 34100189 du 25.06.15.pdf</t>
  </si>
  <si>
    <t>..\FAC SIMILE\FAC SIMILE Facture 34094550 du 25.03.15.pdf</t>
  </si>
  <si>
    <t>FA0548</t>
  </si>
  <si>
    <t>Nettoyage locaux juin 2015</t>
  </si>
  <si>
    <t>..\BIO NET\juin 2015\BIO NET - Fact FA0548 - 30.06.15.pdf</t>
  </si>
  <si>
    <t>EI150600865</t>
  </si>
  <si>
    <t>EI150600864</t>
  </si>
  <si>
    <t>..\EVOLUTEC\15.06 JUIN\EVOLUTEC - Fact EI150600865 (LOUBET) - 30.06.15.pdf</t>
  </si>
  <si>
    <t>..\EVOLUTEC\15.06 JUIN\EVOLUTEC - Fact EI150600864 (SEBOUAI) - 30.06.15.pdf</t>
  </si>
  <si>
    <t>Loyer juillet 2015</t>
  </si>
  <si>
    <t>MRS3352768</t>
  </si>
  <si>
    <t>Envoi du 12/06/15 d'Epinay à Vitrolles</t>
  </si>
  <si>
    <t>..\DHL\juin 2015\DHL - Fact MRS3352768 - 30.06.15.pdf</t>
  </si>
  <si>
    <t>ORANGE ACCESS</t>
  </si>
  <si>
    <t>..\ORANGE ACCESS\ORANGE ACCESS - Fact 20150358 (Assessment IRATA Michel HEEZEN 19.06.15) - 29.06.15.pdf</t>
  </si>
  <si>
    <t>2015/07-005681</t>
  </si>
  <si>
    <t>Note d'honoraires 3ème trimestre 2015</t>
  </si>
  <si>
    <t>..\FIDUCIAIRE DURANCE\juillet 2015\FIDUCIAIRE DE LA DURANCE - Fact 2015_07-005681 - 02.07.15.pdf</t>
  </si>
  <si>
    <t>409-0853-1</t>
  </si>
  <si>
    <t>..\CLAUZARD M\Clauzard Facture 0001.pdf</t>
  </si>
  <si>
    <t>Remboursement des arrhes de sa formation IRATA 2 car diplôme IRATA 1 trop vieux</t>
  </si>
  <si>
    <t>ERIK JAUFFRET</t>
  </si>
  <si>
    <t>..\JAUFFRET Erik\Email S CHABAUD 06.02.15 - Remboursement des arrhes de M. JAUFFRET (396E).pdf</t>
  </si>
  <si>
    <t>F5F49719</t>
  </si>
  <si>
    <t>..\TOTAL GR\juin 2015\TOTAL - Fact F5F49719 - 30.06.15.pdf</t>
  </si>
  <si>
    <t>FA047292</t>
  </si>
  <si>
    <t>..\AU VIEUX CAMPEUR\juillet 2015\AU VIEUX CAMPEUR - Fact FA047292 - 01.07.15.pdf</t>
  </si>
  <si>
    <t>Stéphane BACO - Upgrade L2 19/06/15</t>
  </si>
  <si>
    <t>£35,00</t>
  </si>
  <si>
    <t>..\IRATA\juin 2015\IRATA - Fact 140556 - Online upgrade L2 Stéphane BACO - 29.06.15.pdf</t>
  </si>
  <si>
    <t>Frédéric CATELLA - Upgrade L2 19/06/15</t>
  </si>
  <si>
    <t>..\IRATA\juin 2015\IRATA - Fact 140557 - Online upgrade L2 Frédéric CATELLA - 29.06.15.pdf</t>
  </si>
  <si>
    <t>Philippe CALLENDRET - Upgrade L2 19/06/15</t>
  </si>
  <si>
    <t>..\IRATA\juin 2015\IRATA - Fact 140558 - Online upgrade L2 Philippe CALLENDRET - 29.06.15.pdf</t>
  </si>
  <si>
    <t>Jérémy LEMERCIER - First registration 19/06/15</t>
  </si>
  <si>
    <t>..\IRATA\juin 2015\IRATA - Fact 140559 - Online 1st registration Jérémy LEMERCIER - 29.06.15.pdf</t>
  </si>
  <si>
    <t>Henri DUMONT - First registration 19/06/15</t>
  </si>
  <si>
    <t>..\IRATA\juin 2015\IRATA - Fact 140560 - Online 1st registration Henri DUMONT - 29.06.15.pdf</t>
  </si>
  <si>
    <t>2015-07-005</t>
  </si>
  <si>
    <t>Droit d'accès salle cordiste du 18 au 22/05/15</t>
  </si>
  <si>
    <t>Droit d'accès salle cordiste du 01 au 25/06/15</t>
  </si>
  <si>
    <t>..\URBAN EVASION\juin 2015\URBAN EVASION - Fact 2015-07-005 - 06.07.15.pdf</t>
  </si>
  <si>
    <t>Visite de Christophe LEGER 09/06/15</t>
  </si>
  <si>
    <t>..\CMETE\Juin 2015\CMETE - Fact 39 (C LEGER) - 30.06.15.pdf</t>
  </si>
  <si>
    <t>CE ATIS/Total Moho Nord 1506 MP</t>
  </si>
  <si>
    <t>Myung-Hoon Seong - Baseline Inspector - Juin 2015</t>
  </si>
  <si>
    <t>..\COENS ENERGY\juillet 2015\COENS - Fact CE ATIS_Total Moho Nord_1506_MP - 02.07.15.pdf</t>
  </si>
  <si>
    <t>Envois MAI 2015</t>
  </si>
  <si>
    <t>Envois JUIN 2015</t>
  </si>
  <si>
    <t>Formation CQP 1 Vitrolles du 01/06 au 03/07/15 + Formation Pylône Corse du 15 au 16/06/15</t>
  </si>
  <si>
    <t>..\CLAUZARD M\juin 2015\CLAUZARD - Fact 0004 CQP Juin et Corse 2015 - 07.07.15.pdf</t>
  </si>
  <si>
    <t>EI150500840</t>
  </si>
  <si>
    <t>..\EVOLUTEC\15.05 MAI\05-MAI-Fac_EI150500840.pdf</t>
  </si>
  <si>
    <t>EI150500841</t>
  </si>
  <si>
    <t>..\EVOLUTEC\15.05 MAI\05-15 MAI - Fac_EI150500841.pdf</t>
  </si>
  <si>
    <t>FR2015A002387</t>
  </si>
  <si>
    <t>Pack master Plus Linux (08/07/15 - 07/10/15)</t>
  </si>
  <si>
    <t>..\ARSYS\juillet 2015\ARSYS - Fact FR2015A002387 - 08.07.15.pdf</t>
  </si>
  <si>
    <t>Visite médicale de Charly LEROUX - 02/04/15</t>
  </si>
  <si>
    <t>..\EXPERTIS\1er semestre 2015\EXPERTIS - Fact 40026 (C LEROUX 02.04.15) - 30.06.15.pdf</t>
  </si>
  <si>
    <t>87504 (PF 81238)</t>
  </si>
  <si>
    <t>..\TRACTEL\TRACTEL - Fact 87504 (PF 81238) - 06.07.15.pdf</t>
  </si>
  <si>
    <t>Appel de cotisation 2ème trimestre 2015</t>
  </si>
  <si>
    <t>..\CIPRES\CIPRES - Bordereau appel cotisation 2ème T 2015 - 651470 - 24.06.15.pdf</t>
  </si>
  <si>
    <t>..\PETZL\juillet 2015\PETZL - Fact 646385 - 02.07.15.pdf</t>
  </si>
  <si>
    <t>..\PETZL\juillet 2015\PETZL - Fact 647838 (Devis 40921_Cde 3002015) - 08.07.15.pdf</t>
  </si>
  <si>
    <t>Prestation de mai 2015</t>
  </si>
  <si>
    <t>2015 05 REV01</t>
  </si>
  <si>
    <t>..\FONTANILLE\2015 05\FONTANILLE - Fact 2015 05 REV01 - 26.05.15.pdf</t>
  </si>
  <si>
    <t>..\FONTANILLE\2015 03\Invoice 2015 03 REV1.pdf</t>
  </si>
  <si>
    <t>2015 04 REV01</t>
  </si>
  <si>
    <t>..\FONTANILLE\2015 04\Invoice 2015.04 REV1.pdf</t>
  </si>
  <si>
    <t>Loyer juillet 2015 CV-567-EC</t>
  </si>
  <si>
    <t>..\SIXT LOCATION\juillet 2015\SIXT - Fact 54952989 - 24.06.15.pdf</t>
  </si>
  <si>
    <t>301C0006031260</t>
  </si>
  <si>
    <t>..\POINT P\POINT P - Fact 301C00006031260 - 30.06.15.pdf</t>
  </si>
  <si>
    <t>1507C0081364</t>
  </si>
  <si>
    <t>Abonnement alarme du 01/06 au 30/06/15</t>
  </si>
  <si>
    <t>Abonnement alarme du 01/07 au 31/07/15</t>
  </si>
  <si>
    <t>..\VERISURE\juillet 2015\VERISURE - Fact 1507C0081364 - 01.07.15.pdf</t>
  </si>
  <si>
    <t>..\EVOLUTEC\mars 2015\03-15 MARS - Fac_EI150300791[1].pdf</t>
  </si>
  <si>
    <t>..\EVOLUTEC\mars 2015\03-15 MARS-Fac_EI150300790[1].pdf</t>
  </si>
  <si>
    <t>RC PRESTA 5441386804</t>
  </si>
  <si>
    <t>MULTIRISQUE ENTREPRISE 5357720904</t>
  </si>
  <si>
    <t>..\AXA\RC PRESTATAIRES 5441386804\434.93\A01 - RC PRESTA 5441386804 - RELANCE - 01.10.13 au 30.09.14.pdf</t>
  </si>
  <si>
    <t>..\AXA\RC PRESTATAIRES 5441386804\363.00\B01 - RC PRESTA 5441386804 - Appel de cotisation - 01.04.15 au 30.09.15.pdf</t>
  </si>
  <si>
    <t>..\AXA\MULTIRISQUE ENTREPRISE 5357720904\888.93\B01 - MULTIRISQUE 5357720904 - Appel de cotisation - 01.04.15 au 30.09.15.pdf</t>
  </si>
  <si>
    <t>..\AXA\RC ENTREPRISE 4620830004\A01 - RC ENTREPRISE 4620830004 - Lettre d'échéance - 01.10.12 au 01.10.13.pdf</t>
  </si>
  <si>
    <t>..\AXA\RC PRESTATAIRES 4620830004\17506.74\B01 - RC PRESTA 4620830004 - Appel de cotisation - 01.04.15 au 30.09.15.pdf</t>
  </si>
  <si>
    <t>..\AXA\MULTIRISQUE ENTREPRISE 5357720904\888.93\A01 - MULTIRISQUE 5357720904 - Avis d'échéance - 01.10.14 au 01.04.15.pdf</t>
  </si>
  <si>
    <t>..\AXA\RC PRESTATAIRES 5441386804\363.00\A01 - RC PRESTA 5441386804 - Appel de cotisation (ANR) - 01.10.14 au 31.03.15.pdf</t>
  </si>
  <si>
    <t>RC PRESTA 4620830004</t>
  </si>
  <si>
    <t>Prestation de juin 2015</t>
  </si>
  <si>
    <t>..\FONTANILLE\2015 06\FONTANILLE - Fact 2015 06 REV0 - 10.06.15.pdf</t>
  </si>
  <si>
    <t>2015/06 REV0</t>
  </si>
  <si>
    <t>2015-07-011</t>
  </si>
  <si>
    <t>Droit d'accès salle cordiste du 06 au 10/07/15</t>
  </si>
  <si>
    <t>..\URBAN EVASION\juillet 2015\URBAN EVASION - Fact 2015-07-011 - 13.07.15.pdf</t>
  </si>
  <si>
    <t>Appel à cotisation 1er T 2015 période du 01/01/15 au 31/03/15 - Partie complémentaire</t>
  </si>
  <si>
    <t>..\PARFEU\PARFEU - Fact VFA100835139 (Interne 2932015) - 09.07.15.pdf</t>
  </si>
  <si>
    <t>Vérification annuelle RIA
Formation 5 personnes 1h30 début septembre</t>
  </si>
  <si>
    <t>VFA100835139</t>
  </si>
  <si>
    <t>2932015 (Devis CR10250370)</t>
  </si>
  <si>
    <t>2972015 (Devis 40876)</t>
  </si>
  <si>
    <t>3002015 (Devis 40921)</t>
  </si>
  <si>
    <t>2822015 - 1</t>
  </si>
  <si>
    <t>2822015 - 2</t>
  </si>
  <si>
    <t>..\PETZL\juillet 2015\PETZL - Fact 648949 (Cde 2822015_2) - 15.07.15.pdf</t>
  </si>
  <si>
    <t>F150715</t>
  </si>
  <si>
    <t>Formation IRATA Epinay du 06 au 10/07/15</t>
  </si>
  <si>
    <t>..\LANZA\juillet 2015\LANZA - Fact F150715 (IRATA Épinay 06-10.07.15 - 15.07.15.pdf</t>
  </si>
  <si>
    <t>2912015 (Devis D82150419)</t>
  </si>
  <si>
    <t xml:space="preserve">Commande matériel inspection </t>
  </si>
  <si>
    <t>Plaquettes et Petits memento</t>
  </si>
  <si>
    <t>CB Mélissa LOUCIF (NDF 06 2015)</t>
  </si>
  <si>
    <t>Achat matériel pour revente</t>
  </si>
  <si>
    <t>Achat matériel pour revente (BURKEL)</t>
  </si>
  <si>
    <t>Achat matériel pour ATIS (CANOVAS)</t>
  </si>
  <si>
    <t>10 Cales + FDP ATIS (CANOVAS)</t>
  </si>
  <si>
    <t>Commande de matériel n°490307 du 29/05/15</t>
  </si>
  <si>
    <t>Assessment IRATA Epinay 10/07/15</t>
  </si>
  <si>
    <t>..\SC SOLO\juillet 2015\SC SOLO - Fact 50 - 13.07.15.pdf</t>
  </si>
  <si>
    <t>F2015.3296</t>
  </si>
  <si>
    <t>..\ENERJIA\juin 2015\ENERJIA - Fact F2015 3296 - 30.06.15.pdf</t>
  </si>
  <si>
    <t>F5G83212</t>
  </si>
  <si>
    <t>..\TOTAL GR\juillet 2015\TOTAL - Fact F5G83212 - 15.07.15.pdf</t>
  </si>
  <si>
    <t>..\EUROSTRAL\MAI JUIN\EUROSTRAL - Relevé 00100725 - Mai Juin 2015 - 01.07.15.pdf</t>
  </si>
  <si>
    <t>..\IRATA\mai juin 2015\mai 2015\IRATA - Fact 139610 - 07.05.15.pdf</t>
  </si>
  <si>
    <t>..\IRATA\mai juin 2015\mai 2015\IRATA - Fact 139714 - E NOWAKOWSKI - 12.05.15.pdf</t>
  </si>
  <si>
    <t>..\IRATA\mai juin 2015\mai 2015\IRATA - Fact 139715 - M DAVID - 12.05.15.pdf</t>
  </si>
  <si>
    <t>..\IRATA\mai juin 2015\mai 2015\IRATA - Fact 139716 - JP GUERIN - 12.05.15.pdf</t>
  </si>
  <si>
    <t>..\IRATA\mai juin 2015\mai 2015\IRATA - Fact 139717 - M LEMOINE - 12.05.15.pdf</t>
  </si>
  <si>
    <t>..\IRATA\mai juin 2015\juin 2015\IRATA - Fact 140170 - Online 1st registration Stéhane LAW TIVE - 03.06.15.pdf</t>
  </si>
  <si>
    <t>..\IRATA\mai juin 2015\juin 2015\IRATA - Fact 140171 - Online 1st registration Georges LANGRAND - 03.06.15.pdf</t>
  </si>
  <si>
    <t>..\IRATA\mai juin 2015\juin 2015\IRATA - Fact 140172 - Online 1st registration Sébastien BRICHE - 03.06.15.pdf</t>
  </si>
  <si>
    <t>..\IRATA\mai juin 2015\juin 2015\IRATA - Fact 140173 - Online 1st registration Florian MURTINU - 03.06.15.pdf</t>
  </si>
  <si>
    <t>..\IRATA\mai juin 2015\juin 2015\IRATA - Fact 140174 - Online 1st registration Christophe MICHELON - 03.06.15.pdf</t>
  </si>
  <si>
    <t>..\IRATA\mai juin 2015\juin 2015\IRATA - Fact 140175 - Online re-registration L3 Thomas DUBREUIL - 03.06.15.pdf</t>
  </si>
  <si>
    <t>..\IRATA\mai juin 2015\juin 2015\IRATA - Fact 140181 - Online 1st registration Mickael DOS SANTOS NUNES - 03.06.15.pdf</t>
  </si>
  <si>
    <t>..\IRATA\mai juin 2015\juin 2015\IRATA - Fact 140182 - Online 1st registration Cédric LAPRADE - 03.06.15.pdf</t>
  </si>
  <si>
    <t>..\IRATA\mai juin 2015\juin 2015\IRATA - Fact 140183 - Online upgrade L2 Arthur LOLLIVIER NAMAN - 03.06.15.pdf</t>
  </si>
  <si>
    <t>..\IRATA\mai juin 2015\juin 2015\IRATA - Fact 140184 - Online upgrade L2 Mickael CELLERIER - 03.06.15.pdf</t>
  </si>
  <si>
    <t>..\IRATA\mai juin 2015\juin 2015\IRATA - Fact 140186 - Online re-registration L3 Martin RAFFY - 03.06.15.pdf</t>
  </si>
  <si>
    <t>..\IRATA\mai juin 2015\juin 2015\IRATA - Fact 140188 - Online re-registration L2 Aurélien VINOIS - 03.06.15.pdf</t>
  </si>
  <si>
    <t>..\PETZL\juillet 2015\PETZL - Fact 649680 - 20.07.15.pdf</t>
  </si>
  <si>
    <t>Location locaux sur Epinay sur seine
les 11, 15 et 16/06/15</t>
  </si>
  <si>
    <t>..\REESO\Avril 2015\REESO - Fact 1 - 02.04.15.pdf</t>
  </si>
  <si>
    <t>..\REESO\Juin 2015\REESO - Fact 2 - 15.06.15.pdf</t>
  </si>
  <si>
    <t>15.07.189</t>
  </si>
  <si>
    <t>CQP - 5 candidats - convention 2015-07102</t>
  </si>
  <si>
    <t>..\DPMC\juillet 2015\DPMC - Fact 15.07.189 - 09.07.15.pdf</t>
  </si>
  <si>
    <t>0442437967 15F1- 1D07</t>
  </si>
  <si>
    <t>Abonnement ligne fixe du 12/07 au 11/08/15</t>
  </si>
  <si>
    <t>..\ORANGE\04 42 43 79 67\juillet 2015\ORANGE - Fact 0442437967 15F1-1D07 - 15.07.15.pdf</t>
  </si>
  <si>
    <t>F82150234</t>
  </si>
  <si>
    <t>3022015 (Devis D82150528)</t>
  </si>
  <si>
    <t>..\ACTION NDT\juillet 2015\ACTION NDT - Fact F82150234 (Devis D82150528 (3022015)) - 15.07.15.pdf</t>
  </si>
  <si>
    <t>Forfait, formules et options parc 7 lignes Juin 2015</t>
  </si>
  <si>
    <t>Forfait, formules et options parc 7 lignes Mai 2015</t>
  </si>
  <si>
    <t>..\ORANGE\Compte client 61021161\ORANGE 61021161 - Fact 42945147- 30.06.15.pdf</t>
  </si>
  <si>
    <t>FA064955</t>
  </si>
  <si>
    <t>15.06.167</t>
  </si>
  <si>
    <t>CQP - 6 candidats - convention 2015-06095</t>
  </si>
  <si>
    <t>..\DPMC\juin 2015\DPMC - Fact 15.06.167 - 29.06.15.pdf</t>
  </si>
  <si>
    <t>Contrôle Ultrasons AIEX/ACPP du 03/07/15 et du 21 au 23/07/15</t>
  </si>
  <si>
    <t>2015/12</t>
  </si>
  <si>
    <t>Avoir AFO0022015</t>
  </si>
  <si>
    <t>..\ROCHEREUX Stéphane\Facture 2015 12\ROCHEREUX S - Fact 2015_12 - 23.07.15.pdf</t>
  </si>
  <si>
    <t>ROVERE</t>
  </si>
  <si>
    <t>..\AXA\RC PRESTATAIRES 4620830004\17506.74\A01 - RC PRESTA 4620830004 - Avis d'échéance - 01.10.14 au 01.04.15.pdf</t>
  </si>
  <si>
    <t>Note de frais juillet 2015</t>
  </si>
  <si>
    <t>ACN AUDIT</t>
  </si>
  <si>
    <t>Paiement de 82,89€ fait le 17/07/15. Complément de 414,43€  fait le 21/07/15</t>
  </si>
  <si>
    <t>..\SMF\15163\SMF Facture 15163 du 11.06.15.pdf</t>
  </si>
  <si>
    <t>..\SMF\14328\SMF Facture 14328 du 16.10.14.pdf</t>
  </si>
  <si>
    <t>n°005082</t>
  </si>
  <si>
    <t>..\ACN AUDIT\005505\ACNAUDIT - Fact 005505 - 15.06.15.pdf</t>
  </si>
  <si>
    <t>..\ACN AUDIT\005082\ACNAUDIT note honoraires 005082 au 30.06.14.pdf</t>
  </si>
  <si>
    <t>Loyer août 2015 CV-567-EC</t>
  </si>
  <si>
    <t>..\SIXT LOCATION\août 2015\SIXT - Fact 55021619 - 24.07.15.pdf</t>
  </si>
  <si>
    <t>Andy HAGLEY - Re-registration L1 17/06/15</t>
  </si>
  <si>
    <t>..\IRATA\juillet 2015\IRATA - Fact 141142 - Online re-registration L1 Andy HAGLEY - 29.07.15.pdf</t>
  </si>
  <si>
    <t>Andre RAMPERSAD - Re-registration L1 17/06/15</t>
  </si>
  <si>
    <t>..\IRATA\juillet 2015\IRATA - Fact 141143 - Online re-registration L1 Andre RAMPERSAD - 29.07.15.pdf</t>
  </si>
  <si>
    <t>Denesh BEHARRY - Upgrade L2 18/06/15</t>
  </si>
  <si>
    <t>..\IRATA\juillet 2015\IRATA - Fact 141145 - Online upgrade L2 Denesh BEHARRY - 29.07.15.pdf</t>
  </si>
  <si>
    <t>Ethan SAMUEL - Upgrade L2 20/06/15
Terrence BISSOON - Upgrade L2 20/06/15</t>
  </si>
  <si>
    <t>..\IRATA\juillet 2015\IRATA - Fact 141146 - Online upgrade L2 E SAMUEL &amp; T BISSOON - 29.07.15.pdf</t>
  </si>
  <si>
    <t>Jafaar MOHAMMED - 1st registration 17/06/15</t>
  </si>
  <si>
    <t>..\IRATA\juillet 2015\IRATA - Fact 141147 - Online 1st registration Jafaar MOHAMMED - 29.07.15.pdf</t>
  </si>
  <si>
    <t>Anthony SAMUEL - 1st registration 17/06/15</t>
  </si>
  <si>
    <t>..\IRATA\juillet 2015\IRATA - Fact 141149 - Online 1st registration Anthony SAMUEL - 29.07.15.pdf</t>
  </si>
  <si>
    <t>Kevin PAUL - Upgrade L2 18/06/15</t>
  </si>
  <si>
    <t>..\IRATA\juillet 2015\IRATA - Fact 141150 - Online upgrade L2 Kevin PAUL - 29.07.15.pdf</t>
  </si>
  <si>
    <t>Nathen SAMUEL - Upgrade 2 20/06/15</t>
  </si>
  <si>
    <t>..\IRATA\juillet 2015\IRATA - Fact 141152 - Online upgrade L2 Nathen SAMUEL - 29.07.15.pdf</t>
  </si>
  <si>
    <t>..\IRATA\juillet 2015\IRATA - Fact 141159 - Online 1st registration Nirmal HEERAMAN - 29.07.15.pdf</t>
  </si>
  <si>
    <t>Nirmal HEERAMAN - 1st registration 18/06/15</t>
  </si>
  <si>
    <t>Imran OGEERALLY - 1st registration 18/06/15</t>
  </si>
  <si>
    <t>..\IRATA\juillet 2015\IRATA - Fact 141160 - Online 1st registration Imran OGEERALLY - 29.07.15.pdf</t>
  </si>
  <si>
    <t>Kevin BARRAN - 1st registration 20/06/15</t>
  </si>
  <si>
    <t>..\IRATA\juillet 2015\IRATA - Fact 141161 - Online 1st registration Kevin BARRAN - 29.07.15.pdf</t>
  </si>
  <si>
    <t>Khemchand RATTAN - 1st registration 20/06/15</t>
  </si>
  <si>
    <t>..\IRATA\juillet 2015\IRATA - Fact 141162 - Online 1st registration Khemchand RATTAN - 29.07.15.pdf</t>
  </si>
  <si>
    <t>Rennie WILLIAMS - 1st registration 20/06/15</t>
  </si>
  <si>
    <t>..\IRATA\juillet 2015\IRATA - Fact 141163 - Online 1st registration Rennie WILLIAMS - 29.07.15.pdf</t>
  </si>
  <si>
    <t>Loyer août 2015</t>
  </si>
  <si>
    <t>Loyer trimestriel - 
Période du 01/10/15 au 31/12/15</t>
  </si>
  <si>
    <t>..\CHIMIMECA\juin 2015\CHIMIMECA - Fact FA064955 (Devis 1506SG0077) (Cde 2952015) - 07.07.15.pdf</t>
  </si>
  <si>
    <t>F5J17354</t>
  </si>
  <si>
    <t>..\TOTAL GR\juillet 2015\TOTAL - Fact F5J17354 - 31.07.15.pdf</t>
  </si>
  <si>
    <t>ATIS CONGO</t>
  </si>
  <si>
    <t>CG1072015ATIS</t>
  </si>
  <si>
    <t>Hébergement + Formation SERVTEC pour David CANOVAS - 9 au 15/08/15</t>
  </si>
  <si>
    <t>..\ATIS CONGO\JUILLET 2015 - CANOVAS\CG1072015TEPC-CANOVAS hébergement +Formation-31JUILLET15.pdf</t>
  </si>
  <si>
    <t>..\EVOLUTEC\15.04 AVRIL\EVOLUTEC - Fact 150401576 - 30.04.15.pdf</t>
  </si>
  <si>
    <t>..\EVOLUTEC\15.05 MAI\EVOLUTEC - Fact 150501604 - 31.05.15.pdf</t>
  </si>
  <si>
    <t>Visite annuelle Nima SADEGHI le 04/06/15</t>
  </si>
  <si>
    <t>..\CBSA\juillet 2015\CBSA - Fact 7377 (N SADEGHI) - 30.07.15.pdf</t>
  </si>
  <si>
    <t>Visite annuelle Didier BOURQUIN le 09/06/15</t>
  </si>
  <si>
    <t>..\CBSA\juillet 2015\CBSA - Fact 7612 (D BOURQUIN) - 30.07.15.pdf</t>
  </si>
  <si>
    <t>NZ08015 - 2015/F5266393</t>
  </si>
  <si>
    <t>loyer août 2015</t>
  </si>
  <si>
    <t>..\ORANGE\Contrat NZ08015\ORANGE Facture loyer août 2015.pdf</t>
  </si>
  <si>
    <t>Formation IRATA Vitrolles du 27 au 31/07/15</t>
  </si>
  <si>
    <t>..\CLAUZARD M\juillet 2015\M CLAUZARD - Fact 0005 - 03.08.15.pdf</t>
  </si>
  <si>
    <r>
      <rPr>
        <b/>
        <u/>
        <sz val="11"/>
        <color rgb="FF000000"/>
        <rFont val="Calibri"/>
        <family val="2"/>
      </rPr>
      <t>Relevé 100706 :</t>
    </r>
    <r>
      <rPr>
        <sz val="11"/>
        <color rgb="FF000000"/>
        <rFont val="Calibri"/>
        <family val="2"/>
      </rPr>
      <t xml:space="preserve">
113909 (CF) / 113911 (C) / 113914 (C)/ 113916 (C) / 113917 (C) / 113918 (C) / 113919 (C) / 113922 (C) / 113923 (C) / 113983 (ANA) / 113984 / 113986 (ANA) / 113997 / 114007</t>
    </r>
  </si>
  <si>
    <r>
      <rPr>
        <b/>
        <u/>
        <sz val="11"/>
        <color rgb="FF000000"/>
        <rFont val="Calibri"/>
        <family val="2"/>
      </rPr>
      <t>Relevé 100725 :</t>
    </r>
    <r>
      <rPr>
        <sz val="11"/>
        <color rgb="FF000000"/>
        <rFont val="Calibri"/>
        <family val="2"/>
      </rPr>
      <t xml:space="preserve">
</t>
    </r>
  </si>
  <si>
    <r>
      <rPr>
        <u/>
        <sz val="11"/>
        <color rgb="FF000000"/>
        <rFont val="Calibri"/>
        <family val="2"/>
      </rPr>
      <t xml:space="preserve">Relevé avril 2015 : </t>
    </r>
    <r>
      <rPr>
        <sz val="11"/>
        <color rgb="FF000000"/>
        <rFont val="Calibri"/>
        <family val="2"/>
      </rPr>
      <t xml:space="preserve">
C LANZA / JL JANNIN / E DENIS/ U DENIS / R HOLEWIK / C VIALA / M LOUCIF / C LEGER / D GONCALVES / J TESSON</t>
    </r>
  </si>
  <si>
    <r>
      <rPr>
        <u/>
        <sz val="11"/>
        <color rgb="FF000000"/>
        <rFont val="Calibri"/>
        <family val="2"/>
      </rPr>
      <t>Relevé mai 2015 :</t>
    </r>
    <r>
      <rPr>
        <sz val="11"/>
        <color rgb="FF000000"/>
        <rFont val="Calibri"/>
        <family val="2"/>
        <charset val="1"/>
      </rPr>
      <t xml:space="preserve">
C LEGER (ANA) / C LEROUX / C VIALA (ANA) / L KIST / J TESSON / J BURNARD (CF) / J TESSON (CF) / D CANOVAS
</t>
    </r>
    <r>
      <rPr>
        <u/>
        <sz val="11"/>
        <color rgb="FF000000"/>
        <rFont val="Calibri"/>
        <family val="2"/>
      </rPr>
      <t>Relevé juin 2015 :</t>
    </r>
    <r>
      <rPr>
        <sz val="11"/>
        <color rgb="FF000000"/>
        <rFont val="Calibri"/>
        <family val="2"/>
        <charset val="1"/>
      </rPr>
      <t xml:space="preserve">
L KIST / M HEEZEN (CF) / J TESSON / L KIST / J TESSON et D GONCALVES</t>
    </r>
  </si>
  <si>
    <r>
      <t xml:space="preserve">Relevé 100734 :
</t>
    </r>
    <r>
      <rPr>
        <sz val="11"/>
        <color rgb="FF000000"/>
        <rFont val="Calibri"/>
        <family val="2"/>
      </rPr>
      <t>114252 (C) / 114253 (C) / 114278 (?) / 114318 (CF) / 114343 (ANA) / 114359 (C) / 114360 / 114373 (C) / 114374 (?)</t>
    </r>
  </si>
  <si>
    <t>..\EUROSTRAL\JUILLET 2015</t>
  </si>
  <si>
    <t>FA0571</t>
  </si>
  <si>
    <t>..\BIO NET\juillet 2015\BIO NET - Fact FA0571 - 31.07.15.pdf</t>
  </si>
  <si>
    <r>
      <rPr>
        <u/>
        <sz val="11"/>
        <color rgb="FF000000"/>
        <rFont val="Calibri"/>
        <family val="2"/>
      </rPr>
      <t>Relevé juillet 2015 :</t>
    </r>
    <r>
      <rPr>
        <sz val="11"/>
        <color rgb="FF000000"/>
        <rFont val="Calibri"/>
        <family val="2"/>
        <charset val="1"/>
      </rPr>
      <t xml:space="preserve">
HOLEWIK R (C) / HOLEWIK R (C) / D CANOVAS (?) / S CHRISTY (CF) / A SEKOURI (ANA) / P REISER (C) / P LOUKELO / C FLOQUET (C) / J TESSON (?)</t>
    </r>
  </si>
  <si>
    <t>15/07-158</t>
  </si>
  <si>
    <t>ANGOLA : LEGER (Partie 2) / GINET / BECHON / TRUDING / SEKOURI
CONGO : CANOVAS</t>
  </si>
  <si>
    <t>..\PBS\juillet 2015\PBS - Fact 15.07-158 - 31.07.15.xls</t>
  </si>
  <si>
    <t>Commande n°93910160 du 14/07/15</t>
  </si>
  <si>
    <t>..\LYRECO\juillet 2015\LYRECO - Fact 5810313585 - 31.07.15.pdf</t>
  </si>
  <si>
    <t>CE ATIS/Total Moho Nord 1507 MP</t>
  </si>
  <si>
    <t>Myung-Hoon Seong - Baseline Inspector - Juillet 2015</t>
  </si>
  <si>
    <t>..\COENS ENERGY\août 2015\COENS - Fact CE ATIS Total Moho Nord 1507 MP - 05.08.15.pdf</t>
  </si>
  <si>
    <t>IRATA Assessment 19-21/06/15 - Juin 2015</t>
  </si>
  <si>
    <t>..\SC SOLO\juin 2015\SC SOLO - Fact 41 - 22.06.15.pdf</t>
  </si>
  <si>
    <t>Rachat Log book - Sylvain Fauconnet (refacturation)</t>
  </si>
  <si>
    <t>..\IRATA\août 2015\IRATA - Fact 141381 - 07.08.15.pdf</t>
  </si>
  <si>
    <t>FM 4091672076</t>
  </si>
  <si>
    <t>Kit TE 6 Perforateur MAI 2015</t>
  </si>
  <si>
    <t>Kit TE 6 Perforateur JUIN 2015</t>
  </si>
  <si>
    <t>FM 4091553519</t>
  </si>
  <si>
    <t>Kit TE 6 Perforateur JUILLET 2015</t>
  </si>
  <si>
    <t>Kit TE 6 Perforateur AOUT 2015</t>
  </si>
  <si>
    <t>..\HILTI\juillet 2015\HILTI - Fact FM 4091553519 - 01.07.15.pdf</t>
  </si>
  <si>
    <t>..\HILTI\août 2015\HILTI - Fact FM 4091672076 - 01.08.15.pdf</t>
  </si>
  <si>
    <t>Régularisation des charges 2014</t>
  </si>
  <si>
    <t>Abonnement GEODE</t>
  </si>
  <si>
    <t>1508C0015594</t>
  </si>
  <si>
    <t>Abonnement alarme du 01/08 au 31/08/15</t>
  </si>
  <si>
    <t>..\VERISURE\août 2015\VERISURE - Fact 1508C0015594 - 01.08.15.pdf</t>
  </si>
  <si>
    <t>Envois JUILLET 2015</t>
  </si>
  <si>
    <t>AGM Programme Logo Advertisement</t>
  </si>
  <si>
    <t>..\IRATA\août 2015\IRATA - Fact 141264 - 05.08.15.pdf</t>
  </si>
  <si>
    <t>Joey ALLEN - Upgrade L2 17/06/15</t>
  </si>
  <si>
    <t>..\IRATA\août 2015\IRATA - Fact 141394 - 10.08.15.pdf</t>
  </si>
  <si>
    <t>..\IRATA\août 2015\IRATA - Fact 141395 - 10.08.15.pdf</t>
  </si>
  <si>
    <t>Ali RIAD - Upgrade L2 17/06/15</t>
  </si>
  <si>
    <t>Amaury KRONENBERG - 1st registration 10/07/15</t>
  </si>
  <si>
    <t>..\IRATA\août 2015\IRATA - Fact 141339 - 06.08.15.pdf</t>
  </si>
  <si>
    <t>..\IRATA\août 2015\IRATA - Fact 141340 - 06.08.15.pdf</t>
  </si>
  <si>
    <t>..\IRATA\août 2015\IRATA - Fact 141341 - 06.08.15.pdf</t>
  </si>
  <si>
    <t>Frédéric BUCH - 1st registration 10/07/15</t>
  </si>
  <si>
    <t>Alain BOYER - 1st registration 10/07/15</t>
  </si>
  <si>
    <t>Mickael DESHOUX - Re-registration L2 10/07/15</t>
  </si>
  <si>
    <t>..\IRATA\août 2015\IRATA - Fact 141342 - 06.08.15.pdf</t>
  </si>
  <si>
    <t>Sylvain FAUCONNET - Upgrade L2 10/07/15</t>
  </si>
  <si>
    <t>..\IRATA\août 2015\IRATA - Fact 141343 - 06.08.15.pdf</t>
  </si>
  <si>
    <t>Fabien LUCIANI - Upgrade L3 31/07/15</t>
  </si>
  <si>
    <t>..\IRATA\août 2015\IRATA - Fact 141346 - 06.08.15.pdf</t>
  </si>
  <si>
    <t>Gauthier SEIGNORET - 1st registration 31/07/15</t>
  </si>
  <si>
    <t>..\IRATA\août 2015\IRATA - Fact 141347 - 06.08.15.pdf</t>
  </si>
  <si>
    <t>Alessandro VAGGE - 1st registration 31/07/15</t>
  </si>
  <si>
    <t>..\IRATA\août 2015\IRATA - Fact 141348 - 06.08.15.pdf</t>
  </si>
  <si>
    <t>Eddy HEROUT - 1st registration 31/07/15</t>
  </si>
  <si>
    <t>..\IRATA\août 2015\IRATA - Fact 141349 - 06.08.15.pdf</t>
  </si>
  <si>
    <t>Romain CHARBONNIER - 1st registration 31/07/15</t>
  </si>
  <si>
    <t>..\IRATA\août 2015\IRATA - Fact 141350 - 06.08.15.pdf</t>
  </si>
  <si>
    <t>Luis CORREIA RAIMUDO - 1st registration 31/07/15</t>
  </si>
  <si>
    <t>..\IRATA\août 2015\IRATA - Fact 141351 - 06.08.15.pdf</t>
  </si>
  <si>
    <t>Visite de Rayan SEKOURI juillet 2015</t>
  </si>
  <si>
    <t>..\CMETE\juillet 2015\CMETE - Fact 40 - 31.07.15.pdf</t>
  </si>
  <si>
    <t>ATIS contrat GME 10557 2T 2015</t>
  </si>
  <si>
    <t>Appel de cotisation période du 01/04/15 au 30/06/15 (2ème TR 2015) + Complémentaire</t>
  </si>
  <si>
    <t>..\APRIL\Appel cotisations 2ème  TR 2015</t>
  </si>
  <si>
    <t>..\INPP\INPP FA15248 DU 24.10.14.pdf</t>
  </si>
  <si>
    <t>F5K05645</t>
  </si>
  <si>
    <t>..\TOTAL GR\Août 2015\TOTAL - Fact F5K05645 - 15.08.15.pdf</t>
  </si>
  <si>
    <t>F2015080010</t>
  </si>
  <si>
    <t>Formation IRATA du 27 au 31/07/15 Vitrolles</t>
  </si>
  <si>
    <t>CHRISTY Simon</t>
  </si>
  <si>
    <t>15/FR08</t>
  </si>
  <si>
    <t>Assessment IRATA Vitrolles du 31/07/15</t>
  </si>
  <si>
    <t>..\CHRISTY Simon\S CHRISTY - Fact 15_FR08 - 02.08.15.pdf</t>
  </si>
  <si>
    <t>Nuit avant Assessment IRATA Vitrolles du 31/07/15 pour Simon CHRISTY</t>
  </si>
  <si>
    <t>..\COMFORT HOTEL\juillet 2015\COMFORT HOTEL - Fact 68044 (IRATA S CHRYSTI) - 31.07.15.pdf</t>
  </si>
  <si>
    <t>..\LEEA\juillet 2015\LEEA - Fact 43811 - 31.07.15.pdf</t>
  </si>
  <si>
    <t>0442437967 15F9- 1D08</t>
  </si>
  <si>
    <t>Abonnement ligne fixe du 12/08 au 11/09/15</t>
  </si>
  <si>
    <t>..\ORANGE\04 42 43 79 67\août 2015\ORANGE - Fact 0442437967 15F9-1D08 - 13.08.15.pdf</t>
  </si>
  <si>
    <t>0442026150 15F9- 2N04</t>
  </si>
  <si>
    <t>Abonnement ligne fixe du 12/08 au 11/10/15</t>
  </si>
  <si>
    <t>..\ORANGE\04 42 02 61 50\août 2015\ORANGE - Fact 0442026150 15F9-2N04 - 13.08.15.pdf</t>
  </si>
  <si>
    <t>Note de frais août 2015</t>
  </si>
  <si>
    <t>Forfait, formules et options parc 7 lignes Juillet 2015</t>
  </si>
  <si>
    <t>..\ORANGE\Compte client 61021161\ORANGE 61021161 - Fact 43455540 - 31.07.15.pdf</t>
  </si>
  <si>
    <t>FR2015A002740</t>
  </si>
  <si>
    <t>..\ARSYS\août 2015\ARSYS - Fact FR2015A002740 - 18.08.15.pdf</t>
  </si>
  <si>
    <t>IVH1022-150701</t>
  </si>
  <si>
    <t>GMC MOHO NORD Project - Juin 2015</t>
  </si>
  <si>
    <t>F2015.3373</t>
  </si>
  <si>
    <t>F2015.3371</t>
  </si>
  <si>
    <t>F2015.3346</t>
  </si>
  <si>
    <t>Prestation d'assistance technique supervision offshore PFB PROJET ANGOLA - T GORRIA</t>
  </si>
  <si>
    <t>Prestation d'assistance technique FLOTEL MANAGER - MOHO NORD PJCT - P REISER</t>
  </si>
  <si>
    <t>..\ENERJIA\juillet 2015\ENERJIA - Fact F2015.3373 (P REISER) - 31.07.15.pdf</t>
  </si>
  <si>
    <t>Prestation d'assistance technique FLOTEL MANAGER - MOHO NORD PJCT - C FLOQUET</t>
  </si>
  <si>
    <t>..\ENERJIA\juillet 2015\ENERJIA - Fact F2015.3371 (C FLOQUET) - 31.07.15.pdf</t>
  </si>
  <si>
    <t>..\ENERJIA\juillet 2015\ENERJIA - Fact F2015.3346 (T GORRIA) - 31.07.15.pdf</t>
  </si>
  <si>
    <t>COMETRANS</t>
  </si>
  <si>
    <t>Transport palette aérosols jusqu'à port de Luanda</t>
  </si>
  <si>
    <t>Echafaudage pour Nice CF</t>
  </si>
  <si>
    <t>FA047428</t>
  </si>
  <si>
    <t>..\AU VIEUX CAMPEUR\juillet 2015\AU VIEUX CAMPEUR - Fact FA047428 - 08.07.15.pdf</t>
  </si>
  <si>
    <t>Air Leash + Tool bucket</t>
  </si>
  <si>
    <t>23_sept_2015</t>
  </si>
  <si>
    <t>Challenge nucleaire 2015 - Sponsoring Partenariat ASEP 2015</t>
  </si>
  <si>
    <t>Challenge nucleaire 2015 - Golf de Chantilly</t>
  </si>
  <si>
    <t>..\ASSOCIATION SPORTIVE ELECTRICITE (ASEP_Alain ANDRE)\ASEP - Fact 23_sept_2015 - 26.08.15.pdf</t>
  </si>
  <si>
    <t>..\..\..\EXERCISE 2014\020 FACTURES ACHAT\ASSOCIATION SPORTIVE ELECTRICITE\Facture veille Challenge nucleaire.pdf</t>
  </si>
  <si>
    <t>..\..\..\EXERCISE 2014\020 FACTURES ACHAT\ASSOCIATION SPORTIVE ELECTRICITE\FICHE DE PARTENARIAT ATIS SAS.pdf</t>
  </si>
  <si>
    <t>Paiement effectué</t>
  </si>
  <si>
    <t>IVH1022-150801</t>
  </si>
  <si>
    <t>GMC MOHO NORD Project - Juillet 2015</t>
  </si>
  <si>
    <t>Loyer septembre 2015</t>
  </si>
  <si>
    <t>2015-08/001</t>
  </si>
  <si>
    <t>Réalisation de 8 plots en béton 3m x 3m
(Devis 2015-04/001)</t>
  </si>
  <si>
    <t>..\ROVERE\ROVERE - Fact 2015-08_001 - 24.08.15.pdf</t>
  </si>
  <si>
    <t>2952015 (Devis 1506SG0077)</t>
  </si>
  <si>
    <t>2982015 (Devis MARCOLL386)</t>
  </si>
  <si>
    <t>3012015 (Devis 40983)</t>
  </si>
  <si>
    <t>Assessment IRATA Epinay sur Seine
 du 19/06/15 - Michel HEEZEN</t>
  </si>
  <si>
    <t>équipement pour D CANOVAS et S ROCHEREUX (Prj MOHO NORD)</t>
  </si>
  <si>
    <t>..\PETZL\août 2015\PETZL - Fact 656993 - 28.08.15.pdf</t>
  </si>
  <si>
    <t>Qualité control et total environnement J BOUVIER juillet 2015</t>
  </si>
  <si>
    <t>..\EVOLUTEC\15.07 JUILLET\EVOLUTEC - Fact 150701744 (J BOUVIER) - 31.07.15.pdf</t>
  </si>
  <si>
    <t>..\COMETRANS\2015-08 AOUT\COMETRANS - Fact 302397 - 28.08.15.pdf</t>
  </si>
  <si>
    <t>NZ08015 - 2015/F5312134</t>
  </si>
  <si>
    <t>loyer septembre 2015</t>
  </si>
  <si>
    <t>..\ORANGE\Contrat NZ08015\ORANGE Facture loyer septembre 2015.pdf</t>
  </si>
  <si>
    <t>..\EUROSTRAL\AOUT 2015</t>
  </si>
  <si>
    <t>FA0597</t>
  </si>
  <si>
    <t>Nettoyage locaux août 2015</t>
  </si>
  <si>
    <t>Nettoyage locaux juillet 2015</t>
  </si>
  <si>
    <t>..\BIO NET\août 2015\BIO NET - Fact FA0597 - 31.08.15.pdf</t>
  </si>
  <si>
    <t>F5L19661</t>
  </si>
  <si>
    <t>..\TOTAL GR\Août 2015\TOTAL - Fact F5L19661 - 31.08.15.pdf</t>
  </si>
  <si>
    <t>MRS3395984</t>
  </si>
  <si>
    <r>
      <rPr>
        <b/>
        <u/>
        <sz val="11"/>
        <rFont val="Calibri"/>
        <family val="2"/>
      </rPr>
      <t>Envois à ANA</t>
    </r>
    <r>
      <rPr>
        <b/>
        <sz val="11"/>
        <rFont val="Calibri"/>
        <family val="2"/>
      </rPr>
      <t xml:space="preserve"> :</t>
    </r>
    <r>
      <rPr>
        <sz val="11"/>
        <color rgb="FF000000"/>
        <rFont val="Calibri"/>
        <family val="2"/>
        <charset val="1"/>
      </rPr>
      <t xml:space="preserve">
10/08/15 - Docs pour WP BECHON, LEGER, GINET + VO SEKOURI
18/08/15 - Docs pour WP TRUDING
</t>
    </r>
    <r>
      <rPr>
        <b/>
        <u/>
        <sz val="11"/>
        <color rgb="FF000000"/>
        <rFont val="Calibri"/>
        <family val="2"/>
      </rPr>
      <t>Envoi à TRINIDAD &amp; TOBAGO</t>
    </r>
    <r>
      <rPr>
        <sz val="11"/>
        <color rgb="FF000000"/>
        <rFont val="Calibri"/>
        <family val="2"/>
        <charset val="1"/>
      </rPr>
      <t xml:space="preserve"> : 27/08/15</t>
    </r>
  </si>
  <si>
    <t>..\DHL\août 2015\DHL - Fact MRS3395984 - 31.08.15.pdf</t>
  </si>
  <si>
    <t>Qualité control et total environnement J BOUVIER août 2015</t>
  </si>
  <si>
    <t>..\EVOLUTEC\15.08 AOUT\EVOLUTEC - Fact 150801763 (J BOUVIER) - 31.08.15.pdf</t>
  </si>
  <si>
    <t>Qualité control et total environnement J BOUVIER juin 2015</t>
  </si>
  <si>
    <t>..\EVOLUTEC\15.06 JUIN\EVOLUTEC - Fact 150601675 (J BOUVIER) - 30.06.15.pdf</t>
  </si>
  <si>
    <r>
      <rPr>
        <b/>
        <u/>
        <sz val="11"/>
        <color rgb="FF000000"/>
        <rFont val="Calibri"/>
        <family val="2"/>
      </rPr>
      <t>Relevé 100743 :</t>
    </r>
    <r>
      <rPr>
        <sz val="11"/>
        <color rgb="FF000000"/>
        <rFont val="Calibri"/>
        <family val="2"/>
        <charset val="1"/>
      </rPr>
      <t xml:space="preserve">
A151424 / A151427 / 114404 / 114413 / 114455 (ANA) / 114469 (ANA) / 114495 / 114500 / 114506 / 114511</t>
    </r>
  </si>
  <si>
    <r>
      <rPr>
        <u/>
        <sz val="11"/>
        <color rgb="FF000000"/>
        <rFont val="Calibri"/>
        <family val="2"/>
      </rPr>
      <t>Relevé août 2015 :</t>
    </r>
    <r>
      <rPr>
        <sz val="11"/>
        <color rgb="FF000000"/>
        <rFont val="Calibri"/>
        <family val="2"/>
        <charset val="1"/>
      </rPr>
      <t xml:space="preserve">
LOUKELO P / LEROUX C / KIST L / LOUKELO P / GINET L (ANA) / VIALA C (ANA) / REISER P / CANOVAS D / KIST-SERIE-BELKADI… / FLOQUET C</t>
    </r>
  </si>
  <si>
    <t>CAROSSERIE AUTO LIFT</t>
  </si>
  <si>
    <t>Carrosserie AUDI Q3</t>
  </si>
  <si>
    <t>..\CAROSSERIE AUTO LIFT\CAROSSERIE AUTO LIFT - Fact 1197 - 03.09.15.pdf</t>
  </si>
  <si>
    <t>Fournitures de bureau + équipement pour D CANOVAS et S ROCHEREUX (Prj MOHO NORD) - Commande n°94590255</t>
  </si>
  <si>
    <t>..\LYRECO\août 15\LYRECO - Fact 5810314429 - 31.08.15.pdf</t>
  </si>
  <si>
    <t>Loyer septembre 2015 CV-567-EC</t>
  </si>
  <si>
    <t>..\SIXT LOCATION\septembre 2015\SIXT - Fact 55082008 - 26.08.15.pdf</t>
  </si>
  <si>
    <t>ABBOUD Sabrina</t>
  </si>
  <si>
    <t>contrat du 04/09/15</t>
  </si>
  <si>
    <t>Loyer Nanterre pour location Dominique GONCALVES du 20 sept au 20 décembre 2015 (3x1200€) + caution (1000€)</t>
  </si>
  <si>
    <t>..\ABBOUD Sabrina\S ABBOUD - Contrat location 3 mois nanterre DGO - 04.09.15.pdf</t>
  </si>
  <si>
    <t>FM 4091764865</t>
  </si>
  <si>
    <t>Kit TE 6 Perforateur SEPTEMBRE 2015</t>
  </si>
  <si>
    <t>..\HILTI\septembre 2015\HILTI - Fact FM4091764865 - 01.09.15.pdf</t>
  </si>
  <si>
    <t>CE ATIS/Total Moho Nord 1508 MP</t>
  </si>
  <si>
    <t>Myung-Hoon Seong - Baseline Inspector - Août 2015</t>
  </si>
  <si>
    <t>..\COENS ENERGY\septembre 2015\COENS - Fact CE ATIS Total Moho Nord 1508 MP - 03.09.15.pdf</t>
  </si>
  <si>
    <t>Traitement visa G BECHON (Accompagnement 31/08/15 + retrait + transmission R CDG)</t>
  </si>
  <si>
    <t>..\PINTO &amp; TINDILLER\15.08 - AOUT 2015\PINTO &amp; TINDILLER - Fact 1 (G BECHON) - 31.08.15.pdf</t>
  </si>
  <si>
    <t>Traitement visa L GINET (Accompagnement + retrait + transmission R CDG x 2 car train manqué)</t>
  </si>
  <si>
    <t>..\PINTO &amp; TINDILLER\15.08 - AOUT 2015\PINTO &amp; TINDILLER - Fact 2 (L GINET) - 31.08.15.pdf</t>
  </si>
  <si>
    <t>Traitement visa L KIST (Dépôt + retrait + frais consulaire) (récupération dossier + transmission visa offertes)</t>
  </si>
  <si>
    <t>..\PINTO &amp; TINDILLER\15.08 - AOUT 2015\PINTO &amp; TINDILLER - Fact 3 (L KIST) - 31.08.15.pdf</t>
  </si>
  <si>
    <t>BRUNEAU</t>
  </si>
  <si>
    <t>13.160.579</t>
  </si>
  <si>
    <t>Distributeurs et serviettes pour sanitaires</t>
  </si>
  <si>
    <t>..\BRUNEAU\BRUNEAU - Fact 13.160.579 - 04.09.15.pdf</t>
  </si>
  <si>
    <t>VFA100853645</t>
  </si>
  <si>
    <t>2942015 (Devis CR10249556)</t>
  </si>
  <si>
    <t>..\PARFEU\PARFEU - Fact VFA100853645 (Interne 2942015) - 07.09.15.pdf</t>
  </si>
  <si>
    <t>Commisioning instrumentation
 supervisor offshore (LOUBET)</t>
  </si>
  <si>
    <t>Commisioning instrumentation
 supervisor offshore (SEBOUAI)</t>
  </si>
  <si>
    <t>Qualité control et total environnement (BOUVIER)</t>
  </si>
  <si>
    <t>BEAL</t>
  </si>
  <si>
    <t>Matériel pour revente à MOSCATELLI</t>
  </si>
  <si>
    <t>Commande de matériel n°507637 du 04/09/15 pour CF</t>
  </si>
  <si>
    <t>..\PETZL\septembre 2015\PETZL - Fact 658834 - 09.09.15.pdf</t>
  </si>
  <si>
    <t>Commande de matériel n°508136 du 08/09/15 pour revente</t>
  </si>
  <si>
    <t>..\PETZL\septembre 2015\PETZL - Fact 658825 - 09.09.15.pdf</t>
  </si>
  <si>
    <t>Visite médicale G PITAVIN du 04/08/15</t>
  </si>
  <si>
    <t>..\CMETE\août 2015\CMETE - Fact 41 (G PITAVIN) - 31.08.15.pdf</t>
  </si>
  <si>
    <t>Envois AOUT 2015</t>
  </si>
  <si>
    <t>PEYRET Pierre</t>
  </si>
  <si>
    <t xml:space="preserve">Formation étaiement 2 et 3/09/15 </t>
  </si>
  <si>
    <t>..\PEYRET Pierre\P PEYRET - Fact 2 - 05.09.15.pdf</t>
  </si>
  <si>
    <t>1509C0081042</t>
  </si>
  <si>
    <t>Abonnement alarme du 01/09 au 30/09/15</t>
  </si>
  <si>
    <t>..\VERISURE\septembe 2015\VERISURE - Fact 1509C0081042 - 01.09.15.pdf</t>
  </si>
  <si>
    <t>..\PRINTSTORE\2015 05-MAI\PRINTSTORE - Fact PR1505-01 - 04.05.15.pdf</t>
  </si>
  <si>
    <t>PR1509-04</t>
  </si>
  <si>
    <t>Maquette graphique 2 panneaux 3m x 1,5m</t>
  </si>
  <si>
    <t>..\PRINTSTORE\2015 09-SEPTEMBRE\PRINTSTORE - Fact PR1509-04 - 09.09.15.pdf</t>
  </si>
  <si>
    <t>2015/07 REV0</t>
  </si>
  <si>
    <t>Prestation de juillet 2015</t>
  </si>
  <si>
    <t>Prestation de août 2015</t>
  </si>
  <si>
    <t>..\FONTANILLE\2015 07\FONTANILLE - Fact 2015_07 REV0 - 15.07.15.pdf</t>
  </si>
  <si>
    <t>Visite médicale FX TOURNOUX du 16/07/15</t>
  </si>
  <si>
    <t>..\CBSA\septembre 2015\CBSA - Fact 7734 (FX TOURNOUX) - 08.09.15.pdf</t>
  </si>
  <si>
    <t>Séjour D CANOVAS du 06 au 11/09/15</t>
  </si>
  <si>
    <t>..\COMFORT HOTEL\septembre 2015\COMFORT HOTEL - Fact 232 - 11.09.15.pdf</t>
  </si>
  <si>
    <t>..\BANQUE DE FRANCE\08 - Août 2015\BQ DE FR - Fact 20151363902615 - 06.08.15.pdf</t>
  </si>
  <si>
    <t>2015.3414</t>
  </si>
  <si>
    <t>..\ENERJIA\août 2015\ENERJIA - Fact 2015.3414 (REISER) - 31.08.15.pdf</t>
  </si>
  <si>
    <t>2015.3412</t>
  </si>
  <si>
    <t>..\ENERJIA\août 2015\ENERJIA - Fact 2015.3412 (GORRIA) - 31.08.15.pdf</t>
  </si>
  <si>
    <t>2015.3411</t>
  </si>
  <si>
    <t>..\ENERJIA\août 2015\ENERJIA - Fact 2015.3411 (FLOQUET) - 31.08.15.pdf</t>
  </si>
  <si>
    <t>2015.3448</t>
  </si>
  <si>
    <t>Frais de mobilisation JUIN et JUILLET 2015 - PFB PROJET ANGOLA - T GORRIA</t>
  </si>
  <si>
    <t>..\ENERJIA\août 2015\ENERJIA - Fact 2015.3448 (GORRIA frais mob juin juil) - 31.08.15.pdf</t>
  </si>
  <si>
    <t>3032015 (Devis 122.07.2015)</t>
  </si>
  <si>
    <t>122.07.2015</t>
  </si>
  <si>
    <t>IVH1022-150901</t>
  </si>
  <si>
    <t>GMC MOHO NORD Project - Août 2015</t>
  </si>
  <si>
    <t>..\Associated maritime Affairs\09 - Septembre 2015\AMA - Fact IVH1022-150901 - 18.09.15.pdf</t>
  </si>
  <si>
    <t>0442437967 15G7- 1D09</t>
  </si>
  <si>
    <t>Abonnement ligne fixe du 12/09 au 11/10/15</t>
  </si>
  <si>
    <t>..\ORANGE\04 42 43 79 67\septembre 2015\ORANGE - Fact 0442437967 15G7- 1D09 - 15.09.15.pdf</t>
  </si>
  <si>
    <t>Note de frais août 2015 (Mission CONGO)</t>
  </si>
  <si>
    <t>Note de frais septembre 2015</t>
  </si>
  <si>
    <t>Forfait, formules et options parc 7 lignes août 2015</t>
  </si>
  <si>
    <t>..\ORANGE\Compte client 61021161\ORANGE 61021161 - Fact 43958618 - 31.08.15.pdf</t>
  </si>
  <si>
    <t>..\LEBHAR\2015-08 AOUT\V LEBHAR - Fact F2015080010 - 10.08.15.pdf</t>
  </si>
  <si>
    <t>..\AXA\RC PRESTATAIRES 5441386804\377.69\A01 - RC PRESTA 5441386804 - Appel de cotisation - 01.10.15 au 33.03.16.pdf</t>
  </si>
  <si>
    <t>..\AXA\MULTIRISQUE ENTREPRISE 5357720904\924.81\A01 - MULTIRISQUE 5357720904 - Appel de cotisation - 01.10.15 au 31.03.16.pdf</t>
  </si>
  <si>
    <t>MRS341820</t>
  </si>
  <si>
    <t>22/09/15 - Envoi docs à D VIEGAS</t>
  </si>
  <si>
    <t>..\DHL\septembre 2015\DHL - Fact MRS3418020 - 30.09.15.pdf</t>
  </si>
  <si>
    <t>Formation CQP 1 Vitrolles du 23/09 au 02/10/15</t>
  </si>
  <si>
    <t>2015/17</t>
  </si>
  <si>
    <t>Contrôle Ultrasons TOTAL/EIFFAGE du 07 au 11/09/15</t>
  </si>
  <si>
    <t>..\ROCHEREUX Stéphane\Facture 2015 17\S ROCHEREUX - Fact 2015_17 - 11.09.15.pdf</t>
  </si>
  <si>
    <t>FA155982</t>
  </si>
  <si>
    <t>..\BEAL\2015-09 SEPTEMBRE\BEAL - Fact FA155982 - 24.09.15.pdf</t>
  </si>
  <si>
    <t>FA048577</t>
  </si>
  <si>
    <t>Mini mousquetons vis x 45</t>
  </si>
  <si>
    <t>..\AU VIEUX CAMPEUR\septembre 2015\AU VIEUX CAMPEUR - Fact FA048577 - 24.09.15.pdf</t>
  </si>
  <si>
    <t>TINDILLER &amp; PINTO</t>
  </si>
  <si>
    <t>Traduction et légalisation des documents pour G CHALINE (ANGOLA WP)</t>
  </si>
  <si>
    <t>..\..\..\EXERCISE 2016\020 FACTURES ACHAT\TINDILLER &amp; PINTO\15-10 OCTOBRE\TINDILLER PINTO - Fact 0010 - 05.10.15.pdf</t>
  </si>
  <si>
    <t>Visa D CANOVAS (CONGO)</t>
  </si>
  <si>
    <t>..\..\..\EXERCISE 2016\020 FACTURES ACHAT\TINDILLER &amp; PINTO\15-10 OCTOBRE\TINDILLER PINTO - Fact 0011 - 05.10.15.pdf</t>
  </si>
  <si>
    <t>Retrait passeport sans visa M MORALES (ANGOLA)</t>
  </si>
  <si>
    <t>..\..\..\EXERCISE 2016\020 FACTURES ACHAT\TINDILLER &amp; PINTO\15-10 OCTOBRE\TINDILLER PINTO - Fact 0012 - 05.10.15.pdf</t>
  </si>
  <si>
    <t>Loyer octobre 2015 CV-567-EC</t>
  </si>
  <si>
    <t>..\SIXT LOCATION\septembre 2015\SIXT - Fact 55160649 - 25.09.15.pdf</t>
  </si>
  <si>
    <t>2015/10-005818</t>
  </si>
  <si>
    <t>Note d'honoraires 4ème trimestre 2015</t>
  </si>
  <si>
    <t>..\..\..\EXERCISE 2016\020 FACTURES ACHAT\FIDUCIAIRE DURANCE\15-10 OCTOBRE\FIDUCIAIRE - Fact 2015.10-005818 - 02.10.15.pdf</t>
  </si>
  <si>
    <t>Prestation SST des 25 et 29/09/15
 à Epinay sur seine</t>
  </si>
  <si>
    <t>..\..\..\EXERCISE 2016\020 FACTURES ACHAT\MVA (Magali VALDOR)\15-10 OCTOBRE\MVA - Fact 2015.014 - 05.10.15.pdf</t>
  </si>
  <si>
    <t>..\FAC SIMILE\FAC SIMILE Facture 34105565 du 24.09.15.pdf</t>
  </si>
  <si>
    <t>F82150334</t>
  </si>
  <si>
    <t>2 peignes de profils</t>
  </si>
  <si>
    <t>..\ACTION NDT\septembre 2015\ACTION NDT - Fact F82150334 - 29.09.15.pdf</t>
  </si>
  <si>
    <t>F82150339</t>
  </si>
  <si>
    <t>Etalonnage pince magnétoscopie</t>
  </si>
  <si>
    <t>..\ACTION NDT\septembre 2015\ACTION NDT - Fact F82150339 - 30.09.15.pdf</t>
  </si>
  <si>
    <t>NZ08015 - 2015/F5357683</t>
  </si>
  <si>
    <t>loyer octobre 2015</t>
  </si>
  <si>
    <t>..\..\..\EXERCISE 2016\020 FACTURES ACHAT\ORANGE\CONTRAT NZ08015\15-10 OCTOBRE\ORANGE - Fact F5357683 - 01.10.15.pdf</t>
  </si>
  <si>
    <t>FA0622</t>
  </si>
  <si>
    <t>Nettoyage locaux septembre 2015</t>
  </si>
  <si>
    <t>..\BIO NET\septembre 2015\BIO NET - Fact FA0622 - 30.09.15.pdf</t>
  </si>
  <si>
    <t>3092015 et 3122015</t>
  </si>
  <si>
    <t>..\LYRECO\septembre 2015\LYRECO - Fact 5810315571 - 30.09.15.pdf</t>
  </si>
  <si>
    <t>Fournitures de bureau 
Commandes n°94804200 et 1098730076</t>
  </si>
  <si>
    <t>2015-025</t>
  </si>
  <si>
    <t>Formation IRATA Epinay du 21 au 25/09/15</t>
  </si>
  <si>
    <t>..\PEYRET Pierre\P PEYRET - Fact 2015-025 - 28.09.15.pdf</t>
  </si>
  <si>
    <t>Envoi malle à Epinay septembre 2015</t>
  </si>
  <si>
    <t>..\FLEXATRANS\septembre 2015\FLEXATRANS - Fact 210 - 22.09.15.pdf</t>
  </si>
  <si>
    <t>2014-08-003</t>
  </si>
  <si>
    <t>2015-09-006</t>
  </si>
  <si>
    <t>Droit d'accès salle cordiste du 21 au 25/09/15</t>
  </si>
  <si>
    <t>..\URBAN EVASION\septembre 2015\URBAN EVASION - Fact 2015-09-006 - 30.09.15.pdf</t>
  </si>
  <si>
    <t>Transport panneaux CF NICE</t>
  </si>
  <si>
    <t>..\COMETRANS\2015-09 SEPTEMBRE\COMETRANS - Fact 178359 - 30.09.15.pdf</t>
  </si>
  <si>
    <t>..\IMPACT SUD ECHAFAUDAGE\IMPACT SUD ECHAFAUDAGE - Fact 122.07.2015_2 - 16.09.15.pdf</t>
  </si>
  <si>
    <t>F5P42447</t>
  </si>
  <si>
    <t>..\TOTAL GR\septembre 2015\TOTAL - Fact F5P42447 - 30.09.15.pdf</t>
  </si>
  <si>
    <t>CG1542015ATIS</t>
  </si>
  <si>
    <t xml:space="preserve">Mission inspection ALIMA - Mise à disposition d'un contrôleur UT certifié MT2 / PT2 </t>
  </si>
  <si>
    <t>..\ATIS CONGO\SEPTEMBRE 2015\ATIS CONGO - Fact CG1542015ATIS - 30.09.15.pdf</t>
  </si>
  <si>
    <r>
      <t>Relevé 100756 :</t>
    </r>
    <r>
      <rPr>
        <i/>
        <u/>
        <sz val="11"/>
        <color rgb="FF000000"/>
        <rFont val="Calibri"/>
        <family val="2"/>
      </rPr>
      <t xml:space="preserve">
</t>
    </r>
    <r>
      <rPr>
        <sz val="11"/>
        <color rgb="FF000000"/>
        <rFont val="Calibri"/>
        <family val="2"/>
      </rPr>
      <t>114563 / 114566 (C) / 114567 (C) / 114569 (CF) / 114573 / 114583 (CF) / 114587 / 114598 / 114599 / 114635 (CF) / 114638 (CF) / 114694 (C) / 114697 (CF 50%)</t>
    </r>
  </si>
  <si>
    <r>
      <rPr>
        <u/>
        <sz val="11"/>
        <color rgb="FF000000"/>
        <rFont val="Calibri"/>
        <family val="2"/>
      </rPr>
      <t>Relevé septembre 2015 :</t>
    </r>
    <r>
      <rPr>
        <sz val="11"/>
        <color rgb="FF000000"/>
        <rFont val="Calibri"/>
        <family val="2"/>
        <charset val="1"/>
      </rPr>
      <t xml:space="preserve">
ROCHEREUX S / DENIS E (C) / CANOVAS D / GOGE T (CF) / CANOVAS D / BURNARD J (CF) / GONCALVES D x3 / JEANNIN G (CF) / BOCHER S (CF) / FLOQUET C (C) / TESSON J (CF 50%)</t>
    </r>
  </si>
  <si>
    <t>..\..\..\EXERCISE 2016\020 FACTURES ACHAT\EUROSTRAL\15-10 OCTOBRE\Période septembre 2015</t>
  </si>
  <si>
    <t>Loyer octobre 2015</t>
  </si>
  <si>
    <t>Quote-part taxe foncière 2015</t>
  </si>
  <si>
    <t>LDLC PRO</t>
  </si>
  <si>
    <t>0032016</t>
  </si>
  <si>
    <t>FR2015A003315</t>
  </si>
  <si>
    <t>Pack Master Plus Linux du 08/10/15 au 07/01/16</t>
  </si>
  <si>
    <t>..\..\..\EXERCISE 2016\020 FACTURES ACHAT\ARSYS\15-10 OCTOBRE\ARSYS - Fact FR2015A003315 - 08.10.15.pdf</t>
  </si>
  <si>
    <t>CE ATIS/Total Moho Nord 1509 MP</t>
  </si>
  <si>
    <t>Myung-Hoon Seong - Baseline Inspector - Septembre 2015</t>
  </si>
  <si>
    <t>..\..\..\EXERCISE 2016\020 FACTURES ACHAT\COENS ENERGY\15-10 OCTOBRE\(Période septembre 2015)\COENS - Fact CE ATIS Total Moho Nord 1509 MP - 05.10.15.pdf</t>
  </si>
  <si>
    <t>Hôtel pour S BOCHER (Formation CQP Vitrolles semaine 41 2015)</t>
  </si>
  <si>
    <t>..\..\..\EXERCISE 2016\020 FACTURES ACHAT\COMFORT HOTEL\15-10 OCTOBRE\COMFORT HOTEL - Fact 957 (S BOCHER) - 09.10.15.pdf</t>
  </si>
  <si>
    <t>Nuit avant Assessment IRATA Vitrolles - 08/10/15 pour Gilles JEANNIN</t>
  </si>
  <si>
    <t>..\..\..\EXERCISE 2016\020 FACTURES ACHAT\COMFORT HOTEL\15-10 OCTOBRE\COMFORT HOTEL - Fact 962 (G JEANNIN) - 09.10.15.pdf</t>
  </si>
  <si>
    <t>F2015100014</t>
  </si>
  <si>
    <t>Formation CQP semaine 37 et 38 2015 Vitrolles</t>
  </si>
  <si>
    <t>..\..\..\EXERCISE 2016\020 FACTURES ACHAT\LEBHAR Vincent\15-10 OCTOBRE\V LEBHAR - Fact F2015100014 - 08.10.15.pdf</t>
  </si>
  <si>
    <t>..\..\..\EXERCISE 2016\020 FACTURES ACHAT\LEBHAR Vincent\15-10 OCTOBRE\V LEBHAR - Fact F2015100015 - 08.10.15.pdf</t>
  </si>
  <si>
    <t>Formation CQP semaine 40 2015 Vitrolles</t>
  </si>
  <si>
    <t>F2015100015</t>
  </si>
  <si>
    <t>..\..\..\EXERCISE 2016\020 FACTURES ACHAT\PETZL\15-10 OCTOBRE\PETZL - Fact 665230 - 12.10.15.pdf</t>
  </si>
  <si>
    <t>1510C0032008</t>
  </si>
  <si>
    <t>Abonnement alarme du 01/10 au 31/10/15</t>
  </si>
  <si>
    <t>..\..\..\EXERCISE 2016\020 FACTURES ACHAT\VERISURE SECURITAS\15-10 OCTOBRE\VERISURE - Fact 1510C0032008 - 07.10.15.pdf</t>
  </si>
  <si>
    <t>Envois SEPTEMBRE 2015</t>
  </si>
  <si>
    <t>..\..\..\EXERCISE 2016\020 FACTURES ACHAT\LA POSTE\15-10 OCTOBRE\LA POSTE - Fact 42045080 - 05.10.15.pdf</t>
  </si>
  <si>
    <t>..\LA POSTE\15-07 Juillet\LA POSTE - Fact 41242229 - 02.07.15.pdf</t>
  </si>
  <si>
    <t>..\LA POSTE\15-08 Août\LA POSTE - Fact 41647017 - 05.08.15.pdf</t>
  </si>
  <si>
    <t>..\LA POSTE\15-09 Septembre\LA POSTE - Fact 41853066 - 03.09.15.pdf</t>
  </si>
  <si>
    <t>POLE EMPLOI EXPATRIES</t>
  </si>
  <si>
    <t>2015 T3 Cotisation</t>
  </si>
  <si>
    <t>Cotisations sur la période du 01/07 au 30/09/15</t>
  </si>
  <si>
    <t>2015-027</t>
  </si>
  <si>
    <t>Formation IRATA Vitrolles du 5 au 9/10/15</t>
  </si>
  <si>
    <t>..\..\..\EXERCISE 2016\020 FACTURES ACHAT\PEYRET Pierre\15-10 OCTOBRE\P PEYRET - Fact 2015-027 - 08.10.15.pdf</t>
  </si>
  <si>
    <t>2015.3452</t>
  </si>
  <si>
    <t>FM 4091892409</t>
  </si>
  <si>
    <t>Kit TE 6 Perforateur OCTOBRE 2015</t>
  </si>
  <si>
    <t>..\..\..\EXERCISE 2016\020 FACTURES ACHAT\HILTI\15-10 OCTOBRE\HILTI - Fact FM 4091892409 - 01.10.15.pdf</t>
  </si>
  <si>
    <t>..\..\..\EXERCISE 2016\020 FACTURES ACHAT\BERNE Mathieu\15-10 OCTOBRE\M BERNE - Fact 10 - 03.10.15.pdf</t>
  </si>
  <si>
    <t>Qualité control et total environnement J BOUVIER septembre 2015</t>
  </si>
  <si>
    <t>..\EVOLUTEC\15.09 SEPTEMBRE\EVOLUTEC - Fact 150901831 (BOUVIER) - 30.09.15.pdf</t>
  </si>
  <si>
    <t>Commande de matériel n°513860 du 08/10/15 pour revente et sac de kit pour ATIS</t>
  </si>
  <si>
    <t>Formation SST  des 21 et 22/09/15</t>
  </si>
  <si>
    <t>..\..\..\EXERCISE 2016\020 FACTURES ACHAT\PIRES Virginie\15-10 OCTOBRE\V PIRES - Fact 68 - 09.10.15.xls</t>
  </si>
  <si>
    <t>Remboursement trop versé</t>
  </si>
  <si>
    <t>Remboursement de 25,06 € suite à encaissement plus conséquent que facture</t>
  </si>
  <si>
    <t>0012016</t>
  </si>
  <si>
    <t>0042016</t>
  </si>
  <si>
    <t>Commande de matériel n°514276 du 09/10/15 pour revente et ATIS</t>
  </si>
  <si>
    <t>..\..\..\EXERCISE 2016\020 FACTURES ACHAT\PETZL\15-10 OCTOBRE\PETZL - Fact 666103 - 15.10.15.pdf</t>
  </si>
  <si>
    <t>IVH1022-151001</t>
  </si>
  <si>
    <t>GMC MOHO NORD Project - Septembre 2015</t>
  </si>
  <si>
    <t>..\..\..\EXERCISE 2016\020 FACTURES ACHAT\ASSOCIATED MARITIME AFFAIRS\15-10 OCTOBRE\AMA - Fact IVH1022-151001 - 15.10.15.pdf</t>
  </si>
  <si>
    <t>2015-028</t>
  </si>
  <si>
    <t>Formation EPI 3 Vitrolles du 12 au 16/10/15</t>
  </si>
  <si>
    <t>..\..\..\EXERCISE 2016\020 FACTURES ACHAT\PEYRET Pierre\15-10 OCTOBRE\P PEYRET - Fact 2015-028 - 16.10.15.pdf</t>
  </si>
  <si>
    <t>..\Associated maritime Affairs\02 - Février 2015\AMA Fact IVH 1022150201 du 09.02.15.pdf</t>
  </si>
  <si>
    <t>..\Associated maritime Affairs\03 - Mars 2015\AMA Facture 150301 du 11.03.15.pdf</t>
  </si>
  <si>
    <t>..\Associated maritime Affairs\04 - Avril 2015\AMA Facture 150401.pdf</t>
  </si>
  <si>
    <t>..\Associated maritime Affairs\05 - Mai 2015\AMA - Fact IVH1022-150501 - 12.05.15.pdf</t>
  </si>
  <si>
    <t>..\Associated maritime Affairs\06 - Juin 2015\AMA - Fact IVH1022-150601 - 09.06.15.pdf</t>
  </si>
  <si>
    <t>..\Associated maritime Affairs\07 - Juillet 2015\AMA - Fact IVH1022-150701 - 09.07.15.pdf</t>
  </si>
  <si>
    <t>..\Associated maritime Affairs\08 - Août 2015\AMA - Fact IVH1022-150801 - 12.08.15.pdf</t>
  </si>
  <si>
    <t>0442437967 15H5- 1D10</t>
  </si>
  <si>
    <t>Abonnement ligne fixe du 12/10 au 11/11/15</t>
  </si>
  <si>
    <t>..\..\..\EXERCISE 2016\020 FACTURES ACHAT\ORANGE\0442437967\15-10 OCTOBRE\ORANGE - Fact 0442437967 15H5- 1D10 - 13.10.15.pdf</t>
  </si>
  <si>
    <t>0442026150 15H5- 2N05</t>
  </si>
  <si>
    <t>Abonnement ligne fixe  du 12/10 au 11/12/15</t>
  </si>
  <si>
    <t>..\..\..\EXERCISE 2016\020 FACTURES ACHAT\ORANGE\0442026150\15-10 OCTOBRE\ORANGE - Fact 0442026150 15H5- 2N05 - 13.10.15.pdf</t>
  </si>
  <si>
    <t>Réparation poste USMGO n°10070236 sous garantie
(rien à payer)</t>
  </si>
  <si>
    <t>..\..\..\EXERCISE 2016\020 FACTURES ACHAT\GE\15-10 OCTOBRE\GE - Fact 4050013626 - 02.10.15 (0€).pdf</t>
  </si>
  <si>
    <t>N-FC15000615</t>
  </si>
  <si>
    <t>50% à régler pour VSI (fact 519031 du 28/09/15 de 527 € HT) = 263,50 € HT</t>
  </si>
  <si>
    <t>..\NEBEST GROUPE\15-09 SEPTEMBRE\NEBEST GROUPE - Fact N-FC15000615 - 30.09.15.pdf</t>
  </si>
  <si>
    <t>F2015.3562</t>
  </si>
  <si>
    <t>F2015.3561</t>
  </si>
  <si>
    <t>F2015.3560</t>
  </si>
  <si>
    <t>..\ENERJIA\septembre 2015\ENERJIA - Fact F2015.3562 (REISER) - 30.09.15.pdf</t>
  </si>
  <si>
    <t>..\ENERJIA\septembre 2015\ENERJIA - Fact F2015.3561 (GORRIA) - 30.09.15.pdf</t>
  </si>
  <si>
    <t>..\ENERJIA\septembre 2015\ENERJIA - Fact F2015.3560 (FLOQUET) - 30.09.15.pdf</t>
  </si>
  <si>
    <t>Envoi malle à Epinay octobre 2015</t>
  </si>
  <si>
    <t>..\..\..\EXERCISE 2016\020 FACTURES ACHAT\FLEXATRANS\15-10 OCTOBRE\FLEXATRANS - Fact 501 - 13.10.15.pdf</t>
  </si>
  <si>
    <t>Vérification périodique annuelle des installations électriques
Intervention du 06/10/2015</t>
  </si>
  <si>
    <t>..\..\..\EXERCISE 2016\020 FACTURES ACHAT\BUREAU VERITAS\15-10 OCTOBRE\BUREAU VERITAS - Fact 15933285 - 15.10.15.pdf</t>
  </si>
  <si>
    <t>F5Q73241</t>
  </si>
  <si>
    <t>..\..\..\EXERCISE 2016\020 FACTURES ACHAT\TOTAL GR\15-10 OCTOBRE\TOTAL - Fact F5Q73241 - 15.10.15.pdf</t>
  </si>
  <si>
    <t>FV201500477059</t>
  </si>
  <si>
    <r>
      <t>Multiprise parafoudre 8 trous</t>
    </r>
    <r>
      <rPr>
        <sz val="11"/>
        <color rgb="FFFF0000"/>
        <rFont val="Calibri"/>
        <family val="2"/>
      </rPr>
      <t/>
    </r>
  </si>
  <si>
    <t>..\..\..\EXERCISE 2016\020 FACTURES ACHAT\LDLC PRO\15-10 OCTOBRE\LDLC PRO - Fact FV201500477059 (Cde 51008144112C) - 19.10.15.pdf</t>
  </si>
  <si>
    <t>15/15</t>
  </si>
  <si>
    <t>Assessment IRATA du 09/10/15</t>
  </si>
  <si>
    <t>..\..\..\EXERCISE 2016\020 FACTURES ACHAT\GRAVICAL ACCESS\15-10 OCTOBRE\GRAVICAL ACCESS - Fact 15.15 - 18.10.15.pdf</t>
  </si>
  <si>
    <t>Architecte CF</t>
  </si>
  <si>
    <t>20015/019</t>
  </si>
  <si>
    <t>..\..\..\EXERCISE 2016\020 FACTURES ACHAT\LECLERCQ Pierre\15-10 OCTOBRE\P LECLERCQ - Fact 20015.019 - 19.10.15.pdf</t>
  </si>
  <si>
    <t>Forfait, formules et options parc 7 lignes septembre 2015</t>
  </si>
  <si>
    <t>..\ORANGE\Compte client 61021161\ORANGE 61021161 - Fact 44473959 - 30.09.15.pdf</t>
  </si>
  <si>
    <t>0022016</t>
  </si>
  <si>
    <t>..\..\..\EXERCISE 2016\020 FACTURES ACHAT\SPE\15-10 OCTOBRE\SPE - Fact 140402 - 15.10.15.pdf</t>
  </si>
  <si>
    <t>2015-10-001</t>
  </si>
  <si>
    <t>2015-10-002</t>
  </si>
  <si>
    <t>Droit d'accès salle cordiste du 21/09 au 15/10/15</t>
  </si>
  <si>
    <t>..\..\..\EXERCISE 2016\020 FACTURES ACHAT\URBAN EVASION\15-10 OCTOBRE\URBAN EVASION - Fact 2015-10-001 - 21.10.15.pdf</t>
  </si>
  <si>
    <t>..\..\..\EXERCISE 2016\020 FACTURES ACHAT\URBAN EVASION\15-10 OCTOBRE\URBAN EVASION - Fact 2015-10-002 - 21.10.15.pdf</t>
  </si>
  <si>
    <t>Droit d'accès salle cordiste du 12 au 16/10/15</t>
  </si>
  <si>
    <t>Droits accès salle cordiste du 26 au 30/01/15</t>
  </si>
  <si>
    <t>ATIS NEBEST ANGOLA</t>
  </si>
  <si>
    <t>AO 01015</t>
  </si>
  <si>
    <t>Taxe Angola non résident 10%</t>
  </si>
  <si>
    <t>..\..\..\EXERCISE 2016\020 FACTURES ACHAT\ATIS NEBEST ANGOLA\15-10 OCTOBRE\ANA - Fact AO 01015 - 07.10.15.pdf</t>
  </si>
  <si>
    <t>Formation GESTION DE CHANTIER octobre 2015</t>
  </si>
  <si>
    <t>..\..\..\EXERCISE 2016\020 FACTURES ACHAT\BERNE Mathieu\15-10 OCTOBRE\M BERNE - Fact 11 - 26.10.15.pdf</t>
  </si>
  <si>
    <t>Commande de matériel n°515785 du 19/10/15 pour CF</t>
  </si>
  <si>
    <t>..\..\..\EXERCISE 2016\020 FACTURES ACHAT\PETZL\15-10 OCTOBRE\PETZL - Fact 667493 - 22.10.15.pdf</t>
  </si>
  <si>
    <t>0072016</t>
  </si>
  <si>
    <t>Commande de matériel n°515493 du 15/10/15 pour revente</t>
  </si>
  <si>
    <t>..\..\..\EXERCISE 2016\020 FACTURES ACHAT\PETZL\15-10 OCTOBRE\PETZL - Fact 667483 - 22.10.15.pdf</t>
  </si>
  <si>
    <t>0052016</t>
  </si>
  <si>
    <t>Commande de matériel n°515443 du 15/10/15 pour revente</t>
  </si>
  <si>
    <t>..\..\..\EXERCISE 2016\020 FACTURES ACHAT\PETZL\15-10 OCTOBRE\PETZL - Fact 667482 - 22.10.15.pdf</t>
  </si>
  <si>
    <t>FA156595</t>
  </si>
  <si>
    <t>0062016</t>
  </si>
  <si>
    <t>Commande de cordes n°BC157394 du 15/10/15 pour le CF</t>
  </si>
  <si>
    <t>..\..\..\EXERCISE 2016\020 FACTURES ACHAT\BEAL\15-10 OCTOBRE\BEAL - Fact FA156595 - 20.10.15.pdf</t>
  </si>
  <si>
    <t>0092016</t>
  </si>
  <si>
    <t>Commande trousses à pharmacie n°368301/1 du 20/10/15 pour le CF</t>
  </si>
  <si>
    <t>..\..\..\EXERCISE 2016\020 FACTURES ACHAT\SECURIMED\15-10 OCTOBRE\SECURIMED - Fact 561392 - 20.10.15.pdf</t>
  </si>
  <si>
    <t>Vérification périodique des dispositifs d'ancrage (27) - Intervention du 19/10/15</t>
  </si>
  <si>
    <t>..\..\..\EXERCISE 2016\020 FACTURES ACHAT\BUREAU VERITAS\15-10 OCTOBRE\BUREAU VERITAS - Fact 15940959 - 21.10.15.pdf</t>
  </si>
  <si>
    <t>Note de frais Octobre 2015</t>
  </si>
  <si>
    <t>F151026</t>
  </si>
  <si>
    <t>Formation IRATA Epinay du 12 au 16/10/15</t>
  </si>
  <si>
    <t>..\..\..\EXERCISE 2016\020 FACTURES ACHAT\LANZA Charles\15-10 OCTOBRE\LANZA - Fact F151026 - 26.10.15.pdf</t>
  </si>
  <si>
    <t>Inscription Mission Collective au Mozambique les 8, 9 et 10/03/16</t>
  </si>
  <si>
    <t>0082016 - Part 1</t>
  </si>
  <si>
    <t>0082016 - Part 2</t>
  </si>
  <si>
    <t>..\..\..\EXERCISE 2016\020 FACTURES ACHAT\PETZL\15-10 OCTOBRE\PETZL - Fact 669256 - 30.10.15.pdf</t>
  </si>
  <si>
    <t>2015/18</t>
  </si>
  <si>
    <t>Vérification structure NICE 21/09/15</t>
  </si>
  <si>
    <t>..\ROCHEREUX Stéphane\Facture 2015 18\S ROCHEREUX - Fact 2015 18 - 21.09.10.pdf</t>
  </si>
  <si>
    <t>Note de frais novembre 2015</t>
  </si>
  <si>
    <t>F151101</t>
  </si>
  <si>
    <t>Rétribution quadrimestrielle fonction de Training Manager - Mai à Août 2015</t>
  </si>
  <si>
    <t>..\..\..\EXERCISE 2016\020 FACTURES ACHAT\LANZA Charles\15-11 NOVEMBRE\C LANZA - Fact F151101 - 01.11.15.pdf</t>
  </si>
  <si>
    <t>Formation IRATA Vitrolles du 16 au 19/06/15</t>
  </si>
  <si>
    <t>..\LE PLAIN Nicolas\Juin 2015\N LE PLAIN - Fact 193 - 20.06.15.docx</t>
  </si>
  <si>
    <t>Nuit Jérôme TESSON (WORKSHOP) du 31/10/15</t>
  </si>
  <si>
    <t>..\..\..\EXERCISE 2016\020 FACTURES ACHAT\COMFORT HOTEL\15-11 NOVEMBRE\COMFORT HOTEL - Fact 1435 - 01.11.15.pdf</t>
  </si>
  <si>
    <t>Assessment du 25/09/15 : 
C FRANCOIS (L3) / C LANZA (R-L3) / B VAUDREY (L1) / S GUILBAUD (L1) / N KIELISZCZYK (L1)</t>
  </si>
  <si>
    <t>EI150700887</t>
  </si>
  <si>
    <t>..\EVOLUTEC\15.07 JUILLET\07-15 JUILLET - Fac_EI150700887.pdf</t>
  </si>
  <si>
    <t>Loyer novembre 2015</t>
  </si>
  <si>
    <r>
      <rPr>
        <b/>
        <u/>
        <sz val="11"/>
        <color rgb="FF000000"/>
        <rFont val="Calibri"/>
        <family val="2"/>
      </rPr>
      <t xml:space="preserve">Relevé 100762 :
</t>
    </r>
    <r>
      <rPr>
        <b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</rPr>
      <t xml:space="preserve"> : 114718 / 114726 / 114840
</t>
    </r>
    <r>
      <rPr>
        <b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114724 / 114755 / 114783 / 114784 / 114785 / 114809 / 114838
</t>
    </r>
    <r>
      <rPr>
        <b/>
        <sz val="11"/>
        <color rgb="FF000000"/>
        <rFont val="Calibri"/>
        <family val="2"/>
      </rPr>
      <t>CF (50%)</t>
    </r>
    <r>
      <rPr>
        <sz val="11"/>
        <color rgb="FF000000"/>
        <rFont val="Calibri"/>
        <family val="2"/>
      </rPr>
      <t xml:space="preserve"> : 114725 / 114727 / 114728 / 114734 / 114764
</t>
    </r>
    <r>
      <rPr>
        <b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</rPr>
      <t xml:space="preserve"> : 114765 / 114767 / 114788 / 114797 / 114798 / 114807 / 114819</t>
    </r>
  </si>
  <si>
    <r>
      <t>Relevé octobre 2015 :</t>
    </r>
    <r>
      <rPr>
        <sz val="11"/>
        <color rgb="FF000000"/>
        <rFont val="Calibri"/>
        <family val="2"/>
      </rPr>
      <t xml:space="preserve">
</t>
    </r>
    <r>
      <rPr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</rPr>
      <t xml:space="preserve"> : VIEGAS D / VIALA C / VIEGAS D
</t>
    </r>
    <r>
      <rPr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CANOVAS D / REISER P / FLOQUET C x2 / CANOVAS D / FLOQUET C / DENIS E
</t>
    </r>
    <r>
      <rPr>
        <u/>
        <sz val="11"/>
        <color rgb="FF000000"/>
        <rFont val="Calibri"/>
        <family val="2"/>
      </rPr>
      <t>CF (50%)</t>
    </r>
    <r>
      <rPr>
        <sz val="11"/>
        <color rgb="FF000000"/>
        <rFont val="Calibri"/>
        <family val="2"/>
      </rPr>
      <t xml:space="preserve"> : TESSON J x 5
</t>
    </r>
    <r>
      <rPr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</rPr>
      <t xml:space="preserve"> : GOGE T x2 / BOCHER S x2 / LANZA C x2 / TESSON J</t>
    </r>
  </si>
  <si>
    <t>MRS3448143</t>
  </si>
  <si>
    <t>Envoi de docs pour l'Angola (Visa G CHALINE)</t>
  </si>
  <si>
    <t>..\..\..\EXERCISE 2016\020 FACTURES ACHAT\DHL\15-10 OCTOBRE\DHL - Fact MRS3448143 - 31.10.15.pdf</t>
  </si>
  <si>
    <t>Location locaux sur Epinay sur seine
les 28 et 29/09/15</t>
  </si>
  <si>
    <t>..\..\..\EXERCISE 2016\020 FACTURES ACHAT\REESO ASSOCIATION\15-11 NOVEMBRE\REESO - Fact 1 - 02.11.15.pdf</t>
  </si>
  <si>
    <t>Visite médicale J GRIMALDI du 07/09/15</t>
  </si>
  <si>
    <t>..\..\..\EXERCISE 2016\020 FACTURES ACHAT\CBSA\15-10 OCTOBRE\CBSA - Fact 8381 - 30.10.15.pdf</t>
  </si>
  <si>
    <t>Renouvellement UT2 Luc GINET du 02/10/15</t>
  </si>
  <si>
    <t>..\..\..\EXERCISE 2016\020 FACTURES ACHAT\COFREND\15-10 OCTOBRE\COFREND - Fact 12707 - 29.10.15.pdf</t>
  </si>
  <si>
    <t>15.10.256</t>
  </si>
  <si>
    <t>CQP - 7 candidats - convention 2015-10146</t>
  </si>
  <si>
    <t>..\..\..\EXERCISE 2016\020 FACTURES ACHAT\DPMC\15-10 OCTOBRE\DPMC - Fact 15.10.256 - 22.10.15.pdf</t>
  </si>
  <si>
    <t>NZ08015 - 2015/F5403489</t>
  </si>
  <si>
    <t>..\..\..\EXERCISE 2016\020 FACTURES ACHAT\ORANGE\CONTRAT NZ08015\15-11 NOVEMBRE\ORANGE - Fact F5403489 - 01.11.15.pdf</t>
  </si>
  <si>
    <t>..\..\..\EXERCISE 2016\020 FACTURES ACHAT\RESIDE ETUDES APPARTHOTELS\15-10 OCTOBRE\RESIDHOME - Fact NPL02 - 03.11.15.pdf</t>
  </si>
  <si>
    <t>NPL02</t>
  </si>
  <si>
    <t>Dossier 4251875
Location RESIDHOME APPARTHOTEL PROMENADE Nice pour formateurs S BOCHER et T GOGE du 27/10 au 02/11/15</t>
  </si>
  <si>
    <t>FA0644</t>
  </si>
  <si>
    <t>Nettoyage locaux octobre 2015</t>
  </si>
  <si>
    <t>..\..\..\EXERCISE 2016\020 FACTURES ACHAT\BIO NET GROUP\15-10 OCTOBRE\BIO NET - Fact FA0644 - 31.10.15.pdf</t>
  </si>
  <si>
    <t>FM 4092022077</t>
  </si>
  <si>
    <t>Kit TE 6 Perforateur NOVEMBRE 2015</t>
  </si>
  <si>
    <t>..\..\..\EXERCISE 2016\020 FACTURES ACHAT\HILTI\15-11 NOVEMBRE\HILTI - Fact FM 4092022077 - 01.11.15.pdf</t>
  </si>
  <si>
    <t>FR2015B006722</t>
  </si>
  <si>
    <t>Renouvellement annuel du domaine atisworldwide.com (04/01/16 - 03/01/17)</t>
  </si>
  <si>
    <t>..\ARSYS\15-11 NOVEMBRE\ARSYS - Fact FR2015B006722 - 05.11.15.pdf</t>
  </si>
  <si>
    <t>..\LYRECO\15-10 OCTOBRE\LYRECO - Fact 5810316774 - 31.10.15.pdf</t>
  </si>
  <si>
    <t>Assessment du 09/10/15 : S FARHAT (L1)</t>
  </si>
  <si>
    <t>2015 T3 Cotisation Complément dû</t>
  </si>
  <si>
    <t>2014 T4, 2015 T1 et T2 : complément dû</t>
  </si>
  <si>
    <t>Cotisations sur la période du 11/09 au 31/12/14 pour JANNIN, 01/01 au 30/06/15 pour 12 pers : somme restante</t>
  </si>
  <si>
    <t>Cotisations sur la période du 01/07 au 30/09/15 : somme restante</t>
  </si>
  <si>
    <t>Envois OCTOBRE 2015</t>
  </si>
  <si>
    <t>..\LA POSTE\15-11 NOVEMBRE\LA POSTE - Fact 42394872 - 04.11.15.pdf</t>
  </si>
  <si>
    <t>Voies respiratoires Junior x 25</t>
  </si>
  <si>
    <t>..\LAERDAL\15-10 OCTOBRE\LAERDAL - Fact 13997 - 06.11.15.pdf</t>
  </si>
  <si>
    <t>F16000301</t>
  </si>
  <si>
    <t>Boîtes de chocolat cadeau</t>
  </si>
  <si>
    <t>..\ANTTON CHOCOLATERIE\15-10 OCTOBRE\ANTTON - Fact F16000301 - 09.11.15.pdf</t>
  </si>
  <si>
    <t>0112016</t>
  </si>
  <si>
    <t>ATIS contrat GME 10557 3T 2015</t>
  </si>
  <si>
    <t>Appel de cotisation période du 01/07/15 au 30/09/15 (3ème TR 2015) + Complémentaire</t>
  </si>
  <si>
    <t>..\APRIL\3ème T 2015</t>
  </si>
  <si>
    <t>Appel de cotisation 3ème trimestre 2015</t>
  </si>
  <si>
    <t>..\..\..\EXERCISE 2015\020 FACTURES ACHAT\CIPRES\2015 3EME T\CIPRES - Appel de cotisation 3eme T 2015 - 22.09.15.pdf</t>
  </si>
  <si>
    <t>FC15 0496</t>
  </si>
  <si>
    <t>Mobil Home Nice du 02/11 au 02/12/15 pour formation CQP (T GOGE et S BOCHER)</t>
  </si>
  <si>
    <t>..\AL BOUCLE D'OR\15-11 NOVEMBRE\AL BOUCLE - Fact FC150496 - 16.11.15.pdf</t>
  </si>
  <si>
    <t>..\GEP AFTP\15-10 OCTOBRE\GEP AFTP - Fact 151313 - 12.11.15.pdf</t>
  </si>
  <si>
    <t>CE ATIS/Total Moho Nord 1510 MP</t>
  </si>
  <si>
    <t>Myung-Hoon Seong - Baseline Inspector - Octobre 2015</t>
  </si>
  <si>
    <t>..\COENS ENERGY\15-11 NOVEMBRE\COENS - Fact 1510 MP - 03.11.15.pdf</t>
  </si>
  <si>
    <t>Assessment du 16/10/15 :
F KRALJEVIC (L1) / F IKHLEF (L1) / R NECHADI (L2) / A PAUPE (L1) / M DELASALLE (L1) / A DELASALLE (L1) / C BARBIER (L1)</t>
  </si>
  <si>
    <t>15OT00280956</t>
  </si>
  <si>
    <t>Intervention remplacement des piles installation n°243845 du 25/09/15</t>
  </si>
  <si>
    <t>..\VERISURE SECURITAS\15-10 OCTOBRE\VERISURE - Fact 15OT00280956 - 29.10.15.pdf</t>
  </si>
  <si>
    <t>2015-407</t>
  </si>
  <si>
    <t>Renouvellement Nod32 antivirus serveur avec misa à jour de 3 ans</t>
  </si>
  <si>
    <t>..\STARLAN\15-11 NOVEMBRE\STARLAN - Fact 2015-407 - 12.11.15.pdf</t>
  </si>
  <si>
    <t>IVH1022-151101</t>
  </si>
  <si>
    <t>GMC MOHO NORD Project - Octobre 2015</t>
  </si>
  <si>
    <t>..\ASSOCIATED MARITIME AFFAIRS\15-11 NOVEMBRE\AMA - Fact IVH1022 - 12.11.15.pdf</t>
  </si>
  <si>
    <t>F5S42551</t>
  </si>
  <si>
    <t>..\TOTAL GR\15-11 NOVEMBRE\TOTAL GR - Fact F5S42551 - 15.11.15.pdf</t>
  </si>
  <si>
    <t>F2015.3611</t>
  </si>
  <si>
    <t>..\ENERJIA\15-10 OCTOBRE\ENERJIA - Fact 2015.3611 (GORRIA) - 31.10.15.pdf</t>
  </si>
  <si>
    <t>F2015.3622</t>
  </si>
  <si>
    <t>Frais de mission octobre 2015 - PFB PROJET ANGOLA - T GORRIA</t>
  </si>
  <si>
    <t>..\ENERJIA\15-10 OCTOBRE\ENERJIA - Fact 2015.3622 (GORRIA frais de mission) - 31.10.15.pdf</t>
  </si>
  <si>
    <t>F2015.3623</t>
  </si>
  <si>
    <t>..\ENERJIA\15-10 OCTOBRE\ENERJIA - Fact 2015.3623 (REISER) - 31.10.15.pdf</t>
  </si>
  <si>
    <t>F2015.3610</t>
  </si>
  <si>
    <t>..\ENERJIA\15-10 OCTOBRE\ENERJIA - Fact 2015.3610 (FLOQUET) - 31.10.15.pdf</t>
  </si>
  <si>
    <t>Qualité control et total environnement J BOUVIER octobre 2015</t>
  </si>
  <si>
    <t>..\EVOLUTEC\15-10 OCTOBRE\EVOLUTEC - Fact 151001892 (BOUVIER) - 30.10.15.pdf</t>
  </si>
  <si>
    <t>Hébergement G TODESCO du 15 au 20/11/15 (Formation IRATA Vitrolles)</t>
  </si>
  <si>
    <t>..\COMFORT HOTEL\15-11 NOVEMBRE\COMFORT HOTEL - Fact 1800 - 20.11.15.pdf</t>
  </si>
  <si>
    <t>Note préliminaire</t>
  </si>
  <si>
    <t>Nuit avant Assessment IRATA Vitrolles - 19/11/15 pour Tilo PHILIPS</t>
  </si>
  <si>
    <t>..\HOTEL BALLADINS\15-11 NOVEMBRE\BALLADINS - Fact préliminaire - 20.11.15.pdf</t>
  </si>
  <si>
    <t>1511C0069237</t>
  </si>
  <si>
    <t>Abonnement alarme du 01/11 au 30/11/15</t>
  </si>
  <si>
    <t>..\VERISURE SECURITAS\15-11 NOVEMBRE\VERISURE - Fact 1511C0069237 - 01.11.15.pdf</t>
  </si>
  <si>
    <t>Forfait, formules et options parc 7 lignes octobre 2015</t>
  </si>
  <si>
    <t>..\ORANGE\COMPTE 61021161\15-10 OCTOBRE\ORANGE - Fact 44983294 - 31.10.15.pdf</t>
  </si>
  <si>
    <t>0442437967 15i3- 1D11</t>
  </si>
  <si>
    <t>Abonnement ligne fixe du 12/11 au 11/12/15</t>
  </si>
  <si>
    <t>..\ORANGE\0442437967\15-11 NOVEMBRE\ORANGE - Fact 0442437967 15i3- 1D11 - 16.11.15.pdf</t>
  </si>
  <si>
    <t>..\EUROP ASSISTANCE\15-11 NOVEMBRE\EUROP ASS - Fact 1581000001 - 06.11.15.pdf</t>
  </si>
  <si>
    <t>Pack Entreprise Windows atisworldwide.com (18/08/15 - 17/08/16)</t>
  </si>
  <si>
    <t>Formation SST Epinay 16 et 17/11/15</t>
  </si>
  <si>
    <t>..\MVA (Magali VALDOR)\15-11 NOVEMBRE\MVA - Fact 2015 025 - 19.11.15.pdf</t>
  </si>
  <si>
    <t>..\..\..\EXERCISE 2015\020 FACTURES ACHAT\COENS ENERGY\janvier 2015\COENS ENERGY Facture CE ATIS Total Moho Nord 1501 MP au 0602.pdf</t>
  </si>
  <si>
    <t>..\..\..\EXERCISE 2015\020 FACTURES ACHAT\COENS ENERGY\avril 2015\CE ATIS Total Moho Nord 1503 MP.pdf</t>
  </si>
  <si>
    <t>Location locaux Epinay les 16, 17 et 19/11/15</t>
  </si>
  <si>
    <t>..\REESO ASSOCIATION\15-11 NOVEMBRE\REESO - Fact 1.2 - 02.11.15.pdf</t>
  </si>
  <si>
    <t>Assessment IRATA Epinay 16/10/15</t>
  </si>
  <si>
    <t>..\SC SOLO SRL\15-10 OCTOBRE\SC SOLO - Fact 73 - 19.10.15.pdf</t>
  </si>
  <si>
    <t>Diagonales et plinthes pour structure Vitrolles</t>
  </si>
  <si>
    <t>..\SPE\15-10 OCTOBRE\SPE - Fact 140495 - 27.10.15.pdf</t>
  </si>
  <si>
    <t>0102016</t>
  </si>
  <si>
    <t>..\SIXT\15-10 OCTOBRE\SIXT - Fact 55199839 - 23.10.15.pdf</t>
  </si>
  <si>
    <t>MALET Elodie</t>
  </si>
  <si>
    <t>F20150007</t>
  </si>
  <si>
    <t>Création site Internet (Restant)</t>
  </si>
  <si>
    <t>..\MALET Elodie\E MALET - Fact F20150007 - 20.07.15.pdf</t>
  </si>
  <si>
    <t>Assessment IRATA Epinay 20/11/15</t>
  </si>
  <si>
    <t>..\SC SOLO SRL\15-11 NOVEMBRE\SC SOLO SRL - Fact 82 - 21.11.15.pdf</t>
  </si>
  <si>
    <t>Cotisation 2015</t>
  </si>
  <si>
    <t>Taxe sur les véhicules de société du 01/10/14 au 30/09/15</t>
  </si>
  <si>
    <t>..\SIE MARIGNANE (TVS)\SIE MARIGNANE - Taxe Véhicules Sociétés 2015 - 26.11.15.pdf</t>
  </si>
  <si>
    <t>TUV</t>
  </si>
  <si>
    <t>Note de frais mission CONGO Novembre 2015</t>
  </si>
  <si>
    <t>Audit à blanc ISO 9001 Mme DUCAMP du 16/11/15</t>
  </si>
  <si>
    <t>..\TUV\15-11 NOVEMBRE\TUV - Fact 74054220 - 25.11.15.pdf</t>
  </si>
  <si>
    <t>Envoi malle de Nice à Tours novembre 2015</t>
  </si>
  <si>
    <t>..\FLEXATRANS\15-11 NOVEMBRE\FLEXATRANS - Fact FA01163 - 23.11.15.pdf</t>
  </si>
  <si>
    <t>2015-11-011</t>
  </si>
  <si>
    <t>Droit d'accès salle cordiste du 16 au 20/11/15</t>
  </si>
  <si>
    <t>..\URBAN EVASION\15-11 NOVEMBRE\URBAN EVASION - Fact 2015-11-011 - 30.11.15.pdf</t>
  </si>
  <si>
    <t>HSA05</t>
  </si>
  <si>
    <t>Assessment IRATA Vitrolles du 20/11/15</t>
  </si>
  <si>
    <t>Formation IRATA Vitrolles du 16 au 20/11/15</t>
  </si>
  <si>
    <t>2015/000713</t>
  </si>
  <si>
    <t>Transport taxi aéroport Paris CDG/Epinay pour Jurgen BURNARD les 24 et 25/09/15</t>
  </si>
  <si>
    <t>..\..\..\EXERCISE 2015\020 FACTURES ACHAT\ELABED Naim\15-09 SEPTEMBRE\ELABED N - Fact 2015.000713 - 30.09.15.pdf</t>
  </si>
  <si>
    <t>Assessment Epinay du 25/09/15</t>
  </si>
  <si>
    <t>..\ELEVATED SYSTEMS\15-11 NOVEMBRE\ELEVATED SYSTEMS - Fact 1034 - 26.11.15.pdf</t>
  </si>
  <si>
    <t>FA0666</t>
  </si>
  <si>
    <t>Nettoyage locaux novembre 2015</t>
  </si>
  <si>
    <t>..\BIO NET GROUP\15-11 NOVEMBRE\BIO NET - Fact FA0666 - 30.11.15.pdf</t>
  </si>
  <si>
    <t>TOURAINE ESCALADE</t>
  </si>
  <si>
    <t>..\TOURAINE ESCALADE\15-11 NOVEMBRE\TOURAINE ESCALADE - Fact 31790 - 30.11.15.pdf</t>
  </si>
  <si>
    <t>Visa J TESSON (ANGOLA)</t>
  </si>
  <si>
    <t>..\TINDILLER &amp; PINTO\15-11 NOVEMBRE\TINDILLER &amp; PINTO - Fact 16 - 30.11.15.pdf</t>
  </si>
  <si>
    <t>NZ08015 - 2015/F5448989</t>
  </si>
  <si>
    <t>Loyer décembre 2015</t>
  </si>
  <si>
    <t>..\ORANGE\CONTRAT NZ08015\15-12 DECEMBRE\ORANGE - Fact 5448989 - 01.12.15.pdf</t>
  </si>
  <si>
    <t>Loyer novembre 2015 CV-567-EC</t>
  </si>
  <si>
    <t>Loyer décembre 2015 CV-567-EC</t>
  </si>
  <si>
    <t>..\SIXT\15-11 NOVEMBRE\SIXT - Fact 55278493 - 25.11.15.pdf</t>
  </si>
  <si>
    <t>HSBC
19,80 € à déduire pour PDJ et Taxe de Séjour week-end du workshop 31/10 et 01/11/15</t>
  </si>
  <si>
    <t>F5T28030</t>
  </si>
  <si>
    <t>..\TOTAL GR\15-11 NOVEMBRE\TOTAL GR - Fact F5T28030 - 30.11.15.pdf</t>
  </si>
  <si>
    <t>SAFMAR Assistance</t>
  </si>
  <si>
    <t>Superviseur travaux d'arrêt</t>
  </si>
  <si>
    <t>..\EUROSTRAL\15-11 NOVEMBRE\(Période Octobre 2015)</t>
  </si>
  <si>
    <r>
      <t>ANA</t>
    </r>
    <r>
      <rPr>
        <sz val="11"/>
        <color rgb="FF000000"/>
        <rFont val="Calibri"/>
        <family val="2"/>
      </rPr>
      <t xml:space="preserve"> : 151449</t>
    </r>
  </si>
  <si>
    <t>..\EUROSTRAL\15-11 NOVEMBRE</t>
  </si>
  <si>
    <r>
      <rPr>
        <b/>
        <u/>
        <sz val="11"/>
        <color rgb="FF000000"/>
        <rFont val="Calibri"/>
        <family val="2"/>
      </rPr>
      <t>Relevé 100772 :</t>
    </r>
    <r>
      <rPr>
        <sz val="11"/>
        <color rgb="FF000000"/>
        <rFont val="Calibri"/>
        <family val="2"/>
      </rPr>
      <t xml:space="preserve">
</t>
    </r>
    <r>
      <rPr>
        <b/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</rPr>
      <t xml:space="preserve"> : 114911 / 114934
</t>
    </r>
    <r>
      <rPr>
        <b/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114867 / 114871 / 114892 / 114893 / 114900 / 114926 / 114932</t>
    </r>
    <r>
      <rPr>
        <sz val="11"/>
        <color rgb="FFFF0000"/>
        <rFont val="Calibri"/>
        <family val="2"/>
      </rPr>
      <t xml:space="preserve">
</t>
    </r>
    <r>
      <rPr>
        <b/>
        <u/>
        <sz val="11"/>
        <rFont val="Calibri"/>
        <family val="2"/>
      </rPr>
      <t>CF (50%)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: 114875 / 114876 / 114946</t>
    </r>
    <r>
      <rPr>
        <sz val="11"/>
        <color rgb="FFFF0000"/>
        <rFont val="Calibri"/>
        <family val="2"/>
      </rPr>
      <t xml:space="preserve">
</t>
    </r>
    <r>
      <rPr>
        <b/>
        <u/>
        <sz val="11"/>
        <rFont val="Calibri"/>
        <family val="2"/>
      </rPr>
      <t>CF</t>
    </r>
    <r>
      <rPr>
        <sz val="11"/>
        <rFont val="Calibri"/>
        <family val="2"/>
      </rPr>
      <t xml:space="preserve"> : 114870 / 114873 / 114874 / 114878 / 114880 / 114901 / 114918 / 114919 / 114920
</t>
    </r>
    <r>
      <rPr>
        <b/>
        <u/>
        <sz val="11"/>
        <rFont val="Calibri"/>
        <family val="2"/>
      </rPr>
      <t>ATIS</t>
    </r>
    <r>
      <rPr>
        <sz val="11"/>
        <rFont val="Calibri"/>
        <family val="2"/>
      </rPr>
      <t xml:space="preserve"> : 114872 / 114879 / 114904 / 114914 / 114928 / 114933 / 114936 / 114941 / 114957 / 114966
</t>
    </r>
    <r>
      <rPr>
        <u/>
        <sz val="11"/>
        <rFont val="Calibri"/>
        <family val="2"/>
      </rPr>
      <t>AUTRE (ERREUR)</t>
    </r>
    <r>
      <rPr>
        <sz val="11"/>
        <rFont val="Calibri"/>
        <family val="2"/>
      </rPr>
      <t xml:space="preserve"> : 114935</t>
    </r>
  </si>
  <si>
    <t>..\LODGIS BAYEN PERDIGUES\15-12 DECEMBRE\quittance loyer BAYEN décembre 2015.pdf</t>
  </si>
  <si>
    <t>..\LODGIS BAYEN PERDIGUES\15-11 NOVEMBRE\quittance loyer BAYEN novembre 2015.pdf</t>
  </si>
  <si>
    <t>..\LODGIS BAYEN PERDIGUES\15-10 OCTOBRE\quittance de loyer BAYEN octobre 2015.pdf</t>
  </si>
  <si>
    <t>..\..\..\EXERCISE 2015\020 FACTURES ACHAT\LODGIS PERDIGUES\QUITTANCE DE LOYER ATIS Août et Septembre 2015.pdf</t>
  </si>
  <si>
    <t>..\..\..\EXERCISE 2015\020 FACTURES ACHAT\LODGIS PERDIGUES\QUITTANCE DE LOYER ATIS Juin et Juillet 2015.pdf</t>
  </si>
  <si>
    <t>..\..\..\EXERCISE 2015\020 FACTURES ACHAT\LODGIS PERDIGUES\QUITTANCE DE LOYER ATIS mai 2015.pdf</t>
  </si>
  <si>
    <t>..\..\..\EXERCISE 2015\020 FACTURES ACHAT\LODGIS PERDIGUES\QUITTANCE DE LOYER ATIS mars - avril 2015.pdf</t>
  </si>
  <si>
    <t>..\..\..\EXERCISE 2015\020 FACTURES ACHAT\LODGIS PERDIGUES\QUITTANCE DE LOYER ATIS janvier - février 2015.pdf</t>
  </si>
  <si>
    <t>Tickets  Noël Kadeos 2014</t>
  </si>
  <si>
    <t>Tickets  Noël Kadeos 2015</t>
  </si>
  <si>
    <t>..\EDENRED KADEOS\EDENRED - Fact Pro-forma 998100059 - 04.12.15.pdf</t>
  </si>
  <si>
    <r>
      <rPr>
        <u/>
        <sz val="11"/>
        <color rgb="FF000000"/>
        <rFont val="Calibri"/>
        <family val="2"/>
      </rPr>
      <t>Assessment du 20/11/15</t>
    </r>
    <r>
      <rPr>
        <sz val="11"/>
        <color rgb="FF000000"/>
        <rFont val="Calibri"/>
        <family val="2"/>
        <charset val="1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  <charset val="1"/>
      </rPr>
      <t xml:space="preserve"> : E SORIANIELLO / S CHAACHOUI / G CHARON / T VISTRY / S LEVIN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  <charset val="1"/>
      </rPr>
      <t xml:space="preserve"> : N SPINNEWYN / E KOCEV</t>
    </r>
  </si>
  <si>
    <r>
      <rPr>
        <u/>
        <sz val="11"/>
        <color rgb="FF000000"/>
        <rFont val="Calibri"/>
        <family val="2"/>
      </rPr>
      <t>Assessment du 20/11/15</t>
    </r>
    <r>
      <rPr>
        <sz val="11"/>
        <color rgb="FF000000"/>
        <rFont val="Calibri"/>
        <family val="2"/>
        <charset val="1"/>
      </rPr>
      <t xml:space="preserve"> :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  <charset val="1"/>
      </rPr>
      <t xml:space="preserve"> : M TACHAFINE / C RENOUF / C VIGNACOURT / H LE HOUELLEUR / C LE FRANC / E FOULON</t>
    </r>
  </si>
  <si>
    <t>AO02015</t>
  </si>
  <si>
    <t>..\ATIS NEBEST ANGOLA\15-10 OCTOBRE\ANA - Fact AO 02015 - 23.10.15.pdf</t>
  </si>
  <si>
    <t>2015/11</t>
  </si>
  <si>
    <t>Prestation de novembre 2015</t>
  </si>
  <si>
    <t>Prestation de décembre 2015</t>
  </si>
  <si>
    <t>..\FONTANILLE Ludovic\15-11 NOVEMBRE\FONTANILLE - Fact 2015 11 REV0 - 17.11.15.pdf</t>
  </si>
  <si>
    <t>..\FONTANILLE Ludovic\15-12 DECEMBRE\FONTANILLE - Fact 2015 12 REV0 - 10.12.15.pdf</t>
  </si>
  <si>
    <t>EI151101002</t>
  </si>
  <si>
    <t>EI151101003</t>
  </si>
  <si>
    <t>..\EVOLUTEC\15-11 NOVEMBRE\EVOLUTEC - Fact EI151101002 (SEBOUAI) - 30.11.15.pdf</t>
  </si>
  <si>
    <t>..\EVOLUTEC\15-11 NOVEMBRE\EVOLUTEC - Fact EI151101003 (LOUBET) - 30.11.15.pdf</t>
  </si>
  <si>
    <t>..\SCI COUPERIGNE\15-11 NOVEMBRE\SCI COUPERIGNE - Fact 3 - 26.11.15.pdf</t>
  </si>
  <si>
    <t>Factures de régularisation 2015</t>
  </si>
  <si>
    <t>..\EDF\15-11 NOVEMBRE\EDF - Fact 10032875444 - 28.11.15.pdf</t>
  </si>
  <si>
    <t>Fournitures de bureau : 
Commande n°96237840 - 05/11/15
Commande n°96633279 - 23/11/15</t>
  </si>
  <si>
    <t>Fournitures de bureau
Commande n°96081542 du 30/10/15</t>
  </si>
  <si>
    <t>..\LYRECO\15-11 NOVEMBRE\LYRECO - Fact 5810318001 - 30.11.15.pdf</t>
  </si>
  <si>
    <t>11/15/133</t>
  </si>
  <si>
    <t>Formation SST du 30/11/15 Tours</t>
  </si>
  <si>
    <t>..\JMA FORMATION\15-11 NOVEMBRE\JMA FORMATION - Fact 11.15.133 - 30.11.15.pdf</t>
  </si>
  <si>
    <t>Visite médicale de Marina TUCOO le 13/11/15 à Lyon (ANGOLA)</t>
  </si>
  <si>
    <t>..\CBSA\15-12 DECEMBRE\CBSA - Fact 8781 - 04.12.15.pdf</t>
  </si>
  <si>
    <t>FM 4092145064</t>
  </si>
  <si>
    <t>Kit TE 6 Perforateur DECEMBRE 2015</t>
  </si>
  <si>
    <t>..\HILTI\15-12 DECEMBRE\HILTI - Fact FM 4092146064 - 01.12.15.pdf</t>
  </si>
  <si>
    <t>Forfait, formules et options parc 7 lignes novembre 2015</t>
  </si>
  <si>
    <t>..\ORANGE\COMPTE 61021161\15-11 NOVEMBRE\ORANGE - Fact 45243847 - 30.11.15.pdf</t>
  </si>
  <si>
    <t>CE ATIS/Total Moho Nord 1511 MP</t>
  </si>
  <si>
    <t>Myung-Hoon Seong - Baseline Inspector - Novembre 2015</t>
  </si>
  <si>
    <t>..\COENS ENERGY\15-12 DECEMBRE\COENS - Fact 1511 MP - 04.12.15.pdf</t>
  </si>
  <si>
    <t>Avoir sur facture 99 - billet d'avion</t>
  </si>
  <si>
    <t>..\..\..\EXERCISE 2015\020 FACTURES ACHAT\ELEVATED SYSTEMS\février 2015\ELEVATED SYSTEMS TECHNOLOGY Invoice 99.pdf</t>
  </si>
  <si>
    <t>..\ELEVATED SYSTEMS\15-12 DECEMBRE\ELEVATED SYSTEMS - Avoir 1036 (sur fact 99 fév 2015) - 09.12.15.pdf</t>
  </si>
  <si>
    <t>Note de débours</t>
  </si>
  <si>
    <t>Remboursement frais de séjour Libreville Pauline BOURILLON nov 2015</t>
  </si>
  <si>
    <t>..\AWG\15-12 DECEMBRE\AWG - Note de remboursement frais LBV P BOURILLON - Nov 2015.pdf</t>
  </si>
  <si>
    <t>..\COMFORT HOTEL\15-12 DECEMBRE\COMFORT HOTEL - Fact 2203 - 11.12.15.pdf</t>
  </si>
  <si>
    <t>Frais d'agence 2016 T1</t>
  </si>
  <si>
    <t>..\LODGIS BAYEN PERDIGUES\15-11 NOVEMBRE\LODGIS - Fact F15T027960 - 30.11.15.pdf</t>
  </si>
  <si>
    <t>Note de frais décembre 2015</t>
  </si>
  <si>
    <t>Note de frais décembre 2015 1 (Paiement impôts locaux BAYEN)</t>
  </si>
  <si>
    <t>Note de frais décembre 2015 2 (Paiement GDF ENGIE BAYEN)</t>
  </si>
  <si>
    <t>..\IRATA\Fact PAYEES\142601 142695\IRATA - Fact 142601 - 31.10.15.pdf</t>
  </si>
  <si>
    <t>..\IRATA\Fact PAYEES\142601 142695\IRATA - Fact 142695 - 06.11.15.pdf</t>
  </si>
  <si>
    <t>Adhésion 2016</t>
  </si>
  <si>
    <t>..\COFREND\15-12 DECEMBRE\COFREND - Cotisation Adhésion 2016 - 16.12.15.pdf</t>
  </si>
  <si>
    <t>COURBIS Cédric</t>
  </si>
  <si>
    <t>Location minibus 13 jours novembre 2015</t>
  </si>
  <si>
    <t>..\COURBIS Cedric\15-11 NOVEMBRE\C COURBIS - Fact 6 - 30.11.15.pdf</t>
  </si>
  <si>
    <t>201580F126155 (998100059)</t>
  </si>
  <si>
    <t>15.11.304</t>
  </si>
  <si>
    <t>CQP - 10 candidats - convention 2015-11166</t>
  </si>
  <si>
    <t>..\DPMC\15-11 NOVEMBRE\DPMC - Fact 15.11.304 - 27.11.15.pdf</t>
  </si>
  <si>
    <t>AV15.10.275</t>
  </si>
  <si>
    <t>..\DPMC\15-10 OCTOBRE\DPMC - Avoir 15.10.275 - 30.10.15.pdf</t>
  </si>
  <si>
    <t>15.10.247</t>
  </si>
  <si>
    <t>CQP - 2 candidats - convention 2015-10137</t>
  </si>
  <si>
    <t>..\DPMC\15-10 OCTOBRE\DPMC - Fact 15.10.247 - 15.10.15.pdf</t>
  </si>
  <si>
    <t>Formation SST TOURS 01/12/15</t>
  </si>
  <si>
    <t>..\INTEGRAL FORMATION\15-12 DECEMBRE\INTEGRAL FORM - Fact 13723 - 04.12.15.pdf</t>
  </si>
  <si>
    <t>Envois NOVEMBRE 2015</t>
  </si>
  <si>
    <t>..\LA POSTE\15-12 DECEMBRE\LA POSTE - Fact 42626767 - 04.12.15 1.pdf</t>
  </si>
  <si>
    <t>1512C0056995</t>
  </si>
  <si>
    <t>Abonnement alarme du 01/12 au 31/12/15</t>
  </si>
  <si>
    <t>..\VERISURE SECURITAS\15-12 DECEMBRE\VERISURE - Fact 1512C0056995 - 01.12.15.pdf</t>
  </si>
  <si>
    <t>F1512587</t>
  </si>
  <si>
    <t>Formation SST M. BERCHE Quentin du 8 au 9/12/15</t>
  </si>
  <si>
    <t>..\ISCG ENTREPRISE\15-12 DECEMBRE\ISCG - Fact F1512587 - 09.12.15.pdf</t>
  </si>
  <si>
    <t>FORMA +</t>
  </si>
  <si>
    <t>FA3351</t>
  </si>
  <si>
    <t>Site de formation nov et déc 2015</t>
  </si>
  <si>
    <t>..\FORMA +\15-12 DECEMBRE\FORMA + - Fact FA3351 - 11.12.15.pdf</t>
  </si>
  <si>
    <t>F5U85864</t>
  </si>
  <si>
    <t>..\TOTAL GR\15-12 DECEMBRE\TOTAL - Fact F5U85864 - 15.12.15.pdf</t>
  </si>
  <si>
    <t>Assessment Vitrolles du 11/12/15</t>
  </si>
  <si>
    <t>..\ELEVATED SYSTEMS\15-12 DECEMBRE\ELEVATED SYSTEMS - Fact 1038 - 17.12.15.pdf</t>
  </si>
  <si>
    <t>IVH1022-151201</t>
  </si>
  <si>
    <t>GMC MOHO NORD Project - Novembre 2015</t>
  </si>
  <si>
    <t>..\ASSOCIATED MARITIME AFFAIRS\15-12 DECEMBRE\AMA - Fact IVH1022-151201 - 15.12.15.pdf</t>
  </si>
  <si>
    <t>0172016</t>
  </si>
  <si>
    <t>Commande de matériel n°526302 du 11/12/15 pour revente</t>
  </si>
  <si>
    <t>..\PETZL\15-12 DECEMBRE\PETZL - Fact 678607 (Cde 0172016) - 11.12.15.pdf</t>
  </si>
  <si>
    <t>Situation du compte au 16/12/15</t>
  </si>
  <si>
    <t>Restant dû sur années 2014-2015</t>
  </si>
  <si>
    <t>..\POLE EMPLOI EXPATRIES\15-12 DECEMBRE\POLE EMPLOI EXPAT - Situation de Compte - 16.12.15.pdf</t>
  </si>
  <si>
    <t>Avoir sur facture 1581000001 suite annulation séjour I PITHER NGOGA</t>
  </si>
  <si>
    <t>..\EUROP ASSISTANCE\15-12 DECEMBRE\EUROP ASSISTANCE - Avoir 1583600033 - 02.12.15.pdf</t>
  </si>
  <si>
    <t>aucun</t>
  </si>
  <si>
    <t>Avoir sur facture 1581000001</t>
  </si>
  <si>
    <t>Accompagnement Visa Marina TUCOO ANGOLA déc 2015</t>
  </si>
  <si>
    <t>..\TINDILLER &amp; PINTO\15-12 DECEMBRE\TINDILLER &amp; PINTO - Fact 19 - 17.12.15.pdf</t>
  </si>
  <si>
    <t>..\TINDILLER &amp; PINTO\15-12 DECEMBRE\TINDILLER &amp; PINTO - Fact 20 - 17.12.15.pdf</t>
  </si>
  <si>
    <t>Légalisation partie 1 documents Marina TUCOO ANGOLA</t>
  </si>
  <si>
    <t>0192016</t>
  </si>
  <si>
    <t>Commande de matériel n°528299 du 15/12/15 pour revente</t>
  </si>
  <si>
    <t>..\PETZL\15-12 DECEMBRE\PETZL - Fact 680333 (0192016) - 18.12.15.pdf</t>
  </si>
  <si>
    <t>0182016</t>
  </si>
  <si>
    <t>Commande de matériel n°528198 du 15/12/15 pour revente</t>
  </si>
  <si>
    <t>..\PETZL\15-12 DECEMBRE\PETZL - Fact 680346 (0182016) - 18.12.15.pdf</t>
  </si>
  <si>
    <r>
      <rPr>
        <u/>
        <sz val="11"/>
        <color rgb="FF000000"/>
        <rFont val="Calibri"/>
        <family val="2"/>
      </rPr>
      <t>Assessment du 11/12/15</t>
    </r>
    <r>
      <rPr>
        <sz val="11"/>
        <color rgb="FF000000"/>
        <rFont val="Calibri"/>
        <family val="2"/>
        <charset val="1"/>
      </rPr>
      <t xml:space="preserve"> :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  <charset val="1"/>
      </rPr>
      <t xml:space="preserve"> : D BOURDON / S DOURARI / T NEGRE
</t>
    </r>
    <r>
      <rPr>
        <u/>
        <sz val="11"/>
        <color rgb="FF000000"/>
        <rFont val="Calibri"/>
        <family val="2"/>
      </rPr>
      <t>L3</t>
    </r>
    <r>
      <rPr>
        <sz val="11"/>
        <color rgb="FF000000"/>
        <rFont val="Calibri"/>
        <family val="2"/>
        <charset val="1"/>
      </rPr>
      <t xml:space="preserve"> : N NOISIER</t>
    </r>
  </si>
  <si>
    <t>0442026150 15J1- 2N06</t>
  </si>
  <si>
    <t>Abonnement ligne fixe du 12/10 au 11/12/15</t>
  </si>
  <si>
    <t>..\ORANGE\0442026150\15-12 DECEMBRE\ORANGE - Fact 0442026150 15J1- 2N06 - 15.12.15.pdf</t>
  </si>
  <si>
    <t>0442437967 15J1- 1D12</t>
  </si>
  <si>
    <t>Abonnement ligne fixe du 12/12 au 11/01/16</t>
  </si>
  <si>
    <t>..\ORANGE\0442437967\15-12 DECEMBRE\ORANGE - Fact 0442437967 15J1- 1D12 - 15.12.15.pdf</t>
  </si>
  <si>
    <t>2014-04-002</t>
  </si>
  <si>
    <t>F151216</t>
  </si>
  <si>
    <t>Rétribution quadrimestrielle fonction de Training Manager - Septembre à Décembre 2015</t>
  </si>
  <si>
    <t>..\LANZA Charles\15-12 DECEMBRE\C LANZA - Fact F151216 - 16.12.15.pdf</t>
  </si>
  <si>
    <t>Amende Cotisation 2015</t>
  </si>
  <si>
    <t>Amende retard de cotisation Taxe sur les véhicules de société du 01/10/14 au 30/09/15</t>
  </si>
  <si>
    <t>..\SIE MARIGNANE (TVS)\SIE MARIGNANE - Amende retard paiement TVS - 15.12.15.pdf</t>
  </si>
  <si>
    <t>RAR le 23/12/15 pour annulation de la majoration</t>
  </si>
  <si>
    <t>1998/15</t>
  </si>
  <si>
    <t>Support de cheminée</t>
  </si>
  <si>
    <t>..\AVARELLO Frédéric\15-12 DECEMBRE\AVARELLO F - Fact 01998_15 - 15.12.15.pdf</t>
  </si>
  <si>
    <t>FACT-0001-16</t>
  </si>
  <si>
    <t>Formation CQP Tours du 16/11 au 18/12/15</t>
  </si>
  <si>
    <t>..\CLAUZARD Matthieu\16-01 JANVIER\M CLAUZARD - Fact-0001-16 - 02.01.16.pdf</t>
  </si>
  <si>
    <t>FACT-0002-16</t>
  </si>
  <si>
    <t>Formation IRATA Vitrolles du 7 au 11/12/15</t>
  </si>
  <si>
    <t>..\CLAUZARD Matthieu\16-01 JANVIER\M CLAUZARD - Fact-0002-16 - 02.01.16.pdf</t>
  </si>
  <si>
    <t>..\TOURAINE ESCALADE\15-12 DECEMBRE\TOURAINE ESCALADE - Fact 32217 - 21.12.15.pdf</t>
  </si>
  <si>
    <t>EI151201018</t>
  </si>
  <si>
    <t>EI151201017</t>
  </si>
  <si>
    <t>..\EVOLUTEC\15-12 DECEMBRE\EVOLUTEC - Fact EI151201018 (SEBOUAI) - 31.12.15.pdf</t>
  </si>
  <si>
    <t>..\EVOLUTEC\15-12 DECEMBRE\EVOLUTEC - Fact EI151201017 (LOUBET) - 31.12.15.pdf</t>
  </si>
  <si>
    <t>F2015.3686</t>
  </si>
  <si>
    <t>F2015.3687</t>
  </si>
  <si>
    <t>F2015.3688</t>
  </si>
  <si>
    <t>F2015.3689</t>
  </si>
  <si>
    <t>..\ENERJIA\15-11 NOVEMBRE\ENERJIA - Fact F2015.3686 (FLOQUET) - 30.11.15.pdf</t>
  </si>
  <si>
    <t>..\ENERJIA\15-11 NOVEMBRE\ENERJIA - Fact F2015.3687 (GORRIA) - 30.11.15.pdf</t>
  </si>
  <si>
    <t>..\ENERJIA\15-11 NOVEMBRE\ENERJIA - Fact F2015.3688 (Frais GORRIA) - 30.11.15.pdf</t>
  </si>
  <si>
    <t>..\ENERJIA\15-11 NOVEMBRE\ENERJIA - Fact F2015.3689 (REISER) - 30.11.15.pdf</t>
  </si>
  <si>
    <t>chèque</t>
  </si>
  <si>
    <t>Remboursement caution Dominique GONCALVES</t>
  </si>
  <si>
    <t>FA050804</t>
  </si>
  <si>
    <t>Petit Memento cordiste x 10
Cordelette 07mm au mètre x 30</t>
  </si>
  <si>
    <t>..\AU VIEUX CAMPEUR\15-12 DECEMBRE\AU VIEUX CAMP - Fact FA050804 - 22.12.15.pdf</t>
  </si>
  <si>
    <t>Achats terminaux et accessoires</t>
  </si>
  <si>
    <t>..\ORANGE\COMPTE 61021161\15-11 NOVEMBRE\ORANGE - Fact 45494413 - 30.11.15.pdf</t>
  </si>
  <si>
    <t>..\ABBOUD Sabrina\S ABBOUD - Remboursement caution appart D GONCALVES - 18.12.15.pdf</t>
  </si>
  <si>
    <t>F82150521</t>
  </si>
  <si>
    <t>0212016</t>
  </si>
  <si>
    <t>..\ACTION NDT\15-12 DECEMBRE\ACTION NDT - Fact F82150521 - 29.12.15.pdf</t>
  </si>
  <si>
    <t>F82150520</t>
  </si>
  <si>
    <t>0202016</t>
  </si>
  <si>
    <t>..\ACTION NDT\15-12 DECEMBRE\ACTION NDT - Fact F82150520 - 29.12.15.pdf</t>
  </si>
  <si>
    <t>0132016 et 0162016</t>
  </si>
  <si>
    <t>EI150700886</t>
  </si>
  <si>
    <t>..\..\..\EXERCISE 2015\020 FACTURES ACHAT\EVOLUTEC\15.07 JUILLET\07-15 JUILLET - Fac_EI150700886.pdf</t>
  </si>
  <si>
    <t>EI150800916</t>
  </si>
  <si>
    <t>..\..\..\EXERCISE 2015\020 FACTURES ACHAT\EVOLUTEC\15.08 AOUT\08-15 AOUT_Fac_EI150800916.pdf</t>
  </si>
  <si>
    <t>EI150800917</t>
  </si>
  <si>
    <t>..\..\..\EXERCISE 2015\020 FACTURES ACHAT\EVOLUTEC\15.08 AOUT\08-15 AOUT_Fac_EI150800917[1].pdf</t>
  </si>
  <si>
    <t>EI150900941</t>
  </si>
  <si>
    <t>..\..\..\EXERCISE 2015\020 FACTURES ACHAT\EVOLUTEC\15.09 SEPTEMBRE\09-15 SEPTEMBRE_Fac_EI150900941.pdf</t>
  </si>
  <si>
    <t>EI150900942</t>
  </si>
  <si>
    <t>Refacturation frais d'acheminement (LOUBET)</t>
  </si>
  <si>
    <t>..\..\..\EXERCISE 2015\020 FACTURES ACHAT\EVOLUTEC\15.09 SEPTEMBRE\09-15 SEPTEMBRE_Fac_EI150900942.pdf</t>
  </si>
  <si>
    <t>EI150900943</t>
  </si>
  <si>
    <t>..\..\..\EXERCISE 2015\020 FACTURES ACHAT\EVOLUTEC\15.09 SEPTEMBRE\09-15 SEPTEMBRE_Fac_EI150900943[1].pdf</t>
  </si>
  <si>
    <t>EI151000964</t>
  </si>
  <si>
    <t>..\EVOLUTEC\15-10 OCTOBRE\EVOLUTEC - Fact 151000964 (SEBOUAI) - 30.10.15.pdf</t>
  </si>
  <si>
    <t>EI151000965</t>
  </si>
  <si>
    <t>..\EVOLUTEC\15-10 OCTOBRE\EVOLUTEC - Fact 151000965 (LOUBET) - 30.10.15.pdf</t>
  </si>
  <si>
    <t>..\EUROSTRAL\15-12 DECEMBRE</t>
  </si>
  <si>
    <t>2015/10</t>
  </si>
  <si>
    <t>Prestation de septembre 2015</t>
  </si>
  <si>
    <t>Prestation d'octobre 2015</t>
  </si>
  <si>
    <t>..\FONTANILLE Ludovic\15-10 OCTOBRE\FONTANILLE - Fact 2015 09 - 01.10.15.pdf</t>
  </si>
  <si>
    <t>..\FONTANILLE Ludovic\15-10 OCTOBRE\FONTANILLE - Fact 2015 10 - 10.10.15.pdf</t>
  </si>
  <si>
    <t>..\..\..\EXERCISE 2015\020 FACTURES ACHAT\FONTANILLE\2015 08\FONTANILLE - Fact 2015_08 REV1 - 12.08.15.pdf</t>
  </si>
  <si>
    <t>2015/08 REV1</t>
  </si>
  <si>
    <t>F6010753</t>
  </si>
  <si>
    <t>..\TOTAL GR\15-12 DECEMBRE\TOTAL - Fact F6010753 - 31.12.15.pdf</t>
  </si>
  <si>
    <t>Note de frais décembre 2015 3</t>
  </si>
  <si>
    <t>Loyer janvier 2016</t>
  </si>
  <si>
    <t>NZ08015 - 2016/F5495477</t>
  </si>
  <si>
    <t>..\ORANGE\CONTRAT NZ08015\16-01 JANVIER\ORANGE - Fact F5495477 - 01.01.16.pdf</t>
  </si>
  <si>
    <t>F-2016/01/00001</t>
  </si>
  <si>
    <t>F-2016/01/00002</t>
  </si>
  <si>
    <t>F-2016/01/00003</t>
  </si>
  <si>
    <t>..\STICKAD\16-01 JANVIER\STICKAD - Fact F-2016-01-00001 - 04.01.16.pdf</t>
  </si>
  <si>
    <t>T-SHIRT ATIS + Goodies 2016</t>
  </si>
  <si>
    <t>..\STICKAD\16-01 JANVIER\STICKAD - Fact F-2016-01-00003 - 04.01.16.pdf</t>
  </si>
  <si>
    <t>Goodies 2016</t>
  </si>
  <si>
    <t>..\STICKAD\16-01 JANVIER\STICKAD - Fact F-2016-01-00002 - 04.01.16.pdf</t>
  </si>
  <si>
    <r>
      <rPr>
        <b/>
        <u/>
        <sz val="11"/>
        <color rgb="FF000000"/>
        <rFont val="Calibri"/>
        <family val="2"/>
      </rPr>
      <t>Relevé 100781 :</t>
    </r>
    <r>
      <rPr>
        <sz val="11"/>
        <color rgb="FF000000"/>
        <rFont val="Calibri"/>
        <family val="2"/>
      </rPr>
      <t xml:space="preserve">
</t>
    </r>
    <r>
      <rPr>
        <b/>
        <u/>
        <sz val="11"/>
        <rFont val="Calibri"/>
        <family val="2"/>
      </rPr>
      <t>CF (50%)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: 114989 / 115001</t>
    </r>
    <r>
      <rPr>
        <sz val="11"/>
        <color rgb="FFFF0000"/>
        <rFont val="Calibri"/>
        <family val="2"/>
      </rPr>
      <t xml:space="preserve">
</t>
    </r>
    <r>
      <rPr>
        <b/>
        <u/>
        <sz val="11"/>
        <rFont val="Calibri"/>
        <family val="2"/>
      </rPr>
      <t>CF</t>
    </r>
    <r>
      <rPr>
        <sz val="11"/>
        <rFont val="Calibri"/>
        <family val="2"/>
      </rPr>
      <t xml:space="preserve"> : 114990
</t>
    </r>
    <r>
      <rPr>
        <b/>
        <u/>
        <sz val="11"/>
        <rFont val="Calibri"/>
        <family val="2"/>
      </rPr>
      <t>ATIS</t>
    </r>
    <r>
      <rPr>
        <sz val="11"/>
        <rFont val="Calibri"/>
        <family val="2"/>
      </rPr>
      <t xml:space="preserve"> : 114978 / 115000 / 115005 / 115017
</t>
    </r>
    <r>
      <rPr>
        <b/>
        <u/>
        <sz val="11"/>
        <rFont val="Calibri"/>
        <family val="2"/>
      </rPr>
      <t>AUTRE</t>
    </r>
    <r>
      <rPr>
        <sz val="11"/>
        <rFont val="Calibri"/>
        <family val="2"/>
      </rPr>
      <t xml:space="preserve"> : 114935</t>
    </r>
  </si>
  <si>
    <r>
      <rPr>
        <u/>
        <sz val="11"/>
        <color rgb="FF000000"/>
        <rFont val="Calibri"/>
        <family val="2"/>
      </rPr>
      <t>Relevé novembre 2015 :</t>
    </r>
    <r>
      <rPr>
        <sz val="11"/>
        <color rgb="FF000000"/>
        <rFont val="Calibri"/>
        <family val="2"/>
        <charset val="1"/>
      </rPr>
      <t xml:space="preserve">
</t>
    </r>
    <r>
      <rPr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</rPr>
      <t xml:space="preserve"> : VIALA / PARK
+ avoir sur facture 114934 pour PARK de 134 €</t>
    </r>
    <r>
      <rPr>
        <sz val="11"/>
        <color rgb="FF000000"/>
        <rFont val="Calibri"/>
        <family val="2"/>
        <charset val="1"/>
      </rPr>
      <t xml:space="preserve">
</t>
    </r>
    <r>
      <rPr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DENIS E x2 / DENIS U / HOLEWIK x2 / REISER x2
</t>
    </r>
    <r>
      <rPr>
        <u/>
        <sz val="11"/>
        <color rgb="FF000000"/>
        <rFont val="Calibri"/>
        <family val="2"/>
      </rPr>
      <t>CF (50%)</t>
    </r>
    <r>
      <rPr>
        <sz val="11"/>
        <color rgb="FF000000"/>
        <rFont val="Calibri"/>
        <family val="2"/>
      </rPr>
      <t xml:space="preserve"> : TESSON x3
</t>
    </r>
    <r>
      <rPr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</rPr>
      <t xml:space="preserve"> : TODESCO / GOGE x2 / PHILIPS / BOCHER / CAUX x3
</t>
    </r>
    <r>
      <rPr>
        <u/>
        <sz val="11"/>
        <color rgb="FF000000"/>
        <rFont val="Calibri"/>
        <family val="2"/>
      </rPr>
      <t>ATIS</t>
    </r>
    <r>
      <rPr>
        <sz val="11"/>
        <color rgb="FF000000"/>
        <rFont val="Calibri"/>
        <family val="2"/>
      </rPr>
      <t xml:space="preserve"> : TESSON / KIST x3 / BOURILLON x2 / PITHER x 2 / ROCHEREUX / GONCALVES
</t>
    </r>
    <r>
      <rPr>
        <u/>
        <sz val="11"/>
        <color rgb="FF000000"/>
        <rFont val="Calibri"/>
        <family val="2"/>
      </rPr>
      <t>AUTRE (ERREUR)</t>
    </r>
    <r>
      <rPr>
        <sz val="11"/>
        <color rgb="FF000000"/>
        <rFont val="Calibri"/>
        <family val="2"/>
      </rPr>
      <t xml:space="preserve"> : avoir sur facture 114935 pour ARNOUX de 182,50 € </t>
    </r>
    <r>
      <rPr>
        <sz val="11"/>
        <color rgb="FFFF0000"/>
        <rFont val="Calibri"/>
        <family val="2"/>
      </rPr>
      <t xml:space="preserve">mais relevé non modifié. Somme déduite par anticipation et virement fait en conséquence de 20 049,85 €.
(Mt du relevé pour EUROSTRAL : </t>
    </r>
    <r>
      <rPr>
        <b/>
        <sz val="11"/>
        <color rgb="FFFF0000"/>
        <rFont val="Calibri"/>
        <family val="2"/>
      </rPr>
      <t>20 232,35 €</t>
    </r>
    <r>
      <rPr>
        <sz val="11"/>
        <color rgb="FFFF0000"/>
        <rFont val="Calibri"/>
        <family val="2"/>
      </rPr>
      <t>)</t>
    </r>
  </si>
  <si>
    <r>
      <rPr>
        <u/>
        <sz val="11"/>
        <color rgb="FF000000"/>
        <rFont val="Calibri"/>
        <family val="2"/>
      </rPr>
      <t>Relevé décembre 2015 :</t>
    </r>
    <r>
      <rPr>
        <sz val="11"/>
        <color rgb="FF000000"/>
        <rFont val="Calibri"/>
        <family val="2"/>
      </rPr>
      <t xml:space="preserve">
</t>
    </r>
    <r>
      <rPr>
        <u/>
        <sz val="11"/>
        <rFont val="Calibri"/>
        <family val="2"/>
      </rPr>
      <t>CF (50%)</t>
    </r>
    <r>
      <rPr>
        <sz val="11"/>
        <rFont val="Calibri"/>
        <family val="2"/>
      </rPr>
      <t xml:space="preserve"> : J TESSON x 2</t>
    </r>
    <r>
      <rPr>
        <sz val="11"/>
        <color rgb="FFFF0000"/>
        <rFont val="Calibri"/>
        <family val="2"/>
      </rPr>
      <t xml:space="preserve">
</t>
    </r>
    <r>
      <rPr>
        <u/>
        <sz val="11"/>
        <rFont val="Calibri"/>
        <family val="2"/>
      </rPr>
      <t>CF</t>
    </r>
    <r>
      <rPr>
        <sz val="11"/>
        <rFont val="Calibri"/>
        <family val="2"/>
      </rPr>
      <t xml:space="preserve"> : J BURNARDT
</t>
    </r>
    <r>
      <rPr>
        <u/>
        <sz val="11"/>
        <rFont val="Calibri"/>
        <family val="2"/>
      </rPr>
      <t>ATIS</t>
    </r>
    <r>
      <rPr>
        <sz val="11"/>
        <rFont val="Calibri"/>
        <family val="2"/>
      </rPr>
      <t xml:space="preserve"> : D GONCALVES / L KIST x 2 / P LOUKELO
</t>
    </r>
    <r>
      <rPr>
        <u/>
        <sz val="11"/>
        <rFont val="Calibri"/>
        <family val="2"/>
      </rPr>
      <t>AUTRE</t>
    </r>
    <r>
      <rPr>
        <sz val="11"/>
        <rFont val="Calibri"/>
        <family val="2"/>
      </rPr>
      <t xml:space="preserve"> : JP ARNOUX (Erreur) (Avoir fait sur facture) </t>
    </r>
    <r>
      <rPr>
        <sz val="11"/>
        <color rgb="FFFF0000"/>
        <rFont val="Calibri"/>
        <family val="2"/>
      </rPr>
      <t>mais avoir déjà comptabilisé sur relevé 100772 car date du 30/11/15</t>
    </r>
  </si>
  <si>
    <t>..\STARLAN\16-01 JANVIER\STARLAN - Fact 2016-111 - 04.01.16.pdf</t>
  </si>
  <si>
    <t>FA0685</t>
  </si>
  <si>
    <t>Nettoyage locaux décembre 2015</t>
  </si>
  <si>
    <t>..\BIO NET GROUP\15-12 DECEMBRE\BIO NET - Fact FA0685 - 31.12.15.pdf</t>
  </si>
  <si>
    <t>..\..\..\EXERCISE 2014\020 FACTURES ACHAT\STAR-LAN\facture 2014-160.pdf</t>
  </si>
  <si>
    <t>F15T027960</t>
  </si>
  <si>
    <t>2015 T4 Cotisation</t>
  </si>
  <si>
    <t>Cotisations sur la période du 01/10 au 31/12/15</t>
  </si>
  <si>
    <t>Vérification structure points d'ancrage site Nice du 26/10/15</t>
  </si>
  <si>
    <t>..\BUREAU VERITAS\15-11 NOVEMBRE\BUREAU VERITAS - Fact 16002451 - 30.11.15.pdf</t>
  </si>
  <si>
    <t>2016/01-005987</t>
  </si>
  <si>
    <t>Note d'honoraires 1er trimestre 2016</t>
  </si>
  <si>
    <t>..\FIDUCIAIRE DURANCE\16-01 JANVIER\FIDUCIAIRE - Fact 2016.01-005987 - 04.01.16.pdf</t>
  </si>
  <si>
    <t>..\LYRECO\15-12 DECEMBRE\LYRECO - Fact 5810319081 - 31.12.16.pdf</t>
  </si>
  <si>
    <t>..\FACSIMILE\FACSIMILE - Fact 34111215 - 23.12.15.pdf</t>
  </si>
  <si>
    <t>Note de frais novembre 2015 (exceptionnel)</t>
  </si>
  <si>
    <t>Licence "plugin de Navisworks"</t>
  </si>
  <si>
    <t>F2015.3740</t>
  </si>
  <si>
    <t>..\ENERJIA\15-12 DECEMBRE\ENERJIA - Fact F2015.3740 (FLOQUET) - 31.12.15.pdf</t>
  </si>
  <si>
    <t>Maintenance Omniware 11 utilisateurs</t>
  </si>
  <si>
    <t>..\STARLAN\16-01 JANVIER\STARLAN - Fact 2016-141 - 20.01.16.pdf</t>
  </si>
  <si>
    <t>FR2016A000094</t>
  </si>
  <si>
    <t>Pack Linux (08/01/16 - 07/04/16)</t>
  </si>
  <si>
    <t>..\ARSYS\16-01 JANVIER\ARSYS - Fact FR2016A000094 - 08.01.16.pdf</t>
  </si>
  <si>
    <t>..\POLE EMPLOI EXPATRIES\15-12 DECEMBRE\POLE EMPLOI EXPAT - Bordereau de cotisation T4 2015 - 06.01.16.pdf</t>
  </si>
  <si>
    <t>/</t>
  </si>
  <si>
    <t>OK avec fact 694</t>
  </si>
  <si>
    <t>..\..\..\EXERCISE 2015\020 FACTURES ACHAT\SK SERVICES\SK SERVICES.jpg</t>
  </si>
  <si>
    <t>ATIS contrat GME 10557 4T 2015</t>
  </si>
  <si>
    <t>..\APRIL\4ème T 2015</t>
  </si>
  <si>
    <t>Qualité control et total environnement J BOUVIER décembre 2015</t>
  </si>
  <si>
    <t>..\EVOLUTEC\15-12 DECEMBRE\EVOLUTEC - Fact 151202009 (BOUVIER) - 31.12.15.pdf</t>
  </si>
  <si>
    <t>Avoir sur facture 7000003670 du 15/01/16 suite retour harnais</t>
  </si>
  <si>
    <t>..\PETZL\16-01 JANVIER\PETZL - Fact 7000004819 (0242016) - 07.01.16.pdf</t>
  </si>
  <si>
    <t>..\PETZL\16-01 JANVIER\PETZL - Avoir 7000006355 (sur cde 0282016) - 25.01.16.pdf</t>
  </si>
  <si>
    <t>Note de frais janvier 2016</t>
  </si>
  <si>
    <t>PAFSPM</t>
  </si>
  <si>
    <t>Refresh BOSIET/HUET Nicolas SMILOVIC le 26/01/16</t>
  </si>
  <si>
    <t>..\PAFSPM\16-01 JANVIER\PAFSPM - Fact 0716 - 26.01.16.pdf</t>
  </si>
  <si>
    <t>CG2012015ATIS</t>
  </si>
  <si>
    <t>Mission Inspection ALIMA - Mise à disposition d'un contrôleur UT, mesures d'épaisseurs réalisées le 30/11/15</t>
  </si>
  <si>
    <t>..\ATIS CONGO\15-12 DECEMBRE\ATIS CONGO - Fact CG2012015ATIS - 31.12.15.pdf</t>
  </si>
  <si>
    <t>CG2022015ATIS</t>
  </si>
  <si>
    <t>Hébergement David CANOVAS du 27 au 31/10/15 et du 7 au 8/11/15 - HOTEL ELAIS POITE NOIRE</t>
  </si>
  <si>
    <t>..\ATIS CONGO\15-12 DECEMBRE\ATIS CONGO - Fact CG2022015ATIS - 31.12.15.pdf</t>
  </si>
  <si>
    <t>Loyer février 2016 CV-567-EC</t>
  </si>
  <si>
    <t>..\SIXT\16-01 JANVIER\SIXT - Fact 55383580 - 22.01.16.pdf</t>
  </si>
  <si>
    <t>BVF160242</t>
  </si>
  <si>
    <t>Commande matériel BVC160557 du 15/01/16 pour revente SLE</t>
  </si>
  <si>
    <t>..\BEAL\16-01 JANVIER\BEAL - Fact BVF160242 - 25.01.16.pdf</t>
  </si>
  <si>
    <t>Nuit avant Assessment IRATA Vitrolles du 11/12/15 pour Jurgen BURNARD</t>
  </si>
  <si>
    <t>Nuit pour visite de C LANZA pour audit des EPI vitrolles du 21/01/16</t>
  </si>
  <si>
    <t>..\COMFORT HOTEL\16-01 JANVIER\COMFORT HOTEL - Fact 2650 - 22.01.16.pdf</t>
  </si>
  <si>
    <t>0322016</t>
  </si>
  <si>
    <t>Forfait, formules et options parc 7 lignes décembre 2015</t>
  </si>
  <si>
    <t>..\ORANGE\COMPTE 61021161\15-12 DECEMBRE\ORANGE - Fact 45993615 - 31.12.15.pdf</t>
  </si>
  <si>
    <t>0442437967 16A3- 1D01</t>
  </si>
  <si>
    <t>Abonnement ligne fixe du 12/01 au 11/02/16</t>
  </si>
  <si>
    <t>..\ORANGE\0442437967\16-01 JANVIER\ORANGE - Fact 0442437967 16A3- 1D01 - 13.01.16.pdf</t>
  </si>
  <si>
    <t>0292016</t>
  </si>
  <si>
    <t>Achat lettres à frapper pour ANA + FDP
Commande n°654162</t>
  </si>
  <si>
    <t>Visa GABON pour T GOGE et S ARMAND mission février 2016</t>
  </si>
  <si>
    <t>..\TINDILLER &amp; PINTO\16-01 JANVIER\TINDILLER &amp; PINTO - Fact 27 - 28.01.16.pdf</t>
  </si>
  <si>
    <t>13.552.882</t>
  </si>
  <si>
    <t>0252016</t>
  </si>
  <si>
    <t>Visa D9 COREE S ROCHEREUX mission janvier 2016</t>
  </si>
  <si>
    <t>..\TINDILLER &amp; PINTO\16-01 JANVIER\TINDILLER &amp; PINTO - Fact 21 - 06.01.16.pdf</t>
  </si>
  <si>
    <t>IVH1022-160101</t>
  </si>
  <si>
    <t>GMC MOHO NORD Project - Décembre 2015</t>
  </si>
  <si>
    <t>..\ASSOCIATED MARITIME AFFAIRS\16-01 JANVIER\AMA - Fact IVH1022-160101 - 14.01.16.pdf</t>
  </si>
  <si>
    <t>Commande de matériel n°2831 du 06/01/16 pour revente</t>
  </si>
  <si>
    <t>Commande de matériel n°3128 du 07/01/16 pour revente</t>
  </si>
  <si>
    <t>..\PETZL\16-01 JANVIER\PETZL - Fact 7000001558 (0222016) - 06.01.15.pdf</t>
  </si>
  <si>
    <t>0242016 - Part 1</t>
  </si>
  <si>
    <t>0242016 - Part 2</t>
  </si>
  <si>
    <t>..\PETZL\16-01 JANVIER\PETZL - Fact 7000001559 (0242016) - 07.01.15.pdf</t>
  </si>
  <si>
    <t>0242016 - Part 3</t>
  </si>
  <si>
    <t>..\PETZL\16-01 JANVIER\PETZL - Fact 7000001560 (0242016) - 07.01.15.pdf</t>
  </si>
  <si>
    <t>0222016 - Part 1</t>
  </si>
  <si>
    <t>0222016 - Part 2</t>
  </si>
  <si>
    <t>..\PETZL\16-01 JANVIER\PETZL - Fact 7000001561 (0222016) - 06.01.15.pdf</t>
  </si>
  <si>
    <t>F2016010001</t>
  </si>
  <si>
    <t>..\LEBHAR Vincent\16-01 JANVIER\V LEBHAR - Fact F2016010001 - 11.01.16.pdf</t>
  </si>
  <si>
    <t>F2016010002</t>
  </si>
  <si>
    <t>Formation CQP semaine 47 à 51 Nice/Tours</t>
  </si>
  <si>
    <t>Achat tableau Velleda pour Tours</t>
  </si>
  <si>
    <t>..\LEBHAR Vincent\16-01 JANVIER\V LEBHAR - Fact F2016010002 - 11.01.16.pdf</t>
  </si>
  <si>
    <t>..\PIRES Virginie\16-01 JANVIER\PIRES Virginie - Fact 81 - 20.01.16.pdf</t>
  </si>
  <si>
    <t>HOTEL CARDOSO</t>
  </si>
  <si>
    <t>..\HOTEL CARDOSO</t>
  </si>
  <si>
    <t>0282016 - Part 1</t>
  </si>
  <si>
    <t>Commande de matériel n°5035 pour revente</t>
  </si>
  <si>
    <t>..\PETZL\16-01 JANVIER\PETZL - Fact 7000004225 (0282016) - 19.01.16.pdf</t>
  </si>
  <si>
    <t>0282016 - Part 2</t>
  </si>
  <si>
    <t>..\PETZL\16-01 JANVIER\PETZL - Fact 7000004056 (0282016) - 18.01.16.pdf</t>
  </si>
  <si>
    <t>2016-111</t>
  </si>
  <si>
    <t>2016-141</t>
  </si>
  <si>
    <t>2016-131</t>
  </si>
  <si>
    <t>Achat LENOVO Ideapad SPF0ERW7J + Licence ADOBE + Licence NAVISWORKS 2016 + Forfait installation</t>
  </si>
  <si>
    <t>..\TINDILLER &amp; PINTO\16-01 JANVIER\TINDILLER &amp; PINTO - Fact 22 - 12.01.16.pdf</t>
  </si>
  <si>
    <t>AQUARIUM</t>
  </si>
  <si>
    <t>Billets avion L KIST pour GEP AFTP MOZAMBIQUE mars 2016</t>
  </si>
  <si>
    <t>..\AQUARIUM\16-01 JANVIER\AQUARIUM - Fact 0100024768 - 14.01.16.pdf</t>
  </si>
  <si>
    <t>..\..\..\EXERCISE 2015\020 FACTURES ACHAT\EXPERTIS\Bordereau_615_3943_2015032614051478.pdf</t>
  </si>
  <si>
    <t>Cotisation annuelle 2016</t>
  </si>
  <si>
    <t>..\EXPERTIS\EXPERTIS - Bordereau cotisation 2016 - 19.01.16.pdf</t>
  </si>
  <si>
    <t>F6213891</t>
  </si>
  <si>
    <t>..\TOTAL GR\16-01 JANVIER\TOTAL - Fact F6213891 - 15.01.16.pdf</t>
  </si>
  <si>
    <t>Traduction et légalisation des documents pour visa résident de Rayan SEKOURI</t>
  </si>
  <si>
    <t>..\TINDILLER &amp; PINTO\16-01 JANVIER\TINDILLER &amp; PINTO - Fact 26 - 17.01.16.pdf</t>
  </si>
  <si>
    <t>Traduction et légalisation des documents famille M. SEKOURI (Avance)</t>
  </si>
  <si>
    <t>Traduction et légalisation des documents pour visa résident de Rayan SEKOURI (complément fact 22)</t>
  </si>
  <si>
    <t>..\TINDILLER &amp; PINTO\16-01 JANVIER\TINDILLER &amp; PINTO - Fact 25 - 17.01.16.pdf</t>
  </si>
  <si>
    <t>Taduction et légalisation dernier document M TUCOO</t>
  </si>
  <si>
    <t>..\TINDILLER &amp; PINTO\16-01 JANVIER\TINDILLER &amp; PINTO - Fact 24 - 17.01.16.pdf</t>
  </si>
  <si>
    <t>Visa CONGO Agents COENS (M. KIM et M. PARK) mission février 2016</t>
  </si>
  <si>
    <t>..\TINDILLER &amp; PINTO\16-01 JANVIER\TINDILLER &amp; PINTO - Fact 23 - 17.01.16.pdf</t>
  </si>
  <si>
    <t>Licence NAVISWORKS 2016</t>
  </si>
  <si>
    <t>0282016 - Part 3</t>
  </si>
  <si>
    <t>Commande de matériel n°4581 pour revente</t>
  </si>
  <si>
    <t>..\PETZL\16-01 JANVIER\PETZL - Fact 7000003670 (0282016) - 15.01.16.pdf</t>
  </si>
  <si>
    <t>Dégrèvement gracieux le 19/01/16</t>
  </si>
  <si>
    <t>Cotisation TPME 2016</t>
  </si>
  <si>
    <t>..\GEP AFTP\16-01 JANVIER\GEP AFTP - Fact 160022 - 13.01.15.pdf</t>
  </si>
  <si>
    <t>Appel de cotisation période du 01/10/15 au 31/12/15 (4ème TR 2015) + Complémentaire + Assurance</t>
  </si>
  <si>
    <t>..\CMETE\16-01 JANVIER\CMETE - Fact 16069 - 04.01.16.pdf</t>
  </si>
  <si>
    <t>15.12.338</t>
  </si>
  <si>
    <t>CQP - 2 candidats - convention 2015-12195</t>
  </si>
  <si>
    <t>..\DPMC\15-12 DECEMBRE\DPMC - Fact 15.12.338 - 21.12.15.pdf</t>
  </si>
  <si>
    <t>15.12.336</t>
  </si>
  <si>
    <t>CQP - 4 candidats - convention 2015-12195</t>
  </si>
  <si>
    <t>..\DPMC\15-12 DECEMBRE\DPMC - Fact 15.12.336 - 21.12.15.pdf</t>
  </si>
  <si>
    <t>15.12.322</t>
  </si>
  <si>
    <t>CQP - 12 candidats - convention 2015-12182</t>
  </si>
  <si>
    <t>..\DPMC\15-12 DECEMBRE\DPMC - Fact 15.12.322 - 18.12.15.pdf</t>
  </si>
  <si>
    <t>..\AZUR PREVENTION FORMATIONS\15-12 DECEMBRE\AZUR PREV FORM - Fact 130 - 31.12.15.pdf</t>
  </si>
  <si>
    <t>2016/01-006014</t>
  </si>
  <si>
    <t>Note d'honoraires 
Exercice du 01/10/14 au 30/09/15</t>
  </si>
  <si>
    <t>..\FIDUCIAIRE DURANCE\16-01 JANVIER\FIDUCIAIRE - Fact 2016.01-006014 - 08.01.16.pdf</t>
  </si>
  <si>
    <t>Remise fin d'année 2015</t>
  </si>
  <si>
    <t>..\PETZL\15-12 DECEMBRE\PETZL - Avoir 681975 - 23.12.15.pdf</t>
  </si>
  <si>
    <t>FM 4092259150</t>
  </si>
  <si>
    <t>Kit TE 6 Perforateur JANVIER 2016</t>
  </si>
  <si>
    <t>..\HILTI\16-01 JANVIER\HILTI - Fact FM 4092259150 - 01.01.16.pdf</t>
  </si>
  <si>
    <t>1601C0071722</t>
  </si>
  <si>
    <t>Abonnement alarme du 01/01 au 31/01/16</t>
  </si>
  <si>
    <t>..\VERISURE SECURITAS\16-01 JANVIER\VERISURE - Fact 1601C0071722 - 01.01.16.pdf</t>
  </si>
  <si>
    <t>CE ATIS/Total Moho Nord 1512 MP</t>
  </si>
  <si>
    <t>Myung-Hoon Seong - Baseline Inspector - Décembre 2015</t>
  </si>
  <si>
    <t>..\COENS ENERGY\16-01 JANVIER\COENS - Fact 1512 MP - 07.01.16.pdf</t>
  </si>
  <si>
    <t>Envois DECEMBRE 2015</t>
  </si>
  <si>
    <t>..\LA POSTE\16-01 JANVIER\LA POSTE - Fact 42936531 - 07.01.16.pdf</t>
  </si>
  <si>
    <t>Loyer février 2016</t>
  </si>
  <si>
    <t>2016-01-008</t>
  </si>
  <si>
    <t>Droit d'accès salle cordiste du 25 au 29/01/16</t>
  </si>
  <si>
    <t>..\URBAN EVASION\16-01 JANVIER\URBAN EVASION - Fact 2016-01-008 - 30.01.16.pdf</t>
  </si>
  <si>
    <t>..\IRATA\Fact PAYEES\142788\IRATA - Fact 142788 - 11.11.15.pdf</t>
  </si>
  <si>
    <t>..\CDISCOUNT PRO\16-01 JANVIER\CDISCOUNTPRO - Fact 118541489 - 28.01.16.pdf</t>
  </si>
  <si>
    <t>NZ08015 - 2016/F5542002</t>
  </si>
  <si>
    <t>..\ORANGE\CONTRAT NZ08015\16-02 FEVRIER\ORANGE - Fact F5542002 - 01.02.16.pdf</t>
  </si>
  <si>
    <t>F82160035</t>
  </si>
  <si>
    <t>F82160043</t>
  </si>
  <si>
    <t>0302016</t>
  </si>
  <si>
    <t>0312016</t>
  </si>
  <si>
    <t>..\ACTION NDT\16-01 JANVIER\ACTION NDT - Fact F82160035 - 26.01.16.pdf</t>
  </si>
  <si>
    <t>Cales à gradins (pour le GABON)</t>
  </si>
  <si>
    <t>Cales à gradins + Câble + Adaptateur (pour le GABON)</t>
  </si>
  <si>
    <t>..\ACTION NDT\16-01 JANVIER\ACTION NDT - Fact F82160043 - 27.01.16.pdf</t>
  </si>
  <si>
    <t>Assessment IRATA Vitrolles 29/01/16</t>
  </si>
  <si>
    <t>..\SC SOLO SRL\16-02 FEVRIER\SC SOLO - Fact 5 - 02.02.16.pdf</t>
  </si>
  <si>
    <t>..\EUROSTRAL\16-01 JANVIER</t>
  </si>
  <si>
    <t>F6292535</t>
  </si>
  <si>
    <t>001/16</t>
  </si>
  <si>
    <t>..\TOTAL GR\16-01 JANVIER\TOTAL - Fact F6292535 - 31.01.16.pdf</t>
  </si>
  <si>
    <t>Assessment IRATA Epinay 29/01/16</t>
  </si>
  <si>
    <t>..\GRAVICAL ACCESS\16-02 FEVRIER\GRAVICAL ACCESS - Fact 001-16 - 01.02.16.pdf</t>
  </si>
  <si>
    <t>LE PLAIN Nicolas</t>
  </si>
  <si>
    <t>ATIS 01-16</t>
  </si>
  <si>
    <t>Formation IRATA Vitrolles du 25 au 29/01/16</t>
  </si>
  <si>
    <t>..\LE PLAIN Nicolas\16-01 JANVIER\N LE PLAIN - Fact 01-16 - 30.01.16.docx</t>
  </si>
  <si>
    <t>FAC/010428</t>
  </si>
  <si>
    <t>..\CADUC\16-01 JANVIER\CADUC - Fact FAC010428 - 28.01.16.pdf</t>
  </si>
  <si>
    <t>FA0707</t>
  </si>
  <si>
    <t>Nettoyage locaux janvier 2016</t>
  </si>
  <si>
    <t>..\BIO NET GROUP\16-01 JANVIER\BIO NET - Fact FA0707 - 31.01.16.pdf</t>
  </si>
  <si>
    <t>00151470 + 00151471</t>
  </si>
  <si>
    <t>..\AZUR PREVENTION FORMATIONS\16-02 FEVRIER\AZUR PREV FORM - Fact 133 - 04.02.16.pdf</t>
  </si>
  <si>
    <t>CE ATIS/Total Moho Nord 1601 MP</t>
  </si>
  <si>
    <t>Myung-Hoon Seong - Baseline Inspector - Janvier 2016</t>
  </si>
  <si>
    <t>..\COENS ENERGY\16-02 FEVRIER\COENS - Fact 1601 MP - 03.02.16.pdf</t>
  </si>
  <si>
    <t>BVF160417</t>
  </si>
  <si>
    <t>0232016 - Part 1</t>
  </si>
  <si>
    <t>0232016 - Part 2</t>
  </si>
  <si>
    <t>..\BEAL\16-02 FEVRIER\BEAL - Fact BVF160417 - 02.02.16.pdf</t>
  </si>
  <si>
    <t>Visite médicale Antoine MARQUANT - 18/12/15</t>
  </si>
  <si>
    <t>..\CBSA\16-01 JANVIER\CBSA - Fact 135596 - 28.01.16.pdf</t>
  </si>
  <si>
    <r>
      <rPr>
        <u/>
        <sz val="11"/>
        <color rgb="FF000000"/>
        <rFont val="Calibri"/>
        <family val="2"/>
      </rPr>
      <t>Assessment du 29/01/16</t>
    </r>
    <r>
      <rPr>
        <sz val="11"/>
        <color rgb="FF000000"/>
        <rFont val="Calibri"/>
        <family val="2"/>
        <charset val="1"/>
      </rPr>
      <t xml:space="preserve"> :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  <charset val="1"/>
      </rPr>
      <t xml:space="preserve"> : T CIBISCHINO
</t>
    </r>
    <r>
      <rPr>
        <u/>
        <sz val="11"/>
        <color rgb="FF000000"/>
        <rFont val="Calibri"/>
        <family val="2"/>
      </rPr>
      <t>L3</t>
    </r>
    <r>
      <rPr>
        <sz val="11"/>
        <color rgb="FF000000"/>
        <rFont val="Calibri"/>
        <family val="2"/>
        <charset val="1"/>
      </rPr>
      <t xml:space="preserve"> : M DROMER / S JOURDANT / L MONTERO</t>
    </r>
  </si>
  <si>
    <t>Frais visa représenté en urgence pour M. KIM au Consulat du CONGO</t>
  </si>
  <si>
    <t>..\TINDILLER &amp; PINTO\16-02 FEVRIER\TINDILLER &amp; PINTO - Fact 28 - 04.02.16.pdf</t>
  </si>
  <si>
    <t>EI160101039</t>
  </si>
  <si>
    <t>..\EVOLUTEC\16-01 JANVIER\EVOLUTEC - Fact EI160101039 (LOUBET) - 31.01.16.pdf</t>
  </si>
  <si>
    <t>FA11373</t>
  </si>
  <si>
    <t>..\PFI (Protect France Incendie)\16-01 JANVIER\PFI - Fact FA11373 - 29.01.16.pdf</t>
  </si>
  <si>
    <t>Envois JANVIER 2016</t>
  </si>
  <si>
    <t>..\LA POSTE\16-02 FEVRIER\LA POSTE - Fact 43298080 - 04.02.16.pdf</t>
  </si>
  <si>
    <t>Commande de matériel n°8454 pour revente</t>
  </si>
  <si>
    <t>..\PETZL\16-02 FEVRIER\PETZL - Fact 7000010997 (0332016) - 05.02.16.pdf</t>
  </si>
  <si>
    <t>2016/02</t>
  </si>
  <si>
    <t>Prestation de février 2016</t>
  </si>
  <si>
    <t>..\FONTANILLE Ludovic\16-02 FEVRIER\L FONTANILLE - TS Février 2016.pdf</t>
  </si>
  <si>
    <t>FM 4092369549</t>
  </si>
  <si>
    <t>Kit TE 6 Perforateur FEVRIER 2016</t>
  </si>
  <si>
    <t>..\HILTI\16-02 FEVRIER\HILTI - Fact FM 4092369549 - 01.02.16.pdf</t>
  </si>
  <si>
    <t>..\FRANCE ENERGIE EOLIENNE\FEE - Fact 20160006 - 28.01.16.pdf</t>
  </si>
  <si>
    <t>Qualité control et total environnement J BOUVIER Janvier 2016</t>
  </si>
  <si>
    <t>..\EVOLUTEC\16-01 JANVIER\EVOLUTEC - Fact 160102042 (BOUVIER) - 31.01.16.pdf</t>
  </si>
  <si>
    <t>Rencontres d'affaires hydrocarbures Luanda
du 1er au 4/03/16</t>
  </si>
  <si>
    <t>..\BUSINESS FRANCE\16-02 FEVRIER\BUSINESS FRANCE- Fact F2016009655 - 05.02.16.pdf</t>
  </si>
  <si>
    <t>F82160065</t>
  </si>
  <si>
    <t>0352016</t>
  </si>
  <si>
    <t>..\ACTION NDT\16-02 FEVRIER\ACTION NDT - Fact F82160065 - 08.02.16.pdf</t>
  </si>
  <si>
    <t>Vérification appareil UT EN12668 (GABON)</t>
  </si>
  <si>
    <t>Vérification mesureur d'épaisseur ultrasons (GABON)</t>
  </si>
  <si>
    <t>Câble 2m x6 (GABON)</t>
  </si>
  <si>
    <t>1602C0025955</t>
  </si>
  <si>
    <t>Abonnement alarme du 01/02 au 29/02/16</t>
  </si>
  <si>
    <t>..\VERISURE SECURITAS\16-02 FEVRIER\VERISURE - Fact 1602C0025955 - 01.02.16.pdf</t>
  </si>
  <si>
    <t>Régularisation Certification COFREND Magnétoscopie niveau 2 P LOUKELO 2014 (à déduire de son salaire de février 2016)</t>
  </si>
  <si>
    <t>..\CETIM\CETIM - Fact 2016278890 - 02.02.16.pdf</t>
  </si>
  <si>
    <t>..\IRATA\Fact PAYEES\143186 143146\IRATA - Fact 143186 - 07.12.15.pdf</t>
  </si>
  <si>
    <t>..\IRATA\Fact PAYEES\143186 143146\IRATA - Fact 143146 - 04.12.15.pdf</t>
  </si>
  <si>
    <r>
      <rPr>
        <b/>
        <u/>
        <sz val="11"/>
        <rFont val="Calibri"/>
        <family val="2"/>
      </rPr>
      <t>Relevé 100801 :</t>
    </r>
    <r>
      <rPr>
        <sz val="11"/>
        <rFont val="Calibri"/>
        <family val="2"/>
      </rPr>
      <t xml:space="preserve">
</t>
    </r>
    <r>
      <rPr>
        <b/>
        <u/>
        <sz val="11"/>
        <rFont val="Calibri"/>
        <family val="2"/>
      </rPr>
      <t>CF (50%)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: 115128
</t>
    </r>
    <r>
      <rPr>
        <b/>
        <u/>
        <sz val="11"/>
        <rFont val="Calibri"/>
        <family val="2"/>
      </rPr>
      <t>CF</t>
    </r>
    <r>
      <rPr>
        <sz val="11"/>
        <rFont val="Calibri"/>
        <family val="2"/>
      </rPr>
      <t xml:space="preserve"> : 115086 / 115101 / 115135 / 115139
</t>
    </r>
    <r>
      <rPr>
        <b/>
        <u/>
        <sz val="11"/>
        <rFont val="Calibri"/>
        <family val="2"/>
      </rPr>
      <t>ANA</t>
    </r>
    <r>
      <rPr>
        <sz val="11"/>
        <rFont val="Calibri"/>
        <family val="2"/>
      </rPr>
      <t xml:space="preserve"> : 115073
</t>
    </r>
    <r>
      <rPr>
        <b/>
        <u/>
        <sz val="11"/>
        <rFont val="Calibri"/>
        <family val="2"/>
      </rPr>
      <t>ATIS</t>
    </r>
    <r>
      <rPr>
        <sz val="11"/>
        <rFont val="Calibri"/>
        <family val="2"/>
      </rPr>
      <t xml:space="preserve"> : 115071 / 115072 / 115079 /115102 / 115107
</t>
    </r>
    <r>
      <rPr>
        <b/>
        <u/>
        <sz val="11"/>
        <rFont val="Calibri"/>
        <family val="2"/>
      </rPr>
      <t>CONGO</t>
    </r>
    <r>
      <rPr>
        <sz val="11"/>
        <rFont val="Calibri"/>
        <family val="2"/>
      </rPr>
      <t xml:space="preserve"> : 115108 / 115130 / 115138 / 115153 / 115160
</t>
    </r>
    <r>
      <rPr>
        <b/>
        <u/>
        <sz val="11"/>
        <rFont val="Calibri"/>
        <family val="2"/>
      </rPr>
      <t>Erreurs</t>
    </r>
    <r>
      <rPr>
        <sz val="11"/>
        <rFont val="Calibri"/>
        <family val="2"/>
      </rPr>
      <t xml:space="preserve"> : 115109 + 115133</t>
    </r>
  </si>
  <si>
    <r>
      <t>Relevé Janvier 2016 :</t>
    </r>
    <r>
      <rPr>
        <sz val="11"/>
        <color rgb="FF000000"/>
        <rFont val="Calibri"/>
        <family val="2"/>
      </rPr>
      <t xml:space="preserve">
</t>
    </r>
    <r>
      <rPr>
        <u/>
        <sz val="11"/>
        <color rgb="FF000000"/>
        <rFont val="Calibri"/>
        <family val="2"/>
      </rPr>
      <t>CF (50%)</t>
    </r>
    <r>
      <rPr>
        <sz val="11"/>
        <color rgb="FF000000"/>
        <rFont val="Calibri"/>
        <family val="2"/>
      </rPr>
      <t xml:space="preserve"> : J TESSON
</t>
    </r>
    <r>
      <rPr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</rPr>
      <t xml:space="preserve"> : C LANZA / G JEANNIN x 2 / D DE VOGELEARE
</t>
    </r>
    <r>
      <rPr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</rPr>
      <t xml:space="preserve"> : C VIALA
</t>
    </r>
    <r>
      <rPr>
        <u/>
        <sz val="11"/>
        <color rgb="FF000000"/>
        <rFont val="Calibri"/>
        <family val="2"/>
      </rPr>
      <t>ATIS</t>
    </r>
    <r>
      <rPr>
        <sz val="11"/>
        <color rgb="FF000000"/>
        <rFont val="Calibri"/>
        <family val="2"/>
      </rPr>
      <t xml:space="preserve"> : I PITHER / U DENIS / L KIST x 3
</t>
    </r>
    <r>
      <rPr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T GOGE / S ARMAND / P REISER / T GOGE / R HOLEWIK
</t>
    </r>
    <r>
      <rPr>
        <u/>
        <sz val="11"/>
        <color rgb="FF000000"/>
        <rFont val="Calibri"/>
        <family val="2"/>
      </rPr>
      <t>ERREURS</t>
    </r>
    <r>
      <rPr>
        <sz val="11"/>
        <color rgb="FF000000"/>
        <rFont val="Calibri"/>
        <family val="2"/>
      </rPr>
      <t xml:space="preserve"> : C PARK x 2</t>
    </r>
  </si>
  <si>
    <t>0372016</t>
  </si>
  <si>
    <t>Petit Memento du Cordiste x 30</t>
  </si>
  <si>
    <t>Commande 100002469 : Pied à coulisse pour gaucher pour AWG</t>
  </si>
  <si>
    <t>0412016</t>
  </si>
  <si>
    <t>Qualité control et total environnement J BOUVIER novembre 2015</t>
  </si>
  <si>
    <t>..\EVOLUTEC\15-11 NOVEMBRE\EVOLUTEC - Fact 151101965 (BOUVIER) - 30.11.15.pdf</t>
  </si>
  <si>
    <t>0332016 - Part 2</t>
  </si>
  <si>
    <t>0332016 - Part 1</t>
  </si>
  <si>
    <t>..\PETZL\16-02 FEVRIER\PETZL - Fact 7000013388 (0332016) - 15.02.16.pdf</t>
  </si>
  <si>
    <t>Replacement Log Book F FELLAHI</t>
  </si>
  <si>
    <t>Achat papier essuie-mains pour distributeurs</t>
  </si>
  <si>
    <t>..\BRUNEAU\16-01 JANVIER\BRUNEAU - Fact 13.552.882 - 06.01.16.pdf</t>
  </si>
  <si>
    <t>..\HAUTEUR ET SECURITE DIFFUSION\H&amp;S DIFFUSION - Fact 160018 - 15.02.16.pdf</t>
  </si>
  <si>
    <t>FC16 0071</t>
  </si>
  <si>
    <t>Hébergement du 04/02 au 04/03/16 Mobil-Home Nice pour formation CQP (V LEBHAR et D DE VOGELAERE)</t>
  </si>
  <si>
    <t>..\AL BOUCLE D'OR\16-02 FEVRIER\AL BOUCLE D'OR - Fact FC16 0071 - 04.02.16.pdf</t>
  </si>
  <si>
    <t>IVH1022-160201</t>
  </si>
  <si>
    <t>F6472815</t>
  </si>
  <si>
    <t>GMC MOHO NORD Project - Janvier 2016</t>
  </si>
  <si>
    <t>..\ASSOCIATED MARITIME AFFAIRS\16-02 FEVRIER\AMA - Fact IVH1022-160201 - 17.02.16.pdf</t>
  </si>
  <si>
    <t>..\TOTAL GR\16-02 FEVRIER\TOTAL GR - Fact F6472815 - 15.02.16.pdf</t>
  </si>
  <si>
    <t>Commande de matériel n°10544 pour AWG</t>
  </si>
  <si>
    <t>Formation SST NICE du 22/12/15</t>
  </si>
  <si>
    <t>Formation SST NICE du 01 et 02/02/16</t>
  </si>
  <si>
    <t>..\PETZL\16-02 FEVRIER\PETZL - Fact 7000014084 (0392016) - 16.02.16.pdf</t>
  </si>
  <si>
    <t>0432016</t>
  </si>
  <si>
    <t>Ancrages mobiles pour poutres métalliques IPN x 4 pour AWG</t>
  </si>
  <si>
    <t>..\..\..\EXERCISE 2014\020 FACTURES ACHAT\SCI COUPERIGNE\13-10 OCTOBRE\SCI COUPERIGNE - Fact 1982 (Taxe foncière) - 11.10.13.pdf</t>
  </si>
  <si>
    <t>..\..\..\EXERCISE 2014\020 FACTURES ACHAT\SCI COUPERIGNE\13-10 OCTOBRE\F2008_SCI COUPERIGNE_181013.pdf</t>
  </si>
  <si>
    <t>..\..\..\EXERCISE 2014\020 FACTURES ACHAT\SCI COUPERIGNE\14-01 JANVIER\SC COUPERIGNE - Fact 553 (2T2014) - 21.01.14.pdf</t>
  </si>
  <si>
    <t>..\..\..\EXERCISE 2014\020 FACTURES ACHAT\SCI COUPERIGNE\14-07 JUILLET\SCI COUPERIGNE - Fact 599 (4T2014) - 25.07.14.pdf</t>
  </si>
  <si>
    <t>..\..\..\EXERCISE 2015\020 FACTURES ACHAT\SCI COUPERIGNE\14-10 OCTOBRE\SCI COUPERIGNE - Fact 2087 (taxe foncière) - 24.10.14.pdf</t>
  </si>
  <si>
    <t>..\..\..\EXERCISE 2015\020 FACTURES ACHAT\SCI COUPERIGNE\14-11 NOVEMBRE\SCI COUPERIGNE - Fact 624 (1T2015) - 25.11.15.pdf</t>
  </si>
  <si>
    <t>..\..\..\EXERCISE 2015\020 FACTURES ACHAT\SCI COUPERIGNE\15-02 FEVRIER\SCI COUPERIGNE Facture 648 du 23.02.15.pdf</t>
  </si>
  <si>
    <t>..\..\..\EXERCISE 2015\020 FACTURES ACHAT\SCI COUPERIGNE\15-06 JUIN\SCI COUPERIGNE - Fact 670 - 3eme T 2015 - 04.06.15.pdf</t>
  </si>
  <si>
    <t>..\..\..\EXERCISE 2015\020 FACTURES ACHAT\SCI COUPERIGNE\15-07 JUILLET\SCI COUPERIGNE - Fact 694 (4eme T 2015) - 31.07.15.pdf</t>
  </si>
  <si>
    <t>..\..\..\EXERCISE 2015\020 FACTURES ACHAT\SCI COUPERIGNE\15-08 AOUT\SCI COUPERIGNE - Avoir n°2114 - 06.08.15.pdf</t>
  </si>
  <si>
    <t>..\SCI COUPERIGNE\15-10 OCTOBRE\SCI COUPERIGNE - Fact 2135 (Taxe Foncière 2015) - 06.10.15.pdf</t>
  </si>
  <si>
    <t>0442026150 16B1- 2N01</t>
  </si>
  <si>
    <t>Abonnement ligne fixe du 12/02 au 11/04/16 + Communications du 12/12/15 au 11/02/16</t>
  </si>
  <si>
    <t>..\ORANGE\0442026150\16-02 FEVRIER\0442026150 16B1- 2N01 - 15.02.16.pdf</t>
  </si>
  <si>
    <t>0442437967 16B1- 1D02</t>
  </si>
  <si>
    <t>Abonnement ligne fixe du 12/02 au 11/03/16 + et 01/01 au 31/01/16</t>
  </si>
  <si>
    <t>..\ORANGE\0442437967\16-02 FEVRIER\ORANGE - Fact 0442437967 16B1- 1D02 - 15.02.16.pdf</t>
  </si>
  <si>
    <r>
      <rPr>
        <u/>
        <sz val="11"/>
        <color rgb="FF000000"/>
        <rFont val="Calibri"/>
        <family val="2"/>
      </rPr>
      <t>Assessment du 29/01/16</t>
    </r>
    <r>
      <rPr>
        <sz val="11"/>
        <color rgb="FF000000"/>
        <rFont val="Calibri"/>
        <family val="2"/>
        <charset val="1"/>
      </rPr>
      <t xml:space="preserve"> :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  <charset val="1"/>
      </rPr>
      <t xml:space="preserve"> : T DEFOOR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  <charset val="1"/>
      </rPr>
      <t xml:space="preserve"> : L VERGNES</t>
    </r>
  </si>
  <si>
    <t>2016-02-008</t>
  </si>
  <si>
    <t>Droit d'accès salle cordiste du 25/01 au 18/02/16</t>
  </si>
  <si>
    <t>..\URBAN EVASION\16-02 FEVRIER\URBAN EVASION - Fact 2016-02-008 - 18.02.16.pdf</t>
  </si>
  <si>
    <t>..\PIRES Virginie\16-02 FEVRIER\V PIRES - Fact 83 - 12.02.16.pdf</t>
  </si>
  <si>
    <t>Contribution FPC 2016</t>
  </si>
  <si>
    <t>..\FAFIEC\16-02 FEVRIER\FAFIEC - Taxe FPC 2016 - 18.02.16.pdf</t>
  </si>
  <si>
    <t>IES Liyacine BOUZEMAM</t>
  </si>
  <si>
    <t>F001</t>
  </si>
  <si>
    <t>..\IES Liyacine BOUZEMAN\16-02 FEVRIER\IES LB - Fact F001 - 19.02.16.pdf</t>
  </si>
  <si>
    <t>Forfait, formules et options parc 7 lignes janvier 2016</t>
  </si>
  <si>
    <t>..\ORANGE\COMPTE 61021161\16-01 JANVIER\ORANGE - Fact 46502989 - 31.01.16.pdf</t>
  </si>
  <si>
    <t>0392016 - Part 2</t>
  </si>
  <si>
    <t>0392016 - Part 1</t>
  </si>
  <si>
    <t>..\PETZL\16-02 FEVRIER\PETZL - Fact 7000015441 (0392016) - 22.02.16.pdf</t>
  </si>
  <si>
    <t>Note de frais février 2016</t>
  </si>
  <si>
    <t>Taxe d'apprentissage 2016</t>
  </si>
  <si>
    <t>Taxe d'apprentissage 2016 CCIR PACA</t>
  </si>
  <si>
    <t>CCIR PACA // OCTA REGIONALE</t>
  </si>
  <si>
    <t>..\CCIR PACA\16-02 FEVRIER\CCIR PACA - Taxe d'apprentissage 2016 - 18.02.16.pdf</t>
  </si>
  <si>
    <r>
      <t xml:space="preserve">Réservation Hôtel pour L KIST et D VIEGAS pour GEP-AFTP MOZAMBIQUE du 06 au 11/03/16
</t>
    </r>
    <r>
      <rPr>
        <sz val="11"/>
        <color rgb="FFFF0000"/>
        <rFont val="Calibri"/>
        <family val="2"/>
      </rPr>
      <t>PB de facture : règlement fait pour 1760 USD mais la facture n'indique pas les frais bancaires</t>
    </r>
  </si>
  <si>
    <t>Refresh BOSIET/HUET Ludovic FONTANILLE les 16-17/02/16</t>
  </si>
  <si>
    <t>..\SMF (Survie Mer Formation)\16-02 FEVRIER\SMF - Fact 16026 - 18.02.16.pdf</t>
  </si>
  <si>
    <t>Visa GABON pour C LANZA et A MARQUANT mission du 26/02 au 25/03/16 - Frais consulaires</t>
  </si>
  <si>
    <t>..\TINDILLER &amp; PINTO\16-02 FEVRIER\TINDILLER &amp; PINTO - Fact 30 - 23.02.16.pdf</t>
  </si>
  <si>
    <t>Visa GABON pour C LANZA et A MARQUANT mission du 26/02 au 25/03/16 - Forfait dépôt, retrait et transmission</t>
  </si>
  <si>
    <t>..\TINDILLER &amp; PINTO\16-02 FEVRIER\TINDILLER &amp; PINTO - Fact 31 - 23.02.16.pdf</t>
  </si>
  <si>
    <t>Visa MOZAMBIQUE pour L KIST - Dépôt et retrait - Transmission offerte</t>
  </si>
  <si>
    <t>..\TINDILLER &amp; PINTO\16-02 FEVRIER\TINDILLER &amp; PINTO - Fact 32 - 23.02.16.pdf</t>
  </si>
  <si>
    <t>F2016.3787</t>
  </si>
  <si>
    <t>F2016.3788</t>
  </si>
  <si>
    <t>F2016.3789</t>
  </si>
  <si>
    <t>..\ENERJIA\16-01 JANVIER\ENERJIA - Fact F2016.3787 (FLOQUET) - 31.01.16.pdf</t>
  </si>
  <si>
    <t>Prestation d'assistance technique supervision offshore PBF PROJET ANGOLA - T GORRIA</t>
  </si>
  <si>
    <t>Frais de mobilisation AOUT 2015 - PBF PROJET ANGOLA - T GORRIA</t>
  </si>
  <si>
    <t>Frais de mobilisation NOVEMBRE 2015 - PBF PROJET ANGOLA - T GORRIA</t>
  </si>
  <si>
    <t>Frais de mobilisation JANVIER 2016 - PBF PROJET ANGOLA - T GORRIA</t>
  </si>
  <si>
    <t>RPM BELGIUM</t>
  </si>
  <si>
    <t>Remboursement du montant de la TVA de notre facture FR0572014 car facture nette HT car Belgique</t>
  </si>
  <si>
    <t>0282016 - Part 4</t>
  </si>
  <si>
    <t>FA11557</t>
  </si>
  <si>
    <t>0382016</t>
  </si>
  <si>
    <t>..\PFI (Protect France Incendie)\16-02 FEVRIER\PFI - Fact FA11557 - 26.02.16.pdf</t>
  </si>
  <si>
    <t>France SECURITE</t>
  </si>
  <si>
    <t>0422016</t>
  </si>
  <si>
    <t>Commande 7718160 - Coquilles (Revente MOSCATELLI)</t>
  </si>
  <si>
    <t>..\FRANCE SECURITE\16-02 FEVRIER\FRCE SECURITE - Fact 5435739 - 23.02.16.pdf</t>
  </si>
  <si>
    <t>Loyer mars 2016 CV-567-EC</t>
  </si>
  <si>
    <t>..\SIXT\16-02 FEVRIER\SIXT - Fact 55445020 - 24.02.16.pdf</t>
  </si>
  <si>
    <t>Loyer janvier 2016 CV-567-EC</t>
  </si>
  <si>
    <t>..\SIXT\15-12 DECEMBRE\SIXT - Fact 55339135 - 18.12.15.pdf</t>
  </si>
  <si>
    <t>NZ08015 - 2016/F5587748</t>
  </si>
  <si>
    <t>Loyer mars 2016</t>
  </si>
  <si>
    <t>..\ORANGE\CONTRAT NZ08015\16-03 MARS\ORANGE - Fact F5587748 - 01.03.16.pdf</t>
  </si>
  <si>
    <t>MRS3561408</t>
  </si>
  <si>
    <r>
      <rPr>
        <b/>
        <u/>
        <sz val="11"/>
        <color rgb="FF000000"/>
        <rFont val="Calibri"/>
        <family val="2"/>
      </rPr>
      <t>Envoi à COENS (COREE DU SUD)</t>
    </r>
    <r>
      <rPr>
        <b/>
        <sz val="11"/>
        <color rgb="FF000000"/>
        <rFont val="Calibri"/>
        <family val="2"/>
      </rPr>
      <t xml:space="preserve"> :</t>
    </r>
    <r>
      <rPr>
        <sz val="11"/>
        <color rgb="FF000000"/>
        <rFont val="Calibri"/>
        <family val="2"/>
        <charset val="1"/>
      </rPr>
      <t xml:space="preserve"> 
04 et 09/02/16 - visas des agents KIM et PARK
</t>
    </r>
    <r>
      <rPr>
        <b/>
        <u/>
        <sz val="11"/>
        <color rgb="FF000000"/>
        <rFont val="Calibri"/>
        <family val="2"/>
      </rPr>
      <t>Envoi à ANA</t>
    </r>
    <r>
      <rPr>
        <sz val="11"/>
        <color rgb="FF000000"/>
        <rFont val="Calibri"/>
        <family val="2"/>
      </rPr>
      <t xml:space="preserve"> :
18/02/16 - Docs M TUCOO + Famille SEKOURI</t>
    </r>
    <r>
      <rPr>
        <sz val="11"/>
        <color rgb="FF000000"/>
        <rFont val="Calibri"/>
        <family val="2"/>
        <charset val="1"/>
      </rPr>
      <t xml:space="preserve"> </t>
    </r>
  </si>
  <si>
    <t>..\DHL\16-02 FEVRIER\DHL - Fact MRS3561408 - 29.02.16.pdf</t>
  </si>
  <si>
    <t>FA0727</t>
  </si>
  <si>
    <t>Nettoyage locaux février 2016</t>
  </si>
  <si>
    <t>..\BIO NET GROUP\16-02 FEVRIER\BIO NET - Fact FA0727 - 29.02.16.pdf</t>
  </si>
  <si>
    <r>
      <t>Relevé Février 2016</t>
    </r>
    <r>
      <rPr>
        <sz val="11"/>
        <color rgb="FF000000"/>
        <rFont val="Calibri"/>
        <family val="2"/>
      </rPr>
      <t xml:space="preserve"> :
</t>
    </r>
    <r>
      <rPr>
        <u/>
        <sz val="11"/>
        <color rgb="FF000000"/>
        <rFont val="Calibri"/>
        <family val="2"/>
      </rPr>
      <t>CF (50%)</t>
    </r>
    <r>
      <rPr>
        <sz val="11"/>
        <color rgb="FF000000"/>
        <rFont val="Calibri"/>
        <family val="2"/>
      </rPr>
      <t xml:space="preserve"> : J TESSON x2
</t>
    </r>
    <r>
      <rPr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</rPr>
      <t xml:space="preserve"> : MANUEL SAIZ CALDERON (Sinue) / SANT ANNA DE MENEZES
</t>
    </r>
    <r>
      <rPr>
        <u/>
        <sz val="11"/>
        <color rgb="FF000000"/>
        <rFont val="Calibri"/>
        <family val="2"/>
      </rPr>
      <t>AWG</t>
    </r>
    <r>
      <rPr>
        <sz val="11"/>
        <color rgb="FF000000"/>
        <rFont val="Calibri"/>
        <family val="2"/>
      </rPr>
      <t xml:space="preserve"> : C LANZA / S ARMAND / T GOGE / C LANZA
</t>
    </r>
    <r>
      <rPr>
        <u/>
        <sz val="11"/>
        <color rgb="FF000000"/>
        <rFont val="Calibri"/>
        <family val="2"/>
      </rPr>
      <t>ATIS</t>
    </r>
    <r>
      <rPr>
        <sz val="11"/>
        <color rgb="FF000000"/>
        <rFont val="Calibri"/>
        <family val="2"/>
      </rPr>
      <t xml:space="preserve"> : L KIST
</t>
    </r>
    <r>
      <rPr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R HOLEWIK x2 / O SAHRAOUI DENIS</t>
    </r>
  </si>
  <si>
    <t>..\EUROSTRAL\16-02 FEVRIER</t>
  </si>
  <si>
    <t>541,74 € mais HSBC</t>
  </si>
  <si>
    <t>384,30 € mais HSBC</t>
  </si>
  <si>
    <t>1265,52 € mais HSBC</t>
  </si>
  <si>
    <t>178,60 € mais HSBC</t>
  </si>
  <si>
    <t>819,20 € mais HSBC</t>
  </si>
  <si>
    <t>541,04 € mais HSBC</t>
  </si>
  <si>
    <t>1056,24 € mais HSBC</t>
  </si>
  <si>
    <t>1515,63 € mais HSBC</t>
  </si>
  <si>
    <t>749,82 € mais HSBC</t>
  </si>
  <si>
    <t>F6513216</t>
  </si>
  <si>
    <t>..\TOTAL GR\16-02 FEVRIER\TOTAL GR - Fact F6513216 - 29.02.16.pdf</t>
  </si>
  <si>
    <t>..\L'EQUIPEUR\16-02 FEVRIER\L'EQUIPEUR - Fact 160422 - 29.02.16.pdf</t>
  </si>
  <si>
    <t>16.02.047</t>
  </si>
  <si>
    <t>CQP - 3 candidats - convention 2016-02028</t>
  </si>
  <si>
    <t>..\DPMC\16-02 FEVRIER\DPMC - Fact 16.02.047 - 22.02.16.pdf</t>
  </si>
  <si>
    <t>Fournitures de bureau
Commande n°98078310 du 04/02/16</t>
  </si>
  <si>
    <t>Fournitures de bureau
Commande n°96633279 du 04/12/15
Commande n°96981299 du 07/12/15</t>
  </si>
  <si>
    <t>..\LYRECO\16-02 FEVRIER\LYRECO - Fact 5810321458 - 29.02.16.pdf</t>
  </si>
  <si>
    <t>CQP - 1 candidat</t>
  </si>
  <si>
    <t>..\DPMC\16-02 FEVRIER\DPMC - Fact 16.02.054 - 22.02.16.pdf</t>
  </si>
  <si>
    <t>..\LODGIS BAYEN PERDIGUES\16-01 JANVIER\quittances loyer BAYEN janvier 2016.pdf</t>
  </si>
  <si>
    <t>..\LODGIS BAYEN PERDIGUES\16-02 FEVRIER\quittances loyer BAYEN février 2016.pdf</t>
  </si>
  <si>
    <t>SOCOTEC</t>
  </si>
  <si>
    <t>Audit MASE du 21-22/03/16</t>
  </si>
  <si>
    <t>REMBOURSEMENT TROP PERCU à cause de la facturation en TTC alors qu'il n'y aurait pas du en avoir en 2014</t>
  </si>
  <si>
    <t>à déduire de la facture F2013-1944</t>
  </si>
  <si>
    <t>..\LODGIS BAYEN PERDIGUES\16-03 MARS\LODGIS BAYEN - quittance loyer mars 2016.pdf</t>
  </si>
  <si>
    <t>193167-01-MP1602</t>
  </si>
  <si>
    <t>Myung-Hoon Seong - Baseline Inspector - Février 2016</t>
  </si>
  <si>
    <t>IVH1022-160301</t>
  </si>
  <si>
    <t>GMC MOHO NORD Project - Février 2016</t>
  </si>
  <si>
    <t>..\ASSOCIATED MARITIME AFFAIRS\16-03 MARS\AMA - Fact IVH1022-160301 - 15.03.16.pdf</t>
  </si>
  <si>
    <t>Formation donnée par Dimitri DE VOGELAERE  CQP NICE du 03 au 07/02/16 (sem 5)</t>
  </si>
  <si>
    <t>Formation donnée par Dimitri DE VOGELAERE  CQP NICE du 8 au 14/02/16 (sem 6)</t>
  </si>
  <si>
    <t>Formation donnée par Dimitri DE VOGELAERE  CQP NICE du 15 au 21/02/16 (sem 7)</t>
  </si>
  <si>
    <t>Formation donnée par Dimitri DE VOGELAERE  CQP NICE du 22 au 28/02/16 (sem 8)</t>
  </si>
  <si>
    <t>Formation donnée par Dimitri DE VOGELAERE  CQP NICE du 29/02 (sem 9)</t>
  </si>
  <si>
    <t>..\ACTUAL\16-02 FEVRIER\ACTUAL - Fact 742_1000066 - 29.02.16.pdf</t>
  </si>
  <si>
    <t>..\ACTUAL\16-02 FEVRIER\ACTUAL - Fact 742_1000065 - 29.02.16.pdf</t>
  </si>
  <si>
    <t>..\ACTUAL\16-02 FEVRIER\ACTUAL - Fact 742_1000067 - 29.02.16.pdf</t>
  </si>
  <si>
    <t>..\ACTUAL\16-02 FEVRIER\ACTUAL - Fact 742_1000068 - 29.02.16.pdf</t>
  </si>
  <si>
    <t>..\ACTUAL\16-02 FEVRIER\ACTUAL - Fact 742_1000069 - 29.02.16.pdf</t>
  </si>
  <si>
    <t>1603C0079288</t>
  </si>
  <si>
    <t>Abonnement alarme du 01/03 au 31/03/16</t>
  </si>
  <si>
    <t>..\VERISURE SECURITAS\16-03 MARS\VERISURE - Fact 1603C0079288 - 01.03.16.pdf</t>
  </si>
  <si>
    <t>BVF161206</t>
  </si>
  <si>
    <t>0402016 - Part 1</t>
  </si>
  <si>
    <t>Commande matériel BVC161783 du 17/02/16 pour revente MOSCATELLI (103,33€) et achat pour AWG (partie 1) (82,32€)</t>
  </si>
  <si>
    <t>..\BEAL\16-03 MARS\BEAL - Fact BVF161206 - 08.03.16.pdf</t>
  </si>
  <si>
    <t>..\SCI COUPERIGNE\16-02 FEVRIER\SCI COUPERIGNE - Fact 29 - 29.02.16.pdf</t>
  </si>
  <si>
    <t>CULLIGAN</t>
  </si>
  <si>
    <t>FAC021640706571</t>
  </si>
  <si>
    <t>Location Fontaine à eau - Mars 2016</t>
  </si>
  <si>
    <t>..\CULLIGAN\16-02 FEVRIER\CULLIGAN - Fact FAC021640706571 - 27.02.16.pdf</t>
  </si>
  <si>
    <t>FM 4092492926</t>
  </si>
  <si>
    <t>Kit TE 6 Perforateur MARS 2016</t>
  </si>
  <si>
    <t>..\HILTI\16-03 MARS\HILTI - Fact FM 4092492926 - 01.03.16.pdf</t>
  </si>
  <si>
    <t>16.02.045</t>
  </si>
  <si>
    <t>16.02.054</t>
  </si>
  <si>
    <t>CQP - 5 candidats - convention 2016-02026</t>
  </si>
  <si>
    <t>..\DPMC\16-02 FEVRIER\DPMC - Fact 16.02.045 - 22.02.16.pdf</t>
  </si>
  <si>
    <t>FA052099</t>
  </si>
  <si>
    <t>0452016</t>
  </si>
  <si>
    <t>..\AU VIEUX CAMPEUR\16-03 MARS\AU VIEUX CAMP - Fact FA052099 - 04.03.16.pdf</t>
  </si>
  <si>
    <t>Tool bucket seau pour AWG</t>
  </si>
  <si>
    <t>Envois FEVRIER 2016</t>
  </si>
  <si>
    <t>..\LA POSTE\16-03 MARS\LA POSTE - Fact 43556813 - 04.03.16.pdf</t>
  </si>
  <si>
    <r>
      <rPr>
        <u/>
        <sz val="11"/>
        <color rgb="FF000000"/>
        <rFont val="Calibri"/>
        <family val="2"/>
      </rPr>
      <t>Assessment du 26/02/16</t>
    </r>
    <r>
      <rPr>
        <sz val="11"/>
        <color rgb="FF000000"/>
        <rFont val="Calibri"/>
        <family val="2"/>
        <charset val="1"/>
      </rPr>
      <t xml:space="preserve"> :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  <charset val="1"/>
      </rPr>
      <t xml:space="preserve"> : B TCHEKIROV / K SAINT JULIEN / M BAMBA / G ESTACHY</t>
    </r>
  </si>
  <si>
    <t>FACT-0006-16</t>
  </si>
  <si>
    <t>Formation CQP Janvier/Février Vitrolles 23jours</t>
  </si>
  <si>
    <t>..\CLAUZARD Matthieu\16-03 MARS\CLAUZARD - Fact 0006-16 - 09.03.16.pdf</t>
  </si>
  <si>
    <t>FACT-0007-16</t>
  </si>
  <si>
    <t>Formation IRATA février 2016 + EPI3 mars 2016 8jours</t>
  </si>
  <si>
    <t>..\CLAUZARD Matthieu\16-03 MARS\CLAUZARD - Fact 0007-16 - 09.03.16.pdf</t>
  </si>
  <si>
    <t>F2016030003</t>
  </si>
  <si>
    <t>Formation CQP 1 NICE semaines 5 à 9 (fév - mars 2016)</t>
  </si>
  <si>
    <t>..\LEBHAR Vincent\16-03 MARS\V LEBHAR - Fact F2016030003 - 07.03.16.pdf</t>
  </si>
  <si>
    <t>F2016030004</t>
  </si>
  <si>
    <t>Dépose de goujon puis pose de scellement chimique sur la falaise de la Trinité semaine 8 (fév 2016)</t>
  </si>
  <si>
    <t>..\LEBHAR Vincent\16-03 MARS\V LEBHAR - Fact F2016030004 - 07.03.16.pdf</t>
  </si>
  <si>
    <t>AUCUN</t>
  </si>
  <si>
    <t>..\..\..\EXERCISE 2015\020 FACTURES ACHAT\AXA\RC PRESTATAIRES 4620830004\ARCHIVE</t>
  </si>
  <si>
    <t>0462016</t>
  </si>
  <si>
    <t>Vérification semestrielle échafaudage NICE</t>
  </si>
  <si>
    <t>..\IMPACT SUD ECHAFAUDAGE\16-03 MARS\ISE - Fact F12.03.2016 - 08.03.16.pdf</t>
  </si>
  <si>
    <t>EI160201054</t>
  </si>
  <si>
    <t>..\EVOLUTEC\16-02 FEVRIER\EVOLUTEC - Fact EI160201054 (LOUBET) - 28.02.16.pdf</t>
  </si>
  <si>
    <t>Assessment IRATA Vitrolles 26/02/16</t>
  </si>
  <si>
    <t>..\SC SOLO SRL\16-03 MARS\SC SOLO - Fact 13 - 04.03.16.pdf</t>
  </si>
  <si>
    <t>F2015.3702</t>
  </si>
  <si>
    <t>Frais de mobilisation DECEMBRE 2015 - PBF PROJET ANGOLA - T GORRIA</t>
  </si>
  <si>
    <t>..\ENERJIA\15-12 DECEMBRE\ENERJIA - Fact F2015.3702 (GORRIA) - 31.12.15.pdf</t>
  </si>
  <si>
    <t>Renouvellement certifiation MT2 Gabriel PITAVIN</t>
  </si>
  <si>
    <t>..\INPP\16-03 MARS\INPP - Fact 20160198 - 09.03.16.pdf</t>
  </si>
  <si>
    <t>..\..\..\EXERCISE 2015\020 FACTURES ACHAT\DHL\janvier 2015\DHL MRS3250461.pdf</t>
  </si>
  <si>
    <t>Technicien CND</t>
  </si>
  <si>
    <r>
      <rPr>
        <b/>
        <u/>
        <sz val="11"/>
        <rFont val="Calibri"/>
        <family val="2"/>
      </rPr>
      <t>Relevé 100803 :</t>
    </r>
    <r>
      <rPr>
        <sz val="11"/>
        <rFont val="Calibri"/>
        <family val="2"/>
      </rPr>
      <t xml:space="preserve">
</t>
    </r>
    <r>
      <rPr>
        <b/>
        <u/>
        <sz val="11"/>
        <rFont val="Calibri"/>
        <family val="2"/>
      </rPr>
      <t>CF (50%)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: 115174 / 115183
</t>
    </r>
    <r>
      <rPr>
        <b/>
        <u/>
        <sz val="11"/>
        <rFont val="Calibri"/>
        <family val="2"/>
      </rPr>
      <t>CF</t>
    </r>
    <r>
      <rPr>
        <sz val="11"/>
        <rFont val="Calibri"/>
        <family val="2"/>
      </rPr>
      <t xml:space="preserve"> : 115208 / 115231 / 115252
</t>
    </r>
    <r>
      <rPr>
        <b/>
        <u/>
        <sz val="11"/>
        <rFont val="Calibri"/>
        <family val="2"/>
      </rPr>
      <t>AWG</t>
    </r>
    <r>
      <rPr>
        <sz val="11"/>
        <rFont val="Calibri"/>
        <family val="2"/>
      </rPr>
      <t xml:space="preserve"> : 115181 / 115182 / 115191 / 115192
</t>
    </r>
    <r>
      <rPr>
        <b/>
        <u/>
        <sz val="11"/>
        <rFont val="Calibri"/>
        <family val="2"/>
      </rPr>
      <t>ATIS</t>
    </r>
    <r>
      <rPr>
        <sz val="11"/>
        <rFont val="Calibri"/>
        <family val="2"/>
      </rPr>
      <t xml:space="preserve"> : 115213
</t>
    </r>
    <r>
      <rPr>
        <b/>
        <u/>
        <sz val="11"/>
        <rFont val="Calibri"/>
        <family val="2"/>
      </rPr>
      <t>CONGO</t>
    </r>
    <r>
      <rPr>
        <sz val="11"/>
        <rFont val="Calibri"/>
        <family val="2"/>
      </rPr>
      <t xml:space="preserve"> : 115175 / 115176 / 115264</t>
    </r>
  </si>
  <si>
    <t>Refacturation frais d'acheminement (BOUVIER)</t>
  </si>
  <si>
    <t>..\EVOLUTEC\15-12 DECEMBRE\EVOLUTEC - Fact 151201996 - 31.12.15.pdf</t>
  </si>
  <si>
    <t>F6679050</t>
  </si>
  <si>
    <t>..\TOTAL GR\16-03 MARS\TOTAL - Fact F6679050 - 15.03.16.pdf</t>
  </si>
  <si>
    <t>16.03.060</t>
  </si>
  <si>
    <t>CQP - 9 candidats - convention 2016-03036</t>
  </si>
  <si>
    <t>..\DPMC\16-03 MARS\DPMC - Fact 16.03.060 - 10.03.16.pdf</t>
  </si>
  <si>
    <t>0442437967 16B9- 1D03</t>
  </si>
  <si>
    <t>Abonnement ligne fixe du 12/03 au 11/04/16 + et 01 au 29/02/16</t>
  </si>
  <si>
    <t>..\ORANGE\0442437967\16-03 MARS\ORANGE - Fact 0442437967 16B9- 1D03 - 15.03.16.pdf</t>
  </si>
  <si>
    <t>..\CBSA\16-02 FEVRIER\CBSA - Fact 9160 (S ARMAND) - 26.02.16.pdf</t>
  </si>
  <si>
    <t>Visite médicale G LAUGEROTTE - 22/02/16</t>
  </si>
  <si>
    <t>Visite médicale S ARMAND - 26/01/16 (AWG)</t>
  </si>
  <si>
    <t>..\CBSA\16-02 FEVRIER\CBSA - Fact 9267 (G LAUGEROTTE) - 26.02.16.pdf</t>
  </si>
  <si>
    <t>Location minibus 1 jour "Equipement site Trinité" février 2016</t>
  </si>
  <si>
    <t>..\COURBIS Cedric\16-02 FEVRIER\COURBIS - Fact 7 - 29.02.16.pdf</t>
  </si>
  <si>
    <t>F82160148</t>
  </si>
  <si>
    <t>0572016</t>
  </si>
  <si>
    <t>4 flacons Gel pour inspection</t>
  </si>
  <si>
    <t>..\ACTION NDT\16-03 MARS\ACTION NDT - Fact F82160148 - 18.03.16.pdf</t>
  </si>
  <si>
    <t>Facture intervention de C FLOQUET en novembre 13</t>
  </si>
  <si>
    <t>..\..\..\EXERCISE 2014\020 FACTURES ACHAT\ENERJIA\F2013.2108_ENERJIA_301113.pdf</t>
  </si>
  <si>
    <t>ANNULE PAR AVOIR F2014.2108A</t>
  </si>
  <si>
    <t>F2013.2108</t>
  </si>
  <si>
    <t>Facture d'avoir suite intervention de C FLOQUET en novembre 13 SUR FACTURE F2013.2108</t>
  </si>
  <si>
    <t>PARK &amp; SUITES MRS (APPART'CITY)</t>
  </si>
  <si>
    <t>Appartement 2 pièces pour A SANTIAGO et N LE PLAIN du 24/04 au 01/05/16 pour formation IRATA Vitrolles du 25 au 29/04/16</t>
  </si>
  <si>
    <t>Appel de cotisation 4ème trimestre 2015</t>
  </si>
  <si>
    <t>..\CIPRES\16-03 MARS\CIPRES - 3715670 - Appel de cotisation 4T 2015 - 25.03.16.pdf</t>
  </si>
  <si>
    <t>Location locaux Epinay les 26 et 27/01/16</t>
  </si>
  <si>
    <t>..\REESO ASSOCIATION\16-03 MARS\REESO - Fact 1 - 23.03.16.pdf</t>
  </si>
  <si>
    <t>Location locaux Epinay les 28 et 29/03/16</t>
  </si>
  <si>
    <t>..\REESO ASSOCIATION\16-03 MARS\REESO - Fact 1 - 29.03.16.pdf</t>
  </si>
  <si>
    <t>MULTIRISQUE ENTREPRISE 5357720904 - Période du 01/04/16 au 30/09/16</t>
  </si>
  <si>
    <t>Visite médicale C VIALA - 21/01/16</t>
  </si>
  <si>
    <t>..\CBSA\16-03 MARS\CBSA - Fact 9008 - 21.03.16.pdf</t>
  </si>
  <si>
    <t>Visite médicale M VOGELSBERGER - 19/01/16</t>
  </si>
  <si>
    <t>..\CBSA\16-03 MARS\CBSA - Fact 9035 - 21.03.16.pdf</t>
  </si>
  <si>
    <t>Forfait, formules et options parc 7 lignes février 2016</t>
  </si>
  <si>
    <t>..\ORANGE\COMPTE 61021161\16-02 FEVRIER\ORANGE - Fact 47001728 - 29.02.16.pdf</t>
  </si>
  <si>
    <t>Note de frais mars 2016</t>
  </si>
  <si>
    <t>Cotisation annuelle 2015/2016</t>
  </si>
  <si>
    <t>Loyer avril 2016 CV-567-EC</t>
  </si>
  <si>
    <t>..\SIXT\16-03 MARS\SIXT - Fact 55506982 - 23.03.16.pdf</t>
  </si>
  <si>
    <t>0582016 - Part 1</t>
  </si>
  <si>
    <t>Commande de matériel n°17827 pour revente</t>
  </si>
  <si>
    <t>..\PETZL\16-03 MARS\PETZL - Fact 7000026926 (0582016) - 25.03.16.pdf</t>
  </si>
  <si>
    <t>Remplacement LOG BOOK pour J SANT'ANNA DE MENZES 3/14574</t>
  </si>
  <si>
    <t>2016/01</t>
  </si>
  <si>
    <t>Prestation de janvier 2016</t>
  </si>
  <si>
    <t>..\FONTANILLE Ludovic\16-01 JANVIER\L FONTANILLE - Fact 2016_01 - 26.01.16.pdf</t>
  </si>
  <si>
    <t>Commande de matériel n°17990 pour revente</t>
  </si>
  <si>
    <t>..\PETZL\16-03 MARS\PETZL - Fact 7000027678 (0592016) - 29.03.16.pdf</t>
  </si>
  <si>
    <t>Assessment IRATA Vitrolles 25/03/16</t>
  </si>
  <si>
    <t>..\SC SOLO SRL\16-03 MARS\SC SOLO - Fact 21 - 30.03.16.pdf</t>
  </si>
  <si>
    <t>0582016 - Part 2</t>
  </si>
  <si>
    <t>..\PETZL\16-03 MARS\PETZL - Fact 7000027909 (0582016) - 30.03.16.pdf</t>
  </si>
  <si>
    <t>0592016 - Part 1</t>
  </si>
  <si>
    <t>0592016 - Part 2</t>
  </si>
  <si>
    <t>..\PETZL\16-03 MARS\PETZL - Fact 7000028763 (0592016) - 31.03.16.pdf</t>
  </si>
  <si>
    <t>0582016 - Part 3</t>
  </si>
  <si>
    <t>..\PETZL\16-03 MARS\PETZL - Fact 7000028762 (0582016) - 31.03.16.pdf</t>
  </si>
  <si>
    <r>
      <t xml:space="preserve">RC PRESTA 4620830004
</t>
    </r>
    <r>
      <rPr>
        <sz val="11"/>
        <color theme="5" tint="-0.249977111117893"/>
        <rFont val="Calibri"/>
        <family val="2"/>
      </rPr>
      <t>Annulé et remplacé par RC PRESTATAIRE 4620830004 (01/10/15 - 01/04/16)</t>
    </r>
  </si>
  <si>
    <t>RC PRESTA
Période du 01/10/15 au 01/04/16 
(Suite négociations 1er T 2016 JT)</t>
  </si>
  <si>
    <t>..\AXA\RC PRESTA 5441386804\011014 - 011015\AXA - RC 5441386804 - A1 - 011014-011015.pdf</t>
  </si>
  <si>
    <t>..\AXA\RC PRESTA 4620830004\011015 - 010416\AXA - RC 4620830004 - ADC1 - 011015-010416.pdf</t>
  </si>
  <si>
    <t>..\AXA\RC PRESTA 4620830004\010416 - 011016\AXA - RC 4620830004 - ADC1 - 010416-011016.pdf</t>
  </si>
  <si>
    <t>..\AXA\MULTIRISQUE ENTREPRISE 5357720904\010416 - 011016\AXA - MRE 5357720904 - ADC1 - 010416-0110916.pdf</t>
  </si>
  <si>
    <t>..\AXA\ARCHIVES - ANNULATIONS\ANNULE AXA - 010416-300916 - 04.0316.pdf</t>
  </si>
  <si>
    <t>..\AXA\RC PRESTA 5441386804\010416 - 300916\AXA - RC 5441386804 - ADC1 - 010416-011016.pdf</t>
  </si>
  <si>
    <t>16.03.078</t>
  </si>
  <si>
    <t>CQP - 2 candidats - convention 2016-03049</t>
  </si>
  <si>
    <t>..\DPMC\16-03 MARS\DPMC - Fact 16.03.078 - 22.03.16.pdf</t>
  </si>
  <si>
    <t>NZ08015 - 2016/F5634102</t>
  </si>
  <si>
    <t>Loyer avril 2016</t>
  </si>
  <si>
    <t>..\ORANGE\CONTRAT NZ08015\16-04 AVRIL\ORANGE - Fact F5634102 - 01.04.16.pdf</t>
  </si>
  <si>
    <t>..\FACSIMILE\16-03 MARS\FACSIMILE - Fact 34116815 - 24.03.16.pdf</t>
  </si>
  <si>
    <t>13.827.025</t>
  </si>
  <si>
    <t>..\BRUNEAU\16-03 MARS\BRUNEAU - Fact 13.827.025 - 31.03.16.pdf</t>
  </si>
  <si>
    <t>..\AXA\RC PRESTA 4620830004\011014 - 011015\AXA - RC 4620830004 - AE1 - 011014-011015.pdf</t>
  </si>
  <si>
    <t>Cotisation annuelle 2016/2017</t>
  </si>
  <si>
    <t>MRS3593992</t>
  </si>
  <si>
    <r>
      <rPr>
        <b/>
        <u/>
        <sz val="11"/>
        <color rgb="FF000000"/>
        <rFont val="Calibri"/>
        <family val="2"/>
      </rPr>
      <t>Envois à AWG</t>
    </r>
    <r>
      <rPr>
        <b/>
        <sz val="11"/>
        <color rgb="FF000000"/>
        <rFont val="Calibri"/>
        <family val="2"/>
      </rPr>
      <t xml:space="preserve"> :</t>
    </r>
    <r>
      <rPr>
        <sz val="11"/>
        <color rgb="FF000000"/>
        <rFont val="Calibri"/>
        <family val="2"/>
        <charset val="1"/>
      </rPr>
      <t xml:space="preserve">
26/02/16 - 08/03/16 - 10/03/16</t>
    </r>
  </si>
  <si>
    <t>..\DHL\16-03 MARS\DHL - Fact MRS3593992 - 30.03.16.pdf</t>
  </si>
  <si>
    <t>NOVA SUBSEA</t>
  </si>
  <si>
    <t>..\NOVA SUBSEA\16-04 AVRIL\NOVA - Fact 5022 - 01.04.16.pdf</t>
  </si>
  <si>
    <t>..\EUROSTRAL\16-03 MARS</t>
  </si>
  <si>
    <t>Changement adresse sur carte grise CV-567-EC (L KIST)</t>
  </si>
  <si>
    <t>..\SIXT\16-03 MARS\SIXT - Fact 55532261 - 25.03.16.pdf</t>
  </si>
  <si>
    <t>F82160183</t>
  </si>
  <si>
    <t>0512016</t>
  </si>
  <si>
    <t>..\ACTION NDT\16-03 MARS\ACTION NDT - Fact F82160183 - 31.03.16.pdf</t>
  </si>
  <si>
    <t>FA0746</t>
  </si>
  <si>
    <t>Nettoyage locaux mars 2016</t>
  </si>
  <si>
    <t>..\BIO NET GROUP\16-03 MARS\BIO NET - Fact FA0746 - 31.03.16.pdf</t>
  </si>
  <si>
    <t>Location salle CQP TOURS - 14 et 15/03/16</t>
  </si>
  <si>
    <t>Location salle CQP TOURS - Décembre 2016</t>
  </si>
  <si>
    <t>Location salle CQP TOURS - Novembre 2016</t>
  </si>
  <si>
    <t>..\TOURAINE ESCALADE\16-03 MARS\TOURAINE - Fact 34041 - 31.03.16.pdf</t>
  </si>
  <si>
    <t>2016/04-006131</t>
  </si>
  <si>
    <t>Note d'honoraires 2ème trimestre 2016</t>
  </si>
  <si>
    <t>..\FIDUCIAIRE DURANCE\16-04 AVRIL\FIDUCIAIRE - Fact 2016-04-006131 - 04.04.16.pdf</t>
  </si>
  <si>
    <t>0582016 - Part 4</t>
  </si>
  <si>
    <t>..\PETZL\16-04 AVRIL\PETZL - Fact 7000029607 (0582016) - 01.04.16.pdf</t>
  </si>
  <si>
    <t>0592016 - Part 3</t>
  </si>
  <si>
    <t>..\PETZL\16-04 AVRIL\PETZL - Fact 7000029608 (0592016) - 01.04.16.pdf</t>
  </si>
  <si>
    <t>F6840133</t>
  </si>
  <si>
    <t>..\TOTAL GR\16-03 MARS\TOTAL - Fact F6840133 - 31.03.16.pdf</t>
  </si>
  <si>
    <r>
      <rPr>
        <b/>
        <u/>
        <sz val="11"/>
        <color rgb="FF000000"/>
        <rFont val="Calibri"/>
        <family val="2"/>
      </rPr>
      <t>Relevé 100812</t>
    </r>
    <r>
      <rPr>
        <sz val="11"/>
        <color rgb="FF000000"/>
        <rFont val="Calibri"/>
        <family val="2"/>
        <charset val="1"/>
      </rPr>
      <t xml:space="preserve"> :
</t>
    </r>
    <r>
      <rPr>
        <b/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  <charset val="1"/>
      </rPr>
      <t xml:space="preserve"> : 115313 / 115320 / 115332 / 115341 / 115360
</t>
    </r>
    <r>
      <rPr>
        <b/>
        <u/>
        <sz val="11"/>
        <color rgb="FF000000"/>
        <rFont val="Calibri"/>
        <family val="2"/>
      </rPr>
      <t>AWG</t>
    </r>
    <r>
      <rPr>
        <sz val="11"/>
        <color rgb="FF000000"/>
        <rFont val="Calibri"/>
        <family val="2"/>
        <charset val="1"/>
      </rPr>
      <t xml:space="preserve"> : 115314 / 115315
</t>
    </r>
    <r>
      <rPr>
        <b/>
        <u/>
        <sz val="11"/>
        <color rgb="FF000000"/>
        <rFont val="Calibri"/>
        <family val="2"/>
      </rPr>
      <t>ATIS</t>
    </r>
    <r>
      <rPr>
        <sz val="11"/>
        <color rgb="FF000000"/>
        <rFont val="Calibri"/>
        <family val="2"/>
        <charset val="1"/>
      </rPr>
      <t xml:space="preserve"> : 115283 / 115335 / 115348 / 115355
</t>
    </r>
    <r>
      <rPr>
        <b/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  <charset val="1"/>
      </rPr>
      <t xml:space="preserve"> : 115277 / 115297 / 115330</t>
    </r>
  </si>
  <si>
    <r>
      <t>Relevé Mars 2016</t>
    </r>
    <r>
      <rPr>
        <sz val="11"/>
        <color rgb="FF000000"/>
        <rFont val="Calibri"/>
        <family val="2"/>
      </rPr>
      <t xml:space="preserve"> :
</t>
    </r>
    <r>
      <rPr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</rPr>
      <t xml:space="preserve"> : J TESSON / J ROENSTENBURG (Auditeur IRATA) / V LEBHAR / A SANTIAGO / J TESSON
</t>
    </r>
    <r>
      <rPr>
        <u/>
        <sz val="11"/>
        <color rgb="FF000000"/>
        <rFont val="Calibri"/>
        <family val="2"/>
      </rPr>
      <t>AWG</t>
    </r>
    <r>
      <rPr>
        <sz val="11"/>
        <color rgb="FF000000"/>
        <rFont val="Calibri"/>
        <family val="2"/>
      </rPr>
      <t xml:space="preserve"> : S ARMAND / T GOGE
 </t>
    </r>
    <r>
      <rPr>
        <u/>
        <sz val="11"/>
        <color rgb="FF000000"/>
        <rFont val="Calibri"/>
        <family val="2"/>
      </rPr>
      <t>ATIS</t>
    </r>
    <r>
      <rPr>
        <sz val="11"/>
        <color rgb="FF000000"/>
        <rFont val="Calibri"/>
        <family val="2"/>
      </rPr>
      <t xml:space="preserve"> : P LOUKELO x 2 / S ROCHEREUX / L KIST
</t>
    </r>
    <r>
      <rPr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</rPr>
      <t xml:space="preserve"> : D VIEGAS / C VIALA / N SMILOVIC </t>
    </r>
  </si>
  <si>
    <t>Echéance</t>
  </si>
  <si>
    <r>
      <rPr>
        <u/>
        <sz val="11"/>
        <color rgb="FF000000"/>
        <rFont val="Calibri"/>
        <family val="2"/>
      </rPr>
      <t>Assessment du 25/03/16</t>
    </r>
    <r>
      <rPr>
        <sz val="11"/>
        <color rgb="FF000000"/>
        <rFont val="Calibri"/>
        <family val="2"/>
        <charset val="1"/>
      </rPr>
      <t xml:space="preserve"> :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  <charset val="1"/>
      </rPr>
      <t xml:space="preserve"> : F ARNOUX / A PERRAD A LA GENA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  <charset val="1"/>
      </rPr>
      <t xml:space="preserve"> : G DUMONT / G VALIA / D ENSELME / C MOSCARDINI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A CATANIA
</t>
    </r>
    <r>
      <rPr>
        <u/>
        <sz val="11"/>
        <color rgb="FF000000"/>
        <rFont val="Calibri"/>
        <family val="2"/>
      </rPr>
      <t>L3</t>
    </r>
    <r>
      <rPr>
        <sz val="11"/>
        <color rgb="FF000000"/>
        <rFont val="Calibri"/>
        <family val="2"/>
      </rPr>
      <t xml:space="preserve"> : R MASSON</t>
    </r>
  </si>
  <si>
    <t>KILOMETRES SERVICES</t>
  </si>
  <si>
    <t>FC8304</t>
  </si>
  <si>
    <t>Forfait prestation VISAS GABON - T GOGE et S ARMAND - Mars/Avril 2016</t>
  </si>
  <si>
    <t>..\KILOMETRES SERVICES\16-03 MARS\KM SERVICES - Fact FC8304 - 19.03.16.pdf</t>
  </si>
  <si>
    <t>Aimant permanent + Bloc 18 kg pour ANA</t>
  </si>
  <si>
    <t>Fournitures de bureau
Commande n°98851808 du 14/03/16
Commande n°98916680 du 16/03/16</t>
  </si>
  <si>
    <t>..\LYRECO\16-03 MARS\LYRECO - Fact 5810322768 - 31.03.16.pdf</t>
  </si>
  <si>
    <t>0342016</t>
  </si>
  <si>
    <t>0562016</t>
  </si>
  <si>
    <t>0502016
0522016
0532016</t>
  </si>
  <si>
    <t>Visite médicale de D GONCALVES le 25/02/16</t>
  </si>
  <si>
    <t>..\EXPERTIS\16-03 MARS\EXPERTIS - Fact 43304 - 31.03.16.pdf</t>
  </si>
  <si>
    <t>Visite médicale de D DURAND le 15/03/16</t>
  </si>
  <si>
    <t>..\CMETE\16-03 MARS\CMETE - Fact 43 (DURAND) - 31.03.16.pdf</t>
  </si>
  <si>
    <t>Visite médicale de N SMILOVIC le 25/03/16</t>
  </si>
  <si>
    <t>..\CMETE\16-03 MARS\CMETE - Fact 42 (SMILOVIC) - 31.03.16.pdf</t>
  </si>
  <si>
    <t>742/1000143</t>
  </si>
  <si>
    <t>Formation donnée par Julio SANT'ANNA IRATA VITROLLES du 21/03/16 (sem 12)</t>
  </si>
  <si>
    <t>..\ACTUAL\16-03 MARS\ACTUAL - Fact 742_1000143 - 31.03.16.pdf</t>
  </si>
  <si>
    <t>742/1000142</t>
  </si>
  <si>
    <t>Formation donnée par Dimitri DE VOGELAERE  CQP NICE du 01/03 (sem 9)</t>
  </si>
  <si>
    <t>..\ACTUAL\16-03 MARS\ACTUAL - Fact 742_1000142 - 31.03.16.pdf</t>
  </si>
  <si>
    <t>FR2016A001202</t>
  </si>
  <si>
    <t>Pack Master Plus LINUX (08/04/16 - 07/07/16)</t>
  </si>
  <si>
    <t>..\ARSYS\16-04 AVRIL\ARSYS - Fact FR2016A001202 - 08.04.16.pdf</t>
  </si>
  <si>
    <t>DESCOURS &amp; CABAUD</t>
  </si>
  <si>
    <t>MS31926</t>
  </si>
  <si>
    <t>Commande n°846224 du 04/03/16
96 x bombes pour AWG</t>
  </si>
  <si>
    <t>LCR</t>
  </si>
  <si>
    <t>..\DESCOURS &amp; CABAUD\16-03 MARS\DESCOURS - Fact MS31926 - 31.03.16.pdf</t>
  </si>
  <si>
    <t>0492016</t>
  </si>
  <si>
    <t>FAC031640709853</t>
  </si>
  <si>
    <t>Location Fontaine à eau - Avril 2016</t>
  </si>
  <si>
    <t>..\CULLIGAN\16-03 MARS\CULLIGAN - Fact FAC031640709853 - 30.03.16.pdf</t>
  </si>
  <si>
    <t>Assessment TRINIDAD 7,8 et 9/04/16</t>
  </si>
  <si>
    <t>..\SC SOLO SRL\16-04 AVRIL\SC SOLO - Fact 24 - 11.04.16.pdf</t>
  </si>
  <si>
    <t>193167-01-MP1603</t>
  </si>
  <si>
    <t>Myung-Hoon SEONG - Baseline Inspector
+ Dae Hyun PARK - Baseline Inspector - Mars 2016</t>
  </si>
  <si>
    <t>..\COENS ENERGY\16-04 AVRIL\COENS - Fact 193167-01-MP1603 - 07.04.16.pdf</t>
  </si>
  <si>
    <t>AV16.03.096</t>
  </si>
  <si>
    <t>Remboursement de la caution de 1000 € par chèque 3584036 du 20/12/15 (BANQUE POSTALE) mais retour chèque impayé car fonds insuffisants.
Remboursement ok suite à virement sur SMC</t>
  </si>
  <si>
    <t>1604C0032323</t>
  </si>
  <si>
    <t>Abonnement alarme du 01/04 au 30/04/16</t>
  </si>
  <si>
    <t>..\VERISURE SECURITAS\16-04 AVRIL\VERISURE - Fact 1604C0032323 - 01.04.16.pdf</t>
  </si>
  <si>
    <t>F160222</t>
  </si>
  <si>
    <t>CQP 1 Epinay du 25/01 au 19/02/16</t>
  </si>
  <si>
    <t>..\LANZA Charles\16-02 FEVRIER\C LANZA - Fact F160222 (CQP 1) - 22.02.16.pdf</t>
  </si>
  <si>
    <t>FA3607</t>
  </si>
  <si>
    <t>NICE Mise à disposition du site pour formation du 01/02 au 03/03/16</t>
  </si>
  <si>
    <t>..\FORMA +\16-04 AVRIL\FORMA+ - Fact FA3607 - 07.04.16.pdf</t>
  </si>
  <si>
    <t>IVH1022-160401</t>
  </si>
  <si>
    <t>GMC MOHO NORD Project - Mars 2016</t>
  </si>
  <si>
    <t>..\ASSOCIATED MARITIME AFFAIRS\16-04 AVRIL\AMA - Fact IVH1022-160401 - 12.04.16.pdf</t>
  </si>
  <si>
    <t>Formation IRATA Vitrolles 21 au 25/03/16
+ Formation Secours Vitrolles</t>
  </si>
  <si>
    <t>..\CLAUZARD Matthieu\16-04 AVRIL\M CLAUZARD - Fact 2016040008 - 12.04.16.pdf</t>
  </si>
  <si>
    <t>Cotisations pour salariés expatriés 1er trimestre 2016</t>
  </si>
  <si>
    <t>Envois MARS 2016</t>
  </si>
  <si>
    <t>Mesureur d'epaisseur premium + cales 4 gradins</t>
  </si>
  <si>
    <t>..\LA POSTE\16-04 AVRIL\LA POSTE - Fact 43841600 - 08.04.16.pdf</t>
  </si>
  <si>
    <t>..\ACTION NDT\16-04 AVRIL\ACTION NDT - Fact F82160210 - 08.04.16.pdf</t>
  </si>
  <si>
    <t>0592016 - Part 4</t>
  </si>
  <si>
    <t>..\PETZL\16-04 AVRIL\PETZL - Fact 7000033309 (0592016) - 13.04.16.pdf</t>
  </si>
  <si>
    <t>Remboursement salaires I PITHER (60%)</t>
  </si>
  <si>
    <t>Remboursement salaires I PITHER (60%) de juillet à octobre 2015</t>
  </si>
  <si>
    <t>..\AWG\15-12 DECEMBRE\AWG - Note de remboursement salaires Ida PITHER - 16.12.15.pdf</t>
  </si>
  <si>
    <t>FC8669</t>
  </si>
  <si>
    <t>Forfait prestation VISAS GABON - C LANZA et A MARQUANT - Avril/Mai 2016</t>
  </si>
  <si>
    <t>..\KILOMETRES SERVICES\16-04 AVRIL\KM SERVICES - Fact FC8669 - 12.04.16.pdf</t>
  </si>
  <si>
    <t>Qualité control et total environnement BOUVIER</t>
  </si>
  <si>
    <t>..\..\..\EXERCISE 2014\020 FACTURES ACHAT\ENERJIA\D2013.2046_ENERJIA_311013.pdf</t>
  </si>
  <si>
    <t>Qualité control et total environnement J BOUVIER Mars 2016</t>
  </si>
  <si>
    <t>..\EVOLUTEC\16-03 MARS\EVOLUTEC - Fact 160302159 (BOUVIER) - 31.03.16.pdf</t>
  </si>
  <si>
    <t>F6A22615</t>
  </si>
  <si>
    <t>..\TOTAL GR\16-04 AVRIL\TOTAL - Fact F6A22615 - 15.04.16.pdf</t>
  </si>
  <si>
    <t>AG 2016 // 200631-201603088</t>
  </si>
  <si>
    <t>Etablissements des docs relatifs à l'approbation des comptes clos le 30/09/15</t>
  </si>
  <si>
    <t>..\PETIT Gilles (Avocat)\16-03 MARS\G PETIT - Fact 200631-201603088 - 30.03.16.pdf</t>
  </si>
  <si>
    <t>SCP MAILLARD &amp; LEFEVRE</t>
  </si>
  <si>
    <t>Note d'honoraires pour dossier réf 2016011 ATIS C./JANNIN</t>
  </si>
  <si>
    <t>..\SCP MAILLARD &amp; LEFEVRE\16-04 AVRIL\SCP M&amp;L - Fact 2016026 (JANNIN) - 13.04.16.pdf</t>
  </si>
  <si>
    <t>Note d'honoraires dossier réf 2016013 ATIS C./LAVRGNE</t>
  </si>
  <si>
    <t>..\SCP MAILLARD &amp; LEFEVRE\16-04 AVRIL\SCP M&amp;L - Fact 2016025 (LAVERGNE) - 13.04.16.pdf</t>
  </si>
  <si>
    <t>Transport aérosols pour AWG</t>
  </si>
  <si>
    <t>..\COMETRANS\16-03 MARS\COMETRANS - Fact 302971 - 24.03.16.pdf</t>
  </si>
  <si>
    <t>MAILLARD Anne-Christine</t>
  </si>
  <si>
    <t>2016-017</t>
  </si>
  <si>
    <t>..\MAILLARD Anne-Christine (Avocate)\16-04 AVRIL\AC MAILLARD - Fact 2016-017 - 15.04.16.pdf</t>
  </si>
  <si>
    <t>0442437967 16C7- 1D04</t>
  </si>
  <si>
    <t>0442026150 16C7- 2N02</t>
  </si>
  <si>
    <t>Avocat droit fiscal pour problème TVA - Consultations du 14 et 21/03/16</t>
  </si>
  <si>
    <t>Abonnement ligne fixe du 12/04 au 11/05/16 + et 01 au 31/03/16</t>
  </si>
  <si>
    <t>..\ORANGE\0442437967\16-04 AVRIL\ORANGE - Fact 0442437967 16C7- 1D04 - 13.04.16.pdf</t>
  </si>
  <si>
    <t>Abonnement ligne fixe du 12/04 au 11/06/16 + Communications du 12/02/15 au 11/04/16</t>
  </si>
  <si>
    <t>..\ORANGE\0442026150\16-04 AVRIL\ORANGE - Fact 0442026150 16C7- 2N02 - 13.04.16.pdf</t>
  </si>
  <si>
    <t>Forfait, formules et options parc 7 lignes mars 2016</t>
  </si>
  <si>
    <t>..\ORANGE\COMPTE 61021161\16-03 MARS\ORANGE - Fact 47501806 - 31.03.16.pdf</t>
  </si>
  <si>
    <t>Whois privé - Protection d'identité Enregistrement Internic atisworld.com (15/06/2016-14/06/2017)</t>
  </si>
  <si>
    <t>..\ARSYS\16-04 AVRIL\ARSYS - Fact FR2016B002246 - 16.04.16.pdf</t>
  </si>
  <si>
    <t>FA067929</t>
  </si>
  <si>
    <t>400 Aérosols ARDROX pour ANA</t>
  </si>
  <si>
    <t>..\CHIMIMECA\16-04 AVRIL\CHIMIMECA - Fact FA067929 - 04.04.16.pdf</t>
  </si>
  <si>
    <t>2016 T1</t>
  </si>
  <si>
    <t>0652016</t>
  </si>
  <si>
    <t xml:space="preserve">Anyscan + Palpeurs + Câble pour </t>
  </si>
  <si>
    <t>..\ACTION NDT\16-04 AVRIL\ACTION NDT - Fact F82160217 - 14.04.16.pdf</t>
  </si>
  <si>
    <t>Commande de matériel n°21884 pour revente</t>
  </si>
  <si>
    <t>..\PETZL\16-04 AVRIL\PETZL - Fact 7000035188 (0662016) - 15.04.16.pdf</t>
  </si>
  <si>
    <t>742/1000065</t>
  </si>
  <si>
    <t>742/1000066</t>
  </si>
  <si>
    <t>742/1000069</t>
  </si>
  <si>
    <t>Appel de cotisation 1er trimestre 2016</t>
  </si>
  <si>
    <t>..\CIPRES\16-04 AVRIL\CIPRES - Cotisation 1er T 2016 - 15.04.16.pdf</t>
  </si>
  <si>
    <t>Note de frais avril 2016</t>
  </si>
  <si>
    <t>2016-012</t>
  </si>
  <si>
    <t>Formation EPI FILETS du 7 au 8/04/16 LE MUY pour BUREAU VERITAS</t>
  </si>
  <si>
    <t>..\PEYRET Pierre\16-04 AVRIL\P PEYRET - Fact 2016-02 - 17.04.16.pdf</t>
  </si>
  <si>
    <t>Avance sur trésorerie</t>
  </si>
  <si>
    <t>2016-04-013</t>
  </si>
  <si>
    <t>Droit d'accès salle cordiste du 30/03 au 21/04/16</t>
  </si>
  <si>
    <t>..\URBAN EVASION\16-04 AVRIL\URBAN EVASION - Fact 2016-04-013 - 21.04.16.pdf</t>
  </si>
  <si>
    <t>0662016 - Part 1</t>
  </si>
  <si>
    <t>0662016 - Part 2</t>
  </si>
  <si>
    <t>..\PETZL\16-04 AVRIL\PETZL - Fact 7000037022 (0662016) - 25.04.16.pdf</t>
  </si>
  <si>
    <t>..\IFAERO (CCI NICE COTE D'AZUR)\15-12 DECEMBRE\IFAERO - Fact 025FACT2550972 - 07.12.15.pdf</t>
  </si>
  <si>
    <t>IFAERO (CCI NICE COTE D'AZUR)</t>
  </si>
  <si>
    <t>Formation SST 26 et 27/10/15 NICE</t>
  </si>
  <si>
    <t>Loyer mai 2016 CV-567-EC</t>
  </si>
  <si>
    <t>..\SIXT\16-04 AVRIL\SIXT - Fact 55583469 - 22.04.16.pdf</t>
  </si>
  <si>
    <t>EVOLUTEC INGENIERIE INTERNATIONALE</t>
  </si>
  <si>
    <t>Commande n°535307504 Marteau perfo + accu + chargeur + mèche</t>
  </si>
  <si>
    <t>..\HILTI\16-04 AVRIL\HILTI - Fact 4092701848 - 25.04.16.pdf</t>
  </si>
  <si>
    <t>0754505</t>
  </si>
  <si>
    <t>Frais tenue de comptes exercice 2016 forfait BOX OFFICE (PEI)</t>
  </si>
  <si>
    <t>..\ORANGE\CONTRAT NZ08015\16-05 MAI\ORANGE - Fact F5680485 - 01.05.16.pdf</t>
  </si>
  <si>
    <t>742/1000067</t>
  </si>
  <si>
    <t>742/1000068</t>
  </si>
  <si>
    <t>F2016009655</t>
  </si>
  <si>
    <t>NZ08015 - 2016/F5680485</t>
  </si>
  <si>
    <t>..\NOVA SUBSEA\16-05 MAI\NOVA SUBSEA - Fact 5148 - 02.05.16.pdf</t>
  </si>
  <si>
    <t>..\EUROSTRAL\16-04 AVRIL</t>
  </si>
  <si>
    <t>CLAUZARD Matthieu</t>
  </si>
  <si>
    <t>BOUGAINVILLIER</t>
  </si>
  <si>
    <t>SURVIE MER FORMATION (SMF)</t>
  </si>
  <si>
    <t>SINUE SAIZ</t>
  </si>
  <si>
    <t>RENAULT</t>
  </si>
  <si>
    <t>PIRES Virginie</t>
  </si>
  <si>
    <t>LODGIS PERDIGUES BAYEN</t>
  </si>
  <si>
    <t>F2016-01</t>
  </si>
  <si>
    <t>..\IES Liyacine BOUZEMAN\16-05 MAI\IES L BOUZEMAM - Fact F2016-01 - 03.05.16.pdf</t>
  </si>
  <si>
    <r>
      <rPr>
        <u/>
        <sz val="11"/>
        <color rgb="FF000000"/>
        <rFont val="Calibri"/>
        <family val="2"/>
      </rPr>
      <t>Assessment du 08/04/16</t>
    </r>
    <r>
      <rPr>
        <sz val="11"/>
        <color rgb="FF000000"/>
        <rFont val="Calibri"/>
        <family val="2"/>
        <charset val="1"/>
      </rPr>
      <t xml:space="preserve"> :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  <charset val="1"/>
      </rPr>
      <t xml:space="preserve"> : V MANJOO / R RAMLOGAN / M ADAMS / D RAMDEEN / K A EUSTACE / A P DASS / R A MANJOO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  <charset val="1"/>
      </rPr>
      <t xml:space="preserve"> : F MOHAMMED</t>
    </r>
  </si>
  <si>
    <t>MRS3625224</t>
  </si>
  <si>
    <t>0632016</t>
  </si>
  <si>
    <r>
      <rPr>
        <b/>
        <u/>
        <sz val="11"/>
        <color rgb="FF000000"/>
        <rFont val="Calibri"/>
        <family val="2"/>
      </rPr>
      <t>Envois à ANA</t>
    </r>
    <r>
      <rPr>
        <sz val="11"/>
        <color rgb="FF000000"/>
        <rFont val="Calibri"/>
        <family val="2"/>
        <charset val="1"/>
      </rPr>
      <t xml:space="preserve"> :
05/04/16</t>
    </r>
  </si>
  <si>
    <t>..\DHL\16-04 AVRIL\DHL - Fact MRS3625224 - 30.04.16.pdf</t>
  </si>
  <si>
    <t>Qualité control et total environnement J BOUVIER Février 2016</t>
  </si>
  <si>
    <t>..\EVOLUTEC\16-02 FEVRIER\EVOLUTEC - Fact 160202087 (BOUVIER) - 28.02.16.pdf</t>
  </si>
  <si>
    <t>FANGOUSE Nicolas</t>
  </si>
  <si>
    <t xml:space="preserve">Formation CQP EPINAY du 30/03 au 21/04/16 </t>
  </si>
  <si>
    <t>..\FANGOUSE Nicolas\16-04 AVRIL\N FANGOUSE - Fact F2016001 - 25.04.16.pdf</t>
  </si>
  <si>
    <t>ATIS 02-16</t>
  </si>
  <si>
    <t>Formation IRATA VITROLLES du 26 au 29/04/16 + Formation APEX AJACCIO du 02 au 04/05/16</t>
  </si>
  <si>
    <t>..\LE PLAIN Nicolas\16-05 MAI\N LE PLAIN - Fact ATIS 02-16 - 05.05.16.pdf</t>
  </si>
  <si>
    <t>OSC</t>
  </si>
  <si>
    <t>Annonce publicitaire Annuaire GEP-AFTP 2016</t>
  </si>
  <si>
    <t>..\OSC\16-04 AVRIL\OSC - Fact VEP_5289 - 22.04.16.pdf</t>
  </si>
  <si>
    <t>F6B09393</t>
  </si>
  <si>
    <t>..\TOTAL GR\16-04 AVRIL\TOTAL - Fact F6B09393 - 30.04.16.pdf</t>
  </si>
  <si>
    <r>
      <t>Assessment du 07/04/16</t>
    </r>
    <r>
      <rPr>
        <sz val="11"/>
        <color rgb="FF000000"/>
        <rFont val="Calibri"/>
        <family val="2"/>
      </rPr>
      <t xml:space="preserve"> :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K GEORGE / A JUMRATEE / J MOHAMMED / D RAMPERSAD / V SAMSOODEEN / S PERSAD</t>
    </r>
  </si>
  <si>
    <r>
      <t>Assessment du 29/04/16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M BUTKOVIC / DP URSA / S MOREAU / L MAZELLA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D KEBABI FARET
</t>
    </r>
    <r>
      <rPr>
        <u/>
        <sz val="11"/>
        <color rgb="FF000000"/>
        <rFont val="Calibri"/>
        <family val="2"/>
      </rPr>
      <t>L2 Refresh</t>
    </r>
    <r>
      <rPr>
        <sz val="11"/>
        <color rgb="FF000000"/>
        <rFont val="Calibri"/>
        <family val="2"/>
      </rPr>
      <t xml:space="preserve"> : Y BOURGUET
</t>
    </r>
    <r>
      <rPr>
        <u/>
        <sz val="11"/>
        <color rgb="FF000000"/>
        <rFont val="Calibri"/>
        <family val="2"/>
      </rPr>
      <t>L3</t>
    </r>
    <r>
      <rPr>
        <sz val="11"/>
        <color rgb="FF000000"/>
        <rFont val="Calibri"/>
        <family val="2"/>
      </rPr>
      <t xml:space="preserve"> : S ROSTAIN
</t>
    </r>
    <r>
      <rPr>
        <u/>
        <sz val="11"/>
        <color rgb="FF000000"/>
        <rFont val="Calibri"/>
        <family val="2"/>
      </rPr>
      <t>L3 Refresh</t>
    </r>
    <r>
      <rPr>
        <sz val="11"/>
        <color rgb="FF000000"/>
        <rFont val="Calibri"/>
        <family val="2"/>
      </rPr>
      <t xml:space="preserve"> : M CLAUZARD</t>
    </r>
  </si>
  <si>
    <r>
      <t>Assessment du 30/04/16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B GEORGES / M CAMBOU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G GUERRIER
</t>
    </r>
    <r>
      <rPr>
        <u/>
        <sz val="11"/>
        <color rgb="FF000000"/>
        <rFont val="Calibri"/>
        <family val="2"/>
      </rPr>
      <t>L2 Refresh</t>
    </r>
    <r>
      <rPr>
        <sz val="11"/>
        <color rgb="FF000000"/>
        <rFont val="Calibri"/>
        <family val="2"/>
      </rPr>
      <t xml:space="preserve"> : B HOUQUES
</t>
    </r>
    <r>
      <rPr>
        <u/>
        <sz val="11"/>
        <color rgb="FF000000"/>
        <rFont val="Calibri"/>
        <family val="2"/>
      </rPr>
      <t>L3 Refresh</t>
    </r>
    <r>
      <rPr>
        <sz val="11"/>
        <color rgb="FF000000"/>
        <rFont val="Calibri"/>
        <family val="2"/>
      </rPr>
      <t xml:space="preserve"> : V LEBHAR</t>
    </r>
  </si>
  <si>
    <t>FAC041640713137</t>
  </si>
  <si>
    <t>Location Fontaine à eau - Mai 2016</t>
  </si>
  <si>
    <t>..\CULLIGAN\16-04 AVRIL\CULLIGAN - Fact FAC041640713137 - 27.04.16.pdf</t>
  </si>
  <si>
    <t>742/1000219</t>
  </si>
  <si>
    <t>Inspection Frédéric DUGAIN du 18 au 24/04/16 (sem 16)</t>
  </si>
  <si>
    <t>..\ACTUAL\16-04 AVRIL\ACTUAL - Fact 742.1000219 - 30.04.16.pdf</t>
  </si>
  <si>
    <t>742/1000220</t>
  </si>
  <si>
    <t>..\ACTUAL\16-04 AVRIL\ACTUAL - Fact 742.1000220 - 30.04.16.pdf</t>
  </si>
  <si>
    <t>193167-02-MP1602-01</t>
  </si>
  <si>
    <t>Kyeong-Myeon KIM - Baseline Inspector - Février 2016 (Service)</t>
  </si>
  <si>
    <t>..\COENS ENERGY\16-03 MARS\COENS - Fact 193167-02-MP1602-01 (Sce KM KIM) - 08.03.16.pdf</t>
  </si>
  <si>
    <t>193167-02-MP1602-02</t>
  </si>
  <si>
    <t>193167-02-MP1602-03</t>
  </si>
  <si>
    <t>Kyeong-Myeon KIM - Baseline Inspector - Février 2016 (Mob/Demob)</t>
  </si>
  <si>
    <t>Kyeong-Myeon KIM - Baseline Inspector - Février 2016 (Expenses)</t>
  </si>
  <si>
    <t>..\COENS ENERGY\16-03 MARS\COENS - Fact 193167-02-MP1602-02 (Mob Demob KM KIM) - 08.03.16.pdf</t>
  </si>
  <si>
    <t>..\COENS ENERGY\16-03 MARS\COENS - Fact 193167-02-MP1602-03 (Exp KM KIM) - 08.03.16.pdf</t>
  </si>
  <si>
    <t>193167-02-MP-1603-03</t>
  </si>
  <si>
    <t>193167-02-MP-1603-02</t>
  </si>
  <si>
    <t>193167-02-MP-1603-01</t>
  </si>
  <si>
    <t>SH PARK - Baseline Inspector - Mars 2016 (Service)</t>
  </si>
  <si>
    <t>..\COENS ENERGY\16-04 AVRIL\COENS - Fact 193167-02-MP1603-01 (Sce SH PARK) - 27.04.16.pdf</t>
  </si>
  <si>
    <t>KM KIM - Baseline Inspector - Mars 2016 (Service)</t>
  </si>
  <si>
    <t>..\COENS ENERGY\16-04 AVRIL\COENS - Fact 193167-02-MP1603-01 (Sce KM KIM) - 27.04.16.pdf</t>
  </si>
  <si>
    <t>SH PARK - Baseline Inspector - Mars 2016 (Mob/Demob)</t>
  </si>
  <si>
    <t>SH PARK - Baseline Inspector - Mars 2016 (Expenses)</t>
  </si>
  <si>
    <t>KM KIM - Baseline Inspector - Mars 2016 (Expenses)</t>
  </si>
  <si>
    <t>KM KIM - Baseline Inspector - Mars 2016 (Mob/Demob)</t>
  </si>
  <si>
    <t>..\COENS ENERGY\16-04 AVRIL\COENS - Fact 193167-02-MP1603-02 (Mob Demob SH PARK) - 27.04.16.pdf</t>
  </si>
  <si>
    <t>..\COENS ENERGY\16-04 AVRIL\COENS - Fact 193167-02-MP1603-02 (Mob Demob KM KIM) - 27.04.16.pdf</t>
  </si>
  <si>
    <t>..\COENS ENERGY\16-04 AVRIL\COENS - Fact 193167-02-MP1603-03 (Exp SH PARK) - 27.04.16.pdf</t>
  </si>
  <si>
    <t>..\COENS ENERGY\16-04 AVRIL\COENS - Fact 193167-02-MP1603-03 (Exp KM KIM) - 27.04.16.pdf</t>
  </si>
  <si>
    <t>..\EVOLUTEC\16-04 AVRIL\EVOLUTEC - Fact 160402124 (avion BOUVIER) - 01.04.16.pdf</t>
  </si>
  <si>
    <t>FA0773</t>
  </si>
  <si>
    <t>Nettoyage locaux avril 2016</t>
  </si>
  <si>
    <t>..\BIO NET GROUP\16-04 AVRIL\BIO NET - Fact FA0773 - 30.04.16.pdf</t>
  </si>
  <si>
    <t>CORIALIS</t>
  </si>
  <si>
    <t>..\CORIALIS\16-04 AVRIL\CORIALIS - Fact 16096 (ODIN 1er T2016) - 30.04.16.pdf</t>
  </si>
  <si>
    <t>..\CORIALIS\16-04 AVRIL\CORIALIS - Fact 16098 (ODIN) - 30.04.16.pdf</t>
  </si>
  <si>
    <t>T ODIN - Prestation Welding Supervisor TEPA-KAO-2016-S-120 ThO - Avril 2016</t>
  </si>
  <si>
    <t>P DUPRAT - Coating Painting Supervisor TEPA-KAO-2015-S1-147 PiD - Avril 2016</t>
  </si>
  <si>
    <t>..\CORIALIS\16-04 AVRIL\CORIALIS - Fact 16097 (DUPRAT) - 30.04.16.pdf</t>
  </si>
  <si>
    <t>T ODIN - Prestation Welding Supervisor TEPA-KAO-2016-S-120 ThO - Janvier et Février 2016</t>
  </si>
  <si>
    <t>Fournitures de bureau
Commande n°99532024 du 18/04/16</t>
  </si>
  <si>
    <t>..\LYRECO\16-04 AVRIL\LYRECO - Fact 5810324043 - 30.04.16.pdf</t>
  </si>
  <si>
    <t>0672016</t>
  </si>
  <si>
    <t>MASE</t>
  </si>
  <si>
    <t>M160114</t>
  </si>
  <si>
    <t>Certification 3 ans</t>
  </si>
  <si>
    <t>..\MASE\16-05 MAI\MASE - Fact M160114 - 04.05.16.pdf</t>
  </si>
  <si>
    <t>1604000041/EL7P1</t>
  </si>
  <si>
    <t>..\SOCOTEC\16-03 MARS\SOCOTEC - Fact 1604000041_EL7P1 - 29.04.16.pdf</t>
  </si>
  <si>
    <t>F12.03.2016</t>
  </si>
  <si>
    <t>FR2016B002246</t>
  </si>
  <si>
    <t>F2016.3885</t>
  </si>
  <si>
    <t>..\ENERJIA\16-02 FEVRIER\ENERJIA - Fact 3885 (FLOQUET) - 29.02.16.pdf</t>
  </si>
  <si>
    <t>F2016.3888</t>
  </si>
  <si>
    <t>..\ENERJIA\16-02 FEVRIER\ENERJIA - Fact 3888 (REISER) - 29.02.16.pdf</t>
  </si>
  <si>
    <t>F2016.3928</t>
  </si>
  <si>
    <t>..\ENERJIA\16-03 MARS\ENERJIA - Fact 3928 - 31.03.16.pdf</t>
  </si>
  <si>
    <t>LAVERGNE Cedric</t>
  </si>
  <si>
    <t>Indémnités</t>
  </si>
  <si>
    <t>Indémnités suite décision de justice</t>
  </si>
  <si>
    <t>..\LAVERGNE Cedric\LAVERGNE - Protocole d'accord transactionnel - avril 2016.pdf</t>
  </si>
  <si>
    <t>IVH1022-160501</t>
  </si>
  <si>
    <t>GMC MOHO NORD Project - Avril 2016</t>
  </si>
  <si>
    <t>..\ASSOCIATED MARITIME AFFAIRS\16-05 MAI\AMA - Fact IVH1022-160501 - 09.05.16.pdf</t>
  </si>
  <si>
    <t>Assessment Vitrolles du 29 et 30/04/16</t>
  </si>
  <si>
    <t>..\SC SOLO SRL\16-05 MAI\SC SOLO - Fact 27 - 04.05.16.pdf</t>
  </si>
  <si>
    <t>..\COENS ENERGY\16-03 MARS\COENS - Fact 193167-01-MP1602 - 08.03.16 (Service MH SEONG).pdf</t>
  </si>
  <si>
    <r>
      <rPr>
        <b/>
        <u/>
        <sz val="11"/>
        <color rgb="FF000000"/>
        <rFont val="Calibri"/>
        <family val="2"/>
      </rPr>
      <t>Relevé Avril 2016</t>
    </r>
    <r>
      <rPr>
        <b/>
        <sz val="11"/>
        <color rgb="FF000000"/>
        <rFont val="Calibri"/>
        <family val="2"/>
      </rPr>
      <t xml:space="preserve"> :</t>
    </r>
    <r>
      <rPr>
        <sz val="11"/>
        <color rgb="FF000000"/>
        <rFont val="Calibri"/>
        <family val="2"/>
        <charset val="1"/>
      </rPr>
      <t xml:space="preserve">
</t>
    </r>
    <r>
      <rPr>
        <b/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  <charset val="1"/>
      </rPr>
      <t xml:space="preserve"> : N LE PLAIN x 2 / T DUBREUIL
</t>
    </r>
    <r>
      <rPr>
        <b/>
        <u/>
        <sz val="11"/>
        <color rgb="FF000000"/>
        <rFont val="Calibri"/>
        <family val="2"/>
      </rPr>
      <t>AWG</t>
    </r>
    <r>
      <rPr>
        <sz val="11"/>
        <color rgb="FF000000"/>
        <rFont val="Calibri"/>
        <family val="2"/>
        <charset val="1"/>
      </rPr>
      <t xml:space="preserve"> : C LANZA
</t>
    </r>
    <r>
      <rPr>
        <b/>
        <u/>
        <sz val="11"/>
        <color rgb="FF000000"/>
        <rFont val="Calibri"/>
        <family val="2"/>
      </rPr>
      <t>ATIS</t>
    </r>
    <r>
      <rPr>
        <sz val="11"/>
        <color rgb="FF000000"/>
        <rFont val="Calibri"/>
        <family val="2"/>
        <charset val="1"/>
      </rPr>
      <t xml:space="preserve"> : P LOUKELO x 2
</t>
    </r>
    <r>
      <rPr>
        <b/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  <charset val="1"/>
      </rPr>
      <t xml:space="preserve"> : C VIALA
</t>
    </r>
    <r>
      <rPr>
        <b/>
        <u/>
        <sz val="11"/>
        <color rgb="FF000000"/>
        <rFont val="Calibri"/>
        <family val="2"/>
      </rPr>
      <t>CF 50%</t>
    </r>
    <r>
      <rPr>
        <sz val="11"/>
        <color rgb="FF000000"/>
        <rFont val="Calibri"/>
        <family val="2"/>
      </rPr>
      <t xml:space="preserve"> : J TESSON
</t>
    </r>
    <r>
      <rPr>
        <b/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U DENIS / O DENIS / C FLOQUET / P REISER</t>
    </r>
  </si>
  <si>
    <r>
      <rPr>
        <b/>
        <u/>
        <sz val="11"/>
        <color rgb="FF000000"/>
        <rFont val="Calibri"/>
        <family val="2"/>
      </rPr>
      <t>Relevé 100817</t>
    </r>
    <r>
      <rPr>
        <b/>
        <sz val="11"/>
        <color rgb="FF000000"/>
        <rFont val="Calibri"/>
        <family val="2"/>
      </rPr>
      <t xml:space="preserve"> :</t>
    </r>
    <r>
      <rPr>
        <sz val="11"/>
        <color rgb="FF000000"/>
        <rFont val="Calibri"/>
        <family val="2"/>
        <charset val="1"/>
      </rPr>
      <t xml:space="preserve">
</t>
    </r>
    <r>
      <rPr>
        <b/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  <charset val="1"/>
      </rPr>
      <t xml:space="preserve"> : 115388 / 115412 / 115419
</t>
    </r>
    <r>
      <rPr>
        <b/>
        <u/>
        <sz val="11"/>
        <color rgb="FF000000"/>
        <rFont val="Calibri"/>
        <family val="2"/>
      </rPr>
      <t>AWG</t>
    </r>
    <r>
      <rPr>
        <sz val="11"/>
        <color rgb="FF000000"/>
        <rFont val="Calibri"/>
        <family val="2"/>
        <charset val="1"/>
      </rPr>
      <t xml:space="preserve"> : 115375
</t>
    </r>
    <r>
      <rPr>
        <b/>
        <u/>
        <sz val="11"/>
        <color rgb="FF000000"/>
        <rFont val="Calibri"/>
        <family val="2"/>
      </rPr>
      <t>ATIS</t>
    </r>
    <r>
      <rPr>
        <sz val="11"/>
        <color rgb="FF000000"/>
        <rFont val="Calibri"/>
        <family val="2"/>
        <charset val="1"/>
      </rPr>
      <t xml:space="preserve"> : 115371 / 115408
</t>
    </r>
    <r>
      <rPr>
        <b/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  <charset val="1"/>
      </rPr>
      <t xml:space="preserve"> : 115415
</t>
    </r>
    <r>
      <rPr>
        <b/>
        <u/>
        <sz val="11"/>
        <color rgb="FF000000"/>
        <rFont val="Calibri"/>
        <family val="2"/>
      </rPr>
      <t>CF 50%</t>
    </r>
    <r>
      <rPr>
        <sz val="11"/>
        <color rgb="FF000000"/>
        <rFont val="Calibri"/>
        <family val="2"/>
      </rPr>
      <t xml:space="preserve"> : 115385
</t>
    </r>
    <r>
      <rPr>
        <b/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115377 / 115397 / 115404 / 115406</t>
    </r>
  </si>
  <si>
    <t>193167-01-MP-1604</t>
  </si>
  <si>
    <t>Myung-Hoon SEONG - Baseline Inspector
+ Dae Hyun PARK - Baseline Inspector - Avril 2016</t>
  </si>
  <si>
    <t>..\COENS ENERGY\16-05 MAI\COENS - Fact 193167-01-MP-1604 - 03.05.16.pdf</t>
  </si>
  <si>
    <t>193167-02-MP-1604-01</t>
  </si>
  <si>
    <t>KM KIM - Baseline Inspector - Avril 2016 (Service)</t>
  </si>
  <si>
    <t>..\COENS ENERGY\16-05 MAI\COENS - Fact 193167-02-MP-1604-01 (Sce KM KIM) - 09.05.16.pdf</t>
  </si>
  <si>
    <t>193167-02-MP-1604-02</t>
  </si>
  <si>
    <t>KM KIM - Baseline Inspector - Avril 2016 (Mob/Demob)</t>
  </si>
  <si>
    <t>..\COENS ENERGY\16-05 MAI\COENS - Fact 193167-02-MP-1604-02 (Mob Demob KM KIM) - 09.05.16.pdf</t>
  </si>
  <si>
    <t>193167-02-MP-1604-03</t>
  </si>
  <si>
    <t>KM KIM - Baseline Inspector - Avril 2016 (Expenses)</t>
  </si>
  <si>
    <t>..\COENS ENERGY\16-05 MAI\COENS - Fact 193167-02-MP-1604-03 (Exp KM KIM) - 09.05.16.pdf</t>
  </si>
  <si>
    <t>SH PARK - Baseline Inspector - Avril 2016 (Service)</t>
  </si>
  <si>
    <t>..\COENS ENERGY\16-05 MAI\COENS - Fact 193167-02-MP-1604-01 (Sce SH PARK) - 09.05.16.pdf</t>
  </si>
  <si>
    <t>SH PARK - Baseline Inspector - Avril 2016 (Mob/Demob)</t>
  </si>
  <si>
    <t>..\COENS ENERGY\16-05 MAI\COENS - Fact 193167-02-MP-1604-02 (Mob Demob SH PARK) - 09.05.16.pdf</t>
  </si>
  <si>
    <t>SH PARK - Baseline Inspector - Avril 2016 (Expenses)</t>
  </si>
  <si>
    <t>..\COENS ENERGY\16-05 MAI\COENS - Fact 193167-02-MP-1604-03 (Exp SH PARK) - 09.05.16.pdf</t>
  </si>
  <si>
    <t>Commande de matériel n°26542 pour revente</t>
  </si>
  <si>
    <t>..\PETZL\16-05 MAI\PETZL - Fact 7000042696 (0712016) - 09.05.16.pdf</t>
  </si>
  <si>
    <t>FC8984</t>
  </si>
  <si>
    <t>..\KILOMETRES SERVICES\16-05 MAI\KILOMETRES SCES - Fact FC894 - 12.05.16.pdf</t>
  </si>
  <si>
    <t>Forfait prestation VISAS URGENTS GABON - T GOGE et S ARMAND - Mai/Juin 2016</t>
  </si>
  <si>
    <t>Envois AVRIL 2016</t>
  </si>
  <si>
    <t>..\LA POSTE\16-05 MAI\LA POSTE - Fact 44083491 - 09.05.16.pdf</t>
  </si>
  <si>
    <t>Visite médicale L GINET - 03/03/16</t>
  </si>
  <si>
    <t>..\CBSA\16-05 MAI\CBSA - Fact 9261 - 10.05.16.pdf</t>
  </si>
  <si>
    <t>16.04.121</t>
  </si>
  <si>
    <t>CQP - 3 candidats - convention 2016-04069</t>
  </si>
  <si>
    <t>..\DPMC\16-03 MARS\DPMC - Avoir AV16.03.096 - 31.03.16.pdf</t>
  </si>
  <si>
    <t>..\DPMC\16-04 AVRIL\DPMC - Fact 16.04.121 - 20.04.16.pdf</t>
  </si>
  <si>
    <t>Remise annuelle sur inscriptions 2015 (60 candidats)
Utilisé pour factures 16.02.047 et 16.02.054</t>
  </si>
  <si>
    <t>1605C0039610</t>
  </si>
  <si>
    <t>Abonnement alarme du 01/05 au 31/05/16</t>
  </si>
  <si>
    <t>..\VERISURE SECURITAS\16-05 MAI\VERISURE - Fact 1605C0039610 - 01.05.16.pdf</t>
  </si>
  <si>
    <t>F6C22633</t>
  </si>
  <si>
    <t>..\TOTAL GR\16-05 MAI\TOTAL - Fact F6C22633 - 15.05.16.pdf</t>
  </si>
  <si>
    <t>F6C22650</t>
  </si>
  <si>
    <t>..\TOTAL GR\16-05 MAI\TOTAL - Fact F6C22650 - 15.05.16.pdf</t>
  </si>
  <si>
    <t>Refresh BOSIET/HUET G PITAVIN les 10 et 11/05/16</t>
  </si>
  <si>
    <t>..\SMF (Survie Mer Formation)\16-05 MAI\SMF - Fact 16125 - 12.05.16.pdf</t>
  </si>
  <si>
    <t>16.04.131</t>
  </si>
  <si>
    <t>CQP - 11 candidats - convention 2016-04074</t>
  </si>
  <si>
    <t>..\DPMC\16-04 AVRIL\DPMC - Fact 16.04.131 - 30.04.16.pdf</t>
  </si>
  <si>
    <t>16.04.125</t>
  </si>
  <si>
    <t>CQP - 1 candidat - convention 2016-04072</t>
  </si>
  <si>
    <t>..\DPMC\16-04 AVRIL\DPMC - Fact 16.04.125 - 30.04.16.pdf</t>
  </si>
  <si>
    <t>BVF162738</t>
  </si>
  <si>
    <t>0402016 - Part 2</t>
  </si>
  <si>
    <t>Commande matériel BVC161783 du 17/02/16 pour achat pour AWG (partie 2)</t>
  </si>
  <si>
    <t>..\BEAL\16-05 MAI\BEAL - Fact BVF162738 - 10.05.16.pdf</t>
  </si>
  <si>
    <t>Commande de matériel n°26727 pour revente</t>
  </si>
  <si>
    <t>..\PETZL\16-05 MAI\PETZL - Fact 7000043807 (0722016) - 13.05.16.pdf</t>
  </si>
  <si>
    <t>0442437967 16D5- 1D05</t>
  </si>
  <si>
    <t>Abonnement ligne fixe du 12/05 au 11/06/16 +  01 au 30/04/16</t>
  </si>
  <si>
    <t>..\ORANGE\0442437967\16-05 MAI\ORANGE - Fact 0442437967 16D5- 1D05 - 13.05.16.pdf</t>
  </si>
  <si>
    <t>Séjour du 23 au 26/05/16 pour T DUBREUIL (Formation IRATA Vitrolles)</t>
  </si>
  <si>
    <t>F2016050005</t>
  </si>
  <si>
    <t>Formation CQP EPINAY du 29/03 au 22/04/16</t>
  </si>
  <si>
    <t>..\LEBHAR Vincent\16-05 MAI\V LEBHAR - Fact F2016050005 - 10.05.16.pdf</t>
  </si>
  <si>
    <t>MULTIRISQUE ENTREPRISE 5357720904 - Période du 01/10/15 - 31/03/16</t>
  </si>
  <si>
    <t>MULTIRISQUE ENTREPRISE 5357720904 - Période du 01/04/15 - 30/09/15</t>
  </si>
  <si>
    <t>MULTIRISQUE ENTREPRISE 5357720904 - Période du 01/10/14 au 01/04/15</t>
  </si>
  <si>
    <t>..\..\..\EXERCISE 2014\020 FACTURES ACHAT\AXA\RCP\AXA_RCP5441386804_Q_010414-300914.pdf</t>
  </si>
  <si>
    <t>..\..\..\EXERCISE 2014\020 FACTURES ACHAT\AXA\MRE\AXA_MRE5357720904_Q_010414-300914.pdf</t>
  </si>
  <si>
    <t>..\..\..\EXERCISE 2014\020 FACTURES ACHAT\AXA\RCP\AXA_RCP4620830004_Q_010414-300914.pdf</t>
  </si>
  <si>
    <t>MULTIRISQUE ENTREPRISE 5357720904 - Période du 01/04/14 au 30/09/14</t>
  </si>
  <si>
    <t>MULTIRISQUE ENTREPRISE 5357720904 - Période du 01/10/13 au 31/03/14</t>
  </si>
  <si>
    <t>Révision contrat 
RC PRESTA 4620830004
 période du 01/10/12 au 01/10/13</t>
  </si>
  <si>
    <t>RC PRESTA 
période du 01/04/15 au 01/10/15</t>
  </si>
  <si>
    <t>RC PRESTA
période du 01/10/14 au 01/04/15</t>
  </si>
  <si>
    <t>RC PRESTA 
période du 01/04/14 au 01/10/14</t>
  </si>
  <si>
    <t>RC PRESTA
période du 01/10/13 au 01/04/2014</t>
  </si>
  <si>
    <r>
      <t xml:space="preserve">RC PRESTA 
période du 01/10/15 au 01/04/16
</t>
    </r>
    <r>
      <rPr>
        <sz val="11"/>
        <color theme="5" tint="-0.249977111117893"/>
        <rFont val="Calibri"/>
        <family val="2"/>
      </rPr>
      <t>Annulé et remplacé par RC PRESTA 4620830004 (01/10/15 - 01/04/16)</t>
    </r>
  </si>
  <si>
    <t>RC PRESTA
période du 01/04/16 au 30/09/16</t>
  </si>
  <si>
    <r>
      <t xml:space="preserve">RC PRESTA
période du 01/04/16 au 01/10/16
</t>
    </r>
    <r>
      <rPr>
        <sz val="11"/>
        <color theme="5" tint="-0.249977111117893"/>
        <rFont val="Calibri"/>
        <family val="2"/>
      </rPr>
      <t>Annulé et remplacé par RC PRESTA 4620830004 (01/04/16 - 01/10/16)</t>
    </r>
  </si>
  <si>
    <t>Révision contrat 
RC PRESTA 4620830004
 période du 01/10/14 au 01/10/15</t>
  </si>
  <si>
    <r>
      <t xml:space="preserve">RC PRESTA 4620830004
</t>
    </r>
    <r>
      <rPr>
        <sz val="11"/>
        <color theme="5" tint="-0.249977111117893"/>
        <rFont val="Calibri"/>
        <family val="2"/>
      </rPr>
      <t>Annulé et remplacé par RC PRESTATAIRE 4620830004 (01/04/16 - 01/10/2016)</t>
    </r>
  </si>
  <si>
    <t>RC PRESTA 
Période du 01/04/16 au 30/09/16</t>
  </si>
  <si>
    <r>
      <t xml:space="preserve">Révision contrat 
RC PRESTA
 période du 01/10/14 au 01/10/15
</t>
    </r>
    <r>
      <rPr>
        <sz val="11"/>
        <color theme="5" tint="-0.249977111117893"/>
        <rFont val="Calibri"/>
        <family val="2"/>
      </rPr>
      <t>Annulé</t>
    </r>
  </si>
  <si>
    <t>RC PRESTA 
Période du 01/10/15 au 31/03/16</t>
  </si>
  <si>
    <t>RC PRESTA 
Période du 01/10/13 au 30/09/14</t>
  </si>
  <si>
    <t>RC PRESTA 
période du 01/04/15 au 30/09/15</t>
  </si>
  <si>
    <t>RC PRESTA
Période du 01/10/14 au 31/03/14</t>
  </si>
  <si>
    <t>RC PRESTA
Période du 01/04/14 au 01/10/14</t>
  </si>
  <si>
    <t>RC PRESTA 
période du 1/10/13 au 31/03/14</t>
  </si>
  <si>
    <t>Commande de matériel n°27633 pour revente</t>
  </si>
  <si>
    <t>..\PETZL\16-05 MAI\PETZL - Fact 7000044887 (0732016) - 19.05.16.pdf</t>
  </si>
  <si>
    <t>0712016 - Part 2</t>
  </si>
  <si>
    <t>0712016 - Part 1</t>
  </si>
  <si>
    <t>..\PETZL\16-05 MAI\PETZL - Fact 7000044297 (0712016) - 18.05.16.pdf</t>
  </si>
  <si>
    <t>0732016 - Part 1</t>
  </si>
  <si>
    <t>0732016 - Part 2</t>
  </si>
  <si>
    <t>..\PETZL\16-05 MAI\PETZL - Fact 7000044298 (0732016) - 18.05.16.pdf</t>
  </si>
  <si>
    <t>AUDIT ISO 9001 2008 10 et 11/05/2016</t>
  </si>
  <si>
    <t>..\TUV\16-05 MAI\TUV - Fact 74055372 - 18.05.16.pdf</t>
  </si>
  <si>
    <t>0722016 - Part 1</t>
  </si>
  <si>
    <t>0722016 - Part 2</t>
  </si>
  <si>
    <t>..\PETZL\16-05 MAI\PETZL - Fact 7000044289 (0722016) - 17.05.16.pdf</t>
  </si>
  <si>
    <t>Remise annuelle sur inscriptions 2014
Utilisé pour facture 15.10.254</t>
  </si>
  <si>
    <t>..\IRATA\Fact PAYEES\144650\IRATA - Fact 144650 - 10.03.16.pdf</t>
  </si>
  <si>
    <t>..\IRATA\Fact PAYEES\143346\IRATA - Fact 143346 - 18.12.15.pdf</t>
  </si>
  <si>
    <t>..\IRATA\Fact PAYEES\144019 144185 144260 144920 145219\IRATA - Fact 144019 - 05.02.16.pdf</t>
  </si>
  <si>
    <t>..\IRATA\Fact PAYEES\144019 144185 144260 144920 145219\IRATA - Fact 144185 - 16.02.16.pdf</t>
  </si>
  <si>
    <t>..\IRATA\Fact PAYEES\144019 144185 144260 144920 145219\IRATA - Fact 144260 - 19.02.16.pdf</t>
  </si>
  <si>
    <t>..\IRATA\Fact PAYEES\144019 144185 144260 144920 145219\IRATA - Fact 144920 - 29.03.16.pdf</t>
  </si>
  <si>
    <t>..\IRATA\Fact PAYEES\144019 144185 144260 144920 145219\IRATA - Fact 145219 - 01.04.16.pdf</t>
  </si>
  <si>
    <t>Note de frais mai 2016</t>
  </si>
  <si>
    <t>Qualité control et total environnement J BOUVIER Avril 2016</t>
  </si>
  <si>
    <t>..\EVOLUTEC\16-04 AVRIL\EVOLUTEC - Fact 160402239 (BOUVIER) - 30.04.16.pdf</t>
  </si>
  <si>
    <t>EI160401111</t>
  </si>
  <si>
    <t>..\EVOLUTEC\16-04 AVRIL\EVOLUTEC - Fact EI160401111 (MONTIGNY) - 30.04.16.pdf</t>
  </si>
  <si>
    <r>
      <t>Assessment du 09/04/16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R SANKAR / A BALCHAN / N SIEUNARINE / M GADOO / D WILLIAMS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A HAGLEY / B RAMNARINE</t>
    </r>
  </si>
  <si>
    <t>NZ08015 - 2016/F5726982</t>
  </si>
  <si>
    <t>Loyer mai 2016</t>
  </si>
  <si>
    <t xml:space="preserve">Loyer juin 2016 </t>
  </si>
  <si>
    <t>..\ORANGE\CONTRAT NZ08015\16-06 JUIN\ORANGE - Fact F5726982 - 01.06.16.pdf</t>
  </si>
  <si>
    <t>Loyer juin 2016 CV-567-EC</t>
  </si>
  <si>
    <t>..\SIXT\16-05 MAI\SIXT - Fact 55659207 - 25.05.16.pdf</t>
  </si>
  <si>
    <t>..\COMETRANS\16-04 AVRIL\COMETRANS - Fact 303093 - 29.04.16.pdf</t>
  </si>
  <si>
    <t>2015-12-009</t>
  </si>
  <si>
    <t>Droit d'accès salle cordiste du 18/11 au 10/12/15</t>
  </si>
  <si>
    <t>..\URBAN EVASION\14-10 OCTOBRE\URBAN EVASION - Fact 2014-10-011 - 16.10.14.pdf</t>
  </si>
  <si>
    <t>2014-10-011</t>
  </si>
  <si>
    <t>Frais annulation pour privatisation de salle du 15/10/2014</t>
  </si>
  <si>
    <t>..\URBAN EVASION\15-12 DECEMBRE\URBAN EVASION - Fact 2015-12-009 - 18.12.15.pdf</t>
  </si>
  <si>
    <t>075/23606</t>
  </si>
  <si>
    <t>..\PARK &amp; SUITES MRS\16-05 MAI\P&amp;S MRS - Fact 075_23606 - 26.05.16.pdf</t>
  </si>
  <si>
    <t>Forfait, formules et options parc 7 lignes avril 2016</t>
  </si>
  <si>
    <t>..\ORANGE\COMPTE 61021161\16-04 AVRIL\ORANGE - Fact 47994540 - 30.04.16.pdf</t>
  </si>
  <si>
    <t>2016-05-020</t>
  </si>
  <si>
    <t>Droit d'accès salle cordiste du 23 au 28/05/16</t>
  </si>
  <si>
    <t>..\URBAN EVASION\16-05 MAI\URBAN EVASION - Fact 2016-05-020 - 30.05.16.pdf</t>
  </si>
  <si>
    <t>HUIN Stéphane</t>
  </si>
  <si>
    <t>Formation CQP 1 TOURS 1 semaine du 24 au 27/05/16</t>
  </si>
  <si>
    <t>..\HUIN Stéphane\16-05 MAI\S HUIN - Fact 16 207 - 27.05.16.pdf</t>
  </si>
  <si>
    <t>Commande n°28045 du 17/05/16 pour revente</t>
  </si>
  <si>
    <t>..\PETZL\16-05 MAI\PETZL - Fact 7000045439 (0742016) - 20.05.16.pdf</t>
  </si>
  <si>
    <t>Audit du 23 et 24/05/16 - M. Tjebbe ROESTENBERG</t>
  </si>
  <si>
    <t>..\IRATA\Fact ATTENTE DE RGLMT\IRATA - Fact 146387 - 25.05.16.pdf</t>
  </si>
  <si>
    <t>Formation EPI et IRATA Mai 2016</t>
  </si>
  <si>
    <t>..\CLAUZARD Matthieu\16-05 MAI\M CLAUZARD - Fact 2016050001- 25.05.16.pdf</t>
  </si>
  <si>
    <t>Transport aérosols pour ANA</t>
  </si>
  <si>
    <t>..\MICRON FRANCE\16-02 FEVRIER\MICRON FR - Fact 983458 - 22.02.16.pdf</t>
  </si>
  <si>
    <t>NOUVELLE SIROLAISE DE CONSTRUCTION</t>
  </si>
  <si>
    <t>0442016</t>
  </si>
  <si>
    <t>Réalisation de massifs béton - CF NICE - Fév 2016</t>
  </si>
  <si>
    <t>..\NOUVELLE SIROLAISE DE CONSTRUCTION\16-02 FEVRIER\NSDC - Fact 16020011 - 22.02.16.pdf</t>
  </si>
  <si>
    <t>Formation IRATA Trinidad &amp; Tobago</t>
  </si>
  <si>
    <t>..\IRATA\Fact PAYEES\145582 145990\IRATA - Fact 145582 - 06.04.16.pdf</t>
  </si>
  <si>
    <t>..\IRATA\Fact PAYEES\145582 145990\IRATA - Fact 145990 - 03.05.16.pdf</t>
  </si>
  <si>
    <t>VEP/5289</t>
  </si>
  <si>
    <t>Location salle TOURS - 6 jours - Mai 2016</t>
  </si>
  <si>
    <t>..\TOURAINE ESCALADE\16-05 MAI\TOURAINE ESCALADE - Fact 34908 - 31.05.16.pdf</t>
  </si>
  <si>
    <t>Bulletin d'adhésion année 2016</t>
  </si>
  <si>
    <t>..\SYFFORHA\16-06 JUIN\SYFFORHA - Bulletin d'adhésion - 06.06.16.pdf</t>
  </si>
  <si>
    <r>
      <rPr>
        <b/>
        <u/>
        <sz val="11"/>
        <color rgb="FF000000"/>
        <rFont val="Calibri"/>
        <family val="2"/>
      </rPr>
      <t>Relevé Mai 2016</t>
    </r>
    <r>
      <rPr>
        <b/>
        <sz val="11"/>
        <color rgb="FF000000"/>
        <rFont val="Calibri"/>
        <family val="2"/>
      </rPr>
      <t xml:space="preserve"> :</t>
    </r>
    <r>
      <rPr>
        <sz val="11"/>
        <color rgb="FF000000"/>
        <rFont val="Calibri"/>
        <family val="2"/>
        <charset val="1"/>
      </rPr>
      <t xml:space="preserve">
</t>
    </r>
    <r>
      <rPr>
        <b/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  <charset val="1"/>
      </rPr>
      <t xml:space="preserve"> : J BURNARD / L BOUZEMAM x 2 / J SANT'ANNA / N LE PLAIN x 2 / T DUBREUIL x 2</t>
    </r>
    <r>
      <rPr>
        <sz val="11"/>
        <color rgb="FF000000"/>
        <rFont val="Calibri"/>
        <family val="2"/>
      </rPr>
      <t xml:space="preserve">
</t>
    </r>
    <r>
      <rPr>
        <b/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C FLOQUET</t>
    </r>
  </si>
  <si>
    <r>
      <rPr>
        <b/>
        <u/>
        <sz val="11"/>
        <color rgb="FF000000"/>
        <rFont val="Calibri"/>
        <family val="2"/>
      </rPr>
      <t>Relevé 100829</t>
    </r>
    <r>
      <rPr>
        <b/>
        <sz val="11"/>
        <color rgb="FF000000"/>
        <rFont val="Calibri"/>
        <family val="2"/>
      </rPr>
      <t xml:space="preserve"> :</t>
    </r>
    <r>
      <rPr>
        <sz val="11"/>
        <color rgb="FF000000"/>
        <rFont val="Calibri"/>
        <family val="2"/>
        <charset val="1"/>
      </rPr>
      <t xml:space="preserve">
</t>
    </r>
    <r>
      <rPr>
        <b/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  <charset val="1"/>
      </rPr>
      <t xml:space="preserve"> : 115467 / 115472 / 115478 / 115481 / 115488 / 115501 / 115521 / 115543</t>
    </r>
    <r>
      <rPr>
        <sz val="11"/>
        <color rgb="FF000000"/>
        <rFont val="Calibri"/>
        <family val="2"/>
      </rPr>
      <t xml:space="preserve">
</t>
    </r>
    <r>
      <rPr>
        <b/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115471</t>
    </r>
  </si>
  <si>
    <t>..\EUROSTRAL\16-05 MAI</t>
  </si>
  <si>
    <t>ATIS contrat GME 10557 1T 2016</t>
  </si>
  <si>
    <t>Appel de cotisation période du 01/01/16 au 31/03/16 (1er TR 2016) + Complémentaire zone CANADA + Assurance</t>
  </si>
  <si>
    <t>..\APRIL\1er T 2016</t>
  </si>
  <si>
    <t>F6E13241</t>
  </si>
  <si>
    <t>..\TOTAL GR\16-05 MAI\TOTAL - Fact F6E13241 - 31.05.16.pdf</t>
  </si>
  <si>
    <t>ATELCA</t>
  </si>
  <si>
    <t>Gravure d'un cliché au modèle marque ATIS</t>
  </si>
  <si>
    <t>..\ATELCA\16-06 JUIN\ATELCA - Fact 18996 - 06.06.16.pdf</t>
  </si>
  <si>
    <t>FC0008</t>
  </si>
  <si>
    <t>Formation 2 et 3/06/16</t>
  </si>
  <si>
    <t>..\REESO ASSOCIATION\16-06 JUIN\REESO - Fact FC0008 - 06.06.16.pdf</t>
  </si>
  <si>
    <r>
      <t>Assessment du 27/05/16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M DECLOIX / JB HUET / W SCHMELZER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D DURAND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A COUSINET / J PUGLIESE</t>
    </r>
  </si>
  <si>
    <t>..\IRATA\Fact ATTENTE DE RGLMT\IRATA - Fact 146586 - 06.06.16.pdf</t>
  </si>
  <si>
    <t>..\VERTICAL SYSTEMS (Gionet)\16-04 AVRIL\VERTICAL - Fact 1601 - 11.04.16.pdf</t>
  </si>
  <si>
    <t>Assessment IRATA 27 et 28/05/16 EPINAY</t>
  </si>
  <si>
    <t>..\SC SOLO SRL\16-06 JUIN\SC SOLO - Fact 35 - 01.06.16.pdf</t>
  </si>
  <si>
    <t>F-2016/05/00008</t>
  </si>
  <si>
    <t>200 Clé USB-Stylo + 500 cartes de visite Mme LOUCIF</t>
  </si>
  <si>
    <t>..\STICKAD\16-05 MAI\STICKAD - Fact F-2016-05-00008 - 03.05.16.pdf</t>
  </si>
  <si>
    <r>
      <t>Assessment du 27/05/16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Y LAFON / K SAMPIL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T DELGADO</t>
    </r>
  </si>
  <si>
    <t>..\IRATA\Fact ATTENTE DE RGLMT\IRATA - Fact 146604 - 07.06.16.pdf</t>
  </si>
  <si>
    <t>MRS3655817</t>
  </si>
  <si>
    <t>Envois des kits formation :
EPINAY &gt; TOURS x 1
EPINAY &gt; VITROLLES x 3</t>
  </si>
  <si>
    <t>..\DHL\16-05 MAI\DHL - Fact MRS3655817 - 31.05.16.pdf</t>
  </si>
  <si>
    <t>..\NOVA SUBSEA\16-06 JUIN\NOVA SUBSEA - Fact 5190 - 01.06.16.pdf</t>
  </si>
  <si>
    <t>Nuit pour auditeur IRATA T ROESTENBURG du 23/05/16</t>
  </si>
  <si>
    <t>..\COMFORT HOTEL\16-05 MAI\COMFORT H - Fact 4463 (T ROESTENBURG) - 24.05.16.pdf</t>
  </si>
  <si>
    <t>Nuit pour audit IRATA N LE PLAIN du 23/05/16</t>
  </si>
  <si>
    <t>..\COMFORT HOTEL\16-05 MAI\COMFORT H - Fact 4465 (N LE PLAIN) - 24.05.16.pdf</t>
  </si>
  <si>
    <t>Nuit avant assessment du 27/05/16 pour J BURNARD</t>
  </si>
  <si>
    <t>..\COMFORT HOTEL\16-05 MAI\COMFORT H - Fact 4548 (J BURNARD) - 27.05.16.pdf</t>
  </si>
  <si>
    <t>FA0795</t>
  </si>
  <si>
    <t>Nettoyage locaux mai 2016</t>
  </si>
  <si>
    <t>..\BIO NET GROUP\16-05 MAI\BIO NET - Fact FA0795 - 31.05.16.pdf</t>
  </si>
  <si>
    <t>BVF163334</t>
  </si>
  <si>
    <t>0752016</t>
  </si>
  <si>
    <t>Commande matériel BVC164470 du 19/05/16 pour revente</t>
  </si>
  <si>
    <t>..\BEAL\16-05 MAI\BEAL - Fact BVF163334 - 31.05.16.pdf</t>
  </si>
  <si>
    <t>..\SCI COUPERIGNE\16-05 MAI\SCI COUPERIGNE - Fact 63 - 26.05.16.pdf</t>
  </si>
  <si>
    <t>Assessment Vitrolles du 27/05/16</t>
  </si>
  <si>
    <t>..\ELEVATED SYSTEMS\16-05 MAI\ELEVATED SYSTEMS - Fact 1048 - 31.05.16.pdf</t>
  </si>
  <si>
    <t>ATIS 03-16</t>
  </si>
  <si>
    <t>Formation  IRATA EPINAY du 23 au 28/05/16</t>
  </si>
  <si>
    <t>..\LE PLAIN Nicolas\16-05 MAI\N LE PLAIN - Fact 03-16 - 30.05.16.pdf</t>
  </si>
  <si>
    <t>Analyses de D DURAND pour visite du 15/03/16</t>
  </si>
  <si>
    <t>Achat fournitures de bureau</t>
  </si>
  <si>
    <t>..\LYRECO\16-05 MAI\LYRECO - Fact 5810325265 - 31.05.16.pdf</t>
  </si>
  <si>
    <t>Visite médicale de S ROCHEREUX le 19/04/16</t>
  </si>
  <si>
    <t>..\CBSA\16-05 MAI\CBSA - Fact 9330 (ROCHEREUX) - 30.05.16.pdf</t>
  </si>
  <si>
    <t>FAC051640716591</t>
  </si>
  <si>
    <t>Location Fontaine à eau - Juin 2016</t>
  </si>
  <si>
    <t>..\CULLIGAN\16-05 MAI\CULLIGAN - Fact FAC051640716591 - 30.05.16.pdf</t>
  </si>
  <si>
    <t>Note de frais de février à mai 2016</t>
  </si>
  <si>
    <t>EI160501130</t>
  </si>
  <si>
    <t>Commisioning instrumentation
 supervisor (MONTIGNY) - Avril 2016</t>
  </si>
  <si>
    <t>Commisioning instrumentation
 supervisor (MONTIGNY) - Mai 2016</t>
  </si>
  <si>
    <t>..\EVOLUTEC\16-05 MAI\EVOLUTEC - Fact EI160501130 (MONTIGNY) - 31.05.16.pdf</t>
  </si>
  <si>
    <t>FC9375</t>
  </si>
  <si>
    <t>Visas GABON LANZA MARQUANT rotation de juin-juillet 2016</t>
  </si>
  <si>
    <t>..\KILOMETRES SERVICES\16-06 JUIN\KM SCES - Fact FC9375 - 08.06.16.pdf</t>
  </si>
  <si>
    <t>Note de frais juin 2016</t>
  </si>
  <si>
    <t>1/2 page ATH5 5ème édition - Annuaire travaux en hauteur</t>
  </si>
  <si>
    <t>..\VAC EDITIONS\16-04 AVRIL\VAC EDITIONS - Fact 6395 - 14.04.16.pdf</t>
  </si>
  <si>
    <t>193167-01-MP-1605</t>
  </si>
  <si>
    <t>Myung-Hoon SEONG - Baseline Inspector
+ Dae Hyun PARK - Baseline Inspector - Mai 2016</t>
  </si>
  <si>
    <t>..\COENS ENERGY\16-06 JUIN\COENS - Fact 193167-01-MP-1605 - 07.06.16.pdf</t>
  </si>
  <si>
    <t>..\ENERJIA\16-01 JANVIER\ENERJIA - Fact F2016.3788 B (GORRIA) - 31.01.16.pdf</t>
  </si>
  <si>
    <t>..\ENERJIA\16-01 JANVIER\ENERJIA - Fact F2016.3789 B (GORRIA - NDF) - 31.01.16.pdf</t>
  </si>
  <si>
    <t>Frais de mission février 2016 - PFB PROJET ANGOLA - T GORRIA</t>
  </si>
  <si>
    <t>..\ENERJIA\16-02 FEVRIER\ENERJIA - Fact 3887 B (GORRIA) - 29.02.16.pdf</t>
  </si>
  <si>
    <t>..\ENERJIA\16-02 FEVRIER\ENERJIA - Fact 3886 B (GORRIA) - 29.02.16.pdf</t>
  </si>
  <si>
    <t>..\ENERJIA\16-03 MARS\ENERJIA - Fact 3929 B (GORRIA) - 31.03.16.pdf</t>
  </si>
  <si>
    <t>..\ENERJIA\16-04 AVRIL\ENERJIA - Fact 4006 (GORRIA) - 30.04.16.pdf</t>
  </si>
  <si>
    <t>MVA (Magalie VALDOR)</t>
  </si>
  <si>
    <t>Formation SST EPINAY juin 2016</t>
  </si>
  <si>
    <t>..\MVA (Magali VALDOR)\16-06 JUIN\MVA - Fact 2016060003 - 05.06.16.pdf</t>
  </si>
  <si>
    <t>Formation SST TOURS juin 2016</t>
  </si>
  <si>
    <t>..\MVA (Magali VALDOR)\16-06 JUIN\MVA - Fact 2016060004 - 07.06.16.pdf</t>
  </si>
  <si>
    <t>VEGEA</t>
  </si>
  <si>
    <t>2016-001701/AL</t>
  </si>
  <si>
    <t>Sac à dos porte-PC à roulettes avec broderie ATIS + 10ème anniversaire OR x 25</t>
  </si>
  <si>
    <t>..\VEGEA\16-05 MAI\VEGEA - Fact 2016-0017001_AL - 23.05.16.pdf</t>
  </si>
  <si>
    <t>1606C0061280</t>
  </si>
  <si>
    <t>Abonnement alarme du 01/06 au 30/06/16</t>
  </si>
  <si>
    <t>..\VERISURE SECURITAS\16-06 JUIN\VERISURE - Fact 1606C0061280 - 01.06.16.pdf</t>
  </si>
  <si>
    <t>Envois MAI 2016</t>
  </si>
  <si>
    <t>..\LA POSTE\16-06 JUIN\LA POSTE - Fact 44360570 - 09.06.16.pdf</t>
  </si>
  <si>
    <t>LIXXBAIL</t>
  </si>
  <si>
    <t>BFL4124197</t>
  </si>
  <si>
    <t>Frais de changement de domiciliation bancaire de HSBC à SMC</t>
  </si>
  <si>
    <t>..\LIXXBAIL\LIXXBAIL - Fact BFL4124197 - 07.06.16.pdf</t>
  </si>
  <si>
    <t>Appartement pour J SANT'ANNA du 20 au 23/06/16 IRATA Vitrolles</t>
  </si>
  <si>
    <t>Formation IRATA Suisse</t>
  </si>
  <si>
    <t>..\CLAUZARD Matthieu\16-06 JUIN\M CLAUZARD - Fact 2016060001 - 12.06.16.pdf</t>
  </si>
  <si>
    <t>IVH1022-160601</t>
  </si>
  <si>
    <t>GMC MOHO NORD Project - Mai 2016</t>
  </si>
  <si>
    <t>..\ASSOCIATED MARITIME AFFAIRS\16-06 JUIN\AMA - Fact IVH1022-160601 - 09.06.6.pdf</t>
  </si>
  <si>
    <t>16.05.153</t>
  </si>
  <si>
    <t>CQP - 1 candidat - convention 2016-05089</t>
  </si>
  <si>
    <t>..\DPMC\16-05 MAI\DPMC - Fact 16.05.153 - 24.05.16.pdf</t>
  </si>
  <si>
    <t>742/1000308</t>
  </si>
  <si>
    <t>Formation IRATA du 25 au 28/04/16 : T DUBREUIL + J SANT'ANNA
Inspection F DUGAIN du 25 au 28/04/16
(sem 17)</t>
  </si>
  <si>
    <t>Inspection F DUGAIN du 02 au 08/05/16 
(sem 18)</t>
  </si>
  <si>
    <t>..\ACTUAL\16-05 MAI\ACTUAL - Fact 742_1000308 - 31.05.16.pdf</t>
  </si>
  <si>
    <t>Inspection F DUGAIN du 09 au 13/05/16 
(sem 19)</t>
  </si>
  <si>
    <t>..\ACTUAL\16-05 MAI\ACTUAL - Fact 742_1000309 - 31.05.16.pdf</t>
  </si>
  <si>
    <t>T DUBREUIL - Formation 23 au 26/05/16 
J SANT'ANNA - Formation 25 au 29/05/16
B GILDONI - Formation 23 au 27/05/16
(sem 21)</t>
  </si>
  <si>
    <t>..\ACTUAL\16-05 MAI\ACTUAL - Fact 742_1000310 - 31.05.16.pdf</t>
  </si>
  <si>
    <t>..\ACTUAL\16-05 MAI\ACTUAL - Fact 742_1000311 - 31.05.16.pdf</t>
  </si>
  <si>
    <t>LK</t>
  </si>
  <si>
    <t>..\..\..\EXERCISE 2015\020 FACTURES ACHAT\ACTION NDT\janvier 2015\ACTION NDT F821501001 du 06.01.15.pdf</t>
  </si>
  <si>
    <t>2522015</t>
  </si>
  <si>
    <t>2542015</t>
  </si>
  <si>
    <t>..\..\..\EXERCISE 2015\020 FACTURES ACHAT\OLYMPUS\OLYMPUS Facture 008477703 du 20.01.15.pdf</t>
  </si>
  <si>
    <t>..\..\..\EXERCISE 2015\020 FACTURES ACHAT\OLYMPUS\Olympus Fact 008477723 du 20.01.15.pdf</t>
  </si>
  <si>
    <t>Mesureur d'épaisseur AWG</t>
  </si>
  <si>
    <t>Couplant SG1 4 Flacons AWG</t>
  </si>
  <si>
    <t>..\..\..\EXERCISE 2014\020 FACTURES ACHAT\PETZL\PETZL FACTURE Facture 523350.PDF</t>
  </si>
  <si>
    <t>0782016 - Part 1</t>
  </si>
  <si>
    <t xml:space="preserve">Commande n°31441 du 06/06/16 pour revente + CF </t>
  </si>
  <si>
    <t>..\PETZL\16-06 JUIN\PETZL - Fact 7000051357 (0782016) - 08.06.16.pdf</t>
  </si>
  <si>
    <t>Commande n°31715 du 07/06/16 pour CF</t>
  </si>
  <si>
    <t>..\PETZL\16-06 JUIN\PETZL - Fact 7000051358 (0792016) - 08.06.16.pdf</t>
  </si>
  <si>
    <t>0782016 - Part 2</t>
  </si>
  <si>
    <t>0792016</t>
  </si>
  <si>
    <t>..\PETZL\16-06 JUIN\PETZL - Fact 7000051547 (0782016) - 09.06.16.pdf</t>
  </si>
  <si>
    <t>..\..\..\EXERCISE 2014\020 FACTURES ACHAT\ABRAM DISTRIBUTION SAS\F86426_ADISTRIBUTION_301113.pdf</t>
  </si>
  <si>
    <t>..\..\..\EXERCISE 2014\020 FACTURES ACHAT\ABRAM DISTRIBUTION SAS\F90170_ETS ABRAM DISTRIBUTION_31.01.14.pdf</t>
  </si>
  <si>
    <t>..\..\..\EXERCISE 2014\020 FACTURES ACHAT\ABRAM DISTRIBUTION SAS\F92094_ETS ABRAM DISTRIBUTION_28.02.14.pdf</t>
  </si>
  <si>
    <t>..\..\..\EXERCISE 2014\020 FACTURES ACHAT\PETZL\FACTURE_526385.PDF</t>
  </si>
  <si>
    <t>..\..\..\EXERCISE 2014\020 FACTURES ACHAT\PETZL\FACTURE_526386.PDF</t>
  </si>
  <si>
    <t>..\..\..\EXERCISE 2014\020 FACTURES ACHAT\PETZL\FACTURE_I_530721.PDF</t>
  </si>
  <si>
    <t>..\..\..\EXERCISE 2014\020 FACTURES ACHAT\PETZL\FACTURE_I_557997 PETZL 28.04.14.PDF</t>
  </si>
  <si>
    <t>..\..\..\EXERCISE 2014\020 FACTURES ACHAT\PETZL\FACTURE_I_533240.PDF</t>
  </si>
  <si>
    <t>..\..\..\EXERCISE 2014\020 FACTURES ACHAT\PETZL\FACTURE_I_538311.PDF</t>
  </si>
  <si>
    <t>..\..\..\EXERCISE 2014\020 FACTURES ACHAT\PETZL\FACTURE_I_542447.PDF</t>
  </si>
  <si>
    <t>..\..\..\EXERCISE 2014\020 FACTURES ACHAT\PETZL\FACTURE_I_543890.PDF</t>
  </si>
  <si>
    <t>0782016 - Part 3</t>
  </si>
  <si>
    <t>..\PETZL\16-06 JUIN\PETZL - Fact 7000053005 (0782016) - 14.06.16.pdf</t>
  </si>
  <si>
    <t>CARROSSERIE CENTER</t>
  </si>
  <si>
    <t>Montage, equilibrage, pneux arrières G/D pour véhicule DP-776-DH</t>
  </si>
  <si>
    <t>..\CARROSSERIE CENTER\16-06 JUIN\CARROSSERIE CENTER - Fact 315226 - 14.06.16.pdf</t>
  </si>
  <si>
    <t>Assessment IRATA 3 et 10/06/16 SUISSE</t>
  </si>
  <si>
    <t>..\SC SOLO SRL\16-06 JUIN\SC SOLO - Fact 40 - 14.06.16.pdf</t>
  </si>
  <si>
    <t>193167-02-MP-1605-01</t>
  </si>
  <si>
    <t>193167-02-MP-1605-02</t>
  </si>
  <si>
    <t>193167-02-MP-1605-03</t>
  </si>
  <si>
    <t>KM KIM - Baseline Inspector - Mai 2016 (Service)</t>
  </si>
  <si>
    <t>KM KIM - Baseline Inspector - Mai 2016 (Mob/Demob)</t>
  </si>
  <si>
    <t>KM KIM - Baseline Inspector - Mai 2016 (Expenses)</t>
  </si>
  <si>
    <t>SH PARK - Baseline Inspector - Mai 2016 (Service)</t>
  </si>
  <si>
    <t>SH PARK - Baseline Inspector - Mai 2016 (Mob/Demob)</t>
  </si>
  <si>
    <t>SH PARK - Baseline Inspector - Mai 2016 (Expenses)</t>
  </si>
  <si>
    <t>..\COENS ENERGY\16-06 JUIN\COENS - Fact 193167-02-MP-1605-01 - 10.06.16 (KM KIM Service).pdf</t>
  </si>
  <si>
    <t>..\COENS ENERGY\16-06 JUIN\COENS - Fact 193167-02-MP-1605-02 - 10.06.16 (KM KIM Mob_Demob).pdf</t>
  </si>
  <si>
    <t>..\COENS ENERGY\16-06 JUIN\COENS - Fact 193167-02-MP-1605-03 - 10.06.16 (KM KIM Expenses).pdf</t>
  </si>
  <si>
    <t>..\COENS ENERGY\16-06 JUIN\COENS - Fact 193167-02-MP-1605-01 - 10.06.16 (SH PARK Service).pdf</t>
  </si>
  <si>
    <t>..\COENS ENERGY\16-06 JUIN\COENS - Fact 193167-02-MP-1605-02 - 10.06.16 (SH PARH Mob_Demob).pdf</t>
  </si>
  <si>
    <t>..\COENS ENERGY\16-06 JUIN\COENS - Fact 193167-02-MP-1605-03 - 10.06.16 (SH PARK Expenses).pdf</t>
  </si>
  <si>
    <t>T ODIN - Prestation Welding Supervisor TEPA-KAO-2016-S-120 ThO - Mai 2016</t>
  </si>
  <si>
    <t>P DUPRAT - Coating Painting Supervisor TEPA-KAO-2015-S1-147 PiD - Mai 2016</t>
  </si>
  <si>
    <t>..\CORIALIS\16-05 MAI\CORIALIS - Fact 16131 (ODIN) - 31.05.16.pdf</t>
  </si>
  <si>
    <t>..\CORIALIS\16-05 MAI\CORIALIS - Fact 16130 (DUPRAT) - 31.05.16.pdf</t>
  </si>
  <si>
    <t>..\ASSOCIATION SPORTIVE ELECTRICITE\16-06 JUIN\ASEP - Don 25eme Challenge du Nucleaire - 15.06.16.pdf</t>
  </si>
  <si>
    <t>..\IRATA\Fact ATTENTE DE RGLMT\IRATA - Fact 146788 - 17.06.16.pdf</t>
  </si>
  <si>
    <r>
      <t>Assessment du 28/05/16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Y ZENA / M HENRY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E MENANT
</t>
    </r>
    <r>
      <rPr>
        <u/>
        <sz val="11"/>
        <color rgb="FF000000"/>
        <rFont val="Calibri"/>
        <family val="2"/>
      </rPr>
      <t>L2 Direct Entry</t>
    </r>
    <r>
      <rPr>
        <sz val="11"/>
        <color rgb="FF000000"/>
        <rFont val="Calibri"/>
        <family val="2"/>
      </rPr>
      <t xml:space="preserve"> : O SARMIS</t>
    </r>
  </si>
  <si>
    <t>0442437967 16E3- 1D06</t>
  </si>
  <si>
    <t>Abonnement ligne fixe du 12/06 au 11/07/16 + et 01 au 31/05/16</t>
  </si>
  <si>
    <t>..\ORANGE\0442437967\16-06 JUIN\ORANGE - Fact 0442437967 16E3- 1D06 - 14.06.16.pdf</t>
  </si>
  <si>
    <t>0442026150 16E3- 2N03</t>
  </si>
  <si>
    <t xml:space="preserve">Abonnement ligne fixe + Communications </t>
  </si>
  <si>
    <t>..\ORANGE\0442026150\16-06 JUIN\ORANGE - Fact 0442026150 16E3- 2N03 - 14.06.16.pdf</t>
  </si>
  <si>
    <t>25eme challenge nucléaire</t>
  </si>
  <si>
    <t>F6F26297</t>
  </si>
  <si>
    <t>..\TOTAL GR\16-06 JUIN\TOTAL - Fact F6F26297 - 15.06.16.pdf</t>
  </si>
  <si>
    <t>CAMPING MAGALI</t>
  </si>
  <si>
    <t>Séjour du 04 au 29/07/16 - Location caravane 4 semaines</t>
  </si>
  <si>
    <t>..\CAMPING MAGALI\CAMPING MAGALI - Devis - 15.06.16.pdf</t>
  </si>
  <si>
    <t>Forfait, formules et options parc 7 lignes mai 2016</t>
  </si>
  <si>
    <t>..\ORANGE\COMPTE 61021161\16-05 MAI\ORANGE - Fact 48488159 - 31.05.16.pdf</t>
  </si>
  <si>
    <r>
      <t>Assessment du 10/06/16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P SANCHEZ NATO / D ZANATTA - V LHOTA - J CUADRADO - H CLICQUE - P RESTORP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SM DOMINGUES</t>
    </r>
    <r>
      <rPr>
        <u/>
        <sz val="11"/>
        <color rgb="FF000000"/>
        <rFont val="Calibri"/>
        <family val="2"/>
      </rPr>
      <t/>
    </r>
  </si>
  <si>
    <t>..\IRATA\Fact ATTENTE DE RGLMT\IRATA - Fact 146856 - 22.06.16.pdf</t>
  </si>
  <si>
    <t>Visite médicale D BOURQUIN le 03/05/16</t>
  </si>
  <si>
    <t>..\CBSA\16-05 MAI\CBSA - Fact 9560 (BOURQUIN) - 30.05.16.pdf</t>
  </si>
  <si>
    <t>Visite médicale N SADEGHI le 12/05/16</t>
  </si>
  <si>
    <t>..\CBSA\16-05 MAI\CBSA - Fact 9268 (SADEGHI) - 30.05.16.pdf</t>
  </si>
  <si>
    <t>..\..\..\EXERCISE 2015\020 FACTURES ACHAT\AWG\février 2015\DEMANDE DE REMBOURSEMENT 4 du 03.02.15.pdf</t>
  </si>
  <si>
    <t>..\..\..\EXERCISE 2015\020 FACTURES ACHAT\AWG\décembre 2014\AWG DEMANDE DE REMBOURSEMENT 17122014 PDF.PDF</t>
  </si>
  <si>
    <t>..\..\..\EXERCISE 2015\020 FACTURES ACHAT\AWG\décembre 2014</t>
  </si>
  <si>
    <t>..\AWG\16-04 AVRIL</t>
  </si>
  <si>
    <t>193167-02-MP-1606</t>
  </si>
  <si>
    <t>SH PARK - Good End Bonus pour prestation du 02/03 au 05/06/16</t>
  </si>
  <si>
    <t>..\COENS ENERGY\16-06 JUIN\COENS - Fact 193167-02-MP-1606 (GEB SH PARK) - 27.06.16.pdf</t>
  </si>
  <si>
    <t>KM KIM - Good End Bonus pour prestation du 22/02 au 18/05/16</t>
  </si>
  <si>
    <t>..\COENS ENERGY\16-06 JUIN\COENS - Fact 193167-02-MP-1606 (GEB KM KIM) - 27.06.16.pdf</t>
  </si>
  <si>
    <t>Formation IRATA Vitrolles du 20 au 24/06/16</t>
  </si>
  <si>
    <t>..\CLAUZARD Matthieu\16-06 JUIN\M CLAUZARD - Fact 2016060002 - 27.06.16.pdf</t>
  </si>
  <si>
    <t>ROPE BASE Ltd (Richard CARTER)</t>
  </si>
  <si>
    <t>RBLA177</t>
  </si>
  <si>
    <t>Assessment VITROLLES du 24/06/16</t>
  </si>
  <si>
    <t>..\ROPE BASE (Richard CARTER)\16-06 JUIN\ROPE BASE - Fact RBLA177 - 27.06.16.pdf</t>
  </si>
  <si>
    <r>
      <t>Assessment du 03/06/16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L PEYRARD - C PEREZAGUA DEL CAMPO - S JACQUET - R DAWE - F CHAMBOLLE - M PARADA TORRES - H MIKKONEN - G BERGER</t>
    </r>
    <r>
      <rPr>
        <u/>
        <sz val="11"/>
        <color rgb="FF000000"/>
        <rFont val="Calibri"/>
        <family val="2"/>
      </rPr>
      <t/>
    </r>
  </si>
  <si>
    <t>..\IRATA\Fact ATTENTE DE RGLMT\IRATA - Fact 146882 - 23.06.16.pdf</t>
  </si>
  <si>
    <t>Formation CQP Nice du 25/05 au 24/06/16</t>
  </si>
  <si>
    <t>..\BERNE Mathieu\16-06 JUIN\M BERNE - Fact 14 - 27.06.16.docx</t>
  </si>
  <si>
    <t>075/1038776</t>
  </si>
  <si>
    <t>..\PARK &amp; SUITES MRS\16-05 MAI\P&amp;S MRS - Fact 075_1038776 - 01.05.16.pdf</t>
  </si>
  <si>
    <t>2016 T2</t>
  </si>
  <si>
    <t>Cotisations pour salariés expatriés 2nd trimestre 2016</t>
  </si>
  <si>
    <t>..\POLE EMPLOI EXPATRIES\16-06 JUIN\PE EXPAT - Cotisation 2eme T 2016 - 29.06.16.pdf</t>
  </si>
  <si>
    <t>AID CONSULTANCY LTD</t>
  </si>
  <si>
    <t>Pro forma AC016041EQ</t>
  </si>
  <si>
    <t>Protèges cordes pour CF</t>
  </si>
  <si>
    <t>..\AID CONSULTANCY\16-06 JUIN\AID CONSULTANCY - Proforma AC 016 041EQ - 09.06.16.pdf</t>
  </si>
  <si>
    <t>Remplacement équipement gratuit</t>
  </si>
  <si>
    <t>..\PETZL\16-06 JUIN\PETZL - Fact 7000058116 - 27.06.16.pdf</t>
  </si>
  <si>
    <t>0782016 - Part 4</t>
  </si>
  <si>
    <t>..\PETZL\16-06 JUIN\PETZL - Fact 7000055336 (0782016) - 16.06.16.pdf</t>
  </si>
  <si>
    <t>0852016</t>
  </si>
  <si>
    <t>Commande n°34516 du 21/06/16 pour revente + CF</t>
  </si>
  <si>
    <t>..\PETZL\16-06 JUIN\PETZL - Fact 7000056933 (0852016) - 22.06.16.pdf</t>
  </si>
  <si>
    <t>Commande n°33691 du 21/06/16 pour revente</t>
  </si>
  <si>
    <t>..\PETZL\16-06 JUIN\PETZL - Fact 7000056147 (0812016) - 20.06.16.pdf</t>
  </si>
  <si>
    <t>0842016</t>
  </si>
  <si>
    <t>..\PETZL\16-06 JUIN\PETZL - Fact 7000056932 (0842016) - 22.06.16.pdf</t>
  </si>
  <si>
    <t>Commande n°34408 du 21/06/16 pour CF</t>
  </si>
  <si>
    <t>Devis AID/ATIS/001
0862016</t>
  </si>
  <si>
    <t>2016-002230/AL</t>
  </si>
  <si>
    <t>Polos H/F broderie cœur ATIS 10 ans x 100</t>
  </si>
  <si>
    <t>..\VEGEA\16-06 JUIN\VEGEA - Fact 2016-002230_AL - 28.06.16.pdf</t>
  </si>
  <si>
    <t>Note de frais juin 2016 (mission CHERBOURG)</t>
  </si>
  <si>
    <t>ASSOCIATION SPORTIVE
 ELECTRICITE PARIS</t>
  </si>
  <si>
    <t>25eme challenge nucléaire (film)</t>
  </si>
  <si>
    <t>25ème Challenge nucleaire 2016 - Compétition golf</t>
  </si>
  <si>
    <t>25ème Challenge nucleaire 2016 - Réalisation d'un film</t>
  </si>
  <si>
    <t>..\ASSOCIATION SPORTIVE ELECTRICITE\16-04 AVRIL\ASSOC SPORTIVE ELEC DE PARIS - Fiche de partenariat - 15.04.16.pdf</t>
  </si>
  <si>
    <t>Pas de prélèvement car avoir (fact 55103213 du 27/08/15)</t>
  </si>
  <si>
    <t>Remise sur loyers période sept 2015 à janvier 2016 = Factures 55160649 (889,11 €) + 55199839 (une partie, soit 153,04 €)</t>
  </si>
  <si>
    <t>Pas de prélèvement car avoir (fact 55103220 du 27/08/15)</t>
  </si>
  <si>
    <t>Pas de prélèvement car avoirs (fact 55103213 + 55103220 du 27/08/15)</t>
  </si>
  <si>
    <t>Prélèvement de 64,30 € car solde à régler suite avoir (fact 55103220 du 27/08/15)</t>
  </si>
  <si>
    <t>Remise sur loyers période sept 2015 à janvier 2016 = Factures 55199839 (une partie, soit 736,07 €) + 55278493 (889,11 €) + 55339135 (889,11 €) + 55383580 (une partie, soit 824,81 €)
= Restait solde à régler sur facture 55383580 de 64,30 €</t>
  </si>
  <si>
    <t>..\..\..\EXERCISE 2015\020 FACTURES ACHAT\SIXT LOCATION\août 2015\SIXT - Fact 55103213 (avoir) - 27.08.15.pdf</t>
  </si>
  <si>
    <t>..\..\..\EXERCISE 2015\020 FACTURES ACHAT\SIXT LOCATION\août 2015\SIXT - Fact 55103220 (avoir) - 27.08.15.pdf</t>
  </si>
  <si>
    <t>FC9665</t>
  </si>
  <si>
    <t>FC9666</t>
  </si>
  <si>
    <t>Traduction et légalisation de documents pour Work Permit ANGOLA pour D BOURQUIN</t>
  </si>
  <si>
    <t>..\KILOMETRES SERVICES\16-06 JUIN\KM SCES - Fact FC9666 - 28.06.16.pdf</t>
  </si>
  <si>
    <t>AV0634</t>
  </si>
  <si>
    <t>Avoir sur facture FC9665</t>
  </si>
  <si>
    <t>..\KILOMETRES SERVICES\16-06 JUIN\KM SCES - Fact FC9665 - 28.06.16.pdf</t>
  </si>
  <si>
    <t>FC9667</t>
  </si>
  <si>
    <t>Traduction et légalisation de documents pour Work Permit ANGOLA pour FX TOURNOUX</t>
  </si>
  <si>
    <t>..\KILOMETRES SERVICES\16-06 JUIN\KM SCES - Fact FC9667 - 28.06.16.pdf</t>
  </si>
  <si>
    <t>0782016 - Part 5</t>
  </si>
  <si>
    <t>..\PETZL\16-06 JUIN\PETZL - Fact 7000058775 (0782016) - 30.06.16.pdf</t>
  </si>
  <si>
    <t>0812016 - Part 1</t>
  </si>
  <si>
    <t>0812016 - Part 2</t>
  </si>
  <si>
    <t>..\PETZL\16-06 JUIN\PETZL - Fact 7000058776 (0812016) - 30.06.16.pdf</t>
  </si>
  <si>
    <t>2016-06-020</t>
  </si>
  <si>
    <t>Droit d'accès salle cordiste du 06 au 30/06/16</t>
  </si>
  <si>
    <t>..\URBAN EVASION\16-06 JUIN\URBAN - Fact 2016-06-020 - 30.06.16.pdf</t>
  </si>
  <si>
    <t>Location salle TOURS - 17 jours - Juin 2016</t>
  </si>
  <si>
    <t>..\TOURAINE ESCALADE\16-06 JUIN\TOURAINE ESCALADE - Fact 35277 - 30.06.16.pdf</t>
  </si>
  <si>
    <t>NZ08015 - 2016/F5774036</t>
  </si>
  <si>
    <t>Loyer juillet 2016</t>
  </si>
  <si>
    <t>..\ORANGE\CONTRAT NZ08015\16-07 JUILLET\ORANGE - Fact F5774036 - 01.07.16.pdf</t>
  </si>
  <si>
    <t>..\FACSIMILE\16-06 JUIN\FACSIMILE - Fact 34122358 - 24.06.16.pdf</t>
  </si>
  <si>
    <t>BVF164280</t>
  </si>
  <si>
    <t>0822016</t>
  </si>
  <si>
    <t>Commande matériel BVC165393 du 28/06/16 pour revente</t>
  </si>
  <si>
    <t>..\BEAL\16-06 JUIN\BEAL - Fact BVF164280 - 28.06.16.pdf</t>
  </si>
  <si>
    <r>
      <t>Assessment du 24/06/16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M PITTAVINO - Q POISOT - J LEO-CAZIER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F LAUGIER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JB ANDOMBO - Y GARCIA</t>
    </r>
  </si>
  <si>
    <t>Loyer juillet 2016 CV-567-EC</t>
  </si>
  <si>
    <t>..\SIXT\16-06 JUIN\SIXT - Fact 55765492 - 24.06.16.pdf</t>
  </si>
  <si>
    <t>Nettoyage locaux juin 2016</t>
  </si>
  <si>
    <t>..\BIO NET GROUP\16-06 JUIN\BIO NET - Fact FA0817 - 30.06.16.pdf</t>
  </si>
  <si>
    <t>Vérification mesureur d'épaisseur ultrasons</t>
  </si>
  <si>
    <t>..\ACTION NDT\16-06 JUIN\ACTION NDT - Fact F82160464 - 30.06.16.pdf</t>
  </si>
  <si>
    <t>0772016</t>
  </si>
  <si>
    <t>0832016</t>
  </si>
  <si>
    <t>Nuit avant assessment VITROLLES du 24/06/16 pour R CARTER</t>
  </si>
  <si>
    <t>..\COMFORT HOTEL\16-06 JUIN\COMFORT HOTEL - Fact 5226 - 24.06.16.pdf</t>
  </si>
  <si>
    <t>HAUTEUR ET SECURITE</t>
  </si>
  <si>
    <t>0872016</t>
  </si>
  <si>
    <t>Achat petits mementos du cordiste x 30</t>
  </si>
  <si>
    <t>..\HAUTEUR ET SECURITE\16-07 JUILLET\H&amp;S - Fact 160081 - 04.07.16.pdf</t>
  </si>
  <si>
    <t>..\PARK &amp; SUITES MRS\16-06 JUIN\P&amp;S MRS - Fact 075_2052306 - 23.06.16.pdf</t>
  </si>
  <si>
    <t>POINT P (COMASUD)</t>
  </si>
  <si>
    <t>301C0006798445</t>
  </si>
  <si>
    <t>Elingues x 3</t>
  </si>
  <si>
    <t>..\POINT P COMASUD\16-06 JUIN\POINT P - Fact 301C0006798445 - 30.06.16.pdf</t>
  </si>
  <si>
    <t>2016/07-006408</t>
  </si>
  <si>
    <t>Note d'honoraires 3ème trimestre 2016</t>
  </si>
  <si>
    <t>..\FIDUCIAIRE DURANCE\16-07 JUILLET\FIDUCIAIRE - Fact 2016_07-006408 - 04.07.16.pdf</t>
  </si>
  <si>
    <t>0882016</t>
  </si>
  <si>
    <t>Fournitures de bureau
Commande n°100460948 du 02/06/16
Commande n°101058500 du 30/06/16</t>
  </si>
  <si>
    <t>..\LYRECO\16-06 JUIN\LYRECO - Fact 5810326570 - 30.06.16.pdf</t>
  </si>
  <si>
    <t>..\TOTAL GR\16-06 JUIN\TOTAL - Fact F6G94848 - 30.06.16.pdf</t>
  </si>
  <si>
    <t>..\NOVA SUBSEA\16-06 JUIN\NOVA SUBSEA - Fact 5238 (ABDALLAH) - 30.06.16.pdf</t>
  </si>
  <si>
    <t>..\NOVA SUBSEA\16-06 JUIN\NOVA SUBSEA - Fact 5244 (CATALAN) - 30.06.16.pdf</t>
  </si>
  <si>
    <t>Formation CQP EPINAY Juin 2016</t>
  </si>
  <si>
    <t>ATIS Compte HSBC</t>
  </si>
  <si>
    <t>Transfert de fonds</t>
  </si>
  <si>
    <t>Transfert de fonds suite prélèvement de BPI sur mauvais compte bancaire pour prélèvement du 01/07/2016</t>
  </si>
  <si>
    <t>..\IRATA\Fact PAYEES\146043 146046 146047 146225\IRATA - Fact 146043 - 06.05.16.pdf</t>
  </si>
  <si>
    <t>..\IRATA\Fact PAYEES\146043 146046 146047 146225\IRATA - Fact 146046 - 06.05.16.pdf</t>
  </si>
  <si>
    <t>..\IRATA\Fact PAYEES\146043 146046 146047 146225\IRATA - Fact 146047 - 06.05.16.pdf</t>
  </si>
  <si>
    <t>..\IRATA\Fact PAYEES\146043 146046 146047 146225\IRATA - Fact 146225 - 19.05.16.pdf</t>
  </si>
  <si>
    <t>16.06.217</t>
  </si>
  <si>
    <t>16.06.218</t>
  </si>
  <si>
    <t>CQP - 8 candidats - convention 2016-06119</t>
  </si>
  <si>
    <t>..\DPMC\16-06 JUIN\DPMC - Fact 16.06.217 - 28.06.16.pdf</t>
  </si>
  <si>
    <t>..\DPMC\16-06 JUIN\DPMC - Fact 16.06.218 - 28.06.16.pdf</t>
  </si>
  <si>
    <t>CQP - 6 candidats - convention 2016-06120</t>
  </si>
  <si>
    <t>FAC061640719977</t>
  </si>
  <si>
    <t>Location Fontaine à eau - Juillet 2016</t>
  </si>
  <si>
    <t>..\CULLIGAN\16-06 JUIN\CULLIGAN - Fact FAC061640719977 - 29.06.16.pdf</t>
  </si>
  <si>
    <t>193167-01-MP-1606</t>
  </si>
  <si>
    <t>..\COENS ENERGY\16-07 JUILLET\COENS - Fact 193167-01-MP-1606 - 04.07.16.pdf</t>
  </si>
  <si>
    <t>Appel de cotisation 2ème trimestre 2016</t>
  </si>
  <si>
    <t>..\CIPRES\16-06 JUIN\CIPRES - Appel de cotisation 2T2016 - 3842511 - 07.07.16.pdf</t>
  </si>
  <si>
    <t>Commande n°37314 du 04/07/16 pour revente</t>
  </si>
  <si>
    <t>..\PETZL\16-07 JUILLET\PETZL - Fact 7000061635 (0892016) - 06.07.16.pdf</t>
  </si>
  <si>
    <t>EI160601153</t>
  </si>
  <si>
    <t>Commisioning instrumentation
 supervisor (MONTIGNY) - Juin 2016</t>
  </si>
  <si>
    <t>..\EVOLUTEC\16-06 JUIN\EVOLUTEC INTER - Fact EI160601153 (MONTIGNY) - 30.06.16.pdf</t>
  </si>
  <si>
    <t>Formation CQP EPINAY du 06/06 au 01/07/16</t>
  </si>
  <si>
    <t>..\FANGOUSE Nicolas\16-07 JUILLET\N FANGOUSE - Fact F2016002 - 07.07.16.pdf</t>
  </si>
  <si>
    <r>
      <rPr>
        <b/>
        <u/>
        <sz val="11"/>
        <color rgb="FF000000"/>
        <rFont val="Calibri"/>
        <family val="2"/>
      </rPr>
      <t>Relevé 100834</t>
    </r>
    <r>
      <rPr>
        <sz val="11"/>
        <color rgb="FF000000"/>
        <rFont val="Calibri"/>
        <family val="2"/>
        <charset val="1"/>
      </rPr>
      <t xml:space="preserve"> :
</t>
    </r>
    <r>
      <rPr>
        <b/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  <charset val="1"/>
      </rPr>
      <t xml:space="preserve"> : 115576 / 115600
</t>
    </r>
    <r>
      <rPr>
        <b/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  <charset val="1"/>
      </rPr>
      <t xml:space="preserve"> : A151500
</t>
    </r>
    <r>
      <rPr>
        <b/>
        <u/>
        <sz val="11"/>
        <color rgb="FF000000"/>
        <rFont val="Calibri"/>
        <family val="2"/>
      </rPr>
      <t>AWG</t>
    </r>
    <r>
      <rPr>
        <sz val="11"/>
        <color rgb="FF000000"/>
        <rFont val="Calibri"/>
        <family val="2"/>
      </rPr>
      <t xml:space="preserve"> : 115653
</t>
    </r>
    <r>
      <rPr>
        <b/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</rPr>
      <t xml:space="preserve"> : 115594
</t>
    </r>
    <r>
      <rPr>
        <b/>
        <u/>
        <sz val="11"/>
        <color rgb="FF000000"/>
        <rFont val="Calibri"/>
        <family val="2"/>
      </rPr>
      <t>ATIS</t>
    </r>
    <r>
      <rPr>
        <sz val="11"/>
        <color rgb="FF000000"/>
        <rFont val="Calibri"/>
        <family val="2"/>
      </rPr>
      <t xml:space="preserve"> : 115579 / 115602</t>
    </r>
  </si>
  <si>
    <r>
      <t>Relevé Juin 2016</t>
    </r>
    <r>
      <rPr>
        <sz val="11"/>
        <color rgb="FF000000"/>
        <rFont val="Calibri"/>
        <family val="2"/>
      </rPr>
      <t xml:space="preserve"> :
</t>
    </r>
    <r>
      <rPr>
        <b/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</rPr>
      <t xml:space="preserve"> : M VALDOR / N LE PLAIN
</t>
    </r>
    <r>
      <rPr>
        <b/>
        <u/>
        <sz val="11"/>
        <color rgb="FF000000"/>
        <rFont val="Calibri"/>
        <family val="2"/>
      </rPr>
      <t>CONGO</t>
    </r>
    <r>
      <rPr>
        <sz val="11"/>
        <color rgb="FF000000"/>
        <rFont val="Calibri"/>
        <family val="2"/>
      </rPr>
      <t xml:space="preserve"> : R HOLEWIK
</t>
    </r>
    <r>
      <rPr>
        <b/>
        <u/>
        <sz val="11"/>
        <color rgb="FF000000"/>
        <rFont val="Calibri"/>
        <family val="2"/>
      </rPr>
      <t>AWG</t>
    </r>
    <r>
      <rPr>
        <sz val="11"/>
        <color rgb="FF000000"/>
        <rFont val="Calibri"/>
        <family val="2"/>
      </rPr>
      <t xml:space="preserve"> : A MARQUANT
</t>
    </r>
    <r>
      <rPr>
        <b/>
        <u/>
        <sz val="11"/>
        <color rgb="FF000000"/>
        <rFont val="Calibri"/>
        <family val="2"/>
      </rPr>
      <t>ANA</t>
    </r>
    <r>
      <rPr>
        <sz val="11"/>
        <color rgb="FF000000"/>
        <rFont val="Calibri"/>
        <family val="2"/>
      </rPr>
      <t xml:space="preserve"> : D VIEGAS
</t>
    </r>
    <r>
      <rPr>
        <b/>
        <u/>
        <sz val="11"/>
        <color rgb="FF000000"/>
        <rFont val="Calibri"/>
        <family val="2"/>
      </rPr>
      <t>ATIS</t>
    </r>
    <r>
      <rPr>
        <sz val="11"/>
        <color rgb="FF000000"/>
        <rFont val="Calibri"/>
        <family val="2"/>
      </rPr>
      <t xml:space="preserve"> : S ROCHEREUX x 2</t>
    </r>
  </si>
  <si>
    <t>..\EUROSTRAL\16-06 JUIN</t>
  </si>
  <si>
    <t>FR2016A002051</t>
  </si>
  <si>
    <t>Pack Master Plus LINUX (08/07/16 - 07/10/16)</t>
  </si>
  <si>
    <t>..\ARSYS\16-07 JUILLET\ARSYS - Fact FR2016A002051 - 08.07.16.pdf</t>
  </si>
  <si>
    <t>..\CBSA\16-07 JUILLET\CBSA - Fact 9708 (TOURNOUX) - 04.07.16.pdf</t>
  </si>
  <si>
    <t>Visite médicale FX TOURNOUX du 09/06/16</t>
  </si>
  <si>
    <t>0692016</t>
  </si>
  <si>
    <t>Commande n°24102 du 26/04/16 pour revente</t>
  </si>
  <si>
    <t>..\PETZL\16-04 AVRIL\PETZL - Fact 7000038810 (0692016) - 28.04.16.pdf</t>
  </si>
  <si>
    <t>IVH1022-160701</t>
  </si>
  <si>
    <t>GMC MOHO NORD Project - Juin 2016</t>
  </si>
  <si>
    <t>..\ASSOCIATED MARITIME AFFAIRS\16-07 JUILLET\AMA - Fact IVH1022-160701 - 11.07.16.pdf</t>
  </si>
  <si>
    <t>2016/03</t>
  </si>
  <si>
    <t>Prestation de mars 2016</t>
  </si>
  <si>
    <t>..\FONTANILLE Ludovic\16-03 MARS\L FONTANILLE - Fact 2016 03 REV0 - 31.03.16.pdf</t>
  </si>
  <si>
    <t>2016/04</t>
  </si>
  <si>
    <t>Prestation d'avril 2016</t>
  </si>
  <si>
    <t>..\FONTANILLE Ludovic\16-04 AVRIL\L FONTANILLE - Fact 2016 04 REV0 - 10.04.16.pdf</t>
  </si>
  <si>
    <t>2016/05</t>
  </si>
  <si>
    <t>Prestation de mai 2016</t>
  </si>
  <si>
    <t>..\FONTANILLE Ludovic\16-05 MAI\L FONTANILLE - Fact 2016 05 REV0 - 10.05.16.pdf</t>
  </si>
  <si>
    <t>2016/06</t>
  </si>
  <si>
    <t>Prestation de juin 2016</t>
  </si>
  <si>
    <t>..\FONTANILLE Ludovic\16-06 JUIN\L FONTANILLE - Fact 2016 06 REV0 - 10.06.16.pdf</t>
  </si>
  <si>
    <t>Envois JUIN 2016</t>
  </si>
  <si>
    <t>742/1000392</t>
  </si>
  <si>
    <t>..\ACTUAL\16-06 JUIN\ACTUAL - Fact 742_1000392 - 30.06.16.pdf</t>
  </si>
  <si>
    <t>742/1000393</t>
  </si>
  <si>
    <t>742/1000394</t>
  </si>
  <si>
    <t>742/1000395</t>
  </si>
  <si>
    <t>Formation 30 au 31/05/16 (sem 22)
J SANT'ANNA + B GILDONI</t>
  </si>
  <si>
    <t>Formation 01 au 05/06/16 (sem 22)
J SANT'ANNA + B GILDONI</t>
  </si>
  <si>
    <t>Formation 06 au 12/06/16 (sem 23)
J SANT'ANNA + B GILDONI</t>
  </si>
  <si>
    <t>..\ACTUAL\16-06 JUIN\ACTUAL - Fact 742_1000393 - 30.06.16.pdf</t>
  </si>
  <si>
    <t>..\ACTUAL\16-06 JUIN\ACTUAL - Fact 742_1000394 - 30.06.16.pdf</t>
  </si>
  <si>
    <t>..\ACTUAL\16-06 JUIN\ACTUAL - Fact 742_1000395 - 30.06.16.pdf</t>
  </si>
  <si>
    <t>Formation 13 au 19/06/16 (sem 24)
B GILDONI</t>
  </si>
  <si>
    <t>Formation 20 au 24/06/16 (sem 25)
J SANT'ANNA + B GILDONI</t>
  </si>
  <si>
    <t>Formation SST du 23 au 24/05/16 NICE</t>
  </si>
  <si>
    <t>Formation SST du 11 au 12/07/16 NICE</t>
  </si>
  <si>
    <t>..\PIRES Virginie\16-05 MAI\V PIRES - Fact 94 - 26.05.16.pdf</t>
  </si>
  <si>
    <t>..\PIRES Virginie\16-07 JUILLET\V PIRES - Fact 101 - 13.07.16.pdf</t>
  </si>
  <si>
    <t>..\ALPHATRAD\16-06 JUIN\ALPHATRAD - Fact FR20164773 - 02.06.16.pdf</t>
  </si>
  <si>
    <t>FR 2016 4773</t>
  </si>
  <si>
    <t>Traduction Portugais/Français</t>
  </si>
  <si>
    <t>ELABED Naim</t>
  </si>
  <si>
    <t>LODGIS</t>
  </si>
  <si>
    <t>AL BOUCLE D'OR</t>
  </si>
  <si>
    <t>LECLERCQ Pierre</t>
  </si>
  <si>
    <t>GE MESURMENT &amp; CONTROL</t>
  </si>
  <si>
    <t>RESIDE ETUDES APPARTHOTELS</t>
  </si>
  <si>
    <t>ANTTON CHOCOLATERIE</t>
  </si>
  <si>
    <t>AZUR PREVENTION</t>
  </si>
  <si>
    <t>LODGIS BAYEN PERDIGUES</t>
  </si>
  <si>
    <t>CETIM</t>
  </si>
  <si>
    <t>BUSINESS France</t>
  </si>
  <si>
    <t>MICRON France</t>
  </si>
  <si>
    <t>AVARELLO Frédéric</t>
  </si>
  <si>
    <t>EDENRED KADEOS</t>
  </si>
  <si>
    <t>JMA FORMATION</t>
  </si>
  <si>
    <t>INTEGRAL FORMATION</t>
  </si>
  <si>
    <t>HEIGHTSECTOR LTD (Tilo PHILIPS)</t>
  </si>
  <si>
    <t>HOTEL BALLADINS</t>
  </si>
  <si>
    <t>ISCG ENTREPRISE</t>
  </si>
  <si>
    <t>LAERDAL</t>
  </si>
  <si>
    <t>L'EQUIPEUR</t>
  </si>
  <si>
    <t>NEBEST GROUPE</t>
  </si>
  <si>
    <t>SIE MARIGNANE</t>
  </si>
  <si>
    <t>..\..\..\EXERCISE 2015\020 FACTURES ACHAT\PIRES V\PIRES paiement facture 60.pdf</t>
  </si>
  <si>
    <t>SEKULA Franck</t>
  </si>
  <si>
    <t>SEKULA Franck Remboursement</t>
  </si>
  <si>
    <t>Formation EPI VITROLLES du 23/06/16</t>
  </si>
  <si>
    <t>..\ROCHEREUX Stéphane\16-06 JUIN\S ROCHEREUX - Fact 2016_02 - 23.06.16.pdf</t>
  </si>
  <si>
    <t>F6H63287</t>
  </si>
  <si>
    <t>..\TOTAL GR\16-07 JUILLET\TOTAL - Fact F6H63287 - 15.07.16.pdf</t>
  </si>
  <si>
    <t>Vérification annuelle des extincteurs VITROLLES</t>
  </si>
  <si>
    <t>..\EUROFEU PARFEU\16-07 JUILLET\EUROFEU - Fact VFA100988361 - 13.07.16.pdf</t>
  </si>
  <si>
    <t>EUROFEU</t>
  </si>
  <si>
    <t>F2016.4163</t>
  </si>
  <si>
    <t>..\ENERJIA\16-06 JUIN\ENERJIA - Fact 4163 (GORRIA) - 30.06.16.pdf</t>
  </si>
  <si>
    <t>..\..\..\EXERCISE 2015\020 FACTURES ACHAT\ENERJIA\mars 2015\15-03_GORRIA_F2015.3155 ATIS SAS.pdf</t>
  </si>
  <si>
    <t>Avoir sur factures : 
F2016.3787 - F2016.3885 - F2016.3888 - F2016.3928</t>
  </si>
  <si>
    <t>Avoir F2016.3928A</t>
  </si>
  <si>
    <t>F2016.3928A</t>
  </si>
  <si>
    <t>..\ENERJIA\16-03 MARS\ENERJIA - Avoir F2016.3928A - 31.03.16.pdf</t>
  </si>
  <si>
    <t>16.07.239</t>
  </si>
  <si>
    <t>CQP - 10 candidats - convention 2016-07134</t>
  </si>
  <si>
    <t>..\DPMC\16-07 JUILLET\DPMC - Fact 16.07.239 - 05.07.16.pdf</t>
  </si>
  <si>
    <t>1607C0090439</t>
  </si>
  <si>
    <t>Abonnement alarme du 01/07 au 31/07/16</t>
  </si>
  <si>
    <t>..\VERISURE SECURITAS\16-07 JUILLET\VERISURE - Fact 1607C0090439 - 01.07.16.pdf</t>
  </si>
  <si>
    <t>BVF164693</t>
  </si>
  <si>
    <t>0902016</t>
  </si>
  <si>
    <t>Commande matériel BVC165915 du 05/07/16 pour revente</t>
  </si>
  <si>
    <t>..\BEAL\16-07 JUILLET\BEAL - Fact BVF164693 - 08.07.16.pdf</t>
  </si>
  <si>
    <t>0442437967 16F1- 1D07</t>
  </si>
  <si>
    <t>..\ORANGE\0442437967\16-07 JUILLET\ORANGE - Fact 0442437967 16F1- 1D07 - 13.07.16.pdf</t>
  </si>
  <si>
    <t>Audit DPMC de surveillance à 2 ans - le 10/06/16 - Par I. BONNEAU</t>
  </si>
  <si>
    <t>..\AB CERTIFICATION\16-07 JUILLET\AB CERTIF - Fact 16.07.8658 - 01.07.16.pdf</t>
  </si>
  <si>
    <t>075/2052306</t>
  </si>
  <si>
    <t>Note de frais juillet 2016</t>
  </si>
  <si>
    <t>BANQUE DE France (GEODE)</t>
  </si>
  <si>
    <t>Forfait, formules et options parc 7 lignes juin 2016</t>
  </si>
  <si>
    <t>..\ORANGE\COMPTE 61021161\16-06 JUIN\ORANGE - Fact 48982051 - 30.06.16.pdf</t>
  </si>
  <si>
    <t>Commande n°39808 du 19/07/16 pour revente</t>
  </si>
  <si>
    <t>..\PETZL\16-07 JUILLET\PETZL - Fact 7000065638 (0952016) - 20.07.16.pdf</t>
  </si>
  <si>
    <t>0892016 - Part 1</t>
  </si>
  <si>
    <t>0892016 - Part 2</t>
  </si>
  <si>
    <t>..\PETZL\16-07 JUILLET\PETZL - Fact 7000065301 (0892016) - 19.07.16.pdf</t>
  </si>
  <si>
    <t>..\PETZL\16-07 JUILLET\PETZL - Fact 7000065302 (0922016) - 19.07.16.pdf</t>
  </si>
  <si>
    <t>0942016</t>
  </si>
  <si>
    <t>Commande n°39420 du 18/07/16 pour revente</t>
  </si>
  <si>
    <t>..\PETZL\16-07 JUILLET\PETZL - Fact 7000065303 (0942016) - 19.07.16.pdf</t>
  </si>
  <si>
    <t>T ODIN - Prestation Welding Supervisor TEPA-KAO-2016-S-120 ThO - Juin 2016</t>
  </si>
  <si>
    <t>..\CORIALIS\16-06 JUIN\CORIALIS - Fact 16166 (ODIN) Services - 30.06.16.pdf</t>
  </si>
  <si>
    <t>P DUPRAT - Coating Painting Supervisor TEPA-KAO-2015-S1-147 PiD - Juin 2016</t>
  </si>
  <si>
    <t>..\CORIALIS\16-06 JUIN\CORIALIS - Fact 16165 (DUPRAT) Services - 30.06.16.pdf</t>
  </si>
  <si>
    <t>Mission du Commissaire aux Comptes sur exercice clos le 30/09/2015</t>
  </si>
  <si>
    <t>..\ACN AUDIT\16-06 JUIN\ACN AUDIT - Note d'honoraires 005888 - 30.06.16.pdf</t>
  </si>
  <si>
    <t>BIMV</t>
  </si>
  <si>
    <t>Formation BOSIET/HUET d'A MARQUANT du 20 au 21/07/16</t>
  </si>
  <si>
    <t>..\BIMV\16-07 JUILLET\BIMV - Fact EDU F 2016_0080 (MARQUANT) - 22.07.16.pdf</t>
  </si>
  <si>
    <t>P DUPRAT - Coating Painting Supervisor TEPA-KAO-2015-S1-147 PiD - Janvier Février Mars 2016</t>
  </si>
  <si>
    <t>..\CORIALIS\16-04 AVRIL\CORIALIS - Fact 16088 (DUPRAT) - 01.04.16.pdf</t>
  </si>
  <si>
    <t>Appartement pour J SANT'ANNA du 25 au 29/07/16 IRATA Vitrolles</t>
  </si>
  <si>
    <t>Appartement pour J SANT'ANNA du 22 au 26/08/16 IRATA Vitrolles</t>
  </si>
  <si>
    <t>..\PARK &amp; SUITES MRS\16-07 JUILLET\P&amp;S - PROFORMA 075_23966 (J SANT'ANNA) - 25.07.16.pdf</t>
  </si>
  <si>
    <t>0922016 - Part 1</t>
  </si>
  <si>
    <t>0922016 - Part 2</t>
  </si>
  <si>
    <t>..\PETZL\16-07 JUILLET\PETZL - Fact 7000066375 (0922016) - 21.07.16.pdf</t>
  </si>
  <si>
    <t>Commande n°38333 du 11/07/16 pour revente + CF</t>
  </si>
  <si>
    <t>..\ARSYS\16-07 JUILLET\ARSYS - Fact A002155 B003927</t>
  </si>
  <si>
    <t>FR2016A002155
FR2016B003927</t>
  </si>
  <si>
    <t>Pack LINUX pour atisnebest.com + Enregistrement Internic atisnebest.com
(21/07/16 - 20/07/17)</t>
  </si>
  <si>
    <t>0922016 - Part 3</t>
  </si>
  <si>
    <t>..\PETZL\16-07 JUILLET\PETZL - Fact 7000067085 (0922016) - 26.07.16.pdf</t>
  </si>
  <si>
    <t>0952016 - Part 2</t>
  </si>
  <si>
    <t>0952016 - Part 1</t>
  </si>
  <si>
    <t>..\PETZL\16-07 JUILLET\PETZL - Fact 7000067086 (0952016) - 26.07.16.pdf</t>
  </si>
  <si>
    <t>Commande n°40861 du 25/07/16 pour revente + CF</t>
  </si>
  <si>
    <t>..\PETZL\16-07 JUILLET\PETZL - Fact 7000067087 (0962016) - 26.07.16.pdf</t>
  </si>
  <si>
    <t>0962016 - Part 1</t>
  </si>
  <si>
    <t>0962016 - Part 2</t>
  </si>
  <si>
    <t>..\PETZL\16-07 JUILLET\PETZL - Fact 7000067525 (0962016) - 27.07.16.pdf</t>
  </si>
  <si>
    <t>Loyer août 2016 CV-567-EC</t>
  </si>
  <si>
    <t>..\SIXT\16-07 JUILLET\SIXT - Fact 55843977 - 22.07.16.pdf</t>
  </si>
  <si>
    <t>075/23966</t>
  </si>
  <si>
    <t>Renouvellement certifiation PT2 Gabriel PITAVIN</t>
  </si>
  <si>
    <t>..\INPP\16-07 JUILLET\INPP - Fact 20160783 (PITAVIN) - 25.07.16.pdf</t>
  </si>
  <si>
    <t>BIVIHOU AMOUR GERAUD</t>
  </si>
  <si>
    <t>Remboursement suite à l'annulation de la formation IRATA en mars 2016 de M. GOUARI WILLIS car il n'a pas eu son visa pour la France</t>
  </si>
  <si>
    <r>
      <t xml:space="preserve">RC PRESTA 5441386804
</t>
    </r>
    <r>
      <rPr>
        <sz val="11"/>
        <color theme="5" tint="-0.249977111117893"/>
        <rFont val="Calibri"/>
        <family val="2"/>
      </rPr>
      <t>Annulé</t>
    </r>
    <r>
      <rPr>
        <sz val="11"/>
        <color rgb="FF000000"/>
        <rFont val="Calibri"/>
        <family val="2"/>
        <charset val="1"/>
      </rPr>
      <t xml:space="preserve"> </t>
    </r>
  </si>
  <si>
    <t>FC9847</t>
  </si>
  <si>
    <t>..\KILOMETRES SERVICES\16-07 JUILLET\KM SCES - Fact FC9847 (LAKKIMI) - 12.07.16.pdf</t>
  </si>
  <si>
    <t>TRESORERIE ATIS</t>
  </si>
  <si>
    <t>Transfert de fonds HSBC vers SMC pour trésorerie</t>
  </si>
  <si>
    <t>..\TRESORERIE ATIS\16-07 JUILLET\PAIEMENT TRESO HSBC-SMC 160716.pdf</t>
  </si>
  <si>
    <t>..\NOVA SUBSEA\16-06 JUIN\NOVA SUBSEA - Fact 5356 (CATALAN) - 30.06.16.pdf</t>
  </si>
  <si>
    <t>NZ08015 - 2016/F5821145</t>
  </si>
  <si>
    <t>Loyer août 2016</t>
  </si>
  <si>
    <t>..\ORANGE\CONTRAT NZ08015\16-08 AOUT\ORANGE - Fact F5821145 - 01.08.16.pdf</t>
  </si>
  <si>
    <t>FAC SIMILE 
(PARTENAIRE BUREAUTIQUE)</t>
  </si>
  <si>
    <t>FAC071640723254</t>
  </si>
  <si>
    <t>Location Fontaine à eau - Août 2016</t>
  </si>
  <si>
    <t>..\CULLIGAN\16-07 JUILLET\CULLIGAN - Fact FAC071640723254 - 27.07.16.pdf</t>
  </si>
  <si>
    <t>Nettoyage locaux juillet 2016</t>
  </si>
  <si>
    <t>..\BIO NET GROUP\16-07 JUILLET\BIO NET - Fact FA0840 - 31.07.16.pdf</t>
  </si>
  <si>
    <t xml:space="preserve"> virement SMC</t>
  </si>
  <si>
    <t>Assessment IRATA 02/08/16 VITROLLES</t>
  </si>
  <si>
    <t>..\SC SOLO SRL\16-08 AOUT\SC SOLO - Fact 51 - 02.08.16.pdf</t>
  </si>
  <si>
    <t>Envoi du mesureur d'épaisseur de chez L KIST (MONTPELLIER) à chez E DENIS (LA MOTTE) le 20/07/16</t>
  </si>
  <si>
    <t>..\DHL\16-07 JUILLET\DHL - Fact MRS3718155 - 31.07.16.pdf</t>
  </si>
  <si>
    <t>F6G94848</t>
  </si>
  <si>
    <t>F6J52159</t>
  </si>
  <si>
    <t>..\TOTAL GR\16-07 JUILLET\TOTAL - Fact F6J52159 - 31.07.16.pdf</t>
  </si>
  <si>
    <t>Remplacement Log Book L RAIMUNDO CORREIA</t>
  </si>
  <si>
    <r>
      <t>Assessment du 29/07/16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B DUCHER - J CHRISTODOULOU - C LEMOINE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C MICHELON</t>
    </r>
  </si>
  <si>
    <t>ACTUAL SETT IDF</t>
  </si>
  <si>
    <t>Formation 25 au 29/07/16 (sem 30)
J SANT'ANNA</t>
  </si>
  <si>
    <t>..\ACTUAL SETT IDF\16-07 JUILLET\ACTUAL IDF - Fact 75400179 - 31.07.16.pdf</t>
  </si>
  <si>
    <t>..\NOVA SUBSEA\16-07 JUILLET\NOVA - Fact 5433 (CATALAN) - 31.07.16.pdf</t>
  </si>
  <si>
    <t>..\NOVA SUBSEA\16-07 JUILLET\NOVA - Fact 5421 (ABDALLAH) - 31.07.16.pdf</t>
  </si>
  <si>
    <t>AV0646</t>
  </si>
  <si>
    <t>..\KILOMETRES SERVICES\16-08 AOUT\KM SCES - Avoir AV0646 - 03.08.16.pdf</t>
  </si>
  <si>
    <t>FD0004</t>
  </si>
  <si>
    <r>
      <t xml:space="preserve">Traduction et légalisation de documents pour Work Permit ANGOLA pour K LAKKIMI partie 1 (2 documents)
</t>
    </r>
    <r>
      <rPr>
        <sz val="11"/>
        <color rgb="FFFF0000"/>
        <rFont val="Calibri"/>
        <family val="2"/>
      </rPr>
      <t>+ AVOIR AV0646 du 03/08/16</t>
    </r>
  </si>
  <si>
    <t>Traduction et légalisation de documents pour Work Permit ANGOLA pour K LAKKIMI partie 2 (1 documents en urgence)</t>
  </si>
  <si>
    <t>..\KILOMETRES SERVICES\16-08 AOUT\KM SCES - Fact FD0004 - 03.08.16.pdf</t>
  </si>
  <si>
    <t>FD0003</t>
  </si>
  <si>
    <t>Visas GABON LANZA MARQUANT rotation août 2016</t>
  </si>
  <si>
    <t>..\KILOMETRES SERVICES\16-08 AOUT\KM SCES - Fact FD0003 - 03.08.16.pdf</t>
  </si>
  <si>
    <t>FD0006</t>
  </si>
  <si>
    <t>Accompagnement + transmission VCD D BOURQUIN le 20/07/16</t>
  </si>
  <si>
    <t>..\KILOMETRES SERVICES\16-08 AOUT\KM SCES - Fact FD0006 - 04.08.16.pdf</t>
  </si>
  <si>
    <r>
      <t xml:space="preserve">Visas GABON T GOGE et S ARMAND
(Acompte fait le 21/06/16 via SMC pour frais consulaires de 110 €)
</t>
    </r>
    <r>
      <rPr>
        <sz val="11"/>
        <color rgb="FFFF0000"/>
        <rFont val="Calibri"/>
        <family val="2"/>
      </rPr>
      <t>+ AVOIR AV0634 du 30/06/16 car facturation de forfait urgent alors que dépôt en normal.</t>
    </r>
  </si>
  <si>
    <t>FC9802</t>
  </si>
  <si>
    <t>Traduction et légalisation de documents pour Work Permit ANGOLA pour F CANNAROZZO</t>
  </si>
  <si>
    <t>..\KILOMETRES SERVICES\16-07 JUILLET\KM SCES - Fact FC9802 (CANNAROZZO) - 06.07.16.pdf</t>
  </si>
  <si>
    <t>FC9803</t>
  </si>
  <si>
    <t>AMERICAN EXPRESS</t>
  </si>
  <si>
    <t>Relevé Mai 2016
2 factures AIR FRANCE</t>
  </si>
  <si>
    <t>..\AMERICAN EXPRESS\AIR FRANCE\16-05 MAI</t>
  </si>
  <si>
    <t>Relevé Juin 2016
12 factures AIR FRANCE</t>
  </si>
  <si>
    <t>..\AMERICAN EXPRESS\AIR FRANCE\16-06 JUIN</t>
  </si>
  <si>
    <t>Repas et Green Fee</t>
  </si>
  <si>
    <t>Repas et Green Fee pour le challenge du nucléaire - Golf de ST NOM LA BRETECHE - 19/09/16</t>
  </si>
  <si>
    <t>ASSOCIATION SPORTIVE
 ELECTRICITE PARIS (Alain ANDRE)</t>
  </si>
  <si>
    <t>..\ASSOCIATION SPORTIVE ELECTRICITE\16-07 JUILLET\ASEP - Fact Repas + Fee - 26.07.16.jpeg</t>
  </si>
  <si>
    <t>ATIS contrat GME 10557 2T 2016</t>
  </si>
  <si>
    <t>Appel de cotisation période du 01/03/16 au 31/05/16 (2ème TR 2016) + Complémentaire zone CANADA + Assurance</t>
  </si>
  <si>
    <t>..\APRIL\2ème T 2016</t>
  </si>
  <si>
    <t>Envois JUILLET 2016</t>
  </si>
  <si>
    <t>..\LA POSTE\16-07 JUILLET\LA POSTE - Fact 44579658 - 07.07.16.pdf</t>
  </si>
  <si>
    <t>..\LA POSTE\16-08 AOUT\LA POSTE - Fact 44726069 - 03.08.16.pdf</t>
  </si>
  <si>
    <t>LOCAM SPE</t>
  </si>
  <si>
    <t>Loyer pour échafaudage CF VITROLLES - Période du 26/07 au 20/08/16 (PROVENCALE ECHAFAUDAGES)</t>
  </si>
  <si>
    <t>1279003-2016.0096324</t>
  </si>
  <si>
    <t>..\LOCAM SPE\16-07 JUILLET\LOCAM SPE - Fact 1279003-2016.0096324 - 29.07.16.pdf</t>
  </si>
  <si>
    <t>..\AMERICAN EXPRESS\FRAM\16-07 JUILLET\FRAM_AMEX -  Relevé 16-07.pdf</t>
  </si>
  <si>
    <t>16.07.264</t>
  </si>
  <si>
    <t>CQP - 2 candidats (forfait) - convention 2016-07144</t>
  </si>
  <si>
    <t>..\DPMC\16-07 JUILLET\DPMC - Fact 16.07.264 - 29.07.16.pdf</t>
  </si>
  <si>
    <t>Visite médicale de C LANZA du 13/07/16</t>
  </si>
  <si>
    <t>Visite médicale de G PITAVIN du 04/07/16</t>
  </si>
  <si>
    <t>ATIS 04-16</t>
  </si>
  <si>
    <t>Formation PYLONE NICE du 08 au 09/06/16</t>
  </si>
  <si>
    <t>..\LE PLAIN Nicolas\16-06 JUIN\N LE PLAIN - Fact ATIS 04-16 - 10.06.16.pdf</t>
  </si>
  <si>
    <t>0742016 - Part 1</t>
  </si>
  <si>
    <t>0742016 - Part 2</t>
  </si>
  <si>
    <t>..\PETZL\16-05 MAI\PETZL - Fact 7000046012 (0742016) - 23.05.16.pdf</t>
  </si>
  <si>
    <t>Note de frais août 2016</t>
  </si>
  <si>
    <t>Note de frais août 2016 AUDIT EPI</t>
  </si>
  <si>
    <t>742/1000309</t>
  </si>
  <si>
    <t>742/1000310</t>
  </si>
  <si>
    <t>742/1000311</t>
  </si>
  <si>
    <t>IVH1022-160801</t>
  </si>
  <si>
    <t>GMC MOHO NORD Project - Juillet 2016</t>
  </si>
  <si>
    <t>..\ASSOCIATED MARITIME AFFAIRS\16-08 AOUT\AMA - Fact IVH1022-160801 - 10.08.16.pdf</t>
  </si>
  <si>
    <t>Myung-Hoon SEONG - Baseline Inspector
+ Dae Hyun PARK - Baseline Inspector + Jeong Sik AHN - Juin 2016</t>
  </si>
  <si>
    <t>Myung-Hoon SEONG - Baseline Inspector
+ Dae Hyun PARK - Baseline Inspector + Jeong Sik AHN - Juillet 2016</t>
  </si>
  <si>
    <t>..\COENS ENERGY\16-08 AOUT\COENS - Fact 193167-01-MP-1607 - 09.08.16.pdf</t>
  </si>
  <si>
    <t>1608C0083482</t>
  </si>
  <si>
    <t>Abonnement alarme du 01/08 au 31/08/16</t>
  </si>
  <si>
    <t>..\VERISURE SECURITAS\16-08 AOUT\VERISURE - Fact 1608C0083482 - 01.08.16.pdf</t>
  </si>
  <si>
    <t>REMBOURSEMENT</t>
  </si>
  <si>
    <t>Transfert de fonds suite prélèvement de PARTENAIRE BUREAUTIQUE sur mauvais compte bancaire pour prélèvement du 04/08/2016</t>
  </si>
  <si>
    <t>..\ATIS cpte HSBC\Paiement Remboursement BPI sur HSBC.pdf</t>
  </si>
  <si>
    <t>..\ATIS cpte HSBC\PAIEMENT RBRSMT PRLVMT PART BUREA.pdf</t>
  </si>
  <si>
    <t>Vérification structure points d'ancrage site Vitrolles du 10/08/16</t>
  </si>
  <si>
    <t>..\BUREAU VERITAS\16-08 AOUT\BUREAU VERITAS - Fact 16863366 - 12.08.16.pdf</t>
  </si>
  <si>
    <t>0442437967 16F9- 1D08</t>
  </si>
  <si>
    <t>Abonnement ligne fixe et Internet juillet/août/septembre 2016 suivant rubriques</t>
  </si>
  <si>
    <t>Abonnement ligne fixe et Internet juin/juillet/août 2016 suivant rubriques</t>
  </si>
  <si>
    <t>..\ORANGE\0442437967\16-08 AOUT\ORANGE - Fact 0442437967 16F9- 1D08 - 16.08.16.pdf</t>
  </si>
  <si>
    <t>0442026150 16F9- 2N04</t>
  </si>
  <si>
    <t>..\ORANGE\0442026150\16-08 AOUT\ORANGE - Fact 0442026150 16F9- 2N04 - 16.08.16.pdf</t>
  </si>
  <si>
    <t>FD0151</t>
  </si>
  <si>
    <t>Accompagnement + transmission VCD FX TOURNOUX le 16/08/16</t>
  </si>
  <si>
    <t>..\KILOMETRES SERVICES\16-08 AOUT\KM SCES - Fact FD0151 (TOURNOUX) - 18.08.16.pdf</t>
  </si>
  <si>
    <t>FD0152</t>
  </si>
  <si>
    <t>Accompagnement + transmission VCD F CANNAROZZO le 16/08/16</t>
  </si>
  <si>
    <t>..\KILOMETRES SERVICES\16-08 AOUT\KM SCES - Fact FD0152 (CANNAROZZO) - 18.08.16.pdf</t>
  </si>
  <si>
    <t>FD0153</t>
  </si>
  <si>
    <t>Accompagnement + transmission VCD K LAKKIMI le 16/08/16 + facturation de l'attente pour dossier compliqué</t>
  </si>
  <si>
    <t>..\KILOMETRES SERVICES\16-08 AOUT\KM SCES - Fact FD0153 (LAKKIMI) - 18.08.16.pdf</t>
  </si>
  <si>
    <t>..\ENERJIA\16-07 JUILLET\ENERJIA - Fact 4215 (GORRIA) - 31.07.16.pdf</t>
  </si>
  <si>
    <t>F6M62649</t>
  </si>
  <si>
    <t>..\TOTAL GR\16-08 AOUT\TOTAL - Fact F6M62649 - 31.08.16.pdf</t>
  </si>
  <si>
    <t>Note de frais septembre 2016</t>
  </si>
  <si>
    <t>F6L08966</t>
  </si>
  <si>
    <t>..\TOTAL GR\16-08 AOUT\TOTAL - Fact F6L08966 - 15.08.16.pdf</t>
  </si>
  <si>
    <t>International Membership Subscription 2015/2016</t>
  </si>
  <si>
    <t>International Membership Subscription 2016/2017</t>
  </si>
  <si>
    <t xml:space="preserve">PETZL </t>
  </si>
  <si>
    <t>193167-01-MP-1608</t>
  </si>
  <si>
    <t>31/09/16</t>
  </si>
  <si>
    <t>ATIS 05-16</t>
  </si>
  <si>
    <t>..\LE PLAIN Nicolas\16-08 AOUT\N LE PLAIN - Fact ATIS 05-16 - 08.08.16.docx</t>
  </si>
  <si>
    <t>..\NOVA SUBSEA\16-08 AOUT\NOVA - Fact 5474 (CATALAN Rotterdam) - 31.08.16.pdf</t>
  </si>
  <si>
    <t>..\NOVA SUBSEA\16-08 AOUT\NOVA - Fact 5459 (ABDALLAH) - 31.08.16.pdf</t>
  </si>
  <si>
    <t>..\LAKKIMI Karim\16-08 AOUT\LAKKIMI - Fact ATISSAS_01_AUG16 - 25.08.16.pdf</t>
  </si>
  <si>
    <t>Assessment IRATA 25/08/16 VITROLLES</t>
  </si>
  <si>
    <t>..\SC SOLO SRL\16-08 AOUT\SC SOLO - Fact 57 (25.08.16) - 31.08.16.pdf</t>
  </si>
  <si>
    <t>..\PETZL\16-08 AOUT\PETZL - Fact 7000075450 (1012016) - 25.08.16.pdf</t>
  </si>
  <si>
    <t>..\PARK &amp; SUITES MRS\16-08 AOUT\P&amp;S - Fact 075_23965 - 26.08.16.pdf</t>
  </si>
  <si>
    <t xml:space="preserve">GITE L'ENSOLEIADA </t>
  </si>
  <si>
    <t>..\L'ENSOLEIADA (GITE)\16-08 AOUT\ENSOLEIADA - Fact 01 - 24.08.16.pdf</t>
  </si>
  <si>
    <t>FA3908</t>
  </si>
  <si>
    <t>NICE Mise à disposition du site pour formation - JUIN - JUILLET 2016</t>
  </si>
  <si>
    <t>..\FORMA +\16-08 AOUT\FORMA + - Fact FA3908 - 24.08.16.pdf</t>
  </si>
  <si>
    <t>..\PETZL\16-08 AOUT\PETZL - Fact 7000073187 (0952016) - 17.08.16.pdf</t>
  </si>
  <si>
    <t>Commande n° 39808 du 17/08/16 pour revente</t>
  </si>
  <si>
    <t>0952016 - Part 3</t>
  </si>
  <si>
    <t>0952016 - Part 4</t>
  </si>
  <si>
    <t>Commande n° 45623 du 24/08/16 pour revente</t>
  </si>
  <si>
    <t>1012016 - Part 2</t>
  </si>
  <si>
    <t>1012016 - Part 1</t>
  </si>
  <si>
    <t>0962016 - Part 3</t>
  </si>
  <si>
    <t>Commande n° 40861 du 01/09/16 pour revente + CF</t>
  </si>
  <si>
    <t xml:space="preserve">Commande n° 46570 du 25/08/16 pour CF </t>
  </si>
  <si>
    <t>LAKKIMI Karim</t>
  </si>
  <si>
    <t>Location studio du 12/09/16 au 31/10/16 -FORMATION CQP - NICE</t>
  </si>
  <si>
    <t>Myung-Hoon SEONG - Baseline Inspector
+ Dong Yun Eo - Baseline Inspector + Jeong Sik AHN - Août 2016</t>
  </si>
  <si>
    <t>TEPA/KAO/ATISSAS/01/AUG2016</t>
  </si>
  <si>
    <r>
      <t>Assessment du 26/08/16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G HACHETTE / Y LECOMTE / B FAFOURNOUX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JF WIECZOREK
</t>
    </r>
    <r>
      <rPr>
        <u/>
        <sz val="11"/>
        <color rgb="FF000000"/>
        <rFont val="Calibri"/>
        <family val="2"/>
      </rPr>
      <t>L3</t>
    </r>
    <r>
      <rPr>
        <sz val="11"/>
        <color rgb="FF000000"/>
        <rFont val="Calibri"/>
        <family val="2"/>
      </rPr>
      <t xml:space="preserve"> : S DI MAGGIO
</t>
    </r>
    <r>
      <rPr>
        <u/>
        <sz val="11"/>
        <color rgb="FF000000"/>
        <rFont val="Calibri"/>
        <family val="2"/>
      </rPr>
      <t>L3 Refresh</t>
    </r>
    <r>
      <rPr>
        <sz val="11"/>
        <color rgb="FF000000"/>
        <rFont val="Calibri"/>
        <family val="2"/>
      </rPr>
      <t xml:space="preserve"> : S JEANGROS</t>
    </r>
  </si>
  <si>
    <t>Relevé Juillet 2016
1 Facture FRAM</t>
  </si>
  <si>
    <t>Relevé Août 2016
FRAM</t>
  </si>
  <si>
    <t>Relevé 100850
ANA</t>
  </si>
  <si>
    <t>Relevé juillet août 2016
D BOURQUIN / NM VIEGAS</t>
  </si>
  <si>
    <t>Envois AOUT 2016</t>
  </si>
  <si>
    <t>FAC081640726750</t>
  </si>
  <si>
    <t>Location Fontaine à eau - Septembre 2016</t>
  </si>
  <si>
    <t>..\CULLIGAN\16-08 AOUT\CULLIGAN - Fact FAC081640726750 - 30.08.16.pdf</t>
  </si>
  <si>
    <t>..\LYRECO\16-08 AOUT\LYRECO - Fact 5810328617 - 31.08.16.pdf</t>
  </si>
  <si>
    <t>Fournitures de bureau
Commande n°101650937 du 04/08/16</t>
  </si>
  <si>
    <t>Formation 2016.34 - J SANT'ANNA - S ROCHEREUX</t>
  </si>
  <si>
    <t>..\ACTUAL SETT IDF\16-08 AOUT\ACTUAL IDF - Fact 75400204 - 31.08.16.pdf</t>
  </si>
  <si>
    <t>Formation CQP 2 NICE Juillet 2016</t>
  </si>
  <si>
    <t>Forfait, formules et options parc 7 lignes juillet 2016</t>
  </si>
  <si>
    <t>..\ORANGE\COMPTE 61021161\16-07 JUILLET\ORANGE - Fact 49474678 - 31.07.16.pdf</t>
  </si>
  <si>
    <t>Nettoyage locaux août 2016</t>
  </si>
  <si>
    <t>..\BIO NET GROUP\16-08 AOUT\BIO NET - Fact FA0867 - 31.08.16.pdf</t>
  </si>
  <si>
    <t>Nettoyage Hangar août 2016</t>
  </si>
  <si>
    <t>..\BIO NET GROUP\16-08 AOUT\BIO NET - Fact FA0868 - 31.08.16.pdf</t>
  </si>
  <si>
    <t>NZ08015 - 2016/F5867079</t>
  </si>
  <si>
    <t>Loyer septembre 2016</t>
  </si>
  <si>
    <t>Loyer septembre 2016 CV-567-EC</t>
  </si>
  <si>
    <t>..\SIXT\16-08 AOUT\SIXT - Fact 55922929 - 24.08.16.pdf</t>
  </si>
  <si>
    <t>075/23965</t>
  </si>
  <si>
    <t>2016-372</t>
  </si>
  <si>
    <t>Renouvellement 3 ans ESET Smart Security multiposte TPE PME</t>
  </si>
  <si>
    <t>..\STARLAN\16-08 AOUT\STARLAN - Fact 2016-372 - 24.08.16.pdf</t>
  </si>
  <si>
    <t>Avoir
&gt; Utilisé sur facture FC9847</t>
  </si>
  <si>
    <t>KRATOS SAFETY</t>
  </si>
  <si>
    <t>2016/00165</t>
  </si>
  <si>
    <t>1609C0125359</t>
  </si>
  <si>
    <t>IVH1022-160901</t>
  </si>
  <si>
    <t xml:space="preserve">Commande n°46570 du 12/09/16 pour CF </t>
  </si>
  <si>
    <t xml:space="preserve">Commande n°46570 du 13/09/16 pour CF </t>
  </si>
  <si>
    <t xml:space="preserve">Commande n°46570 du 08/09/16 pour CF </t>
  </si>
  <si>
    <t>1072016</t>
  </si>
  <si>
    <t>1022016 - Part 1</t>
  </si>
  <si>
    <t>1022016 - Part 2</t>
  </si>
  <si>
    <t>1022016 - Part 3</t>
  </si>
  <si>
    <t>1022016 - Part 4</t>
  </si>
  <si>
    <t>1012016 - Part 3</t>
  </si>
  <si>
    <t>Commande n°48948 du 12/09/16 pour revente</t>
  </si>
  <si>
    <t>2016-417</t>
  </si>
  <si>
    <t>ASUS PC portable pour Anaïde DELZENNE + livraison et installation</t>
  </si>
  <si>
    <t>MERCIER Laurent (CONSULTEAM)</t>
  </si>
  <si>
    <t>Formation SST du 8 au 9/09/16 EPINAY</t>
  </si>
  <si>
    <t>..\NOVA SUBSEA\16-08 AOUT\NOVA - Fact 5503 (Mission to Leiden) - 31.08.16.pdf</t>
  </si>
  <si>
    <t>..\NOVA SUBSEA\16-08 AOUT\NOVA - Fact 5505 (CATALAN) - 31.08.16.pdf</t>
  </si>
  <si>
    <t>..\NOVA SUBSEA\16-08 AOUT\NOVA - Fact 5501 (MANESTER) - 31.08.16.pdf</t>
  </si>
  <si>
    <t>..\NOVA SUBSEA\16-08 AOUT\NOVA - Fact 5502 (Mission to Leiden) - 31.08.16.pdf</t>
  </si>
  <si>
    <t>GMC MOHO NORD Project - Août/sept 2016</t>
  </si>
  <si>
    <t>Hôtel pour S ARMAND du 05/09/16 (facturée mais non présentation) (mission Travaux sur cordes - Vitres)</t>
  </si>
  <si>
    <t>..\IRATA\Fact PAYEES\147038\IRATA - Fact 147038 - 01.07.16.pdf</t>
  </si>
  <si>
    <t>1042016 - Part 1</t>
  </si>
  <si>
    <t>1092016</t>
  </si>
  <si>
    <t>Commande n°49459 du 14/09/16 pour revente</t>
  </si>
  <si>
    <t>AV0662</t>
  </si>
  <si>
    <t>Avoir sur facture FC9803</t>
  </si>
  <si>
    <t>..\KILOMETRES SERVICES\16-07 JUILLET\KM SCES - Fact FC9803 (régul) - 06.07.16 (fausse).pdf</t>
  </si>
  <si>
    <t>075/2130609</t>
  </si>
  <si>
    <t>Commande n°49823 du 15/09/16 pour revente</t>
  </si>
  <si>
    <t>Hébergement pour S ARMAND - Mission lavage de vitres à Marseille - Du 06 au 09/09/16</t>
  </si>
  <si>
    <t>0442437967 16G7- 1D09</t>
  </si>
  <si>
    <t>Abonnement ligne fixe et Internet août/septembre/octobre 2016 suivant rubriques</t>
  </si>
  <si>
    <t>1102016 - Part 2</t>
  </si>
  <si>
    <t>1102016 - Part 1</t>
  </si>
  <si>
    <t>Formation SST VITROLLES 12 et 13/09/16</t>
  </si>
  <si>
    <t>Forfait, formules et options parc 7 lignes août 2016</t>
  </si>
  <si>
    <t>..\ORANGE\COMPTE 61021161\16-08 AOUT\ORANGE - Fact 49953522 - 31.08.16.pdf</t>
  </si>
  <si>
    <t>DRONES LAB</t>
  </si>
  <si>
    <t>Hébergement T DUBREUIL - Formation IRATA Vitrolles du 26 au 30/09/16</t>
  </si>
  <si>
    <t>virement CBSA</t>
  </si>
  <si>
    <t>Régularisation suite erreur de facturation sur le tarif TRADUCTION (facturé 17,50 € au lieu de 33,50 € par doc) pour Work Permit ANGOLA (TOURNOUX, BOURQUIN + TANGER SEKOUSI)
+ AVOIR AV0662 déduit (-79,20 €) car 10 docs facturés mais seulement 6 concernent ATIS (TOURNOUX + BOURQUIN)</t>
  </si>
  <si>
    <t>Qualité control et total environnement J BOUVIER Mai 2016</t>
  </si>
  <si>
    <t>Qualité control et total environnement J BOUVIER Juin  2016</t>
  </si>
  <si>
    <t>..\EVOLUTEC\16-05 MAI\EVOLUTEC - Fact 160502295 (BOUVIER) - 31.05.16.pdf</t>
  </si>
  <si>
    <t>..\EVOLUTEC\16-06 JUIN\EVOLUTEC - Fact 160602340 (BOUVIER) - 30.06.16.pdf</t>
  </si>
  <si>
    <t>Licence SAGE 30 pour AWG</t>
  </si>
  <si>
    <t>Reste à régler</t>
  </si>
  <si>
    <t>Remboursement suite à l'annulation de la formation IRATA à EPINAY du 25 au 29/07/16</t>
  </si>
  <si>
    <t>1132016</t>
  </si>
  <si>
    <t>Commande n°51597 du 26/09/16 pour revente</t>
  </si>
  <si>
    <t>MULTIRISQUE ENTREPRISE 5357720904 - Période du 01/10/16 au 01/04/17</t>
  </si>
  <si>
    <t>RC PRESTA 
Période du 01/10/16 au 01/04/17</t>
  </si>
  <si>
    <t>FA055262</t>
  </si>
  <si>
    <t>1032016</t>
  </si>
  <si>
    <t>Achat 15 minis mousquetons le 25/08/16 pour le CF</t>
  </si>
  <si>
    <t>1142016</t>
  </si>
  <si>
    <t>Commande n°51688 du 26/09/16 pour revente</t>
  </si>
  <si>
    <t>0012017</t>
  </si>
  <si>
    <t>Commande n°52167 du 28/09/16 pour revente</t>
  </si>
  <si>
    <t>TEPA/KAO/ATISSAS/02/SEP2016</t>
  </si>
  <si>
    <t>Prestation Karim LAKKIMI projet KAOMBO - SEPTEMBRE 2016</t>
  </si>
  <si>
    <t>Prestation Karim LAKKIMI projet KAOMBO - AOUT 2016</t>
  </si>
  <si>
    <t>075/2242609</t>
  </si>
  <si>
    <t>1122016</t>
  </si>
  <si>
    <t>Transport matériel URBAN EVASION du 20/09/16</t>
  </si>
  <si>
    <t>2016 T3</t>
  </si>
  <si>
    <t>Cotisations pour salariés expatriés 3ème trimestre 2016</t>
  </si>
  <si>
    <t>Hébergement pour J BURNARD assessment Vitrolles du 30/09/16</t>
  </si>
  <si>
    <t>MRS3777865</t>
  </si>
  <si>
    <t>Envoi pli à M. PINTO (NEUILLY) le 13/09/16 (photos visa volant C LEGER)
+ Envoi endoscope à ANA le 30/08/16</t>
  </si>
  <si>
    <t>Location salle TOURS - 14 jours - Septembre 2016</t>
  </si>
  <si>
    <t>NZ08015 - 2016/F5913139</t>
  </si>
  <si>
    <t>Loyer octobre 2016</t>
  </si>
  <si>
    <t>075/1022509</t>
  </si>
  <si>
    <t>Hébergement Agents OMEGA (Gabon) - Formation IRATA Vitrolles du 25 au 07/10/16</t>
  </si>
  <si>
    <t>193167-01-MP-1609</t>
  </si>
  <si>
    <t>Myung-Hoon SEONG - Baseline Inspector
+ Dong Yun Eo - Baseline Inspector + Jeong Sik AHN - Septembre 2016</t>
  </si>
  <si>
    <t>ATIS 06-16</t>
  </si>
  <si>
    <t>Formation IRATA EPINAY du 26 au 30/09/16</t>
  </si>
  <si>
    <t>AUDIT EPI du 08/08/16 au 11/08/16 - VITROLLES + Client à NICE</t>
  </si>
  <si>
    <t>ATIS contrat GME 10557 3T 2016</t>
  </si>
  <si>
    <t>Appel de cotisation période du 01/07/16 au 30/09/16 (3ème TR 2016) + Complémentaire zone ESPAGNE + Assurance</t>
  </si>
  <si>
    <t>ANGALAVOQ (T CORNU)</t>
  </si>
  <si>
    <t>YMF</t>
  </si>
  <si>
    <t>01.09.2016</t>
  </si>
  <si>
    <t>Formation SST TOURS - 12 et 13/09/16</t>
  </si>
  <si>
    <t>01.09.2016 (Frais)</t>
  </si>
  <si>
    <t>Formation SST TOURS - 12 et 13/09/16 - Frais</t>
  </si>
  <si>
    <t>Formation TRAVAUX EN HAUTEUR NICE - 28 et 29/09/16</t>
  </si>
  <si>
    <t>Commande n°53563 du 05/10/16 pour revente</t>
  </si>
  <si>
    <t>Hébergement pour J BURNARD assessment Vitrolles du 07/10/16 (Agent OMEGA)</t>
  </si>
  <si>
    <t>CARREE GUILLAUME</t>
  </si>
  <si>
    <t>F6P51319</t>
  </si>
  <si>
    <t>FR2016A002814</t>
  </si>
  <si>
    <t>Pack Master Plus LINUX (08/10/16 - 07/01/17)</t>
  </si>
  <si>
    <t>Envois SEPTEMBRE 2016</t>
  </si>
  <si>
    <t>Nettoyage locaux septembre 2016</t>
  </si>
  <si>
    <t>2016/10-006567</t>
  </si>
  <si>
    <t>Note d'honoraires 4ème trimestre 2016</t>
  </si>
  <si>
    <t>Relevé Septembre 2016
FRAM</t>
  </si>
  <si>
    <t>Appel de cotisation 3ème trimestre 2016</t>
  </si>
  <si>
    <t>Note de frais octobre 2016</t>
  </si>
  <si>
    <t>0072017</t>
  </si>
  <si>
    <t>Commande n°53967 du 06/10/16 pour revente</t>
  </si>
  <si>
    <t>F82160217</t>
  </si>
  <si>
    <t>Location locaux Epinay les 8 et 9/09/16</t>
  </si>
  <si>
    <t>742/1000649</t>
  </si>
  <si>
    <t>742/1000650</t>
  </si>
  <si>
    <t>Formation CQP semaine 37 2016 EPINAY et VITROLLES
A JAMIN et M MARESCHAL</t>
  </si>
  <si>
    <t>Formation CQP EPINAY semaine 38
A JAMIN</t>
  </si>
  <si>
    <t>742/1000651</t>
  </si>
  <si>
    <t>Formation semaine 39 CQP EPINAY A JAMIN + IRATA VITROLLES T DUBREUIL</t>
  </si>
  <si>
    <r>
      <t>Assessment du 30/09/16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S EKOMI NDONG / M NOUIRI / S JOSEPH / M ROZE</t>
    </r>
  </si>
  <si>
    <r>
      <t>Assessment du 06/10/16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C NGUEMA ANGOUE</t>
    </r>
  </si>
  <si>
    <t>Visite médicale de B et L KIST du 14/09/16</t>
  </si>
  <si>
    <t>Location Fontaine à eau - Octobre 2016</t>
  </si>
  <si>
    <t>FAC091640730158</t>
  </si>
  <si>
    <t>Taxes foncières 2016</t>
  </si>
  <si>
    <t>Annonce publicitaire ABSTRACT BOOK - Journées annuelles des hydrocarbures 2016 - 1/2 page</t>
  </si>
  <si>
    <t>P DUPRAT - Coating Painting Supervisor TEPA-KAO-2015-S1-147 PiD - Juillet 2016</t>
  </si>
  <si>
    <t>T ODIN - Prestation Welding Supervisor TEPA-KAO-2016-S-120 ThO - Juillet 2016</t>
  </si>
  <si>
    <t>W MOUSSA - Marshalling Superintendence KAO-2016-S-3-314 - Juillet 2016</t>
  </si>
  <si>
    <t>P DUPRAT - Coating Painting Supervisor TEPA-KAO-2015-S1-147 PiD - Septembre 2016</t>
  </si>
  <si>
    <t>T ODIN - Prestation Welding Supervisor TEPA-KAO-2016-S-120 ThO - Septembre 2016</t>
  </si>
  <si>
    <t>F82160210</t>
  </si>
  <si>
    <t>W MOUSSA - Marshalling Superintendence KAO-2016-S-3-314 - Septembre 2016 + régul juillet et août 2016</t>
  </si>
  <si>
    <t>Fournitures de bureau
Commande n°102134896 du 07/09/16
Commande n°102507097 du 23/09/16</t>
  </si>
  <si>
    <t>2016_0004</t>
  </si>
  <si>
    <t>Formation port du harnais VITROLLES 07/10/16</t>
  </si>
  <si>
    <t>Forfait, formules et options parc 7 lignes septembre 2016</t>
  </si>
  <si>
    <r>
      <t>Assessment du 30/09/16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C PELLUARD / M BERNEVAL / S CARTIER / M BALLIU / G CARREE / F LECOINTRE / A ARAB</t>
    </r>
  </si>
  <si>
    <t>0442026150 16H5- 2N05</t>
  </si>
  <si>
    <t>F6R54554</t>
  </si>
  <si>
    <t>..\IRATA\Fact ATTENTE DE RGLMT\IRATA - Fact 147487 - 02.08.16.pdf</t>
  </si>
  <si>
    <t>EXERCISE 2016\020 FACTURES ACHAT\KILOMETRES SERVICES\16-07 JUILLET\KM SCES - Avoir AV0662 - 19.09.16.pdf</t>
  </si>
  <si>
    <t>EXERCISE 2016\020 FACTURES ACHAT\COMFORT HOTEL\16-09 SEPTEMBRE\COMFORT HOTEL - Fact 7018 - 06.09.16.pdf</t>
  </si>
  <si>
    <t>EXERCISE 2016\020 FACTURES ACHAT\LEEA\LEEA - Fact 48313 - 01.09.16.pdf</t>
  </si>
  <si>
    <t>EXERCISE 2016\020 FACTURES ACHAT\PETZL\16-09 SEPTEMBRE\PETZL - Fact 7000077411 (0942016) - 01.09.16.pdf</t>
  </si>
  <si>
    <t>EXERCISE 2016\020 FACTURES ACHAT\PETZL\16-09 SEPTEMBRE\PETZL - Fact 7000077412 (0952016) - 01.09.16.pdf</t>
  </si>
  <si>
    <t>EXERCISE 2016\020 FACTURES ACHAT\PETZL\16-09 SEPTEMBRE\PETZL - Fact 7000077413 (0962016) - 01.09.16.pdf</t>
  </si>
  <si>
    <t>EXERCISE 2016\020 FACTURES ACHAT\PETZL\16-09 SEPTEMBRE\PETZL - Fact 7000077414 (1012016) - 01.09.16.pdf</t>
  </si>
  <si>
    <t>EXERCISE 2016\020 FACTURES ACHAT\PETZL\16-09 SEPTEMBRE\PETZL - Fact 7000077415 (1022016) - 01.09.16.pdf</t>
  </si>
  <si>
    <t>EXERCISE 2016\020 FACTURES ACHAT\IRATA\Fact PAYEES\147487 147916\IRATA - Fact 147916 - 01.09.16.pdf</t>
  </si>
  <si>
    <t>EXERCISE 2016\020 FACTURES ACHAT\AMERICAN EXPRESS\FRAM\16-08 AOUT\FRAM_AMEX - Relevé Aout 2016.pdf</t>
  </si>
  <si>
    <t>EXERCISE 2016\020 FACTURES ACHAT\EUROSTRAL\16-08 AOUT\EUROSTRAL - Relevé RLV00100850 - 02.09.16.pdf</t>
  </si>
  <si>
    <t>EXERCISE 2016\020 FACTURES ACHAT\LA POSTE\16-09 SEPTEMBRE\LA POSTE - Fact 45074159 - 06.09.16.pdf</t>
  </si>
  <si>
    <t>EXERCISE 2016\020 FACTURES ACHAT\ORANGE\CONTRAT NZ08015\16-09 SEPTEMBRE\ORANGE - Fact F5867079 - 01.09.16.pdf</t>
  </si>
  <si>
    <t>EXERCISE 2016\020 FACTURES ACHAT\KRATOS SAFETY\16-09 SEPTEMBRE</t>
  </si>
  <si>
    <t>EXERCISE 2016\020 FACTURES ACHAT\MERCIER Laurent\16-09 SEPTEMBRE\L MERCIER - Fact 2016_00165 - 11.09.16.pdf</t>
  </si>
  <si>
    <t>EXERCISE 2016\020 FACTURES ACHAT\PETZL\16-09 SEPTEMBRE\PETZL - Fact 7000080181 (1022016) - 12.09.16.pdf</t>
  </si>
  <si>
    <t>EXERCISE 2016\020 FACTURES ACHAT\VERISURE SECURITAS\16-09 SEPTEMBRE\VERISURE - Fact 1609C0125359 - 07.09.16.pdf</t>
  </si>
  <si>
    <t>EXERCISE 2016\020 FACTURES ACHAT\ASSOCIATED MARITIME AFFAIRS\16-09 SEPTEMBRE\AMA - Fact IVH1022-160901 - 12.09.16.pdf</t>
  </si>
  <si>
    <t>EXERCISE 2016\020 FACTURES ACHAT\SCI COUPERIGNE\16-09 SEPTEMBRE\SCI COUPERIGNE - Fact 96 - 09.09.16.pdf</t>
  </si>
  <si>
    <t>EXERCISE 2016\020 FACTURES ACHAT\PETZL\16-09 SEPTEMBRE\PETZL - Fact 7000080599 (1012016) - 13.09.16.pdf</t>
  </si>
  <si>
    <t>EXERCISE 2016\020 FACTURES ACHAT\PETZL\16-09 SEPTEMBRE\PETZL - Fact 7000080600 (1022016) - 13.09.16.pdf</t>
  </si>
  <si>
    <t>EXERCISE 2016\020 FACTURES ACHAT\PETZL\16-09 SEPTEMBRE\PETZL - Fact 7000079209 (1022016) - 08.09.16.pdf</t>
  </si>
  <si>
    <t>EXERCISE 2016\020 FACTURES ACHAT\PETZL\16-09 SEPTEMBRE\PETZL - Fact 7000083227 (1102016) - 21.09.16.pdf</t>
  </si>
  <si>
    <t>EXERCISE 2016\020 FACTURES ACHAT\PETZL\16-09 SEPTEMBRE\PETZL - Fact 7000081071 (1072016) - 14.09.16.pdf</t>
  </si>
  <si>
    <t>EXERCISE 2016\020 FACTURES ACHAT\STARLAN\16-09 SEPTEMBRE\STARLAN - Fact 2016-417 - 14.09.16.pdf</t>
  </si>
  <si>
    <t>EXERCISE 2016\020 FACTURES ACHAT\PETZL\16-09 SEPTEMBRE\PETZL - Fact 7000081609 (1092016) - 15.09.16.pdf</t>
  </si>
  <si>
    <t>EXERCISE 2016\020 FACTURES ACHAT\PETZL\16-09 SEPTEMBRE\PETZL - Fact 7000082339 (1102016) - 19.09.16.pdf</t>
  </si>
  <si>
    <t>EXERCISE 2016\020 FACTURES ACHAT\PARK &amp; SUITES MRS\16-09 SEPTEMBRE\P&amp;S - Fact 075_2130609 (ARMAND) - 20.09.16.pdf</t>
  </si>
  <si>
    <t>EXERCISE 2016\020 FACTURES ACHAT\ORANGE\0442437967\16-09 SEPTEMBRE\ORANGE - Fact 0442437967 16G7- 1D09 - 13.09.16.pdf</t>
  </si>
  <si>
    <t>EXERCISE 2016\020 FACTURES ACHAT\PIRES Virginie\16-09 SEPTEMBRE\V PIRES - Fact 102 - 15.09.16.pdf</t>
  </si>
  <si>
    <t>EXERCISE 2016\020 FACTURES ACHAT\PARK &amp; SUITES MRS\16-09 SEPTEMBRE\P&amp;S - Fact 075_2242609 (DUBREUIL) - 29.09.16.pdf</t>
  </si>
  <si>
    <t>EXERCISE 2016\020 FACTURES ACHAT\PETZL\16-09 SEPTEMBRE\PETZL - Fact 7000084617 (1132016) - 27.09.16.pdf</t>
  </si>
  <si>
    <t>EXERCISE 2016\020 FACTURES ACHAT\AXA\MULTIRISQUE ENTREPRISE 5357720904\011016 - 010417\AXA - MRE 5357720904 - ADC oct 16 à avr 17 - 08.09.16.pdf</t>
  </si>
  <si>
    <t>EXERCISE 2016\020 FACTURES ACHAT\AXA\RC PRESTA 5441386804\011016 - 010417\AXA - RC PRESTA 5441386804 - ADC oct 16 à avr 17 - 08.09.16.pdf</t>
  </si>
  <si>
    <t>EXERCISE 2016\020 FACTURES ACHAT\AU VIEUX CAMPEUR\16-09 SEPTEMBRE\AU VIEUX CAMP - Fact FA055262 - 22.09.16.pdf</t>
  </si>
  <si>
    <t>EXERCISE 2016\020 FACTURES ACHAT\PETZL\16-09 SEPTEMBRE\PETZL - Fact 7000084846 (1142016) - 28.09.16.pdf</t>
  </si>
  <si>
    <t>EXERCISE 2016\020 FACTURES ACHAT\PETZL\16-09 SEPTEMBRE\PETZL - Fact 7000085354 (0012017) - 29.09.16.pdf</t>
  </si>
  <si>
    <t>EXERCISE 2016\020 FACTURES ACHAT\LAKKIMI Karim\16-09 SEPTEMBRE\K LAKKIMI - Fact ATIS SAS_02_SEP16 - 13.09.16.pdf</t>
  </si>
  <si>
    <t>EXERCISE 2016\020 FACTURES ACHAT\COMETRANS\16-09 SEPTEMBRE\COMETRANS - Fact 184361 - 28.09.16.pdf</t>
  </si>
  <si>
    <t>EXERCISE 2016\020 FACTURES ACHAT\POLE EMPLOI EXPATRIES\16-09 SEPTEMBRE\PE EXPAT - Cotisation 3eme T 2016 - 03.10.16.pdf</t>
  </si>
  <si>
    <t>EXERCISE 2016\020 FACTURES ACHAT\COMFORT HOTEL\16-09 SEPTEMBRE\COMFORT HOTEL - Fact 7712 - 30.09.16.pdf</t>
  </si>
  <si>
    <t>EXERCISE 2016\020 FACTURES ACHAT\DHL\16-09 SEPTEMBRE\DHL - Fact MRS3777865 - 30.09.16.pdf</t>
  </si>
  <si>
    <t>EXERCISE 2016\020 FACTURES ACHAT\TOURAINE ESCALADE\16-09 SEPTEMBRE\TOURAINE - Fact 36733 - 30.09.16.pdf</t>
  </si>
  <si>
    <t>EXERCISE 2017\020 FACTURES ACHAT\ORANGE\Contrat NZ08015\16-10 OCTOBRE\ORANGE - Fact F5913139 - 01.10.16.pdf</t>
  </si>
  <si>
    <t>EXERCISE 2016\020 FACTURES ACHAT\BUREAU VERITAS\16-09 SEPTEMBRE\BUREAU VERITAS - Fact 16916509 - 28.09.16.pdf</t>
  </si>
  <si>
    <t>EXERCISE 2017\020 FACTURES ACHAT\COENS\16-10 OCTOBRE\COENS - Fact 193167-01-MP-1609 - 07.10.16.pdf</t>
  </si>
  <si>
    <t>EXERCISE 2017\020 FACTURES ACHAT\LE PLAIN Nicolas\16-10 OCTOBRE\N LE PLAIN - Fact ATIS 06-16 - 01.10.16.docx</t>
  </si>
  <si>
    <t>EXERCISE 2016\020 FACTURES ACHAT\NOVA SUBSEA\16-09 SEPTEMBRE\NOVA - Fact 5588 (Abdallah 2016 09) - 30.09.16.pdf</t>
  </si>
  <si>
    <t>EXERCISE 2016\020 FACTURES ACHAT\NOVA SUBSEA\16-09 SEPTEMBRE\NOVA - Fact 5606 (Manester Exp 2016 09 13-16) - 30.09.16.pdf</t>
  </si>
  <si>
    <t>EXERCISE 2016\020 FACTURES ACHAT\NOVA SUBSEA\16-09 SEPTEMBRE\NOVA - Fact 5604 (Manester Exp 2016 09 28-30) - 30.09.16.pdf</t>
  </si>
  <si>
    <t>EXERCISE 2016\020 FACTURES ACHAT\NOVA SUBSEA\16-09 SEPTEMBRE\NOVA - Fact 5603 (Manester 2016 09) - 30.09.16.pdf</t>
  </si>
  <si>
    <t>EXERCISE 2016\020 FACTURES ACHAT\NOVA SUBSEA\16-09 SEPTEMBRE\NOVA - Fact 5605 (Manester Exp 2016 09 12-13) - 30.09.16.pdf</t>
  </si>
  <si>
    <t>EXERCISE 2017\020 FACTURES ACHAT\ANGALAVOQ (T CORNU)\16-10 OCTOBRE\ANGALAVOQ - Fact 2016042 - 01.10.16.doc</t>
  </si>
  <si>
    <t>EXERCISE 2017\020 FACTURES ACHAT\BERNE Mathieu\16-10 OCTOBRE\M BERNE - Fact 15 - 10.10.16.docx</t>
  </si>
  <si>
    <t>EXERCISE 2017\020 FACTURES ACHAT\PETZL\16-10 OCTOBRE\PETZL - Fact 7000087210 (0052017) - 06.10.16.pdf</t>
  </si>
  <si>
    <t>EXERCISE 2017\020 FACTURES ACHAT\COMFORT HOTEL\16-10 OCTOBRE\COMFORT HOTEL - Fact 7848 (BURNARD) - 07.10.16.pdf</t>
  </si>
  <si>
    <t>EXERCISE 2017\020 FACTURES ACHAT\TOTAL\16-10 OCTOBRE\TOTAL - Fact F6R54554 - 15.10.16.pdf</t>
  </si>
  <si>
    <t>EXERCISE 2017\020 FACTURES ACHAT\LA POSTE\16-10 OCTOBRE\LA POSTE - Fact 45165686 - 03.10.16.pdf</t>
  </si>
  <si>
    <t>EXERCISE 2016\020 FACTURES ACHAT\BIO NET GROUP\16-09 SEPTEMBRE\BIO NET - Fact FA0891 - 30.09.16.pdf</t>
  </si>
  <si>
    <t>EXERCISE 2017\020 FACTURES ACHAT\FIDUCIAIRE DE LA DURANCE\16-10 OCTOBRE\FIDUCIAIRE - Fact 2016_10-006567 - 03.10.16.pdf</t>
  </si>
  <si>
    <t>EXERCISE 2016\020 FACTURES ACHAT\FACSIMILE\16-09 SEPTEMBRE\FACSIMILE - Fact 34127838 - 27.09.16.pdf</t>
  </si>
  <si>
    <t>EXERCISE 2016\020 FACTURES ACHAT\LYRECO\16-09 SEPTEMBRE\LYRECO - Fact 5810329858 - 30.09.16.pdf</t>
  </si>
  <si>
    <t>EXERCISE 2016\020 FACTURES ACHAT\ACTUAL SETT IDF\16-09 SEPTEMBRE\ACTUAL SETT IDF - Fact 75400242 - 30.09.16.pdf</t>
  </si>
  <si>
    <t>EXERCISE 2017\020 FACTURES ACHAT\AMERICAN EXPRESS\FRAM\16-10 OCTOBRE\FRAM - Relevé 930662516275 - 01.10.16.pdf</t>
  </si>
  <si>
    <t>EXERCISE 2016\020 FACTURES ACHAT\CIPRES\16-09 SEPTEMBRE\CIPRES - Appel de cotisation 3T 2016 - 10.10.16.pdf</t>
  </si>
  <si>
    <t>EXERCISE 2017\020 FACTURES ACHAT\NOVA SUBSEA\16-10 OCTOBRE\NOVA - Fact 5626 (Catalan September) - 10.10.16.pdf</t>
  </si>
  <si>
    <t>EXERCISE 2017\020 FACTURES ACHAT\PETZL\16-10 OCTOBRE\PETZL - Fact 7000087854 (0072017) - 10.10.16.pdf</t>
  </si>
  <si>
    <t>EXERCISE 2017\020 FACTURES ACHAT\REESO\16-10 OCTOBRE\REESO - Fact 011016 - 01.10.16.pdf</t>
  </si>
  <si>
    <t>EXERCISE 2016\020 FACTURES ACHAT\ACTUAL\16-09 SEPTEMBRE\ACTUAL - Fact 742_1000649 - 30.09.16.pdf</t>
  </si>
  <si>
    <t>EXERCISE 2016\020 FACTURES ACHAT\ACTUAL\16-09 SEPTEMBRE\ACTUAL - Fact 742_1000650 - 30.09.16.pdf</t>
  </si>
  <si>
    <t>EXERCISE 2016\020 FACTURES ACHAT\ACTUAL\16-09 SEPTEMBRE\ACTUAL - Fact 742_1000651 - 30.09.16.pdf</t>
  </si>
  <si>
    <t>EXERCISE 2016\020 FACTURES ACHAT\CMETE\16-09 SEPTEMBRE\CMETE - Fact 47 (L et B KIST) - 30.09.16.pdf</t>
  </si>
  <si>
    <t>EXERCISE 2016\020 FACTURES ACHAT\CULLIGAN\16-09 SEPTEMBRE\CULLIGAN - Fact FAC091640730158 - 29.09.16.pdf</t>
  </si>
  <si>
    <t>EXERCISE 2017\020 FACTURES ACHAT\SCI COUPERIGNE\16-10 OCTOBRE\SCI COUPERIGNE - Fact 131 - 11.10.16.pdf</t>
  </si>
  <si>
    <t>EXERCISE 2016\020 FACTURES ACHAT\ENERJIA\16-05 MAI\ENERJIA - Fact F20164089 (GORRIA presta) - 31.05.16.pdf</t>
  </si>
  <si>
    <t>EXERCISE 2016\020 FACTURES ACHAT\NOVA SUBSEA\16-07 JUILLET\NOVA - Fact 5451 (Manester July) - 31.07.16.pdf</t>
  </si>
  <si>
    <t>EXERCISE 2016\020 FACTURES ACHAT\OSC\16-09 SEPTEMBRE\OSC - Fact 5353 - 26.09.16.pdf</t>
  </si>
  <si>
    <t>EXERCISE 2016\020 FACTURES ACHAT\CORIALIS\16-07 JUILLET\CORIALIS - Fact 16184 (Duprat July Services) - 31.07.16.pdf</t>
  </si>
  <si>
    <t>EXERCISE 2016\020 FACTURES ACHAT\CORIALIS\16-09 SEPTEMBRE\CORIALIS - Fact 16235 (MOUSSA Sept services) - 30.09.16.pdf</t>
  </si>
  <si>
    <t>EXERCISE 2016\020 FACTURES ACHAT\CORIALIS\16-09 SEPTEMBRE\CORIALIS - Fact 16236 (DUPRAT Sept services) - 30.09.16.pdf</t>
  </si>
  <si>
    <t>EXERCISE 2016\020 FACTURES ACHAT\CORIALIS\16-09 SEPTEMBRE\CORIALIS - Fact 16237 (ODIN Sept Services) - 30.09.16.pdf</t>
  </si>
  <si>
    <t>EXERCISE 2017\020 FACTURES ACHAT\FANGOUSE Nicolas\16-10 OCTOBRE\N FANGOUSE - Fact F2016004 - 10.10.16.pdf</t>
  </si>
  <si>
    <t>EXERCISE 2016\020 FACTURES ACHAT\ORANGE\COMPTE 61021161\16-09 SEPTEMBRE\ORANGE - 50444391 - 30.09.16.pdf</t>
  </si>
  <si>
    <t>EXERCISE 2017\020 FACTURES ACHAT\ORANGE\0442026150\16-10 OCTOBRE\ORANGE - Fact 0442026150 16H5- 2N05 - 13.10.16.pdf</t>
  </si>
  <si>
    <t>EXERCISE 2016\020 FACTURES ACHAT\CORIALIS\16-07 JUILLET\CORIALIS - Fact 16185 (ODIN July  Services) - 31.07.16.pdf</t>
  </si>
  <si>
    <t>EXERCISE 2016\020 FACTURES ACHAT\CORIALIS\16-07 JUILLET\CORIALIS - Fact 16186 (Moussa July Services) - 31.07.16.pdf</t>
  </si>
  <si>
    <t>EXERCISE 2016\020 FACTURES ACHAT\CMETE\16-05 MAI\CMETE - Fact 44 (D DURAND) - 31.05.16.pdf</t>
  </si>
  <si>
    <t>EXERCISE 2016\020 FACTURES ACHAT\CMETE\16-07 JUILLET\CMETE - Fact 45 (LANZA) - 31.07.16.pdf</t>
  </si>
  <si>
    <t>EXERCISE 2016\020 FACTURES ACHAT\CMETE\16-07 JUILLET\CMETE - Fact 46 (PITAVIN) - 31.07.16.pdf</t>
  </si>
  <si>
    <t>0442437967 16H5- 1D10</t>
  </si>
  <si>
    <t>Abonnement ligne fixe et Internet septembre/octobre/novembre 2016 suivant rubriques</t>
  </si>
  <si>
    <t>EXERCISE 2017\020 FACTURES ACHAT\ORANGE\0442437967\16-10 OCTOBRE\ORANGE - Fact 0442437967 16H5- 1D10 - 13.10.16.pdf</t>
  </si>
  <si>
    <t>FA16000963
FA16001165</t>
  </si>
  <si>
    <t>Commande devis DE16000151 du 30/08/16 - Longe d'ancrage en cable lg 1 m avec boucles cossées en acier aux extrémités (reçu : 15/21 + 6/21)</t>
  </si>
  <si>
    <t>2016-10-002</t>
  </si>
  <si>
    <t>Droit d'accès salle cordiste du 12/09 au 06/10/16 + du 26/09 au 01/10/16</t>
  </si>
  <si>
    <t>EXERCISE 2017\020 FACTURES ACHAT\URBAN EVASION\16-10 OCTOBRE\URBAN - Fact 2016-10-002 - 18.10.16.pdf</t>
  </si>
  <si>
    <t>P:\01-ATIS GROUP\020 ATIS SAS\030 DEPARTEMENT FINANCIER\010 COMPTABILITE\EXERCISE 2017\020 FACTURES ACHAT\ARSYS\16-10 OCTOBRE\ARSYS - Fact FR2016A002814 - 08.10.16.pdf</t>
  </si>
  <si>
    <t>EXERCISE 2016\020 FACTURES ACHAT\STARLAN\16-01 JANVIER\STARLAN - Fact 2016-131 - 13.01.16.pdf</t>
  </si>
  <si>
    <t>Nettoyage locaux septembre 2014</t>
  </si>
  <si>
    <t>EXERCISE 2016\020 FACTURES ACHAT\VERTICAL SYSTEMS (Gionet)\15-11 NOVEMBRE\VERTICAL SYSTEMS - Fact 1511 - 30.11.15.pdf</t>
  </si>
  <si>
    <t>EXERCISE 2016\020 FACTURES ACHAT\HEIGHTSECTOR LTD (Tilo PHILIPS)\15-11 NOVEMBRE\HEIGHTSECTOR LTD - Fact HSA05 - 29.11.15.pdf</t>
  </si>
  <si>
    <t>21/10/16 : MT A DEDUIRE DE PROCHAINE FACTURE</t>
  </si>
  <si>
    <t>EXERCISE 2016\020 FACTURES ACHAT\NATIXIS\16-04 AVRIL\NATIXIS - Fact 0754505 - 25.04.16.pdf</t>
  </si>
  <si>
    <t>Plafond garantie contrat</t>
  </si>
  <si>
    <t>EXERCISE 2017\020 FACTURES ACHAT\TOTAL\16-10 OCTOBRE\TOTAL - Augmentation plafond garantie contrat - 24.10.16.pdf</t>
  </si>
  <si>
    <t>APPARTCITY (ex PARK &amp; SUITES)</t>
  </si>
  <si>
    <t>Séjour N LE PLAIN du 07 au 10/11/16 (3 nuits)</t>
  </si>
  <si>
    <t>Formation CQP Nice du 12/09/16 au 14/10/16</t>
  </si>
  <si>
    <t>Augmentation du plafond de garantie du contrat n° adhérent 87189674</t>
  </si>
  <si>
    <t>EXERCISE 2017\020 FACTURES ACHAT\APPARTCITY\16-10 OCTOBRE\APPARTCITY - Fact 075_1022509 (Agents OMEGA) - 10.10.16.pdf</t>
  </si>
  <si>
    <t>Avoir pour régularisation des charges du 01/03 au 31/12/12
&gt; Impacté au paiement du 16/11/13 pour factures 1982 et 2008</t>
  </si>
  <si>
    <t>EXERCISE 2013\01-EXERCISE 2013\020 FACTURES ACHAT\SCI COUPERIGNE\AVOIR 1957_SCI COUPERIGNE_280613.pdf</t>
  </si>
  <si>
    <t>OK avec fact</t>
  </si>
  <si>
    <t>Remplacement Logbook pour Martin MARESCHAL 2/74246</t>
  </si>
  <si>
    <t>FR2016A002914</t>
  </si>
  <si>
    <t>EXERCISE 2017\020 FACTURES ACHAT\ARSYS\16-10 OCTOBRE\ARSYS - Fact FR2016A002914 - 18.10.16.pdf</t>
  </si>
  <si>
    <t>PROFORMA 075/24353</t>
  </si>
  <si>
    <t>F82160776</t>
  </si>
  <si>
    <t>EXERCISE 2017\020 FACTURES ACHAT\ACTION NDT\16-10 OCTOBRE\ACTION NDT - Fact F82160776 - 26.10.16.pdf</t>
  </si>
  <si>
    <t>Pack entreprise LINUX atisworldwide.com (18/10/16- 17/10/17)</t>
  </si>
  <si>
    <t>Formation SST des 18 et 19/01/16 VITROLLES</t>
  </si>
  <si>
    <t>Formation SST du 8 au 11/02/16 Site client</t>
  </si>
  <si>
    <t>Formation SST des 26 et 27/01/16 EPINAY</t>
  </si>
  <si>
    <t>Formatin SST du 25 et 29/03/16 EPINAY</t>
  </si>
  <si>
    <t>F6N34933</t>
  </si>
  <si>
    <t>EXERCISE 2016\020 FACTURES ACHAT\TOTAL GR\16-09 SEPTEMBRE\TOTAL - Fact F6N34933 - 15.09.16.pdf</t>
  </si>
  <si>
    <r>
      <t xml:space="preserve">ACOMPTE de 5500 € fait le 20/09/16 via SMC.
</t>
    </r>
    <r>
      <rPr>
        <sz val="11"/>
        <rFont val="Calibri"/>
        <family val="2"/>
      </rPr>
      <t>Utilisé pour paiement de 
&gt; La facture 16.10.314 de 2450 € du 26/10/16 (CQP - 5 candidats - convention 2016-10178)</t>
    </r>
    <r>
      <rPr>
        <sz val="11"/>
        <color rgb="FFFF0000"/>
        <rFont val="Calibri"/>
        <family val="2"/>
        <charset val="1"/>
      </rPr>
      <t xml:space="preserve">
</t>
    </r>
    <r>
      <rPr>
        <sz val="11"/>
        <rFont val="Calibri"/>
        <family val="2"/>
      </rPr>
      <t xml:space="preserve">&gt; La facture </t>
    </r>
    <r>
      <rPr>
        <sz val="11"/>
        <color rgb="FFFF0000"/>
        <rFont val="Calibri"/>
        <family val="2"/>
      </rPr>
      <t>16.10.309</t>
    </r>
    <r>
      <rPr>
        <sz val="11"/>
        <rFont val="Calibri"/>
        <family val="2"/>
      </rPr>
      <t xml:space="preserve"> du 15/10/16 (CQP - 11 candidats - convention 2016-10174) à hauteur </t>
    </r>
    <r>
      <rPr>
        <sz val="11"/>
        <color rgb="FFFF0000"/>
        <rFont val="Calibri"/>
        <family val="2"/>
      </rPr>
      <t>de 3050 €</t>
    </r>
  </si>
  <si>
    <t>EXERCISE 2017\020 FACTURES ACHAT\DPMC\16-10 OCTOBRE</t>
  </si>
  <si>
    <t>16.10.314
16.10.309 (1ere partie)</t>
  </si>
  <si>
    <t>16.10.309 (Solde)</t>
  </si>
  <si>
    <t>2450 + 3050 = 5500 €</t>
  </si>
  <si>
    <t>EXERCISE 2017\020 FACTURES ACHAT\DPMC\16-10 OCTOBRE\DPMC - Fact 16.10.309 - 15.10.16.pdf</t>
  </si>
  <si>
    <t>16.10.301</t>
  </si>
  <si>
    <t>CQP - 9 candidats - convention 2016-10166</t>
  </si>
  <si>
    <t>EXERCISE 2017\020 FACTURES ACHAT\DPMC\16-10 OCTOBRE\DPMC - Fact 16.10.301 - 10.10.16.pdf</t>
  </si>
  <si>
    <t>Assessment J BURNARD du 30/09/16 + 06/10/16 VITROLLES</t>
  </si>
  <si>
    <t>EXERCISE 2017\020 FACTURES ACHAT\ELEVATED SYSTEMS\16-10 OCTOBRE\ELEVATED SYSTEMS - Fact 1067 - 04.10.16.pdf</t>
  </si>
  <si>
    <t>552 £</t>
  </si>
  <si>
    <t>Loyer novembre 2016 CV-567-EC</t>
  </si>
  <si>
    <t>EXERCISE 2017\020 FACTURES ACHAT\SIXT\16-10 OCTOBRE\SIXT - Fact 56099577 - 24.10.16.pdf</t>
  </si>
  <si>
    <t>2016-10-019</t>
  </si>
  <si>
    <t>Droit d'accès salle cordiste du 24 au 28/10/16</t>
  </si>
  <si>
    <t>EXERCISE 2017\020 FACTURES ACHAT\URBAN EVASION\16-10 OCTOBRE\URBAN - Fact 2016-10-019 - 28.10.16.pdf</t>
  </si>
  <si>
    <t>Location salle TOURS - 8 jours - Octobre 2016</t>
  </si>
  <si>
    <t>EXERCISE 2017\020 FACTURES ACHAT\TOURAINE ESCALADE\16-10 OCTOBRE\TOURAINE - Fact 37222 - 26.10.16.pdf</t>
  </si>
  <si>
    <t>EXERCISE 2017\020 FACTURES ACHAT\ANTTON CHOCOLATIER\16-10 OCTOBRE\ANTTON - Bon_Commande C17000131 - 31.10.16.pdf</t>
  </si>
  <si>
    <t>EXERCISE 2017\020 FACTURES ACHAT\BANQUE DE FRANCE\16-10 OCTOBRE\BQ DE FR - Acompte 20161363905905 - 27.10.16.pdf</t>
  </si>
  <si>
    <t>Loyer octobre 2016 CV-567-EC</t>
  </si>
  <si>
    <t>EXERCISE 2016\020 FACTURES ACHAT\SIXT\16-09 SEPTEMBRE\SIXT - Fact 56038528 - 26.09.16.pdf</t>
  </si>
  <si>
    <t>0992016</t>
  </si>
  <si>
    <t>1062016
1112016</t>
  </si>
  <si>
    <t>ATIS 07-16</t>
  </si>
  <si>
    <t>Formation IRATA EPINAY du 24 au 28/10/16</t>
  </si>
  <si>
    <t>EXERCISE 2017\020 FACTURES ACHAT\LE PLAIN Nicolas\16-10 OCTOBRE\N LE PLAIN - Fact ATIS 07-16 - 29.10.16.docx</t>
  </si>
  <si>
    <t>F6T52349</t>
  </si>
  <si>
    <t>EXERCISE 2017\020 FACTURES ACHAT\TOTAL\16-10 OCTOBRE\TOTAL - Fact F6T52349 - 31.10.16.pdf</t>
  </si>
  <si>
    <t>Assessment IRATA 26/09/16 EPINAY</t>
  </si>
  <si>
    <t>EXERCISE 2017\020 FACTURES ACHAT\SC SOLO\16-10 OCTOBRE\SC SOLO - Fact 65 - 03.10.16.pdf</t>
  </si>
  <si>
    <t>FA0914</t>
  </si>
  <si>
    <t>Nettoyage locaux octobre 2016</t>
  </si>
  <si>
    <t>EXERCISE 2017\020 FACTURES ACHAT\BIO NET\16-10 OCTOBRE\BIO NET - Fact FA0914 - 31.10.16.pdf</t>
  </si>
  <si>
    <t>20161363905922</t>
  </si>
  <si>
    <t>Acompte abonnement GEODE</t>
  </si>
  <si>
    <t>Solde abonnement GEODE</t>
  </si>
  <si>
    <t>EXERCISE 2017\020 FACTURES ACHAT\BANQUE DE FRANCE\16-10 OCTOBRE\BQ DE FR - Fact 20161363905922 - 28.10.16.pdf</t>
  </si>
  <si>
    <t>0042017</t>
  </si>
  <si>
    <t>Fournitures de bureau
Commande n°102922605 du 13/10/16</t>
  </si>
  <si>
    <t>EXERCISE 2017\020 FACTURES ACHAT\LYRECO\16-10 OCTOBRE\LYRECO - Fact 5810331067 - 31.10.16.pdf</t>
  </si>
  <si>
    <t>0112017</t>
  </si>
  <si>
    <t>EXERCISE 2017\020 FACTURES ACHAT\LYRECO\16-10 OCTOBRE\LYRECO - Fact 5810331068 - 31.10.16.pdf</t>
  </si>
  <si>
    <t>Fournitures de bureau
Commande n°103151044 du 25/10/16</t>
  </si>
  <si>
    <t>Examens pour L KIST du 14/09/16</t>
  </si>
  <si>
    <t>EXERCISE 2017\020 FACTURES ACHAT\CMETE\16-10 OCTOBRE\CMETE - Fact 49 (KIST L) - 31.10.16.pdf</t>
  </si>
  <si>
    <t>Visite médicale de P LOUKELO du 12/10/16</t>
  </si>
  <si>
    <t>EXERCISE 2017\020 FACTURES ACHAT\CMETE\16-10 OCTOBRE\CMETE - Fact 48 (LOUKELO) - 31.10.16.pdf</t>
  </si>
  <si>
    <t>EXERCISE 2017\020 FACTURES ACHAT\SPE\16-10 OCTOBRE\SPE - Fact 142990 - 27.10.16.pdf</t>
  </si>
  <si>
    <t>NZ08015 - 2016/F5959927</t>
  </si>
  <si>
    <t>Loyer novembre 2016</t>
  </si>
  <si>
    <t>EXERCISE 2017\020 FACTURES ACHAT\ORANGE\Contrat NZ08015\16-11 NOVEMBRE\ORANGE - Fact F5959927 - 01.11.16.pdf</t>
  </si>
  <si>
    <t>Transports Matériel CF
TOURS &gt; VITROLLES le 17/10/16
EPINAY &gt; VITROLLES le 13/10/16</t>
  </si>
  <si>
    <t>EXERCISE 2017\020 FACTURES ACHAT\COMETRANS\16-10 OCTOBRE\COMETRANS - Fact 100128 - 28.10.16.pdf</t>
  </si>
  <si>
    <t>Hébergement studio du 16/11 au 16/12/16 - CQP NICE</t>
  </si>
  <si>
    <t>EXERCISE 2017\020 FACTURES ACHAT\GITE L'ENSOLEIADA\11-16 NOVEMBRE\L'ENSOLEIADA - Fact 2 - 05.11.16.pdf</t>
  </si>
  <si>
    <t>Assessment IRATA 28/10/16 EPINAY</t>
  </si>
  <si>
    <t>EXERCISE 2017\020 FACTURES ACHAT\SC SOLO\16-11 NOVEMBRE\SC SOLO - Fact 72 - 01.11.16.pdf</t>
  </si>
  <si>
    <t>FR 2016B005941</t>
  </si>
  <si>
    <t>EXERCISE 2017\020 FACTURES ACHAT\ARSYS\16-11 NOVEMBRE\ARSYS - Fact FR2016B005941 - 05.11.16.pdf</t>
  </si>
  <si>
    <t>INSEE</t>
  </si>
  <si>
    <t>LEI/10002705/10002758</t>
  </si>
  <si>
    <t xml:space="preserve">Frais d'attribution d'un identifiant  d'entité juridique (LEI)
 Frais de certification annuelle d'un LEI </t>
  </si>
  <si>
    <t>EXERCISE 2017\020 FACTURES ACHAT\INSEE\16-11 NOVEMBRE\INSEE LEI - DEVIS 10002705F10002758 - 05.11.16.pdf</t>
  </si>
  <si>
    <t>Visite médicale d'embauche d'Anaïde DELZENNE le 03/10/16 - VITROLLES</t>
  </si>
  <si>
    <t>EXERCISE 2017\020 FACTURES ACHAT\EXPERTIS\16-10 OCTOBRE\EXPERTIS - Fact 46257 (A DELZENNE) - 31.10.16.pdf</t>
  </si>
  <si>
    <t>Formation - Octobre 2016 - N DEBIOLLES, T GOGE, S ROCHEREUX</t>
  </si>
  <si>
    <t>EXERCISE 2017\020 FACTURES ACHAT\ACTUAL SETT IDF\16-10 OCTOBRE\SETT IDF - Fact 75400276 - 31.10.16.pdf</t>
  </si>
  <si>
    <t>Avoir 152</t>
  </si>
  <si>
    <t>EXERCISE 2017\020 FACTURES ACHAT\SCI COUPERIGNE\16-10 OCTOBRE\SCI COUPERIGNE - Avoir 152 - 26.10.16.pdf</t>
  </si>
  <si>
    <t>FA0817</t>
  </si>
  <si>
    <t>FA0840</t>
  </si>
  <si>
    <t>FA0867</t>
  </si>
  <si>
    <t>P DUPRAT - Coating Painting Supervisor TEPA-KAO-2015-S1-147 PiD - Octobre 2016</t>
  </si>
  <si>
    <t>EXERCISE 2017\020 FACTURES ACHAT\CORIALIS\16-10 OCTOBRE\CORIALIS - Fact 16245 (DUPRAT Services) - 31.10.16.pdf</t>
  </si>
  <si>
    <t>W MOUSSA - Marshalling Superintendence KAO-2016-S-3-314 - Octobre 2016</t>
  </si>
  <si>
    <t>EXERCISE 2017\020 FACTURES ACHAT\CORIALIS\16-10 OCTOBRE\CORIALIS - Fact 16246 (MOUSSA Services) - 31.10.16.pdf</t>
  </si>
  <si>
    <t>T ODIN - Prestation Welding Supervisor TEPA-KAO-2016-S-120 ThO - Octobre 2016</t>
  </si>
  <si>
    <t>EXERCISE 2017\020 FACTURES ACHAT\CORIALIS\16-10 OCTOBRE\CORIALIS - Fact 16247 (ODIN Oct Services) - 31.10.16.pdf</t>
  </si>
  <si>
    <t>Vérification périodique annuelle des installations électriques
Intervention du 17/10/16 (et non du 06/10/16, erreur sur facture)</t>
  </si>
  <si>
    <t>16.10.311</t>
  </si>
  <si>
    <t>CQP - 7 candidats - convention 2016-10189</t>
  </si>
  <si>
    <t>EXERCISE 2017\020 FACTURES ACHAT\DPMC\16-10 OCTOBRE\DPMC - Fact 16.10.311 - 17.10.16.pdf</t>
  </si>
  <si>
    <t>TEPA/KAO/ATISSAS/03/OCT2016</t>
  </si>
  <si>
    <t>Prestation Karim LAKKIMI projet KAOMBO - OCTOBRE 2016</t>
  </si>
  <si>
    <t>EXERCISE 2017\020 FACTURES ACHAT\LAKKIMI Karim\16-11 NOVEMBRE\LAKKIMI - Fact TEPA_KAO_ATISSAS_03_OCT2016 - 03.11.16.pdf</t>
  </si>
  <si>
    <t>F-2016/11/00007</t>
  </si>
  <si>
    <t>100 clés USB 2 GB</t>
  </si>
  <si>
    <t>EXERCISE 2017\020 FACTURES ACHAT\STICKAD\16-11 NOVEMBRE\STICKAD - Fact F-2016_11_00007 - 09.11.16.pdf</t>
  </si>
  <si>
    <t>FAC101640733490</t>
  </si>
  <si>
    <t>Location Fontaine à eau - Novembre 2016</t>
  </si>
  <si>
    <t>EXERCISE 2017\020 FACTURES ACHAT\CULLIGAN\16-10 OCTOBRE\CULLIGAN - Fact FAC101640733490 - 27.10.16.pdf</t>
  </si>
  <si>
    <t>EXERCISE 2017\020 FACTURES ACHAT\NOVA SUBSEA\16-11 NOVEMBRE\NOVA SUBSEA - Fact 5684 (Manester expenses) - 10.11.16.pdf</t>
  </si>
  <si>
    <t>EXERCISE 2017\020 FACTURES ACHAT\NOVA SUBSEA\16-11 NOVEMBRE\NOVA SUBSEA - Fact 5683 (Manester service 2016-10) - 10.11.16.pdf</t>
  </si>
  <si>
    <r>
      <t>Assessment du 30/09/16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L2 Direct entry</t>
    </r>
    <r>
      <rPr>
        <sz val="11"/>
        <color rgb="FF000000"/>
        <rFont val="Calibri"/>
        <family val="2"/>
      </rPr>
      <t xml:space="preserve"> : C MONTRAVERS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V FRANCOIS 
</t>
    </r>
    <r>
      <rPr>
        <u/>
        <sz val="11"/>
        <color rgb="FF000000"/>
        <rFont val="Calibri"/>
        <family val="2"/>
      </rPr>
      <t>L3 Refresh</t>
    </r>
    <r>
      <rPr>
        <sz val="11"/>
        <color rgb="FF000000"/>
        <rFont val="Calibri"/>
        <family val="2"/>
      </rPr>
      <t xml:space="preserve"> : B YANG</t>
    </r>
  </si>
  <si>
    <r>
      <t>Assessment du 28/10/16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JM DRANSART / NL MABIKA / M FREITAS RAMOS DOS SANTOS
</t>
    </r>
    <r>
      <rPr>
        <u/>
        <sz val="11"/>
        <color rgb="FF000000"/>
        <rFont val="Calibri"/>
        <family val="2"/>
      </rPr>
      <t>L3</t>
    </r>
    <r>
      <rPr>
        <sz val="11"/>
        <color rgb="FF000000"/>
        <rFont val="Calibri"/>
        <family val="2"/>
      </rPr>
      <t xml:space="preserve"> : N RAMOS DOS SANTOS / F NERY PAULA</t>
    </r>
    <r>
      <rPr>
        <u/>
        <sz val="11"/>
        <color rgb="FF000000"/>
        <rFont val="Calibri"/>
        <family val="2"/>
      </rPr>
      <t/>
    </r>
  </si>
  <si>
    <t>075/24343</t>
  </si>
  <si>
    <t>EXERCISE 2017\020 FACTURES ACHAT\APPARTCITY\16-11 NOVEMBRE\APPARTCITY - Fact 075_24343 (LE PLAIN) - 10.11.16.pdf</t>
  </si>
  <si>
    <t>1611C0094139</t>
  </si>
  <si>
    <t>Abonnement alarme du 01/09 au 30/09/16</t>
  </si>
  <si>
    <t>Abonnement alarme du 01/11 au 30/11/16</t>
  </si>
  <si>
    <t>EXERCISE 2017\020 FACTURES ACHAT\VERISURE SECURITAS\16-11 NOVEMBRE\VERISURE - Fact 1611C0094139 - 01.11.16.pdf</t>
  </si>
  <si>
    <t>VOLKSWAGEN BANK</t>
  </si>
  <si>
    <t>F031711117</t>
  </si>
  <si>
    <t>Location AUDI Q3 - Contrat 16329773LLD0 - 01 au 30/11/16</t>
  </si>
  <si>
    <t>EXERCISE 2017\020 FACTURES ACHAT\VOLKSWAGEN BANK\16-11 NOVEMBRE\VLKSWGN BK - Fact F031711117 - 03.11.16.pdf</t>
  </si>
  <si>
    <t>F031711025</t>
  </si>
  <si>
    <t>Location AUDI Q3 - Contrat 16329773LLD0 - 28 au 31/10/16</t>
  </si>
  <si>
    <t>EXERCISE 2017\020 FACTURES ACHAT\VOLKSWAGEN BANK\16-11 NOVEMBRE\VLKSWGN BK - Fact F031711025 - 01.11.16.pdf</t>
  </si>
  <si>
    <t>F82160464</t>
  </si>
  <si>
    <t>FA0868</t>
  </si>
  <si>
    <t>VEP/5353</t>
  </si>
  <si>
    <t>193167-01-MP-1607</t>
  </si>
  <si>
    <t>POLLINO Laura</t>
  </si>
  <si>
    <t>F/2016/006</t>
  </si>
  <si>
    <t>Formation SST NICE 14-15/11/16</t>
  </si>
  <si>
    <t>EXERCISE 2017\020 FACTURES ACHAT\POLLINO Laura\16-11 NOVEMBRE\POLLINO - Fact F-2016-006 - 16.11.16.pdf</t>
  </si>
  <si>
    <t>MRS3718155</t>
  </si>
  <si>
    <r>
      <t xml:space="preserve">CQP - 11 candidats - convention 2016-10174
</t>
    </r>
    <r>
      <rPr>
        <b/>
        <sz val="11"/>
        <color rgb="FFFF0000"/>
        <rFont val="Calibri"/>
        <family val="2"/>
      </rPr>
      <t xml:space="preserve">Solde de 2340 € réglé le 16/11/16
</t>
    </r>
    <r>
      <rPr>
        <sz val="11"/>
        <color rgb="FFFF0000"/>
        <rFont val="Calibri"/>
        <family val="2"/>
      </rPr>
      <t>(1ere partie réglée par acompte du 20/09/16)</t>
    </r>
  </si>
  <si>
    <t>VFA100988361</t>
  </si>
  <si>
    <t>742/1000760</t>
  </si>
  <si>
    <t>Formation semaine 37 EPINAY A JAMIN</t>
  </si>
  <si>
    <t>EXERCISE 2017\020 FACTURES ACHAT\ACTUAL\16-10 OCTOBRE\ACTUAL - Fact 742_1000760 - 31.10.16.pdf</t>
  </si>
  <si>
    <t>742/1000761</t>
  </si>
  <si>
    <t>Formation semaine 40 CQP EPINAY A JAMIN + CQP VITROLLES M MARESCHAL</t>
  </si>
  <si>
    <t>EXERCISE 2017\020 FACTURES ACHAT\ACTUAL\16-10 OCTOBRE\ACTUAL - Fact 742_1000761 - 31.10.16.pdf</t>
  </si>
  <si>
    <t>Envois OCTOBRE 2016</t>
  </si>
  <si>
    <t>EXERCISE 2017\020 FACTURES ACHAT\LA POSTE\16-11 NOVEMBRE\LA POSTE - Fact 45613072 - 09.11.16.pdf</t>
  </si>
  <si>
    <t>F6T68778</t>
  </si>
  <si>
    <t>EXERCISE 2017\020 FACTURES ACHAT\TOTAL\16-11 NOVEMBRE\TOTAL - Fact F6T68778 - 15.11.16.pdf</t>
  </si>
  <si>
    <t>Tickets  Noël Kadeos 2016</t>
  </si>
  <si>
    <t>0212017</t>
  </si>
  <si>
    <t>Frormation CQP EPINAY Septembre 2016 du 08/09 au 07/10/16</t>
  </si>
  <si>
    <t>EXERCISE 2017\020 FACTURES ACHAT\APRIL\16-10 OCTOBRE</t>
  </si>
  <si>
    <t>Note de frais novembre 2016</t>
  </si>
  <si>
    <t>0442437967 16i3- 1D11</t>
  </si>
  <si>
    <t>Abonnement ligne fixe et Internet octobre/novembre/décembre 2016 suivant rubriques</t>
  </si>
  <si>
    <t>EXERCISE 2017\020 FACTURES ACHAT\ORANGE\0442437967\16-11 NOVEMBRE\ORANGE - 0442437967 16i3- 1D11 - 15.11.16.pdf</t>
  </si>
  <si>
    <t>BUROMAC (Cartes pour la vie)</t>
  </si>
  <si>
    <t>0232016</t>
  </si>
  <si>
    <t>Forfait, formules et options parc 7 lignes octobre 2016</t>
  </si>
  <si>
    <t>EXERCISE 2017\020 FACTURES ACHAT\ORANGE\Compte 61021181\16-11 NOVEMBRE\ORANGE - Fact 50940322 - 31.10.16.pdf</t>
  </si>
  <si>
    <t>FR2016X000737</t>
  </si>
  <si>
    <t>Filtre antivirus pack LINUX atisworldwide.com (du 21/11/16 au 17/10/17)</t>
  </si>
  <si>
    <t>EXERCISE 2017\020 FACTURES ACHAT\ARSYS\16-11 NOVEMBRE\ARSYS - Fact FR2016X000737 - 22.11.16.pdf</t>
  </si>
  <si>
    <t>F 55.11.2016</t>
  </si>
  <si>
    <t>EXERCISE 2017\020 FACTURES ACHAT\HAUTEUR ET SECURITE\16-11 NOVEMBRE\H&amp;S - Fact 160192 - 22.11.16.pdf</t>
  </si>
  <si>
    <t>TEPA/KAO/ATISSAS/04/NOV2016</t>
  </si>
  <si>
    <t>Prestation Karim LAKKIMI projet KAOMBO - NOVEMBRE 2016</t>
  </si>
  <si>
    <t>EXERCISE 2017\020 FACTURES ACHAT\LAKKIMI Karim\16-11 NOVEMBRE\LAKKIMI - Fact TEPA_KAO_ATISSAS_04_NOV16 - 25.11.16.pdf</t>
  </si>
  <si>
    <t>Transports Matériel CF
EPINAY &gt; VITROLLES le 04/11/16
VITROLLES &gt; EPINAY le 08/11/16</t>
  </si>
  <si>
    <t>EXERCISE 2017\020 FACTURES ACHAT\COMETRANS\16-11 NOVEMBRE\COMETRANS - Fact 100517 - 21.11.16.pdf</t>
  </si>
  <si>
    <t>0262017 &amp; 0272017</t>
  </si>
  <si>
    <t>EXERCISE 2017\020 FACTURES ACHAT\PETZL\16-11 NOVEMBRE\PETZL - Fact 7000100303 (0262017 - 0272017) - 25.11.16.pdf</t>
  </si>
  <si>
    <t>FA82620</t>
  </si>
  <si>
    <t>Note de frais septembre-octobre 2016</t>
  </si>
  <si>
    <t>commande n°64211 du 25/11/16 pour revente + CF</t>
  </si>
  <si>
    <t>EXERCISE 2017\020 FACTURES ACHAT\YMF (MOUELLIC)\16-10 OCTOBRE\YMF - Fact 01_09_2016 - 06.10.16.pdf</t>
  </si>
  <si>
    <t>EXERCISE 2017\020 FACTURES ACHAT\YMF (MOUELLIC)\16-10 OCTOBRE\YMF - Fact 01_09_2016 (frais) - 06.10.16.pdf</t>
  </si>
  <si>
    <t>FORMATION SST EPINAY - 23 AU 24/11/16</t>
  </si>
  <si>
    <t>EXERCISE 2017\020 FACTURES ACHAT\YMF (MOUELLIC)\16-11 NOVEMBRE\YMF - Fact 02.11.2016 - 25.11.16.pdf</t>
  </si>
  <si>
    <t>EXERCISE 2017\020 FACTURES ACHAT\BABB CO\16-11 NOVEMBRE\BABB CO - Fact FA82620 - 24.11.16.pdf</t>
  </si>
  <si>
    <t>Loyer décembre 2016</t>
  </si>
  <si>
    <t>EXERCISE 2017\020 FACTURES ACHAT\ORANGE\Contrat NZ08015\16-12 DECEMBRE\ORANGE - Fact F6005912 - 01.12.16.pdf</t>
  </si>
  <si>
    <t>EXERCISE 2017\020 FACTURES ACHAT\SIXT\16-11 NOVEMBRE\SIXT - Fact 56202024 - 23.11.16.pdf</t>
  </si>
  <si>
    <t>ATIS 08-16</t>
  </si>
  <si>
    <t>AUDIT EPI du 07/11/16 au 10/11/16</t>
  </si>
  <si>
    <t>EXERCISE 2017\020 FACTURES ACHAT\LE PLAIN Nicolas\16-11 NOVEMBRE\LE PLAIN - Fact ATIS 08.16 - 11.11.16.odt</t>
  </si>
  <si>
    <t>EXERCISE 2017\020 FACTURES ACHAT\EUROSTRAL\16-11 NOVEMBRE\EUROSTRAL - Relevé RLV00100870 - 30.11.16.pdf</t>
  </si>
  <si>
    <t>FA056727</t>
  </si>
  <si>
    <t>EXERCISE 2017\020 FACTURES ACHAT\AU VIEUX CAMPEUR\16-11 NOVEMBRE\AU VIEUX CAMP - Fact FA056727 - 25.11.16.pdf</t>
  </si>
  <si>
    <t>EXERCISE 2017\020 FACTURES ACHAT\BUREAU VERITAS\16-11 NOVEMBRE\BUREAU VERITAS - Fact 16988427 - 22.11.16.pdf</t>
  </si>
  <si>
    <t>0152017</t>
  </si>
  <si>
    <t>Commande n° 59671 du 28/11/16 CF</t>
  </si>
  <si>
    <t>EXERCISE 2017\020 FACTURES ACHAT\PETZL\16-11 NOVEMBRE\PETZL - Fact 7000100725 (0152017) - 28.11.16.pdf</t>
  </si>
  <si>
    <t>Cotisation 2016</t>
  </si>
  <si>
    <t>Taxe sur les véhicules de société du 01/10/15 au 30/09/16</t>
  </si>
  <si>
    <t>EXERCISE 2017\020 FACTURES ACHAT\SIE - MARIGNANE (TAXE VEHICULE)\SIE MARIGNANE - Dossier taxe sur véhicules sociétés EXO 2016.pdf</t>
  </si>
  <si>
    <r>
      <rPr>
        <u/>
        <sz val="11"/>
        <color rgb="FF000000"/>
        <rFont val="Calibri"/>
        <family val="2"/>
      </rPr>
      <t xml:space="preserve">Relevé novembre decembre 2016  </t>
    </r>
    <r>
      <rPr>
        <sz val="11"/>
        <color rgb="FF000000"/>
        <rFont val="Calibri"/>
        <family val="2"/>
        <charset val="1"/>
      </rPr>
      <t xml:space="preserve">
DUBREUIL T / ADRIAN E / TESSON J </t>
    </r>
  </si>
  <si>
    <t>0162017</t>
  </si>
  <si>
    <t>HMS ACIER 4000KGS AUTO MOUSQUETON 400/003 - POWERLOCK DIAM 6 CORDELETTE AU METRE (BOBINE 100M) 400/003 MARSEILLE</t>
  </si>
  <si>
    <t>Qualité control et total environnement J BOUVIER Juillet  2016</t>
  </si>
  <si>
    <t>EXERCISE 2016\020 FACTURES ACHAT\EVOLUTEC\16-07 JUILLET\EVOLUTEC - Fact 160702404 (BOUVIER) - 31.07.16.pdf</t>
  </si>
  <si>
    <t>EXERCISE 2016\020 FACTURES ACHAT\EVOLUTEC\16-08 AOUT\EVOLUTEC - Fact 160802413 (BOUVIER) - 31.08.16.pdf</t>
  </si>
  <si>
    <t>Qualité control et total environnement J BOUVIER Août  2016</t>
  </si>
  <si>
    <t>Refacturation frais d'acheminement (BOUVIER) Août 2016</t>
  </si>
  <si>
    <t>EXERCISE 2016\020 FACTURES ACHAT\EVOLUTEC\16-08 AOUT\EVOLUTEC - Fact 160802427 (BOUVIER) - 31.08.16.pdf</t>
  </si>
  <si>
    <t>Qualité control et total environnement J BOUVIER Septembre  2016</t>
  </si>
  <si>
    <t>EXERCISE 2016\020 FACTURES ACHAT\EVOLUTEC\16-09 SEPTEMBRE\EVOLUTEC - Fact 160902492 (BOUVIER) - 30.09.16.pdf</t>
  </si>
  <si>
    <t>F031910348</t>
  </si>
  <si>
    <t>Location AUDI Q3 - Contrat 16329773LLD0 - 01 au 31/12/16</t>
  </si>
  <si>
    <t>EXERCISE 2017\020 FACTURES ACHAT\VOLKSWAGEN BANK\16-12 DECEMBRE\VLKSWGN BK - Fact F031910348 - 01.12.16.pdf</t>
  </si>
  <si>
    <t>0142017</t>
  </si>
  <si>
    <t>Fournitures de bureau
Commande n°103339249 du 03/11/16</t>
  </si>
  <si>
    <t>EXERCISE 2017\020 FACTURES ACHAT\LYRECO\16-11 NOVEMBRE\LYRECO - Fact 5810332346 - 30.11.16.pdf</t>
  </si>
  <si>
    <t>FA0940</t>
  </si>
  <si>
    <t>Nettoyage locaux novembre 2016</t>
  </si>
  <si>
    <t>EXERCISE 2017\020 FACTURES ACHAT\BIO NET\16-11 NOVEMBRE\BIO NET - Fact FA0940 - 30.11.16.pdf</t>
  </si>
  <si>
    <t>EXERCISE 2015\020 FACTURES ACHAT\EDF\EDF Facture 10013068342 du 24.11.14 + échéancier 2015.pdf</t>
  </si>
  <si>
    <t>EXERCISE 2014\020 FACTURES ACHAT\EDF PRO\Facture de rbt 31389761777_EDF PRO_24.01.14.pdf</t>
  </si>
  <si>
    <t>EXERCISE 2014\020 FACTURES ACHAT\EDF PRO\F16002450886_EDF PRO_281113.pdf</t>
  </si>
  <si>
    <r>
      <t xml:space="preserve">Facture de régularisation 2016
</t>
    </r>
    <r>
      <rPr>
        <sz val="11"/>
        <color rgb="FFFF0000"/>
        <rFont val="Calibri"/>
        <family val="2"/>
      </rPr>
      <t>+ montant de 592,93 € remboursé suite trop perçu de l'échéancier des prélèvements mensuels</t>
    </r>
  </si>
  <si>
    <t>MENSUALITES</t>
  </si>
  <si>
    <t>EXERCISE 2017\020 FACTURES ACHAT\EDF\16-11 NOVEMBRE\EDF - Facture de régularisation 10051063622 - 25.11.16.pdf</t>
  </si>
  <si>
    <t>FAC111640736818</t>
  </si>
  <si>
    <t>Location Fontaine à eau - Décembre 2016</t>
  </si>
  <si>
    <t>EXERCISE 2017\020 FACTURES ACHAT\CULLIGAN\16-11 NOVEMBRE\CULLIGAN - Fact FAC111640736818 - 29.11.16.pdf</t>
  </si>
  <si>
    <t>Formation - Novembre 2016 - E ADRIAN, T GOGE, S ROCHEREUX, S NAVIER</t>
  </si>
  <si>
    <t>EXERCISE 2017\020 FACTURES ACHAT\ACTUAL SETT IDF\16-11 NOVEMBRE\ACTUAL SETT IDF - Fcat 75400325 - 30.11.16.pdf</t>
  </si>
  <si>
    <r>
      <t xml:space="preserve">Avoir pour régularisation des charges du 01/01 au 31/12/15
</t>
    </r>
    <r>
      <rPr>
        <sz val="11"/>
        <color rgb="FFFF0000"/>
        <rFont val="Calibri"/>
        <family val="2"/>
      </rPr>
      <t>&gt; Impacté au paiement de la facture 170</t>
    </r>
  </si>
  <si>
    <t>Loyer trimestriel - 2016 T1
Période du 01/01/16 au 31/03/16</t>
  </si>
  <si>
    <t>Loyer trimestriel - 2016 T2
Période du 01/04 au 30/06/16</t>
  </si>
  <si>
    <t>Loyer trimestriel - 2016 T3
Période du 01/07/16 au 30/09/16</t>
  </si>
  <si>
    <t>Loyer trimestriel - 2016 T4
Période du 01/10/16 au 31/12/16</t>
  </si>
  <si>
    <r>
      <t xml:space="preserve">Loyer trimestriel - 2017 T1
Période du 01/01/17 au 31/03/17
</t>
    </r>
    <r>
      <rPr>
        <sz val="11"/>
        <color rgb="FFFF0000"/>
        <rFont val="Calibri"/>
        <family val="2"/>
      </rPr>
      <t>- Avoir 152 de 903,71 €</t>
    </r>
  </si>
  <si>
    <t>EXERCISE 2017\020 FACTURES ACHAT\SCI COUPERIGNE\16-12 DECEMBRE\SCI COUPERIGNE - Fact 170 - 02.12.16.pdf</t>
  </si>
  <si>
    <t>FA4084</t>
  </si>
  <si>
    <t>NICE Mise à disposition du site pour formation - SEPTEMBRE OCTOBRE 2016</t>
  </si>
  <si>
    <t>EXERCISE 2017\020 FACTURES ACHAT\FORMA +\16-12 DECEMBRE\FORMA + - Fact FA4084 - 05.12.16.pdf</t>
  </si>
  <si>
    <t>FC0009</t>
  </si>
  <si>
    <t>Location locaux Epinay les 23 et 24/11/16</t>
  </si>
  <si>
    <t>EXERCISE 2017\020 FACTURES ACHAT\REESO\16-12 DECEMBRE\REESO - Fact FC0009 - 07.12.16.pdf</t>
  </si>
  <si>
    <t>FA0841</t>
  </si>
  <si>
    <t>Nettoyage des vitres RDC juillet 2016</t>
  </si>
  <si>
    <t>EXERCISE 2016\020 FACTURES ACHAT\BIO NET GROUP\16-07 JUILLET\BIO NET - Fact FA0841 - 31.07.16.pdf</t>
  </si>
  <si>
    <t>F6W19143</t>
  </si>
  <si>
    <t>EXERCISE 2017\020 FACTURES ACHAT\TOTAL\16-11 NOVEMBRE\TOTAL - Fact F6W19143 - 30.11.16.pdf</t>
  </si>
  <si>
    <t>Qualité control et total environnement J BOUVIER Novembre  2016</t>
  </si>
  <si>
    <t>EXERCISE 2017\020 FACTURES ACHAT\EVOLUTEC\16-11 NOVEMBRE\EVOLUTEC - Fact 161102635 (BOUVIER) - 30.11.16.pdf</t>
  </si>
  <si>
    <t>Qualité control et total environnement J BOUVIER Octobre  2016</t>
  </si>
  <si>
    <t>EXERCISE 2017\020 FACTURES ACHAT\EVOLUTEC\16-10 OCTOBRE\EVOLUTEC - Fact 161002589 (BOUVIER) - 31.10.16.pdf</t>
  </si>
  <si>
    <t>Mission vérification EPI ICT MOSCATELLI - 01 et 02/12/16</t>
  </si>
  <si>
    <t>Assessment IRATA 21/11/16 EPINAY</t>
  </si>
  <si>
    <t>EXERCISE 2017\020 FACTURES ACHAT\SC SOLO\16-11 NOVEMBRE\SC SOLO - Fact 78 - 29.11.16.pdf</t>
  </si>
  <si>
    <t>Relevé Novembre 2016
FRAM</t>
  </si>
  <si>
    <t>EXERCISE 2017\020 FACTURES ACHAT\AMERICAN EXPRESS\FRAM\16-12 DECEMBRE\AMEX_FRAM - Fact 930662516336 - 01.12.16.pdf</t>
  </si>
  <si>
    <t>Vérification trimestrielle échafaudage VITROLLES</t>
  </si>
  <si>
    <t>EXERCISE 2016\020 FACTURES ACHAT\COENS ENERGY\16-09 SEPTEMBRE\COENS - Fact 193167-01-MP-1608 - 02.09.16.pdf</t>
  </si>
  <si>
    <t>CQP - 12 candidats - convention 2016-12232 (BIVER)</t>
  </si>
  <si>
    <t>CQP - 7 candidats - convention 2016-12234 (GREASQUE)</t>
  </si>
  <si>
    <t>CG1932016TEPC</t>
  </si>
  <si>
    <t>Prestation P LOUKELO - Baseline Inspection MHN CONGO - Novembre 2016</t>
  </si>
  <si>
    <t>EXERCISE 2017\020 FACTURES ACHAT\ATIS CONGO\16-11 NOVEMBRE\ATIS CONGO - Fact CG2032016ATIS (LOUKELO) - 30.11.16.pdf</t>
  </si>
  <si>
    <t>relevé manquant</t>
  </si>
  <si>
    <t>bug</t>
  </si>
  <si>
    <t>2016-519</t>
  </si>
  <si>
    <t>Renouvellement CAREPAQ serveur HP décembre 2016 à décembre 2017</t>
  </si>
  <si>
    <t>EXERCISE 2017\020 FACTURES ACHAT\STARLAN\16-12 DECEMBRE\STARLAN - Fact 2016-519 - 13.12.16.pdf</t>
  </si>
  <si>
    <t>Note de frais décembre 2016</t>
  </si>
  <si>
    <t>Note de frais décembre 2016 (frais visite médicale)</t>
  </si>
  <si>
    <t>1612C0117473</t>
  </si>
  <si>
    <t>Abonnement alarme du 01/12 au 31/12/16</t>
  </si>
  <si>
    <t>EXERCISE 2017\020 FACTURES ACHAT\VERISURE SECURITAS\16-12 DECEMBRE\VERISURE - Fact 1612C0117473 - 01.12.16.pdf</t>
  </si>
  <si>
    <t>Envois NOVEMBRE 2016</t>
  </si>
  <si>
    <t>EXERCISE 2017\020 FACTURES ACHAT\LA POSTE\16-12 DECEMBRE\LA POSTE - Fact 45865251 - 08.12.16.pdf</t>
  </si>
  <si>
    <t>742/1000869</t>
  </si>
  <si>
    <t>742/1000867</t>
  </si>
  <si>
    <t>Formation semaine 46 CQP VITROLLES M MARESCHAL</t>
  </si>
  <si>
    <t>EXERCISE 2017\020 FACTURES ACHAT\ACTUAL\16-11 NOVEMBRE\ACTUAL - Fact 742_10000867 - 30.11.16.pdf</t>
  </si>
  <si>
    <t>742/1000868</t>
  </si>
  <si>
    <t>Formation semaine 47 CQP VITROLLES M MARESCHAL + IRATA VITROLLES T DUBREUIL et J SANT'ANNA</t>
  </si>
  <si>
    <t>EXERCISE 2017\020 FACTURES ACHAT\ACTUAL\16-11 NOVEMBRE\ACTUAL - Fact 742_10000868 - 30.11.16.pdf</t>
  </si>
  <si>
    <t>EXERCISE 2017\020 FACTURES ACHAT\ACTUAL\16-11 NOVEMBRE\ACTUAL - Fact 742_10000869 - 30.11.16.pdf</t>
  </si>
  <si>
    <t>EXERCISE 2017\020 FACTURES ACHAT\NOVA SUBSEA\16-11 NOVEMBRE\NOVA SUBSEA - Fact 5786 (Manester expenses) - 30.11.16.pdf</t>
  </si>
  <si>
    <t>EXERCISE 2017\020 FACTURES ACHAT\NOVA SUBSEA\16-11 NOVEMBRE\NOVA SUBSEA - Fact 5787 (Manester service 2016-11) - 30.11.16.pdf</t>
  </si>
  <si>
    <t>EXERCISE 2017\020 FACTURES ACHAT\NOVA SUBSEA\16-11 NOVEMBRE\NOVA SUBSEA - Fact 5788 (Abdallah 2016-11) - 30.11.16.pdf</t>
  </si>
  <si>
    <t>Révision contrat 
RC PRESTA 5441386804
 période du 01/10/15 au 01/10/16</t>
  </si>
  <si>
    <t>EXERCISE 2017\020 FACTURES ACHAT\AXA\RC PRESTA 5441386804\AXA - RC PREST 5441386804 - AE oct 15-oct 16 - 22.11.16.pdf</t>
  </si>
  <si>
    <t>BVF168362</t>
  </si>
  <si>
    <t>005888</t>
  </si>
  <si>
    <t>EDU F 2016/0080</t>
  </si>
  <si>
    <t>FA0891</t>
  </si>
  <si>
    <t>EXERCISE 2017\020 FACTURES ACHAT\DRONES LAB\16-12 DECEMBRE\DRONES LAB - Fact DL 140315 - 14.12.16.pdf</t>
  </si>
  <si>
    <t>EXERCISE 2016\020 FACTURES ACHAT\IRATA\Fact PAYEES\147241 et exercice 2017\IRATA - Fact 147241 - 18.07.16.pdf</t>
  </si>
  <si>
    <t>EXERCISE 2017\020 FACTURES ACHAT\IRATA\PAYEES\148459 148462 148532 148533 148697 + 1 exercice 2016\IRATA - Fact 148459 - 12.10.16.pdf</t>
  </si>
  <si>
    <t>EXERCISE 2017\020 FACTURES ACHAT\IRATA\PAYEES\148459 148462 148532 148533 148697 + 1 exercice 2016\IRATA - Fact 148462 - 12.10.16.pdf</t>
  </si>
  <si>
    <t>EXERCISE 2017\020 FACTURES ACHAT\IRATA\PAYEES\148459 148462 148532 148533 148697 + 1 exercice 2016\IRATA - Fact 148532 - 14.10.16.pdf</t>
  </si>
  <si>
    <t>EXERCISE 2017\020 FACTURES ACHAT\IRATA\PAYEES\148459 148462 148532 148533 148697 + 1 exercice 2016\IRATA - Fact 148533 - 14.10.16.pdf</t>
  </si>
  <si>
    <t>EXERCISE 2017\020 FACTURES ACHAT\IRATA\PAYEES\148459 148462 148532 148533 148697 + 1 exercice 2016\IRATA - Fact 148697 - 27.10.16.pdf</t>
  </si>
  <si>
    <t>DL 140315</t>
  </si>
  <si>
    <t>Formation TELEPILOTE PRO DNC pour E DENIS du 12 au 17/12/16</t>
  </si>
  <si>
    <t>CQP - 9 candidats - convention 2016-12233 (EPINAY)</t>
  </si>
  <si>
    <t>Refacturable AWG</t>
  </si>
  <si>
    <t>EXERCISE 2014\020 FACTURES ACHAT\PBS sarl\Septembre 2014\Facture SEPTEMBRE 14.xls</t>
  </si>
  <si>
    <t>Refacturable ATIS CONGO</t>
  </si>
  <si>
    <t>Lebhar 224,10 € et Bertrand 242,40 €</t>
  </si>
  <si>
    <t>combinaison orange (E DENIS)</t>
  </si>
  <si>
    <t>Pour C. BLAISE</t>
  </si>
  <si>
    <t>Pour
BAVUIDINSI Lukifimpa</t>
  </si>
  <si>
    <t>Combinaisons orange (ATIS SAS)</t>
  </si>
  <si>
    <t>EXERCISE 2017\020 FACTURES ACHAT\APPARTCITY\16-12 DECEMBRE\APPARTCITY - PROFORMA 075_2012111 (J SANT'ANNA + T DUBREUIL) - 15.12.16.pdf</t>
  </si>
  <si>
    <t>EQUIPEMENT ET FORMATIONS EN 1ERS SECOURS</t>
  </si>
  <si>
    <t>2016-002</t>
  </si>
  <si>
    <t>Formation SST NICE du 12 au 13/09/16 par G BOULON</t>
  </si>
  <si>
    <t>EXERCISE 2016\020 FACTURES ACHAT\EQUIPEMENT ET FORMATION 1ERS SECOURS\16-09 SEPTEMBRE\EFPS - Fact 2016-002 - 14.09.16.pdf</t>
  </si>
  <si>
    <t>F82160924</t>
  </si>
  <si>
    <t>EXERCISE 2017\020 FACTURES ACHAT\ACTION NDT\16-12 DECEMBRE\ACTION NDT - Fact F82160924 - 13.12.16.pdf</t>
  </si>
  <si>
    <t>Transports Matériel CF
VITROLLES &gt; EPINAY le 23/11/16</t>
  </si>
  <si>
    <t>EXERCISE 2017\020 FACTURES ACHAT\COMETRANS\16-11 NOVEMBRE\COMETRANS - Fact 100831 - 30.11.16.pdf</t>
  </si>
  <si>
    <t>Recygo Désarchivage Décembre 2016</t>
  </si>
  <si>
    <t>EXERCISE 2017\020 FACTURES ACHAT\LA POSTE\16-12 DECEMBRE\LA POSTE - Fact 45876151 - 13.12.16.pdf</t>
  </si>
  <si>
    <t>J DA COSTA - Prestation Operational Safety Engineer AO/DB17/EXP - Juillet 2016</t>
  </si>
  <si>
    <t>J DA COSTA - Prestation Operational Safety Engineer AO/DB17/EXP - Août 2016</t>
  </si>
  <si>
    <t>J DA COSTA - Prestation Operational Safety Engineer AO/DB17/EXP - Septembre 2016</t>
  </si>
  <si>
    <t>J DA COSTA - Prestation Operational Safety Engineer AO/DB17/EXP - Octobre 2016</t>
  </si>
  <si>
    <t>J DA COSTA - Prestation Operational Safety Engineer AO/DB17/EXP - Novembre 2016</t>
  </si>
  <si>
    <t>50 cartes de vœux "texte standard logo 2 couleurs"
Réf : 003/0020/01870</t>
  </si>
  <si>
    <t>T50761560</t>
  </si>
  <si>
    <t>prélèvement HSBC</t>
  </si>
  <si>
    <t>EXERCISE 2016\020 FACTURES ACHAT\DIAC LOCATION\15-10 OCTOBRE\DIAC - Fact T50761560 - 01.10.15.pdf</t>
  </si>
  <si>
    <t>T50850619</t>
  </si>
  <si>
    <t>EXERCISE 2016\020 FACTURES ACHAT\DIAC LOCATION\15-11 NOVEMBRE\DIAC - Fact T50850619 - 01.11.15.pdf</t>
  </si>
  <si>
    <t>T50938064</t>
  </si>
  <si>
    <t>EXERCISE 2016\020 FACTURES ACHAT\DIAC LOCATION\15-12 DECEMBRE\DIAC - Fact T50938064 - 01.12.15.pdf</t>
  </si>
  <si>
    <t>S60030111</t>
  </si>
  <si>
    <t>EXERCISE 2016\020 FACTURES ACHAT\DIAC LOCATION\16-01 JANVIER\DIAC - Fact S60030111 - 01.01.16.pdf</t>
  </si>
  <si>
    <t>S60128334</t>
  </si>
  <si>
    <t>EXERCISE 2016\020 FACTURES ACHAT\DIAC LOCATION\16-02 FEVRIER\DIAC - Fact S60128334 - 01.02.16.pdf</t>
  </si>
  <si>
    <t>S60208956</t>
  </si>
  <si>
    <t>EXERCISE 2016\020 FACTURES ACHAT\DIAC LOCATION\16-03 MARS\DIAC - Fact S60208956 - 01.03.16.pdf</t>
  </si>
  <si>
    <t>S60299561</t>
  </si>
  <si>
    <t>EXERCISE 2016\020 FACTURES ACHAT\DIAC LOCATION\16-04 AVRIL\DIAC - Fact S60299561 - 01.04.16.pdf</t>
  </si>
  <si>
    <t>S60398552</t>
  </si>
  <si>
    <t>EXERCISE 2016\020 FACTURES ACHAT\DIAC LOCATION\16-05 MAI\DIAC - Fact S60398552 - 01.05.16.pdf</t>
  </si>
  <si>
    <t>S60489894</t>
  </si>
  <si>
    <t>EXERCISE 2016\020 FACTURES ACHAT\DIAC LOCATION\16-06 JUIN\DIAC - Fact S60489894 - 01.06.16.pdf</t>
  </si>
  <si>
    <t>S60586115</t>
  </si>
  <si>
    <t>EXERCISE 2016\020 FACTURES ACHAT\DIAC LOCATION\16-07 JUILLET\DIAC - Fact S60586115 - 01.07.16.pdf</t>
  </si>
  <si>
    <t>S60692344</t>
  </si>
  <si>
    <t>EXERCISE 2016\020 FACTURES ACHAT\DIAC LOCATION\16-08 AOUT\DIAC - Fact S60692344 - 01.08.16.pdf</t>
  </si>
  <si>
    <t>S60751874</t>
  </si>
  <si>
    <t>EXERCISE 2016\020 FACTURES ACHAT\DIAC LOCATION\16-08 AOUT\DIAC - Fact S60751874 - 11.08.16.pdf</t>
  </si>
  <si>
    <t>S60905080</t>
  </si>
  <si>
    <t>S60787436</t>
  </si>
  <si>
    <t>EXERCISE 2016\020 FACTURES ACHAT\DIAC LOCATION\16-09 SEPTEMBRE\DIAC - Fact S60787436 - 01.09.16.pdf</t>
  </si>
  <si>
    <t>EXERCISE 2017\020 FACTURES ACHAT\DIAC LOCATION\16-10 OCTOBRE\DIAC - Fact S60905080 - 01.10.16.pdf</t>
  </si>
  <si>
    <t>S61005856</t>
  </si>
  <si>
    <t>EXERCISE 2017\020 FACTURES ACHAT\DIAC LOCATION\16-11 NOVEMBRE\DIAC - Fact S61005856 - 01.11.16.pdf</t>
  </si>
  <si>
    <t>S61105448</t>
  </si>
  <si>
    <t>Contrats longue durée D4950784 (Clio DC-221-SH) + D6158165 (Clio DP-776-DH) - location + assurance - Décembre 2016</t>
  </si>
  <si>
    <t>Contrats longue durée D4950784 (Clio DC-221-SH) + D6158165 (Clio DP-776-DH) - location + assurance - Novembre 2016</t>
  </si>
  <si>
    <t>Contrats longue durée D4950784 (Clio DC-221-SH) + D6158165 (Clio DP-776-DH) - location + assurance - Octobre 2016</t>
  </si>
  <si>
    <t>Contrats longue durée D4950784 (Clio DC-221-SH) + D6158165 (Clio DP-776-DH) - location + assurance - Septembre 2016</t>
  </si>
  <si>
    <t>Contrats longue durée D4950784 (Clio DC-221-SH) + D6158165 (Clio DP-776-DH) - location + assurance - Août 2016</t>
  </si>
  <si>
    <t>Contrats longue durée D4950784 (Clio DC-221-SH) + D6158165 (Clio DP-776-DH) - location + assurance - Juillet  2016</t>
  </si>
  <si>
    <t>Contrats longue durée D4950784 (Clio DC-221-SH) + D6158165 (Clio DP-776-DH) - location + assurance - Juin 2016</t>
  </si>
  <si>
    <t>Contrats longue durée D4950784 (Clio DC-221-SH) + D6158165 (Clio DP-776-DH) - location + assurance - Mai 2016</t>
  </si>
  <si>
    <t>Contrats longue durée D4950784 (Clio DC-221-SH) + D6158165 (Clio DP-776-DH) - location + assurance - Avril 2016</t>
  </si>
  <si>
    <t>Contrats longue durée D4950784 (Clio DC-221-SH) + D6158165 (Clio DP-776-DH) - location + assurance - Mars 2016</t>
  </si>
  <si>
    <t>Contrats longue durée D4950784 (Clio DC-221-SH) + D6158165 (Clio DP-776-DH) - location + assurance - Février 2016</t>
  </si>
  <si>
    <t>Contrats longue durée D4950784 (Clio DC-221-SH) + D6158165 (Clio DP-776-DH) - location + assurance - Janvier 2016</t>
  </si>
  <si>
    <t>Contrats longue durée D4950784 (Clio DC-221-SH) + D6158165 (Clio DP-776-DH) - location + assurance - Décembre 2015</t>
  </si>
  <si>
    <t>Contrats longue durée D4950784 (Clio DC-221-SH) + D6158165 (Clio DP-776-DH) - location + assurance - Novembre 2015</t>
  </si>
  <si>
    <t>Contrats longue durée D4950784 (Clio DC-221-SH) + D6158165 (Clio DP-776-DH) - location + assurance - Octobre 2015</t>
  </si>
  <si>
    <t xml:space="preserve">ORANGE </t>
  </si>
  <si>
    <t>EXERCISE 2017\020 FACTURES ACHAT\ORANGE\0442026150\16-12 DECEMBRE\ORANGE - Fact 0442026150 16J1- 2N06 - 13.12.16.pdf</t>
  </si>
  <si>
    <t>EXERCISE 2017\020 FACTURES ACHAT\ORANGE\Compte 61021181\16-11 NOVEMBRE\ORANGE - Fact 51425646 - 30.11.16.pdf</t>
  </si>
  <si>
    <t>Terminaux et accessoires - dont de remises 260,00€</t>
  </si>
  <si>
    <t>EXERCISE 2017\020 FACTURES ACHAT\ORANGE\Compte 61021181\16-11 NOVEMBRE\ORANGE - Fact 51588409 - 30.11.16.pdf</t>
  </si>
  <si>
    <t>N-FC16000503</t>
  </si>
  <si>
    <t xml:space="preserve">Assistante Projet - AMOR </t>
  </si>
  <si>
    <t>EXERCISE 2017\020 FACTURES ACHAT\NEBEST\16-11 NOVEMBRE\NEBEST - Fact N-FC16000503 - 30.11.16.pdf</t>
  </si>
  <si>
    <t>Formation 14 personnes pour préparation examen CQP1 / CQP 2 - Décembre 2016</t>
  </si>
  <si>
    <t>EXERCISE 2017\020 FACTURES ACHAT\ANGALAVOQ (T CORNU)\16-12 DECEMBRE\ANGALAVOQ - Fact 2016044 - 19.12.16.pdf</t>
  </si>
  <si>
    <t>RBLA195</t>
  </si>
  <si>
    <t>EXERCISE 2017\020 FACTURES ACHAT\ROPE BASE (R CARTER)\16-12 DECEMBRE\ROPE BASE - Fact RBLA195 - 19.12.16.pdf</t>
  </si>
  <si>
    <t>EXERCISE 2017\020 FACTURES ACHAT\DIAC LOCATION\16-12 DECEMBRE\DIAC - Fact S61105448 - 01.12.16.pdf</t>
  </si>
  <si>
    <t>Contrats longue durée D4950784 (Clio DC-221-SH) - Assurance - Juillet Août 2016</t>
  </si>
  <si>
    <t>0442437967 16J1- 1D12</t>
  </si>
  <si>
    <t>0442026150 16J1- 2N06</t>
  </si>
  <si>
    <t>Abonnement ligne fixe et Internet novembre/décembre 2016/janvier 2017 suivant rubriques</t>
  </si>
  <si>
    <t>EXERCISE 2017\020 FACTURES ACHAT\ORANGE\0442437967\16-12 DECEMBRE\ORANGE - Fact 0442437967 16J1- 1D12 - 13.12.16.pdf</t>
  </si>
  <si>
    <t>D-2016/12/00063</t>
  </si>
  <si>
    <t>Goodies 2017</t>
  </si>
  <si>
    <t>0292017</t>
  </si>
  <si>
    <t>16.07.8658</t>
  </si>
  <si>
    <t>VERISURE SECURITAS DIRECT</t>
  </si>
  <si>
    <t>Forfait, formules et options parc 7 lignes novembre 2016</t>
  </si>
  <si>
    <t>EXERCISE 2015\020 FACTURES ACHAT\ORANGE\Contrat NZ08015\ORANGE Facture loyer mars 2015.pdf</t>
  </si>
  <si>
    <t>F5038226</t>
  </si>
  <si>
    <t>NZ08015 - 2016/F6005912</t>
  </si>
  <si>
    <t>F6X8801</t>
  </si>
  <si>
    <t>EXERCISE 2017\020 FACTURES ACHAT\TOTAL\16-12 DECEMBRE\TOTAL - Fact F6X18801 - 15.12.16.pdf</t>
  </si>
  <si>
    <t>EI160201070</t>
  </si>
  <si>
    <t>Rotating Mechanical Methods Engineering (CAMLONG) - Février 2016</t>
  </si>
  <si>
    <t>EXERCISE 2016\020 FACTURES ACHAT\EVOLUTEC\16-02 FEVRIER\EVOLUTEC - Fact EI160201070 (CAMLONG) - 29.02.16.pdf</t>
  </si>
  <si>
    <t>EI160301100</t>
  </si>
  <si>
    <t>Rotating Mechanical Methods Engineering (CAMLONG) - Mars 2016</t>
  </si>
  <si>
    <t>EXERCISE 2016\020 FACTURES ACHAT\EVOLUTEC\16-03 MARS\EVOLUTEC - Fact EI160301100 (CAMLONG) - 31.03.16.pdf</t>
  </si>
  <si>
    <t>201680F102276</t>
  </si>
  <si>
    <t>EXERCISE 2017\020 FACTURES ACHAT\EDENRED\16-11 NOVEMBRE\EDENRED - Fact 201680F102276 - 18.11.16.pdf</t>
  </si>
  <si>
    <t>20161363905905</t>
  </si>
  <si>
    <t>Vérification appareil UT EN12668 pour appareil ATIS siège</t>
  </si>
  <si>
    <t>0282017</t>
  </si>
  <si>
    <t>0252017</t>
  </si>
  <si>
    <t>Commande matériel BVC169899 du 23/11/16 pour CF</t>
  </si>
  <si>
    <t>2016-12-003</t>
  </si>
  <si>
    <t>Droit d'accès salle cordiste IRATA Décembre 2016 + CQP Novembre-Décembre 2016</t>
  </si>
  <si>
    <t>EXERCISE 2017\020 FACTURES ACHAT\URBAN EVASION\16-12 DECEMBRE\URBAN - Fact 2016-12-003 - 21.12.16.pdf</t>
  </si>
  <si>
    <r>
      <t>Assessment du 25/11/16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M BENARD / Q BROUDER / C DURANTI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G PITAVIN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B FEIGE / F BOSCHET</t>
    </r>
  </si>
  <si>
    <t>EXERCISE 2017\020 FACTURES ACHAT\IRATA\A PAYER\IRATA - Fact 149523 - 21.12.16.pdf</t>
  </si>
  <si>
    <t>CHALINE Gérard</t>
  </si>
  <si>
    <t>06-GC-2016</t>
  </si>
  <si>
    <t>Prestation pour TEPA Completion and Well Intervention Superintendent - Juin 2016</t>
  </si>
  <si>
    <t>EXERCISE 2016\020 FACTURES ACHAT\CHALINE Gérard\16-06 JUIN\G CHALINE - Fact 06-GC-2016 - 30.06.16.pdf</t>
  </si>
  <si>
    <t>PARK Cameron</t>
  </si>
  <si>
    <t>CP Angola 026</t>
  </si>
  <si>
    <t>EXERCISE 2016\020 FACTURES ACHAT\PARK Cameron\16-08 AOUT\C PARK - Fact CPAngola026 - 01.08.16.pdf</t>
  </si>
  <si>
    <t>AF - Relevé 929961616153</t>
  </si>
  <si>
    <t>AF - Relevé 929961616183</t>
  </si>
  <si>
    <t>FRAM - Relevé 930662516214</t>
  </si>
  <si>
    <t>FRAM - Relevé 930662516245</t>
  </si>
  <si>
    <t>FRAM - Relevé 930662516275</t>
  </si>
  <si>
    <t>FRAM - Relevé 930662516336</t>
  </si>
  <si>
    <t>AF - Relevé 929961616214</t>
  </si>
  <si>
    <t>AF - Relevé 929961616245</t>
  </si>
  <si>
    <t>Relevé Juillet 2016
Factures AIR FRANCE</t>
  </si>
  <si>
    <t>Relevé Août 2016
Factures AIR France</t>
  </si>
  <si>
    <t>EXERCISE 2016\020 FACTURES ACHAT\AMERICAN EXPRESS\AIR FRANCE\16-07 JUILLET</t>
  </si>
  <si>
    <t>EXERCISE 2016\020 FACTURES ACHAT\AMERICAN EXPRESS\AIR FRANCE\16-08 AOUT</t>
  </si>
  <si>
    <t>EXERCISE 2017\020 FACTURES ACHAT\BERNE Mathieu\16-12 DECEMBRE\BERNE - Fact 016 - 05.12.16.pdf</t>
  </si>
  <si>
    <t>EXERCISE 2017\020 FACTURES ACHAT\IRATA\PAYEES\148877\IRATA - Fact 148877 - 10.11.16.pdf</t>
  </si>
  <si>
    <t>16.12.390</t>
  </si>
  <si>
    <t>EXERCISE 2017\020 FACTURES ACHAT\DPMC\16-12 DECEMBRE\DPMC - Fact 16.12.390 - 24.12.16 (12232).pdf</t>
  </si>
  <si>
    <t>16.12.391</t>
  </si>
  <si>
    <t>EXERCISE 2017\020 FACTURES ACHAT\DPMC\16-12 DECEMBRE\DPMC - Fact 16.12.391 - 24.12.16 (12233).pdf</t>
  </si>
  <si>
    <t>16.12.392</t>
  </si>
  <si>
    <t>EXERCISE 2017\020 FACTURES ACHAT\DPMC\16-12 DECEMBRE\DPMC - Fact 16.12.392 - 24.12.16 (12234).pdf</t>
  </si>
  <si>
    <t>16.12.402</t>
  </si>
  <si>
    <t>CQP - 2 candidats - convention 2016-12244 (TOULON) (CQP 2)</t>
  </si>
  <si>
    <t>EXERCISE 2017\020 FACTURES ACHAT\DPMC\16-12 DECEMBRE\DPMC - Fact 16.12.402 - 24.12.16 (12244).pdf</t>
  </si>
  <si>
    <t>Loyer decembre 2016 CV-567-EC</t>
  </si>
  <si>
    <t>Loyer janvier 2017 CV-567-EC</t>
  </si>
  <si>
    <t>EXERCISE 2017\020 FACTURES ACHAT\SIXT\16-12 DECEMBRE\SIXT - Fact 56261587 - 21.12.16.pdf</t>
  </si>
  <si>
    <t>AF - Relevé 929961616275</t>
  </si>
  <si>
    <t>Relevé Septembre 2016
Factures AIR France</t>
  </si>
  <si>
    <t>EXERCISE 2016\020 FACTURES ACHAT\AMERICAN EXPRESS\AIR FRANCE\16-09 SEPTEMBRE\AF Relevé Septembre 2016.pdf</t>
  </si>
  <si>
    <t>AF - Relevé 929961616306</t>
  </si>
  <si>
    <t>Relevé Octobre 2016
Factures AIR France</t>
  </si>
  <si>
    <t>EXERCISE 2017\020 FACTURES ACHAT\AMERICAN EXPRESS\AIR FRANCE\16-10 OCTOBRE\AF Relevé Octobre 2016.pdf</t>
  </si>
  <si>
    <r>
      <rPr>
        <b/>
        <u/>
        <sz val="11"/>
        <color rgb="FF000000"/>
        <rFont val="Calibri"/>
        <family val="2"/>
      </rPr>
      <t>Relevé 100870</t>
    </r>
    <r>
      <rPr>
        <b/>
        <sz val="11"/>
        <color rgb="FF000000"/>
        <rFont val="Calibri"/>
        <family val="2"/>
      </rPr>
      <t xml:space="preserve"> 
</t>
    </r>
    <r>
      <rPr>
        <b/>
        <u/>
        <sz val="11"/>
        <color rgb="FF000000"/>
        <rFont val="Calibri"/>
        <family val="2"/>
      </rPr>
      <t>CF</t>
    </r>
    <r>
      <rPr>
        <b/>
        <sz val="11"/>
        <color rgb="FF000000"/>
        <rFont val="Calibri"/>
        <family val="2"/>
      </rPr>
      <t xml:space="preserve"> : </t>
    </r>
    <r>
      <rPr>
        <sz val="11"/>
        <color rgb="FF000000"/>
        <rFont val="Calibri"/>
        <family val="2"/>
      </rPr>
      <t>116153 / 116169 / 116182</t>
    </r>
  </si>
  <si>
    <r>
      <rPr>
        <b/>
        <u/>
        <sz val="11"/>
        <color rgb="FF000000"/>
        <rFont val="Calibri"/>
        <family val="2"/>
      </rPr>
      <t>Relevé 100878</t>
    </r>
    <r>
      <rPr>
        <b/>
        <sz val="11"/>
        <color rgb="FF000000"/>
        <rFont val="Calibri"/>
        <family val="2"/>
      </rPr>
      <t xml:space="preserve">
</t>
    </r>
    <r>
      <rPr>
        <b/>
        <u/>
        <sz val="11"/>
        <color rgb="FF000000"/>
        <rFont val="Calibri"/>
        <family val="2"/>
      </rPr>
      <t>CF</t>
    </r>
    <r>
      <rPr>
        <b/>
        <sz val="11"/>
        <color rgb="FF000000"/>
        <rFont val="Calibri"/>
        <family val="2"/>
      </rPr>
      <t xml:space="preserve"> : </t>
    </r>
    <r>
      <rPr>
        <sz val="11"/>
        <color rgb="FF000000"/>
        <rFont val="Calibri"/>
        <family val="2"/>
      </rPr>
      <t>116224 / 116230</t>
    </r>
  </si>
  <si>
    <r>
      <t>Relevé décembre 2016</t>
    </r>
    <r>
      <rPr>
        <sz val="11"/>
        <color rgb="FF000000"/>
        <rFont val="Calibri"/>
        <family val="2"/>
      </rPr>
      <t xml:space="preserve"> :
</t>
    </r>
    <r>
      <rPr>
        <b/>
        <u/>
        <sz val="11"/>
        <color rgb="FF000000"/>
        <rFont val="Calibri"/>
        <family val="2"/>
      </rPr>
      <t>CF</t>
    </r>
    <r>
      <rPr>
        <sz val="11"/>
        <color rgb="FF000000"/>
        <rFont val="Calibri"/>
        <family val="2"/>
      </rPr>
      <t xml:space="preserve"> : J TESSON / G TODESCO</t>
    </r>
  </si>
  <si>
    <t>EXERCISE 2017\020 FACTURES ACHAT\EUROSTRAL\16-12 DECEMBRE</t>
  </si>
  <si>
    <t>Déplacement du 10/04/14 et Assessment de M. WRIGHT du 11 avril 2014 (IRATA du 7 au 11 avril sur Epinay sur seine)</t>
  </si>
  <si>
    <t>Registrations - Assessement du 18/04/14</t>
  </si>
  <si>
    <t>Registrations - Assessement du 11/04/14</t>
  </si>
  <si>
    <t>EXERCISE 2015\020 FACTURES ACHAT\ROPE BASE\ROPE BASE FACTURE RBLA114 OCTOBRE 2014.pdf</t>
  </si>
  <si>
    <t>INDUSTRIAL ROPE ACCESS TRAINING (G TODESCO)</t>
  </si>
  <si>
    <t>1602T</t>
  </si>
  <si>
    <t>Formation IRATA EPINAY du 12 au 16/12/16</t>
  </si>
  <si>
    <t>0302017</t>
  </si>
  <si>
    <t>EXERCISE 2017\020 FACTURES ACHAT\PETZL\16-12 DECEMBRE\PETZL - Fact 7000109006 (0302017) - 23.12.16.pdf</t>
  </si>
  <si>
    <t xml:space="preserve">Vérification d'une pièce de magnétoscopie </t>
  </si>
  <si>
    <t>Note de frais novembre décembre 2016</t>
  </si>
  <si>
    <t>EXERCISE 2014\020 FACTURES ACHAT\STAR-LAN\devis ATIS SAS.pdf</t>
  </si>
  <si>
    <t>EXERCISE 2014\020 FACTURES ACHAT\SCI COUPERIGNE\14-09 SEPTEMBRE\SCI COUPERIGNE - Avoir 2065 - 18.09.14.pdf</t>
  </si>
  <si>
    <t>EXERCISE 2014\020 FACTURES ACHAT\SCI COUPERIGNE\14-05 MAI\SCI COUPERIGNE - Fact 577 - 19.05.14.pdf</t>
  </si>
  <si>
    <t>EXERCISE 2017\020 FACTURES ACHAT\APPARTCITY\17-01 JANVIER\APPARTCITY - Proforma N LE PLAIN 22 au 27.01.17.pdf</t>
  </si>
  <si>
    <t>F032270102</t>
  </si>
  <si>
    <t>Location AUDI Q3 - Contrat 16329773LLD0 - 01 au 31/01/17</t>
  </si>
  <si>
    <t>EXERCISE 2017\020 FACTURES ACHAT\VOLKSWAGEN BANK\17-01 JANVIER\VLKSWGN BK - Fact F032270102 - 01.01.17.pdf</t>
  </si>
  <si>
    <t>NZ08015 - 2017/F6052931</t>
  </si>
  <si>
    <t>Loyer janvier 2017</t>
  </si>
  <si>
    <t>EXERCISE 2017\020 FACTURES ACHAT\ORANGE\Contrat NZ08015\17-01 JANVIER\ORANGE - Fact F6052931 - 01.01.17.pdf</t>
  </si>
  <si>
    <t>FA0965</t>
  </si>
  <si>
    <t>Nettoyage locaux décembre 2016</t>
  </si>
  <si>
    <t>EXERCISE 2017\020 FACTURES ACHAT\BIO NET\16-12 DECEMBRE\BIO NET - Fact FA0965 - 31.12.16.pdf</t>
  </si>
  <si>
    <t>Cotisation annuelle 2017</t>
  </si>
  <si>
    <t>EXERCISE 2017\020 FACTURES ACHAT\CMETE\17-01 JANVIER\CMETE - Fact 17064 - 02.01.17.pdf</t>
  </si>
  <si>
    <t>EXERCISE 2017\020 FACTURES ACHAT\FAC SIMILE (Partenaire Bureautique)\16-12 DECEMBRE\FAC SIMILE - Fact 34132805 - 21.12.16.pdf</t>
  </si>
  <si>
    <t>EXERCISE 2017\020 FACTURES ACHAT\BRUNEAU\17-01 JANVIER\BRUNEAU - Fact 14.638.441 - 02.01.17.pdf</t>
  </si>
  <si>
    <t>prélèvement SMC</t>
  </si>
  <si>
    <t>CORIALIS ENGINEERS</t>
  </si>
  <si>
    <t>EXERCISE 2017\020 FACTURES ACHAT\CORIALIS ENGINEERS\16-11 NOVEMBRE\CORIALIS - Fact 16113663 (J DA COSTA Juillet 2016) - 30.11.16.pdf</t>
  </si>
  <si>
    <t>EXERCISE 2017\020 FACTURES ACHAT\CORIALIS ENGINEERS\16-11 NOVEMBRE\CORIALIS - Fact 16113665 (J DA COSTA Aout 2016) - 30.11.16.pdf</t>
  </si>
  <si>
    <t>EXERCISE 2017\020 FACTURES ACHAT\CORIALIS ENGINEERS\16-11 NOVEMBRE\CORIALIS - Fact 16113664 (J DA COSTA Septembre 2016) - 30.11.16.pdf</t>
  </si>
  <si>
    <t>EXERCISE 2017\020 FACTURES ACHAT\CORIALIS ENGINEERS\16-11 NOVEMBRE\CORIALIS - Fact 16113666 (J DA COSTA Octobre 2016) - 30.11.16.pdf</t>
  </si>
  <si>
    <t>EXERCISE 2017\020 FACTURES ACHAT\CORIALIS ENGINEERS\16-11 NOVEMBRE\CORIALIS - Fact 16113667 (J DA COSTA Novembre 2016) - 30.11.16.pdf</t>
  </si>
  <si>
    <t>P DUPRAT - Coating Painting Supervisor TEPA-KAO-2015-S1-147 PiD - Décembre 2016</t>
  </si>
  <si>
    <t>EXERCISE 2017\020 FACTURES ACHAT\CORIALIS\16-12 DECEMBRE\CORIALIS - Fact 16282 (Prestation DUPRAT) - 31.12.16.pdf</t>
  </si>
  <si>
    <t>W MOUSSA - Marshalling Superintendence KAO-2016-S-3-314 - Décembre 2016</t>
  </si>
  <si>
    <t>EXERCISE 2017\020 FACTURES ACHAT\CORIALIS\16-12 DECEMBRE\CORIALIS - Fact 16283 (Prestation MOUSSA) - 31.12.16.pdf</t>
  </si>
  <si>
    <t>T ODIN - Prestation Welding Supervisor TEPA-KAO-2016-S-120 ThO - Décembre 2016</t>
  </si>
  <si>
    <t>EXERCISE 2017\020 FACTURES ACHAT\CORIALIS\16-12 DECEMBRE\CORIALIS - Fact 16284 (Prestation ODIN) - 31.12.16.pdf</t>
  </si>
  <si>
    <t>A SOARES - Prestation HSE Superintendent KAO-2016-S-3-352 (AFS) - Décembre 2016</t>
  </si>
  <si>
    <t>EXERCISE 2017\020 FACTURES ACHAT\CORIALIS\16-12 DECEMBRE\CORIALIS - Fact 16285 (Prestation SOARES ) - 31.12.16.pdf</t>
  </si>
  <si>
    <t>TEPA/KAO/ATISSAS/05/DEC2016</t>
  </si>
  <si>
    <t>Prestation Karim LAKKIMI projet KAOMBO - DECEMBRE 2016</t>
  </si>
  <si>
    <t>EXERCISE 2017\020 FACTURES ACHAT\LAKKIMI Karim\16-12 DECEMBRE\LAKKIMI - Fact 05 - 30.12.16.pdf</t>
  </si>
  <si>
    <t>Note de frais décembre 2016 (Stage Drone)</t>
  </si>
  <si>
    <t>2016 T4</t>
  </si>
  <si>
    <t>Cotisations pour salariés expatriés 4ème trimestre 2016</t>
  </si>
  <si>
    <t>EXERCISE 2017\020 FACTURES ACHAT\POLE EMPLOI EXPATRIES\17-01 JANVIER\PE EXPAT - Cotisation 2016 4T - 05.01.17.pdf</t>
  </si>
  <si>
    <t>Qualité control et total environnement J BOUVIER Décembre  2016</t>
  </si>
  <si>
    <t>EXERCISE 2017\020 FACTURES ACHAT\EVOLUTEC\16-12 DECEMBRE\EVOLUTEC - Fact 161202698 (Presta BOUVIER) - 31.12.16.pdf</t>
  </si>
  <si>
    <t>FR2017A000075</t>
  </si>
  <si>
    <t>Pack Master Plus LINUX atisworld.com (08/01/17 - 07/04/17)</t>
  </si>
  <si>
    <t>EXERCISE 2017\020 FACTURES ACHAT\ARSYS\17-01 JANVIER\ARSYS - Fact FR2017A000075 - 08.01.17.pdf</t>
  </si>
  <si>
    <t>BRIGHT IDEA PROJECTS</t>
  </si>
  <si>
    <t>Matériel NDT acheté pour ANA</t>
  </si>
  <si>
    <t>EXERCISE 2017\020 FACTURES ACHAT\BRIGHT IDEA PROJECTS\16-12 DECEMBRE\BIP - Fact 10029 - 10.12.16.pdf</t>
  </si>
  <si>
    <t>CORIATIS</t>
  </si>
  <si>
    <t>Assessment IRATA 06/01/17 VITROLLES</t>
  </si>
  <si>
    <t>EXERCISE 2017\020 FACTURES ACHAT\SC SOLO\17-01 JANVIER\SC SOLO - Fact 2 - 10.01.17.pdf</t>
  </si>
  <si>
    <t>AO 0522016</t>
  </si>
  <si>
    <t>Prestations TEPA DB17 TECHNICAL ASSISTANCE :
Mars 2016 : TK VARRICK / PASCOAL FELIX / WILSON CASIMIRO / R DE SOUSA / M VOGELSBERGER
Avril 2016 : N TCHOFFO LONFO / J CAMLONG / G BLANCO / P SAINTPERE / J HACHER</t>
  </si>
  <si>
    <t>EXERCISE 2017\020 FACTURES ACHAT\ANA\16-12 DECEMBRE\ANA - Fact 052016 - 31.12.16.pdf</t>
  </si>
  <si>
    <t>CURUBI</t>
  </si>
  <si>
    <t>F1600350</t>
  </si>
  <si>
    <t>Modification/Sécurisation urgente du site web ATIS</t>
  </si>
  <si>
    <t>EXERCISE 2017\020 FACTURES ACHAT\CURUBI\17-01 JANVIER\CURUBI - Fact F1600350 - 09.01.17.pdf</t>
  </si>
  <si>
    <t>CAD UC</t>
  </si>
  <si>
    <t>Renouvellement de l'abonnement avec assistance de base pour logiciel NAVIOSWORKS SIMULATE, du 13/01/17 au 12/01/18</t>
  </si>
  <si>
    <t>Prestations TECHNICAL ASSISTANCE :
Mars 2016 : X LOUCHARD / N TCHOFFO LONFO / J CAMLONG / G BLANCO / P SAINTPERE / J HACHER / P SARDINHA / C SAUCEDO / J DA COSTA</t>
  </si>
  <si>
    <t>EXERCISE 2017\020 FACTURES ACHAT\CORIATIS\17-01 JANVIER\CORIATIS - Fact 17013 - 03.01.17.pdf</t>
  </si>
  <si>
    <t>0362017</t>
  </si>
  <si>
    <t>Commande n°72528 du 02/01/17 pour revente</t>
  </si>
  <si>
    <t>EXERCISE 2017\020 FACTURES ACHAT\PETZL\17-01 JANVIER\PETZL - Fact 7000111572 (0362017) - 06.01.17.pdf</t>
  </si>
  <si>
    <t>0312017 et 0322017</t>
  </si>
  <si>
    <t>Fournitures de bureau : 
Commande n°104371015 - 26/12/16
Commande n°104422055 - 29/12/16</t>
  </si>
  <si>
    <t>EXERCISE 2017\020 FACTURES ACHAT\LYRECO\16-12 DECEMBRE\LYRECO - Fact 5810333546 - 31.12.16.pdf</t>
  </si>
  <si>
    <t>2017-117</t>
  </si>
  <si>
    <t>Contrat de maintenance software sur un serveur HP sous environnement Windows 2012 essentiel pour la période du 01/01/15 au 31/12/15</t>
  </si>
  <si>
    <t>Contrat de maintenance software sur un serveur HP sous environnement Windows 2012 essentiel pour la période du 01/01/16 au 31/12/16</t>
  </si>
  <si>
    <t>Contrat de maintenance software sur un serveur HP sous environnement Windows 2012 essentiel pour la période du 01/01/17 au 31/12/17</t>
  </si>
  <si>
    <t>EXERCISE 2017\020 FACTURES ACHAT\STARLAN\17-01 JANVIER\STARLAN - Fact 2017-117 - 03.01.16.pdf</t>
  </si>
  <si>
    <t>LEGIER Philippe</t>
  </si>
  <si>
    <t>Formation CQP du 11/09 au 14/10/16 VITROLLES</t>
  </si>
  <si>
    <t>EXERCISE 2017\020 FACTURES ACHAT\LEGIER Philippe\16-10 OCTOBRE\P LEGIER - Fact 1628 - 22.10.16.pdf</t>
  </si>
  <si>
    <t>EXERCISE 2017\020 FACTURES ACHAT\PETZL\17-01 JANVIER\PETZL - Fact 7000111375 (0362017) - 05.01.17.pdf</t>
  </si>
  <si>
    <t>F7147288</t>
  </si>
  <si>
    <t>EXERCISE 2017\020 FACTURES ACHAT\TOTAL\16-12 DECEMBRE\TOTAL - Fact F7147288 - 31.12.16.pdf</t>
  </si>
  <si>
    <t>Le petit memento du cordiste Ed. 2015 x 30</t>
  </si>
  <si>
    <t>EXERCISE 2017\020 FACTURES ACHAT\HAUTEUR ET SECURITE\17-01 JANVIER\HAUTEUR ET SECURITE - Fact 170013 (0342017) - 02.01.17.pdf</t>
  </si>
  <si>
    <t>EXERCISE 2017\020 FACTURES ACHAT\NOVA SUBSEA\16-12 DECEMBRE\NOVA - Fact 5810 (Prestation Manester) - 31.12.16.pdf</t>
  </si>
  <si>
    <t>EXERCISE 2017\020 FACTURES ACHAT\NOVA SUBSEA\16-12 DECEMBRE\NOVA - Fact 5809 (Prestation Abdallah) - 31.12.16.pdf</t>
  </si>
  <si>
    <t>EXERCISE 2017\020 FACTURES ACHAT\NOVA SUBSEA\16-12 DECEMBRE\NOVA - Fact 5811 (Frais VCD Manester) - 31.12.16.pdf</t>
  </si>
  <si>
    <t>EXERCISE 2017\020 FACTURES ACHAT\NOVA SUBSEA\16-12 DECEMBRE\NOVA - Fact 5813 (Prestation Catalan) - 31.12.16.pdf</t>
  </si>
  <si>
    <t>CIVEM</t>
  </si>
  <si>
    <t>F0116010199</t>
  </si>
  <si>
    <t>EXERCISE 2017\020 FACTURES ACHAT\CIVEM\16-12 DECEMBRE\CIVEM - Fact F0116010199 (T DUBREUIL GAB) - 20.12.16.pdf</t>
  </si>
  <si>
    <t>Formation - Décembre 2016 - E ADRIAN, T GOGE, S ROCHEREUX, S NAVIER</t>
  </si>
  <si>
    <t>EXERCISE 2017\020 FACTURES ACHAT\ACTUAL SETT IDF\16-12 DECEMBRE\SETT IDF - Fact 75400352 - 31.12.16.pdf</t>
  </si>
  <si>
    <t>FRAM - Relevé 930662517001</t>
  </si>
  <si>
    <t>Relevé Décembre 2016
FRAM</t>
  </si>
  <si>
    <t>EXERCISE 2017\020 FACTURES ACHAT\AMERICAN EXPRESS\FRAM\17-01 JANVIER\AMEX_FRAM - Relevé 930662517001 - 01.01.17.pdf</t>
  </si>
  <si>
    <t>EXERCISE 2017\020 FACTURES ACHAT\LA POSTE\17-01 JANVIER\LA POSTE - Fact 46101414 - 06.01.17.pdf</t>
  </si>
  <si>
    <t>NDD 001/16</t>
  </si>
  <si>
    <r>
      <t xml:space="preserve">Séjour CHEZ SEHB CHEZ JIMMY L KIST le 20/12/16 - refacturation fact n°14034
</t>
    </r>
    <r>
      <rPr>
        <sz val="11"/>
        <color rgb="FFFF0000"/>
        <rFont val="Calibri"/>
        <family val="2"/>
      </rPr>
      <t>476'180 XAF
Taux : 1€ = 655,957 XAF</t>
    </r>
  </si>
  <si>
    <t>EXERCISE 2017\020 FACTURES ACHAT\AWG\16-12 DECEMBRE\AWG - NDD 001_16 - 30.12.16.pdf</t>
  </si>
  <si>
    <t>F170000400</t>
  </si>
  <si>
    <t>Commande 70 ballotins pour cadeaux clients et fournisseurs principaux
&gt; Bon de commande C17000131 31/10/16</t>
  </si>
  <si>
    <t>2017/01-006739</t>
  </si>
  <si>
    <t>Note d'honoraires 1er trimestre 2017</t>
  </si>
  <si>
    <t>EXERCISE 2017\020 FACTURES ACHAT\FIDUCIAIRE DE LA DURANCE\17-01 JANVIER\FIDUCIAIRE - Fact 2017_01-006739 - 05.01.17.pdf</t>
  </si>
  <si>
    <t>FAC121640738320</t>
  </si>
  <si>
    <t>Location Fontaine à eau - Janvier 2017</t>
  </si>
  <si>
    <t>EXERCISE 2017\020 FACTURES ACHAT\CULLIGAN\16-12 DECEMBRE\CULLIGAN - Fact FAC121640738320 - 31.12.16.pdf</t>
  </si>
  <si>
    <t>EXERCISE 2017\020 FACTURES ACHAT\BUROMAC (Cartes pour la vie)\16-12 DECEMBRE\BUROMAC - Fact 08348 - 31.12.16.pdf</t>
  </si>
  <si>
    <t>prélèvement sMC</t>
  </si>
  <si>
    <t>Note de frais janvier 2017</t>
  </si>
  <si>
    <t xml:space="preserve">Hébergement pour T DUBREUIL avant visite médicale du 06/01/17 pour agence d'interim ACTUAL (sinon pas de départ à TRINIDAD &amp; TOBAGO pour formation) </t>
  </si>
  <si>
    <t>EXERCISE 2017\020 FACTURES ACHAT\COMFORT HOTEL\17-01 JANVIER\COMFORT HOTEL - Fact 9334 - 06.01.17.pdf</t>
  </si>
  <si>
    <t>EXERCISE 2017\020 FACTURES ACHAT\PETZL\17-01 JANVIER\PETZL - Fact 7000112768 (0362017) - 11.01.17.pdf</t>
  </si>
  <si>
    <r>
      <t>Assessment du 06/01/17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G BIANCHI / D BOUDIN / Y CLEMENT
</t>
    </r>
    <r>
      <rPr>
        <u/>
        <sz val="11"/>
        <color rgb="FF000000"/>
        <rFont val="Calibri"/>
        <family val="2"/>
      </rPr>
      <t>L2 refresh</t>
    </r>
    <r>
      <rPr>
        <sz val="11"/>
        <color rgb="FF000000"/>
        <rFont val="Calibri"/>
        <family val="2"/>
      </rPr>
      <t xml:space="preserve"> : C MARTINI</t>
    </r>
  </si>
  <si>
    <t>IMPACT SUD ECHAFAUDAGE (ISE)</t>
  </si>
  <si>
    <t>2017-133</t>
  </si>
  <si>
    <t>0382017</t>
  </si>
  <si>
    <t>Ordinateur pour L KIST "Facturation NOMADE" - Modèle HP EliteBook 1040 G3 ultrabook</t>
  </si>
  <si>
    <t>EXERCISE 2017\020 FACTURES ACHAT\STARLAN\17-01 JANVIER\STARLAN - Fact 2017-133 - 12.01.17.pdf</t>
  </si>
  <si>
    <t>742/1000964</t>
  </si>
  <si>
    <t>Formation semaine 48 CQP VITROLLES M MARESCHAL nov 2016</t>
  </si>
  <si>
    <t>Formation semaine 48 CQP VITROLLES M MARESCHAL déc 2016</t>
  </si>
  <si>
    <t>EXERCISE 2017\020 FACTURES ACHAT\ACTUAL\16-12 DECEMBRE\ACTUAL - Fact 742_1000964 - 31.12.16.pdf</t>
  </si>
  <si>
    <t>EXERCISE 2017\020 FACTURES ACHAT\ACTUAL\16-12 DECEMBRE\ACTUAL - Fact 742_1000965 - 31.12.16.pdf</t>
  </si>
  <si>
    <t>EXERCISE 2017\020 FACTURES ACHAT\ACTUAL\16-12 DECEMBRE\ACTUAL - Fact 742_1000966 - 31.12.16.pdf</t>
  </si>
  <si>
    <t>Formation semaine 49 CQP VITROLLES M MARESCHAL déc 2016</t>
  </si>
  <si>
    <t>742/1000965</t>
  </si>
  <si>
    <t>742/1000966</t>
  </si>
  <si>
    <t>Formation semaine 50 CQP VITROLLES M MARESCHAL déc 2016</t>
  </si>
  <si>
    <t>Vérification : visuel 32 points d'ancrage et 3 test arrachements sur 3 points d'ancrage - Intervention du 09/11/16 - NICE</t>
  </si>
  <si>
    <t>EXERCISE 2017\020 FACTURES ACHAT\PIRES Virginie\16-11 NOVEMBRE\PIRES - Fact 122 - 16.11.16.pdf</t>
  </si>
  <si>
    <t>Formation SST VITROLLES 14 et 15/11/16</t>
  </si>
  <si>
    <t>Achat PC portable ASUS + Garantie + ADOBE 3 ans + Accessoires</t>
  </si>
  <si>
    <t>EXERCISE 2016\020 FACTURES ACHAT\FNAC\16-01 JANVIER\FNAC - Fact 1600980426 - 09.01.16.pdf</t>
  </si>
  <si>
    <t>EVOLEN</t>
  </si>
  <si>
    <t>Cotisation très petite PME 2017</t>
  </si>
  <si>
    <t>EXERCISE 2017\020 FACTURES ACHAT\EVOLEN\17-01 JANVIER\EVOLEN - Fact 170171 - 19.01.17.pdf</t>
  </si>
  <si>
    <t>Intérêts de retard période 01/10/16 au 31/12/16</t>
  </si>
  <si>
    <t>EXERCISE 2017\020 FACTURES ACHAT\SCI COUPERIGNE\17-01 JANVIER\SCI COUPERIGNE - Fact 201 - 16.01.17.pdf</t>
  </si>
  <si>
    <t>FAC/015062</t>
  </si>
  <si>
    <t>EXERCISE 2017\020 FACTURES ACHAT\CAD UC\17-01 JANVIER\CAD UC - Fact FAC_015062 - 18.01.17.pdf</t>
  </si>
  <si>
    <t>2017/01-006767</t>
  </si>
  <si>
    <t>Note d'honoraires 
Exercice du 01/10/15 au 30/09/16</t>
  </si>
  <si>
    <t>EXERCISE 2017\020 FACTURES ACHAT\FIDUCIAIRE DE LA DURANCE\17-01 JANVIER\FIDUCIAIRE - Fact 2017_01-006767 - 19.01.17.pdf</t>
  </si>
  <si>
    <t>Transport Matériel CF
VITROLLES &gt; AFPA CHERBOURG le 04/01/17</t>
  </si>
  <si>
    <t>EXERCISE 2017\020 FACTURES ACHAT\COMETRANS\17-01 JANVIER\COMETRANS - Fact 101461 - 13.01.17.pdf</t>
  </si>
  <si>
    <t>Visite médicale S ARMAND 13/12/16</t>
  </si>
  <si>
    <t>EXERCISE 2017\020 FACTURES ACHAT\CBSA\16-12 DECEMBRE\CBSA - Fact 11249 - 31.12.16.pdf</t>
  </si>
  <si>
    <t>10-GC-2016</t>
  </si>
  <si>
    <t>Prestation pour TEPA Completion and Well Intervention Superintendent - Octobre 2016</t>
  </si>
  <si>
    <t>EXERCISE 2017\020 FACTURES ACHAT\CHALINE Gérard\16-10 OCTOBRE\G CHALINE - Fact 10-GC-2016 - 31.10.16.pdf</t>
  </si>
  <si>
    <t>Prestation Assistante Projet - AMOR - Décembre 2016 - TOTAL KAOMBO COURBEVOIE</t>
  </si>
  <si>
    <t>RC PRESTA
période du 01/10/16 au 01/04/17</t>
  </si>
  <si>
    <t>Forfait, formules et options parc 8 lignes décembre 2016</t>
  </si>
  <si>
    <t>EXERCISE 2017\020 FACTURES ACHAT\ORANGE\Compte 61021181\16-12 DECEMBRE\ORANGE - Fact 51903640 - 31.12.16.pdf</t>
  </si>
  <si>
    <t>0442437967 17A3- 1D01</t>
  </si>
  <si>
    <t>EXERCISE 2017\020 FACTURES ACHAT\ORANGE\0442437967\17-01 JANVIER\ORANGE - Fact 0442437967 17A3- 1D01 - 13.01.17.pdf</t>
  </si>
  <si>
    <t>AF - Relevé 929961616336</t>
  </si>
  <si>
    <t>Relevé Novembre 2016
Factures AIR France</t>
  </si>
  <si>
    <t>EXERCISE 2017\020 FACTURES ACHAT\AMERICAN EXPRESS\AIR FRANCE\16-11 NOVEMBRE</t>
  </si>
  <si>
    <t>F7164856</t>
  </si>
  <si>
    <t>EXERCISE 2017\020 FACTURES ACHAT\TOTAL\17-01 JANVIER\TOTAL - Fact F7164856 - 15.01.17.pdf</t>
  </si>
  <si>
    <t>CEPS LORIENT</t>
  </si>
  <si>
    <t>2017-01-022</t>
  </si>
  <si>
    <t xml:space="preserve">Formation BOSIET HUET du 11 au 13/01/17 de T GOGE </t>
  </si>
  <si>
    <t>EXERCISE 2017\020 FACTURES ACHAT\CEPS\17-01 JANVIER\CEPS - Fact 2017-01-022 (GOGE) - 18.01.17.pdf</t>
  </si>
  <si>
    <t>S70051825</t>
  </si>
  <si>
    <t>Contrats longue durée D4950784 (Clio DC-221-SH) + D6158165 (Clio DP-776-DH) - location + assurance - Janvier 2017</t>
  </si>
  <si>
    <t>EXERCISE 2017\020 FACTURES ACHAT\DIAC LOCATION\17-01 JANVIER\DIAC - Fact S70051825 - 01.01.17.pdf</t>
  </si>
  <si>
    <t>EXERCISE 2017\020 FACTURES ACHAT\NOVA SUBSEA\16-12 DECEMBRE\NOVA - Fact 5884 (Prestation Manester rev 1) - 31.12.16.pdf</t>
  </si>
  <si>
    <t>Avoir 5885</t>
  </si>
  <si>
    <t>Credit note sur facture 5810 (mauvais taux journalier appliqué)</t>
  </si>
  <si>
    <t>EXERCISE 2017\020 FACTURES ACHAT\NOVA SUBSEA\16-12 DECEMBRE\NOVA - Avoir 5885 (MANESTER fact 5810) - 31.12.16.pdf</t>
  </si>
  <si>
    <t>CP Angola 030</t>
  </si>
  <si>
    <r>
      <t>Prestation pour TEPA Subsea Supervisor -</t>
    </r>
    <r>
      <rPr>
        <sz val="11"/>
        <color rgb="FF000000"/>
        <rFont val="Calibri"/>
        <family val="2"/>
      </rPr>
      <t xml:space="preserve"> Juillet 2016</t>
    </r>
  </si>
  <si>
    <r>
      <t>Prestation pour TEPA Subsea Supervisor -</t>
    </r>
    <r>
      <rPr>
        <sz val="11"/>
        <color rgb="FF000000"/>
        <rFont val="Calibri"/>
        <family val="2"/>
      </rPr>
      <t xml:space="preserve"> Novembre 2016</t>
    </r>
  </si>
  <si>
    <t>EXERCISE 2017\020 FACTURES ACHAT\PARK Cameron\16-11 NOVEMBRE\C PARK - Fact CP ANGOLA 030 -30.11.16.pdf</t>
  </si>
  <si>
    <t>Formation BOSIET HUET du 17 au 19/01/17 pour S ARMAND</t>
  </si>
  <si>
    <t>EXERCISE 2017\020 FACTURES ACHAT\SMF\17-01 JANVIER\SMF - Fact 17003  - 20.01.17.pdf</t>
  </si>
  <si>
    <t>P DUPRAT - Coating Painting Supervisor TEPA-KAO-2015-S1-147 PiD - Novembre 2016</t>
  </si>
  <si>
    <t>EXERCISE 2017\020 FACTURES ACHAT\CORIALIS\16-11 NOVEMBRE\CORIALIS - Fact 16265 (DUPRAT Nov Services) - 30.11.16.pdf</t>
  </si>
  <si>
    <t>W MOUSSA - Marshalling Superintendence KAO-2016-S-3-314 - Novembre 2016</t>
  </si>
  <si>
    <t>EXERCISE 2017\020 FACTURES ACHAT\CORIALIS\16-11 NOVEMBRE\CORIALIS - Fact 16266 (MOUSSA Nov Services) - 31.11.16.pdf</t>
  </si>
  <si>
    <t>T ODIN - Prestation Welding Supervisor TEPA-KAO-2016-S-120 ThO - Novembre 2016</t>
  </si>
  <si>
    <t>EXERCISE 2017\020 FACTURES ACHAT\CORIALIS\16-11 NOVEMBRE\CORIALIS - Fact 16267 (ODIN  Nov Services) - 30.11.16.pdf</t>
  </si>
  <si>
    <t>A SOARES - Prestation HSE Superintendent KAO-2016-S-3-352 (AFS) - Novembre 2016</t>
  </si>
  <si>
    <t>EXERCISE 2017\020 FACTURES ACHAT\CORIALIS\16-11 NOVEMBRE\CORIALIS - Fact 16277 (SOARES Oct services) - 30.11.16.pdf</t>
  </si>
  <si>
    <t>A SOARES - Prestation HSE Superintendent KAO-2016-S-3-352 (AFS) - Octobre 2016</t>
  </si>
  <si>
    <t>EXERCISE 2017\020 FACTURES ACHAT\CORIALIS\16-11 NOVEMBRE\CORIALIS - Fact 16278 (SOARES Nov services) - 30.11.16.pdf</t>
  </si>
  <si>
    <t>EXERCISE 2017\020 FACTURES ACHAT\NOVA SUBSEA\16-10 OCTOBRE\NOVA - Fact 5667 (ABDALLAH prestation) - 31.10.16.pdf</t>
  </si>
  <si>
    <t>EXERCISE 2017\020 FACTURES ACHAT\NOVA SUBSEA\16-10 OCTOBRE\NOVA - Fact 5675 (CATALAN expenses) - 31.10.16.pdf</t>
  </si>
  <si>
    <t>EXERCISE 2017\020 FACTURES ACHAT\NOVA SUBSEA\16-10 OCTOBRE\NOVA - Fact 5676 (CATALAN Octobre) - 31.10.16.pdf</t>
  </si>
  <si>
    <t>0412017</t>
  </si>
  <si>
    <t>Comande n°76556 du 23/01/17 pour revente</t>
  </si>
  <si>
    <t>EXERCISE 2017\020 FACTURES ACHAT\PETZL\17-01 JANVIER\PETZL - Fact 7000117209 (0412017) - 24.01.17.pdf</t>
  </si>
  <si>
    <t>F-2017/01/00007</t>
  </si>
  <si>
    <t>200 T-shirts M/L</t>
  </si>
  <si>
    <t>EXERCISE 2017\020 FACTURES ACHAT\STICKAD\17-01 JANVIER\STICKAD - Fact 2017_01_00007 - 03.01.17.pdf</t>
  </si>
  <si>
    <t>CFE</t>
  </si>
  <si>
    <t>Cotisation Caisse des Français à l'Etranger pour L KIST - 2017 T1 - 01/01/17 au 31/03/17</t>
  </si>
  <si>
    <t>EXERCISE 2017\020 FACTURES ACHAT\CFE\17-01 JANVIER\CFE - Cotisation 2017 T1 - 14.01.17.pdf</t>
  </si>
  <si>
    <t>006181664-01 ATIS OUR</t>
  </si>
  <si>
    <t>Note de frais janvier 2017 (Formation BOSIET HUET)</t>
  </si>
  <si>
    <t>Formation SST VITROLLES 23 et 24/01/17</t>
  </si>
  <si>
    <t>EXERCISE 2017\020 FACTURES ACHAT\PIRES Virginie\17-01 JANVIER\V PIRES - Fact 143 - 26.01.17.pdf</t>
  </si>
  <si>
    <t>S70150126</t>
  </si>
  <si>
    <t>Contrats longue durée D4950784 (Clio DC-221-SH) + D6158165 (Clio DP-776-DH) - location + assurance - Février 2017</t>
  </si>
  <si>
    <t>EXERCISE 2017\020 FACTURES ACHAT\DIAC LOCATION\17-02 FEVRIER\DIAC - Fact S70150126 - 01.02.17.pdf</t>
  </si>
  <si>
    <t>F 13.01.2017</t>
  </si>
  <si>
    <t>Installation de nos échafaudages à NICE route du Mercantour (entrepôt GARELLI)</t>
  </si>
  <si>
    <t>EXERCISE 2017\020 FACTURES ACHAT\IMPACT SUD ECHAFAUDAGE (ISE)\17-01 JANVIER\ISE - Fact F 13.01.2017 - 26.01.17.pdf</t>
  </si>
  <si>
    <t>Hébergement pour R CARTER assessment VITROLLES 2 nuits du 26 au 28/01/17</t>
  </si>
  <si>
    <t>EXERCISE 2017\020 FACTURES ACHAT\COMFORT HOTEL\17-01 JANVIER\COMFORT HOTEL - Fact 9704 - 28.01.17.pdf</t>
  </si>
  <si>
    <t>Sonde pour vidéoscope (pièce à changer pour endoscope)</t>
  </si>
  <si>
    <t>0402017</t>
  </si>
  <si>
    <t>EXERCISE 2017\020 FACTURES ACHAT\ACTION NDT\17-01 JANVIER\ACTION NDT - Fact F82170063 - 25.01.17.pdf</t>
  </si>
  <si>
    <t>CASTLE Martin Ltd</t>
  </si>
  <si>
    <t>EXERCISE 2017\020 FACTURES ACHAT\CASTLE Martin (Ltd)\17-01 JANVIER\M CASTLE Ltd - Fact 1680 - 30.01.17.pdf</t>
  </si>
  <si>
    <t>Assessment IRATA EPINAY du 27/01/17</t>
  </si>
  <si>
    <t>Assessment IRATA VITROLLES du 27/01/17</t>
  </si>
  <si>
    <t>EXERCISE 2017\020 FACTURES ACHAT\ROPE BASE (R CARTER)\17-01 JANVIER\ROPE BASE - Fact RBLA198 - 30.01.17.pdf</t>
  </si>
  <si>
    <t>01.01.2017</t>
  </si>
  <si>
    <t>Formation SST EPINAY - 23 au 24/01/17</t>
  </si>
  <si>
    <t>EXERCISE 2017\020 FACTURES ACHAT\YMF (MOUELLIC)\17-01 JANVIER\YMF - Fact 01.01.2017 - 30.01.17.pdf</t>
  </si>
  <si>
    <t>Chèque LCL</t>
  </si>
  <si>
    <t>1701C0061996</t>
  </si>
  <si>
    <t>Abonnement alarme du 01/01 au 31/01/17</t>
  </si>
  <si>
    <t>EXERCISE 2017\020 FACTURES ACHAT\VERISURE SECURITAS\17-01 JANVIER\VERISURE SECURITAS - Fact 1701C0061996 - 01.01.17.pdf</t>
  </si>
  <si>
    <t>Prestations TECHNICAL ASSISTANCE :
Mai 2016 : X LOUCHARD / F BOBILLON / A DOUAK / S RACHAPPA</t>
  </si>
  <si>
    <t>EXERCISE 2017\020 FACTURES ACHAT\CORIATIS\17-01 JANVIER\CORIATIS - Fact 17014 - 17.01.17.pdf</t>
  </si>
  <si>
    <t>Loyer février 2017 CV-567-EC</t>
  </si>
  <si>
    <t>EXERCISE 2017\020 FACTURES ACHAT\SIXT\17-01 JANVIER\SIXT - Fact 56350145 - 27.01.17.pdf</t>
  </si>
  <si>
    <t>1701T</t>
  </si>
  <si>
    <t>Formation IRATA TRINIDAD ET TOBAGO du 09 au 28/01/17</t>
  </si>
  <si>
    <t>2017-164</t>
  </si>
  <si>
    <t>Formation IRATA Trinidad &amp; Tobago du 24/03 au 09/04/16</t>
  </si>
  <si>
    <t>VERTICAL SYSTEMS (G TODESCO)</t>
  </si>
  <si>
    <t>Maintenance annuelle Omniware pour 11 utilisateurs (travail à distancce)</t>
  </si>
  <si>
    <t>EXERCISE 2017\020 FACTURES ACHAT\STARLAN\17-02 FEVRIER\STARLAN - Fact 2017-164 - 01.02.17.pdf</t>
  </si>
  <si>
    <t>F7384732</t>
  </si>
  <si>
    <t>EXERCISE 2017\020 FACTURES ACHAT\TOTAL\17-01 JANVIER\TOTAL - Fact F7384732 - 31.01.17.pdf</t>
  </si>
  <si>
    <t>17.01.016</t>
  </si>
  <si>
    <t>ACRO'ZENITH 06</t>
  </si>
  <si>
    <t>17.01.017</t>
  </si>
  <si>
    <t>CQP - 1 candidat - convention 2017-01010</t>
  </si>
  <si>
    <t>EXERCISE 2017\020 FACTURES ACHAT\DPMC\17-01 JANVIER\DPMC - Fact 17.01.016 - 23.01.17.pdf</t>
  </si>
  <si>
    <t>EXERCISE 2017\020 FACTURES ACHAT\DPMC\17-01 JANVIER\DPMC - Fact 17.01.017 - 23.01.17.pdf</t>
  </si>
  <si>
    <t>CQP - 6 candidats - convention 2017-01011</t>
  </si>
  <si>
    <t>Refacturation frais déplacement et repas A FONDAN pour journée module complémentaire du 10/01/17 sur NICE pour CQP</t>
  </si>
  <si>
    <t>EXERCISE 2017\020 FACTURES ACHAT\ACRO'ZENITH\17-01 JANVIER\ACRO ZENITH - Fact 1752 - 16.01.17.pdf</t>
  </si>
  <si>
    <t>Commande n°70910 pour revente et CF</t>
  </si>
  <si>
    <t>EXERCISE 2017\020 FACTURES ACHAT\PETZL\17-02 FEVRIER\PETZL - Fact 7000121536 (0302017) - 03.02.17.pdf</t>
  </si>
  <si>
    <t>SCP BENEDETTI ARBOUSSET DEMANGE (SCP BAD)</t>
  </si>
  <si>
    <t>NZ08015 - 2017/F6099784</t>
  </si>
  <si>
    <t>EXERCISE 2017\020 FACTURES ACHAT\BIO NET\17-01 JANVIER\BIO NET - Fact FA0991 - 31.01.17.pdf</t>
  </si>
  <si>
    <t>FA0991</t>
  </si>
  <si>
    <t>Nettoyage locaux janvier 2017</t>
  </si>
  <si>
    <t>Modules complémentaires formation CQP rattrapage du 11, 16,17 et 18/01/17</t>
  </si>
  <si>
    <t>EXERCISE 2017\020 FACTURES ACHAT\LEGIER Philippe\17-01 JANVIER\LEGIER - Fact 1703 - 20.01.17.pdf</t>
  </si>
  <si>
    <t>26ème challenge nucléaire</t>
  </si>
  <si>
    <t>26ème Challenge nucleaire 2017 - Compétition golf</t>
  </si>
  <si>
    <t>EXERCISE 2017\020 FACTURES ACHAT\ASSO SPORT ELEC PARIS\17-01 JANVIER\ASEP - Challenge du nucléaire 2017_ATIS.pdf</t>
  </si>
  <si>
    <r>
      <t>Assessment du 27/01/17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R VERMEIRE / P LORENZI / S KAUFFMAN / J HATON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B MORE / C LOIX / M BORGEOT</t>
    </r>
  </si>
  <si>
    <t>Assessment IRATA 24/01/17 02/02/17 TRINIDAD &amp; TOBAGO</t>
  </si>
  <si>
    <t>EXERCISE 2017\020 FACTURES ACHAT\SC SOLO\17-02 FEVRIER\SC SOLO - Fact 4 - 03.02.17.pdf</t>
  </si>
  <si>
    <t>Appel de cotisation période du 01/10/16 au 31/12/16 (4ème TR 2016) + Complémentaire zone ESPAGNE + Assurance</t>
  </si>
  <si>
    <t>EXERCISE 2017\020 FACTURES ACHAT\APRIL\17-01 JANVIER</t>
  </si>
  <si>
    <t>0372017</t>
  </si>
  <si>
    <t>Fournitures de bureau :
Commande n°104533806 - 05/01/17</t>
  </si>
  <si>
    <t>EXERCISE 2017\020 FACTURES ACHAT\LYRECO\17-01 JANVIER\LYRECO - Fact 5810334830 - 31.01.17.pdf</t>
  </si>
  <si>
    <t>F032633556</t>
  </si>
  <si>
    <t>Location AUDI Q3 - Contrat 16329773LLD0 - 01 au 28/02/17</t>
  </si>
  <si>
    <t>EXERCISE 2017\020 FACTURES ACHAT\VOLKSWAGEN BANK\17-02 FEVRIER\VLKSWGN BK - Fact F032633556 - 01.02.17.pdf</t>
  </si>
  <si>
    <t>FRAM - Relevé 930662517032</t>
  </si>
  <si>
    <t>Relevé Janvier 2017
FRAM</t>
  </si>
  <si>
    <t>EXERCISE 2017\020 FACTURES ACHAT\AMERICAN EXPRESS\FRAM\17-02 FEVRIER\AMEX_FRAM - Relevé 930662517032 - 01.02.17.pdf</t>
  </si>
  <si>
    <t>Refacturation frais d'acheminement (BOUVIER) Janvier 2017</t>
  </si>
  <si>
    <t>EXERCISE 2017\020 FACTURES ACHAT\EVOLUTEC\17-01 JANVIER\EVOLUTEC - Fact 170102735 - 31.01.17.pdf</t>
  </si>
  <si>
    <t>0422017</t>
  </si>
  <si>
    <t>Commande n°79625 pour CF</t>
  </si>
  <si>
    <t>EXERCISE 2017\020 FACTURES ACHAT\PETZL\17-02 FEVRIER\PETZL - Fact 7000121971 (0422017) - 06.02.17.pdf</t>
  </si>
  <si>
    <t>OGER Philippe</t>
  </si>
  <si>
    <t>1701-1</t>
  </si>
  <si>
    <t>Contrat KAO-2016-OA-003/KAO-2017-CO-6015, Planning Engineer - Prestation Onshore LUANDA Janvier 2017</t>
  </si>
  <si>
    <t>EXERCISE 2017\020 FACTURES ACHAT\OGER Philippe\17-01 JANVIER\P OGER - Fact 1701-1 - 31.01.17.pdf</t>
  </si>
  <si>
    <t>ACCESS VERTICAL (LE PLAIN Nicolas)</t>
  </si>
  <si>
    <t>ATIS 01-17</t>
  </si>
  <si>
    <t>Formation IRATA VITROLLES du 23 au 27/01/17</t>
  </si>
  <si>
    <t>EXERCISE 2017\020 FACTURES ACHAT\ACCESS VERTICAL (N LE PLAIN)\17-01 JANVIER\ACCESS VERTICAL - Fact ATIS 01-17 - 30.01.17.pdf</t>
  </si>
  <si>
    <t>NOVA PEOPLE (ancien SUBSEA)</t>
  </si>
  <si>
    <t>EXERCISE 2017\020 FACTURES ACHAT\NOVA PEOPLE\17-01 JANVIER\NOVA P - Fact 5979 (Prizmic) - 31.01.17.pdf</t>
  </si>
  <si>
    <t>ACTS</t>
  </si>
  <si>
    <t>Déplacement de l'échafaudage de chez FORMA + à chez GARELLI - janvier 2017</t>
  </si>
  <si>
    <t>EXERCISE 2017\020 FACTURES ACHAT\ACTS\17-01 JANVIER\ACTS - Fact 1266 - 31.01.17.pdf</t>
  </si>
  <si>
    <t>EXERCISE 2017\020 FACTURES ACHAT\NOVA PEOPLE\17-01 JANVIER\NOVA P - Fact 5980 (MANESTER Svce) - 31.01.17.pdf</t>
  </si>
  <si>
    <t>TEPA/KAO/ATISSAS/06/JAN2017</t>
  </si>
  <si>
    <t>Prestation Karim LAKKIMI projet KAOMBO - JANVIER 2017</t>
  </si>
  <si>
    <t>EXERCISE 2017\020 FACTURES ACHAT\LAKKIMI Karim\17-01 JANVIER\K LAKKIMI - Fact 06_JAN2017 - 31.01.17.pdf</t>
  </si>
  <si>
    <t>VITROLLES AUTOMOBILES ET SERVICES</t>
  </si>
  <si>
    <t>Remise en état + double de clé manquant du véhicule DC-221-SH avant restitution</t>
  </si>
  <si>
    <t>EXERCISE 2017\020 FACTURES ACHAT\VITROLLES AUTOS ET SCES\17-02 FEVRIER\VITROLLES AUTOS SCES - Fact 20170202 - 02.02.17.pdf</t>
  </si>
  <si>
    <t>N-FC16000590</t>
  </si>
  <si>
    <t>EXERCISE 2017\020 FACTURES ACHAT\NEBEST\16-12 DECEMBRE\NEBEST - Fact N-FC16000590 - 31.12.16.pdf</t>
  </si>
  <si>
    <t>EI160601146</t>
  </si>
  <si>
    <t>EXERCISE 2016\020 FACTURES ACHAT\EVOLUTEC\16-06 JUIN\EVOLUTEC INT. - Fact EI160601146 (CAMLONG) - 30.06.16.pdf</t>
  </si>
  <si>
    <t>Prestation J CAMLONG - Rotating Mechanical Methods Engineering - ANGOLA - Juin 2016</t>
  </si>
  <si>
    <t>Prestation J CAMLONG - Rotating Mechanical Methods Engineering - ANGOLA - Juillet 2016</t>
  </si>
  <si>
    <t>EXERCISE 2016\020 FACTURES ACHAT\EVOLUTEC\16-07 JUILLET\EVOLUTEC INT. - Fact EI160701182 (CAMLONG) - 31.07.16.pdf</t>
  </si>
  <si>
    <t>EXERCISE 2016\020 FACTURES ACHAT\EVOLUTEC\16-08 AOUT\EVOLUTEC INT. - Fact EI160801183 (CAMLONG) - 31.08.16.pdf</t>
  </si>
  <si>
    <t>EI160701182</t>
  </si>
  <si>
    <t>EI160801183</t>
  </si>
  <si>
    <t>Prestation J CAMLONG - Rotating Mechanical Methods Engineering - ANGOLA - Août 2016</t>
  </si>
  <si>
    <t>EI160901218</t>
  </si>
  <si>
    <t>Prestation J CAMLONG - Rotating Mechanical Methods Engineering - ANGOLA - Septembre 2016</t>
  </si>
  <si>
    <t>EXERCISE 2016\020 FACTURES ACHAT\EVOLUTEC\16-09 SEPTEMBRE\EVOLUTEC INT. - Fact EI160901218 (CAMLONG) - 30.09.16.pdf</t>
  </si>
  <si>
    <t>Prestation P LOUKELO - Baseline Inspection MHN CONGO - Décembre 2016</t>
  </si>
  <si>
    <t>EXERCISE 2017\020 FACTURES ACHAT\ATIS CONGO\16-12 DECEMBRE\ATIS CONGO - Fact CG2132016ATIS (LOUKELO) - 31.12.16.pdf</t>
  </si>
  <si>
    <t>CG0022017ATIS</t>
  </si>
  <si>
    <t>Prestation P LOUKELO - Baseline Inspection MHN CONGO - Janvier 2017</t>
  </si>
  <si>
    <t>EXERCISE 2017\020 FACTURES ACHAT\ATIS CONGO\17-01 JANVIER\ATIS CONGO - Fact CG0022017ATIS (LOUKELO) - 31.01.17.pdf</t>
  </si>
  <si>
    <r>
      <t>Assessment du 16/12/16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Q PLANCHE / C CAILLOUX / R CHRISTOPHE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F FOLATRE
</t>
    </r>
    <r>
      <rPr>
        <u/>
        <sz val="11"/>
        <color rgb="FF000000"/>
        <rFont val="Calibri"/>
        <family val="2"/>
      </rPr>
      <t>L3</t>
    </r>
    <r>
      <rPr>
        <sz val="11"/>
        <color rgb="FF000000"/>
        <rFont val="Calibri"/>
        <family val="2"/>
      </rPr>
      <t xml:space="preserve"> : S MACCZAK</t>
    </r>
  </si>
  <si>
    <t>14.638.441</t>
  </si>
  <si>
    <t>EXERCISE 2017\020 FACTURES ACHAT\IMPACT SUD ECHAFAUDAGE (ISE)\16-11 NOVEMBRE\ISE - Fact F 55.11.2016 - 21.11.16.pdf</t>
  </si>
  <si>
    <t>EI170101279</t>
  </si>
  <si>
    <t>Prestation J CAMLONG - Rotating Mechanical Methods Engineering - ANGOLA - Janvier 2017</t>
  </si>
  <si>
    <t>EXERCISE 2017\020 FACTURES ACHAT\EVOLUTEC\17-01 JANVIER\EVOLUTEC INT. - Fact EI170101279 (CAMLONG) - 31.01.17.pdf</t>
  </si>
  <si>
    <t>796/1000013</t>
  </si>
  <si>
    <t>796/1000014</t>
  </si>
  <si>
    <t>796/1000015</t>
  </si>
  <si>
    <t>796/1000016</t>
  </si>
  <si>
    <t>796/1000017</t>
  </si>
  <si>
    <t>Formation semaine 1 CQP VITROLLES M MARESCHAL Janvier 2017</t>
  </si>
  <si>
    <t>EXERCISE 2017\020 FACTURES ACHAT\ACTUAL\17-01 JANVIER\ACTUAL - Fact 796_1000013 - 31.01.17.pdf</t>
  </si>
  <si>
    <t>Formation semaine 2 IRATA TRINIDAD &amp; TOBAGO T DUBREUIL Janvier 2017</t>
  </si>
  <si>
    <t>EXERCISE 2017\020 FACTURES ACHAT\ACTUAL\17-01 JANVIER\ACTUAL - Fact 796_1000014 - 31.01.17.pdf</t>
  </si>
  <si>
    <t>Formation semaine 3 IRATA TRINIDAD &amp; TOBAGO T DUBREUIL Janvier 2017</t>
  </si>
  <si>
    <t>EXERCISE 2017\020 FACTURES ACHAT\ACTUAL\17-01 JANVIER\ACTUAL - Fact 796_1000015 - 31.01.17.pdf</t>
  </si>
  <si>
    <t>Formation semaine 4 - Janvier 2017
IRATA TRINIDAD &amp; TOBAGO T DUBREUIL 
CQP EPINAY D DE VOGELAERE</t>
  </si>
  <si>
    <t>EXERCISE 2017\020 FACTURES ACHAT\ACTUAL\17-01 JANVIER\ACTUAL - Fact 796_1000016 - 31.01.17.pdf</t>
  </si>
  <si>
    <t>Formation semaine 5 - Janvier 2017
CQP EPINAY D DE VOGELAERE</t>
  </si>
  <si>
    <t>EXERCISE 2017\020 FACTURES ACHAT\ACTUAL\17-01 JANVIER\ACTUAL - Fact 796_1000017 - 31.01.17.pdf</t>
  </si>
  <si>
    <t>PROFORMA 075/24656</t>
  </si>
  <si>
    <t>EXERCISE 2017\020 FACTURES ACHAT\APPARTCITY\17-02 FEVRIER\APPARTCITY - PROFORMA 075_24656 - 10.02.17.pdf</t>
  </si>
  <si>
    <t>P DUPRAT - Coating Painting Supervisor TEPA-KAO-2015-S1-147 PiD - Janvier 2017</t>
  </si>
  <si>
    <t>EXERCISE 2017\020 FACTURES ACHAT\CORIALIS\17-01 JANVIER\CORIALIS - Fact 17001 (DUPRAT Services) - 31.01.17.pdf</t>
  </si>
  <si>
    <t>N MANIN - Pre-Comissioning Coord. &amp; ICAPS Administ. - Janvier 2017</t>
  </si>
  <si>
    <t>EXERCISE 2017\020 FACTURES ACHAT\CORIALIS\17-01 JANVIER\CORIALIS - Fact 17002 (MANIN Services) - 31.01.17.pdf</t>
  </si>
  <si>
    <t>EXERCISE 2017\020 FACTURES ACHAT\CORIALIS\17-01 JANVIER\CORIALIS - Fact 17003 (MOUSSA Services) - 31.01.17.pdf</t>
  </si>
  <si>
    <t>EXERCISE 2017\020 FACTURES ACHAT\CORIALIS\17-01 JANVIER\CORIALIS - Fact 17004 (ODIN Services) - 31.01.17.pdf</t>
  </si>
  <si>
    <t>EXERCISE 2017\020 FACTURES ACHAT\CORIALIS\17-01 JANVIER\CORIALIS - Fact 17005 (SOARES Services) - 31.01.17.pdf</t>
  </si>
  <si>
    <t>T ODIN - Prestation Welding Supervisor TEPA-KAO-2016-S-120 ThO - Janvier 2017</t>
  </si>
  <si>
    <t>A SOARES - Prestation HSE Superintendent KAO-2016-S-3-352 (AFS) - Janvier 2017</t>
  </si>
  <si>
    <t>Note de frais Février 2017</t>
  </si>
  <si>
    <t>Frais de visa arrivée LIBREVILLE</t>
  </si>
  <si>
    <t>Formation / Travaux en hauteur - Septembre 2016 - S ROCHEREUX, N DEBIOLLES, T GOGE, S ARMAND, J SANT ANNA</t>
  </si>
  <si>
    <t>0472017</t>
  </si>
  <si>
    <t>Commande n°81373 du 10/02/17 pour CF</t>
  </si>
  <si>
    <t>EXERCISE 2017\020 FACTURES ACHAT\PETZL\17-02 FEVRIER\PETZL - Fact 7000125286 (0472017) - 13.02.17.pdf</t>
  </si>
  <si>
    <t>PR1701-07</t>
  </si>
  <si>
    <t>Plaquette 4 pages / A3 ouvert - A4 fermé x 500
Roll-up x 1</t>
  </si>
  <si>
    <t>EXERCISE 2017\020 FACTURES ACHAT\PRINTSTORE GRAPHIC\17-01 JANVIER\PRINTSTORE - Fact PR1701-07 - 26.01.17.pdf</t>
  </si>
  <si>
    <t>P DUPRAT - Coating Painting Supervisor TEPA-KAO-2015-S1-147 PiD - Août 2016</t>
  </si>
  <si>
    <t>EXERCISE 2016\020 FACTURES ACHAT\CORIALIS\16-08 AOUT\CORIALIS - Fact 16209 (DUPRAT Services) - 31.08.16.pdf</t>
  </si>
  <si>
    <t>EXERCISE 2016\020 FACTURES ACHAT\CORIALIS\16-08 AOUT\CORIALIS - Fact 16210 (MOUSSA Services) - 31.08.16.pdf</t>
  </si>
  <si>
    <t>EXERCISE 2016\020 FACTURES ACHAT\CORIALIS\16-08 AOUT\CORIALIS - Fact 16211 (ODIN Services) - 31.08.16.pdf</t>
  </si>
  <si>
    <t>T ODIN - Prestation Welding Supervisor TEPA-KAO-2016-S-120 ThO - Août 2016</t>
  </si>
  <si>
    <t>Envois JANVIER 2017</t>
  </si>
  <si>
    <t>EXERCISE 2017\020 FACTURES ACHAT\LA POSTE\17-02 FEVRIER\LA POSTE - Fact 46461453 - 07.02.17.pdf</t>
  </si>
  <si>
    <t>FAC011740705289</t>
  </si>
  <si>
    <t>Location Fontaine à eau - Février 2017</t>
  </si>
  <si>
    <t>EXERCISE 2017\020 FACTURES ACHAT\CULLIGAN\17-01 JANVIER\CULLIGAN - Fact FAC011740705289 - 30.01.17.pdf</t>
  </si>
  <si>
    <t>Cotisation FEE 2016 Catégorie A</t>
  </si>
  <si>
    <t>Cotisation FEE 2015 Catégorie A</t>
  </si>
  <si>
    <t>Cotisation FEE 2017 Catégorie A</t>
  </si>
  <si>
    <t>EXERCISE 2017\020 FACTURES ACHAT\FRANCE ENERGIE EOLIENNE\17-01 JANVIER\FEE - Fact 20170028 - 26.01.17.pdf</t>
  </si>
  <si>
    <t>Avoir 7000123537</t>
  </si>
  <si>
    <t>Remise fin d'année 2016</t>
  </si>
  <si>
    <t>EXERCISE 2017\020 FACTURES ACHAT\PETZL\17-01 JANVIER\PETZL - Avoir 7000123537 - 30.01.17.pdf</t>
  </si>
  <si>
    <t>CQP - 1 candidat - convention 2017-0239 - BIVER le 16/02/17</t>
  </si>
  <si>
    <t>CQP - 5 candidats - convention 2017-02040 - CHATEAURENARD le 24/02/17</t>
  </si>
  <si>
    <t>EXERCISE 2017\020 FACTURES ACHAT\DPMC\17-02 FEVRIER\DPMC - Convention 2017-02036 - 24.02.17.pdf</t>
  </si>
  <si>
    <t>J DA COSTA - Prestation Operational Safety Engineer AO/DB17/EXP - Décembre 2016</t>
  </si>
  <si>
    <t>EXERCISE 2017\020 FACTURES ACHAT\CORIALIS ENGINEERS\17-01 JANVIER\CORIALIS - Fact 17010048 (J DA COSTA Décembre) - 31.01.17.pdf</t>
  </si>
  <si>
    <t>EXERCISE 2017\020 FACTURES ACHAT\CORIALIS ENGINEERS\17-01 JANVIER\CORIALIS - Fact 17010049 (J DA COSTA Janvier) - 31.01.17.pdf</t>
  </si>
  <si>
    <t>J DA COSTA - Prestation Operational Safety Engineer AO/DB17/EXP - Janvier 2017</t>
  </si>
  <si>
    <t>006181664-01 ATIS OUR 2</t>
  </si>
  <si>
    <t>Cotisation Caisse des Français à l'Etranger pour E DENIS - 2017 T1 - 01/01/17 au 31/03/17</t>
  </si>
  <si>
    <t>EXERCISE 2017\020 FACTURES ACHAT\CFE\17-02 FEVRIER\CFE - Cotisation 2017 ED - 11.02.17.pdf</t>
  </si>
  <si>
    <t>0502017</t>
  </si>
  <si>
    <t>Commande n°82388 du 14/02/17 pour revente</t>
  </si>
  <si>
    <t>EXERCISE 2017\020 FACTURES ACHAT\PETZL\17-02 FEVRIER\PETZL - Fact 7000126735 (0502017) - 16.02.17.pdf</t>
  </si>
  <si>
    <t>0442437967 17B1- 1D02</t>
  </si>
  <si>
    <t>Abonnement ligne fixe et Internet décembre 2016/janvier/février 2017 suivant rubriques</t>
  </si>
  <si>
    <t>EXERCISE 2017\020 FACTURES ACHAT\ORANGE\0442437967\17-02 FEVRIER\ORANGE - Fact 0442437967 17B1- 1D02 - 14.02.17.pdf</t>
  </si>
  <si>
    <t>0442026150 17B1- 2N01</t>
  </si>
  <si>
    <t>EXERCISE 2017\020 FACTURES ACHAT\ORANGE\0442026150\17-02 FEVRIER\ORANGE - Fact 0442026150 17B1- 2N01 - 14.02.17.pdf</t>
  </si>
  <si>
    <t xml:space="preserve">Prestation Training Manager Janvier 2017 </t>
  </si>
  <si>
    <t>F7519446</t>
  </si>
  <si>
    <t>EXERCISE 2017\020 FACTURES ACHAT\TOTAL\17-02 FEVRIER\TOTAL - Fact F7519446 - 15.02.17.pdf</t>
  </si>
  <si>
    <t>Aucun</t>
  </si>
  <si>
    <t>Affiliation EVASIO BIENVENUE du 27/11/15 au 22/02/16 pour Ida PITHER NGOGA
Annulé suite avoir</t>
  </si>
  <si>
    <t>2017-02-003</t>
  </si>
  <si>
    <t>EXERCISE 2017\020 FACTURES ACHAT\URBAN EVASION\17-02 FEVRIER\URBAN - Fact 2017-02-003 - 20.02.17.pdf</t>
  </si>
  <si>
    <t>Cabinet huissier conseil et procédure pour fin de bail SCI COUPERIGNE
(315170024 - PDB/VB - Provision)</t>
  </si>
  <si>
    <t>17.02.1186</t>
  </si>
  <si>
    <t>EXERCISE 2017\020 FACTURES ACHAT\SCP BENEDETTI ARBOUSSET DEMANGE\17-02 FEVRIER\SCP BAD - Facture 17.02.1186 - 17.02.17.pdf</t>
  </si>
  <si>
    <t>1702C0043230</t>
  </si>
  <si>
    <t>EXERCISE 2017\020 FACTURES ACHAT\VERISURE SECURITAS\17-02 FEVRIER\VERISURE - Fact 1702C0043230 - 01.02.17.pdf</t>
  </si>
  <si>
    <t>Forfait, formules et options parc 8 lignes Janvier 2017</t>
  </si>
  <si>
    <t>EXERCISE 2017\020 FACTURES ACHAT\ORANGE\Compte 61021181\17-01 JANVIER\ORANGE - Fact 52386648 - 31.01.17.pdf</t>
  </si>
  <si>
    <t>0522017</t>
  </si>
  <si>
    <t>Commande n°83510 du 20/02/17 pour CF</t>
  </si>
  <si>
    <t>EXERCISE 2017\020 FACTURES ACHAT\PETZL\17-02 FEVRIER\PETZL - Fact 7000127757 (0522017) - 21.02.17.pdf</t>
  </si>
  <si>
    <t>2017-180</t>
  </si>
  <si>
    <t>AUTODESK NAVISWORKS nouvelle licence annuelle 2017</t>
  </si>
  <si>
    <t>EXERCISE 2017\020 FACTURES ACHAT\STARLAN\17-02 FEVRIER\STARLAN - Fact 2017-180 - 20.02.17.pdf</t>
  </si>
  <si>
    <r>
      <t>Assessment du 27/01/17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A SISOUNTHONE / M PELLETIER / J BRUNERIE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V VILIAMA</t>
    </r>
  </si>
  <si>
    <r>
      <t>Assessment du 27/01/17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R SILOCHAN / D RAJROOP / A RENNE / K RAMJOHN / A HARRYNANAN / K KHAN / A RAMNARINE / R RAMSAMOOJ</t>
    </r>
    <r>
      <rPr>
        <u/>
        <sz val="11"/>
        <color rgb="FF000000"/>
        <rFont val="Calibri"/>
        <family val="2"/>
      </rPr>
      <t/>
    </r>
  </si>
  <si>
    <r>
      <t>Assessment du 28/01/17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N MOHAMMED / A LATCHMANSINGH
</t>
    </r>
    <r>
      <rPr>
        <u/>
        <sz val="11"/>
        <color rgb="FF000000"/>
        <rFont val="Calibri"/>
        <family val="2"/>
      </rPr>
      <t>L3</t>
    </r>
    <r>
      <rPr>
        <sz val="11"/>
        <color rgb="FF000000"/>
        <rFont val="Calibri"/>
        <family val="2"/>
      </rPr>
      <t xml:space="preserve"> : E SAMUEL / D BEHARRY / N SAMUEL
</t>
    </r>
    <r>
      <rPr>
        <u/>
        <sz val="11"/>
        <color rgb="FF000000"/>
        <rFont val="Calibri"/>
        <family val="2"/>
      </rPr>
      <t>L3 Rrefresh</t>
    </r>
    <r>
      <rPr>
        <sz val="11"/>
        <color rgb="FF000000"/>
        <rFont val="Calibri"/>
        <family val="2"/>
      </rPr>
      <t xml:space="preserve"> : B DE NOBRIGA</t>
    </r>
  </si>
  <si>
    <t>2017-02-011</t>
  </si>
  <si>
    <t>Droit d'accès salle cordiste IRATA Janvier 2017</t>
  </si>
  <si>
    <t>Droit d'accès salle cordiste CQP Février 2017</t>
  </si>
  <si>
    <t>EXERCISE 2017\020 FACTURES ACHAT\URBAN EVASION\17-02 FEVRIER\URBAN - Fact 2017-02-011 - 23.02.17.pdf</t>
  </si>
  <si>
    <t>EXERCISE 2017\020 FACTURES ACHAT\AXA\RC PRESTA 4620830004\011016 - 010417</t>
  </si>
  <si>
    <r>
      <t xml:space="preserve">AIMANT PERMANANT - AP 65 - N/S 63 + 64 
</t>
    </r>
    <r>
      <rPr>
        <sz val="11"/>
        <color rgb="FFFF0000"/>
        <rFont val="Calibri"/>
        <family val="2"/>
      </rPr>
      <t xml:space="preserve">+ AVOIR AV00695 de 54 € du 07/07/14
</t>
    </r>
    <r>
      <rPr>
        <b/>
        <i/>
        <sz val="11"/>
        <rFont val="Calibri"/>
        <family val="2"/>
      </rPr>
      <t>&gt; Solde de 1172,88 € ok le 22/02/17</t>
    </r>
  </si>
  <si>
    <t>EXERCISE 2017\020 FACTURES ACHAT\HAUTEUR ET SECURITE\17-02 FEVRIER\HAUTEUR ET SECUR - Fact 170069 - 20.02.17.pdf</t>
  </si>
  <si>
    <t>0582017</t>
  </si>
  <si>
    <t>Commande n°84256 du 22/02/17 pour revente</t>
  </si>
  <si>
    <t>EXERCISE 2017\020 FACTURES ACHAT\PETZL\17-02 FEVRIER\PETZL - Fact 7000128874 (0582017) - 23.02.17.pdf</t>
  </si>
  <si>
    <t>Hébergement pour M CASTLE assessment VITROLLES nuit du 23/02/17</t>
  </si>
  <si>
    <t>EXERCISE 2017\020 FACTURES ACHAT\COMFORT HOTEL\17-02 FEVRIER\COMFORT HOTEL - Fact 10203 - 24.02.17.pdf</t>
  </si>
  <si>
    <t>2017-02-015</t>
  </si>
  <si>
    <t>Droit d'accès salle cordiste IRATA Février 2017</t>
  </si>
  <si>
    <t>EXERCISE 2017\020 FACTURES ACHAT\URBAN EVASION\17-02 FEVRIER\URBAN - Fact 2017-02-015 - 24.02.17.pdf</t>
  </si>
  <si>
    <t>Formation professionnelle continue 2017 - contribution obligatoire sur salaires 2016 (expatriés inclus)</t>
  </si>
  <si>
    <t>Adhé 323306 Contrib 2017</t>
  </si>
  <si>
    <t>EXERCISE 2017\020 FACTURES ACHAT\FAFIEC\17-02 FEVRIER\FAFIEC - Contribution obligatoire sur salaires 2016 - 21.02.17.pdf</t>
  </si>
  <si>
    <t>Taxe d'apprentissage 2017</t>
  </si>
  <si>
    <t>Taxe d'apprentissage 2017 CCIR PACA (expatriés inclus)</t>
  </si>
  <si>
    <t>EXERCISE 2017\020 FACTURES ACHAT\CCIR PACA_OCTA REGIONAL\OCTA - Cotisation taxe d'apprentissage 2017 - 05701824 - 21.02.17.pdf</t>
  </si>
  <si>
    <t>Envois DECEMBRE 2016</t>
  </si>
  <si>
    <t>Loyer trimestriel - 2017 T2
Période du 01/04 au 30/06/17</t>
  </si>
  <si>
    <t>EXERCISE 2017\020 FACTURES ACHAT\SCI COUPERIGNE\17-02 FEVRIER\SCI COUPERIGNE - Fact 215 - 17.02.17.pdf</t>
  </si>
  <si>
    <t>Cotisation annuelle 2017
ATIS EXPERTIS 615 / 65521</t>
  </si>
  <si>
    <t>EXERCISE 2017\020 FACTURES ACHAT\EXPERTIS\17-01 JANVIER\EXPERTIS - Fact 511305 - 26.01.17.pdf</t>
  </si>
  <si>
    <t>A payé pour location véhicule pour sortie extérieure CQP EPINAY Fév 2017</t>
  </si>
  <si>
    <t>Vérification : visuel 32 points d'ancrage et 3 test arrachements sur 3 points d'ancrage - Intervention du 20/02/17 - NICE GARELLI</t>
  </si>
  <si>
    <t>EXERCISE 2017\020 FACTURES ACHAT\BUREAU VERITAS\17-02 FEVRIER\BUREAU VERITAS - Fact 17661893 - 23.02.17.pdf</t>
  </si>
  <si>
    <t>Loyer mars 2017 CV-567-EC</t>
  </si>
  <si>
    <t>EXERCISE 2017\020 FACTURES ACHAT\SIXT\17-02 FEVRIER\SIXT - Fact 56438043 - 24.02.17.pdf</t>
  </si>
  <si>
    <t>Transport Matériel CF
AFPA CHERBOURG &gt; VITROLLES le 15/02/17</t>
  </si>
  <si>
    <t>EXERCISE 2017\020 FACTURES ACHAT\COMETRANS\17-02 FEVRIER\COMETRANS - Fact 102072 - 24.02.17.pdf</t>
  </si>
  <si>
    <t>EXERCISE 2017\020 FACTURES ACHAT\ORANGE\Contrat NZ08015\17-02 FEVRIER\ORANGE - Fact F6099784 - 01.02.17.pdf</t>
  </si>
  <si>
    <t>PF 075/24706</t>
  </si>
  <si>
    <t>Hébergement S NAVIER du 2/03/17 (Audit EPI)</t>
  </si>
  <si>
    <t>Hébergement J SANT ANNA du 20 au 24/02/17 (IRATA)</t>
  </si>
  <si>
    <t>Séjour J SANT ANNA du 21/11/16 au 25/11/16 + T DUBREUIL (IRATA)</t>
  </si>
  <si>
    <t>EXERCISE 2017\020 FACTURES ACHAT\APPARTCITY\17-02 FEVRIER\APPARTCITY - PROFORMA 075_24706 (NAVIER) - 27.02.17.pdf</t>
  </si>
  <si>
    <t>S70254261</t>
  </si>
  <si>
    <t>Contrats longue durée D6158165 (Clio DP-776-DH) - location + assurance - Mars 2017</t>
  </si>
  <si>
    <t>EXERCISE 2017\020 FACTURES ACHAT\DIAC LOCATION\17-03 MARS\DIAC - Fact S70254261 - 01.03.17.pdf</t>
  </si>
  <si>
    <t>Assessment IRATA VITROLLES du 24/02/17</t>
  </si>
  <si>
    <t>EXERCISE 2017\020 FACTURES ACHAT\CASTLE Martin (Ltd)\17-02 FEVRIER\CASTLE - Fact 1711 - 28.02.17.pdf</t>
  </si>
  <si>
    <t>17.02.040</t>
  </si>
  <si>
    <t>CQP - 9 candidats - convention 2017-02025 CHERBOURG AFPA</t>
  </si>
  <si>
    <t>EXERCISE 2017\020 FACTURES ACHAT\DPMC\17-02 FEVRIER\DPMC - Fact 17.02.040 (CHERBOURG) - 16.02.17.pdf</t>
  </si>
  <si>
    <t>Formation CQP VITROLLES du 23/01 au 24/02/17</t>
  </si>
  <si>
    <t>EXERCISE 2017\020 FACTURES ACHAT\ANGALAVOQ (T CORNU)\17-02 FEVRIER\ANGALAVOQ - Fact 2017002 - 27.02.17.pdf</t>
  </si>
  <si>
    <r>
      <t>Assessment du 29/01/17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S PAUL / M JUMRATEE / V COLLETTE / Z BHAGIRAJF
</t>
    </r>
    <r>
      <rPr>
        <u/>
        <sz val="11"/>
        <color rgb="FF000000"/>
        <rFont val="Calibri"/>
        <family val="2"/>
      </rPr>
      <t>L3 Rrefresh</t>
    </r>
    <r>
      <rPr>
        <sz val="11"/>
        <color rgb="FF000000"/>
        <rFont val="Calibri"/>
        <family val="2"/>
      </rPr>
      <t xml:space="preserve"> : R ALI / K PAUL</t>
    </r>
  </si>
  <si>
    <t>FA1015</t>
  </si>
  <si>
    <t>Nettoyage locaux février 2017</t>
  </si>
  <si>
    <t>EXERCISE 2017\020 FACTURES ACHAT\BIO NET\17-02 FEVRIER\BIO NET - Fact FA1015 - 28.02.17.pdf</t>
  </si>
  <si>
    <r>
      <t>Assessment du 26/01/17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K FOSTER / H DILRAJ / S RADHAY / R CHATTERGOON / M LALL / S MOHAMMED / S EDWARDS</t>
    </r>
    <r>
      <rPr>
        <u/>
        <sz val="11"/>
        <color rgb="FF000000"/>
        <rFont val="Calibri"/>
        <family val="2"/>
      </rPr>
      <t/>
    </r>
  </si>
  <si>
    <t>TEPA/KAO/ATISSAS/07/FEV2017</t>
  </si>
  <si>
    <t>Prestation Karim LAKKIMI projet KAOMBO - FEVRIER 2017</t>
  </si>
  <si>
    <t>EXERCISE 2017\020 FACTURES ACHAT\LAKKIMI Karim\17-02 FEVRIER\LAKKIMI - Fact 07FEB2017 - 28.02.17.pdf</t>
  </si>
  <si>
    <t>Inspecteur cordiste</t>
  </si>
  <si>
    <t>F7677338</t>
  </si>
  <si>
    <t>EXERCISE 2017\020 FACTURES ACHAT\TOTAL\17-02 FEVRIER\TOTAL - Fact F7677338 - 28.02.17.pdf</t>
  </si>
  <si>
    <t>1702-1</t>
  </si>
  <si>
    <t>Contrat KAO-2016-OA-003/KAO-2017-CO-6015, Planning Engineer - Prestation Onshore LUANDA Février 2017</t>
  </si>
  <si>
    <t>EXERCISE 2017\020 FACTURES ACHAT\OGER Philippe\17-02 FEVRIER\OGER - Fact 1702-1 - 28.02.17.pdf</t>
  </si>
  <si>
    <t>17.02.050</t>
  </si>
  <si>
    <t>EXERCISE 2017\020 FACTURES ACHAT\DPMC\17-02 FEVRIER\DPMC - Fact 17.02.050 (conv 20170239) - 17.02.17.pdf</t>
  </si>
  <si>
    <t>17.02.057</t>
  </si>
  <si>
    <t>EXERCISE 2017\020 FACTURES ACHAT\DPMC\17-02 FEVRIER\DPMC - Fact 17.02.057 (201702040) - 24.02.17.pdf</t>
  </si>
  <si>
    <t>17.02.054</t>
  </si>
  <si>
    <t>CQP - 12 candidats - convention 2017-02036 - EPINAY le 24/02/17</t>
  </si>
  <si>
    <t>Formation IRATA EPINAY du 20 au 24/02/17</t>
  </si>
  <si>
    <t>EXERCISE 2017\020 FACTURES ACHAT\ACCESS VERTICAL (N LE PLAIN)\17-02 FEVRIER\N LE PLAIN - Fact ATIS-17 - 27.02.17.pdf</t>
  </si>
  <si>
    <t>Prestations TECHNICAL ASSISTANCE :
Juin 2016 : J CAMLONG / J HACHER</t>
  </si>
  <si>
    <t>EXERCISE 2017\020 FACTURES ACHAT\CORIATIS\17-02 FEVRIER\CORIATIS - Fact 170106 - 28.02.17.pdf</t>
  </si>
  <si>
    <r>
      <t>Assessment du 24/02/17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L3 Refresh</t>
    </r>
    <r>
      <rPr>
        <sz val="11"/>
        <color rgb="FF000000"/>
        <rFont val="Calibri"/>
        <family val="2"/>
      </rPr>
      <t xml:space="preserve"> : L TROISFONTAINE</t>
    </r>
  </si>
  <si>
    <t>1703C0022776</t>
  </si>
  <si>
    <t>EXERCISE 2017\020 FACTURES ACHAT\VERISURE SECURITAS\17-03 MARS\VERISURE - Fact 1703C0022776 - 01.03.17.pdf</t>
  </si>
  <si>
    <t>Envois FEVRIER 2017</t>
  </si>
  <si>
    <t>EXERCISE 2017\020 FACTURES ACHAT\LA POSTE\17-03 MARS\LA POSTE - Fact 46723355 - 07.03.17.pdf</t>
  </si>
  <si>
    <t>EXERCISE 2017\020 FACTURES ACHAT\NOVA PEOPLE\17-03 MARS\NOVA P - Fact 6063 (CATALAN SCE) - 09.03.17.pdf</t>
  </si>
  <si>
    <t>Formation SST NICE 2-3/03/17</t>
  </si>
  <si>
    <t>EXERCISE 2017\020 FACTURES ACHAT\POLLINO Laura\17-03 MARS\POLLINO - Fact 2017-03-010 - 08.03.17.pdf</t>
  </si>
  <si>
    <t>EXERCISE 2017\020 FACTURES ACHAT\NOVA PEOPLE\17-02 FEVRIER\NOVA PEOPLE - Fact 6054 (PRIZMIC Sce) - 28.02.17.pdf</t>
  </si>
  <si>
    <t>2017 0001</t>
  </si>
  <si>
    <t>Formation port du harnais BOUC BEL AIR 06/03/17</t>
  </si>
  <si>
    <t>EXERCISE 2017\020 FACTURES ACHAT\FANGOUSE Nicolas\17-03 MARS\FANGOUSE - Fact 20170001 - 07.03.17.pdf</t>
  </si>
  <si>
    <t>FRAM - Relevé 930662517060</t>
  </si>
  <si>
    <t>Relevé Février 2017
FRAM</t>
  </si>
  <si>
    <t>Formation - Février 2017 - E ADRIAN, T GOGE, S ROCHEREUX, N DEBIOLLES</t>
  </si>
  <si>
    <t>EXERCISE 2017\020 FACTURES ACHAT\ACTUAL SETT IDF\17-02 FEVRIER\ACTUAL SETT - Fact 75400413 - 28.02.17.pdf</t>
  </si>
  <si>
    <t>EXERCISE 2017\020 FACTURES ACHAT\NOVA PEOPLE\17-02 FEVRIER\NOVA PEOPLE - Fact 6046 (ABDALLAH Sce) - 28.02.17.pdf</t>
  </si>
  <si>
    <t>EXERCISE 2017\020 FACTURES ACHAT\NOVA PEOPLE\17-02 FEVRIER\NOVA PEOPLE - Fact 6047 (MANESTER Sce) - 28.02.17.pdf</t>
  </si>
  <si>
    <t>Qualité control et total environnement J BOUVIER Février 2017</t>
  </si>
  <si>
    <t>EXERCISE 2017\020 FACTURES ACHAT\EVOLUTEC\17-02 FEVRIER\EVOLUTEC - Fact 170202797 - 28.02.17.pdf</t>
  </si>
  <si>
    <t>01.02.2017</t>
  </si>
  <si>
    <t>Formation SST TOURS - 27-28/02/17</t>
  </si>
  <si>
    <t>EXERCISE 2017\020 FACTURES ACHAT\YMF (MOUELLIC)\17-02 FEVRIER\YMF - Fact 01.02.2017 - 28.02.17.pdf</t>
  </si>
  <si>
    <t>01.02.2017 (Frais)</t>
  </si>
  <si>
    <t>Formation SST TOURS - 27-28/02/17 - Frais</t>
  </si>
  <si>
    <t>EXERCISE 2017\020 FACTURES ACHAT\YMF (MOUELLIC)\17-02 FEVRIER\YMF - Fact 01.02.2017 RDF - 28.02.17.pdf</t>
  </si>
  <si>
    <t>S70303002</t>
  </si>
  <si>
    <t>Contrats longue durée D4950784 (Clio DC-221-SH) - location + assurance - Du 03 au 16/02/17</t>
  </si>
  <si>
    <t>EXERCISE 2017\020 FACTURES ACHAT\DIAC LOCATION\17-03 MARS\DIAC - Fact S70303002 - 02.03.17.pdf</t>
  </si>
  <si>
    <t>0602017</t>
  </si>
  <si>
    <t>Commande n°86375 du 02/03/17 pour revente</t>
  </si>
  <si>
    <t>EXERCISE 2017\020 FACTURES ACHAT\PETZL\17-03 MARS\PETZL - Fact 7000131699 (0602017) - 06.03.17.pdf</t>
  </si>
  <si>
    <t>Assessment J BURNARD du 24/02/17 EPINAY</t>
  </si>
  <si>
    <t>EXERCISE 2017\020 FACTURES ACHAT\ELEVATED SYSTEMS\17-02 FEVRIER\ELEVATED SYSTEMS - Fact 1097 - 28.02.17.pdf</t>
  </si>
  <si>
    <t>PF 075/24738</t>
  </si>
  <si>
    <t>EXERCISE 2017\020 FACTURES ACHAT\APPARTCITY\17-03 MARS\APPARTCITY - Fact PF 075_24738 (CAUX) - 06.03.17.pdf</t>
  </si>
  <si>
    <t>CESI</t>
  </si>
  <si>
    <t>AX-1016120978</t>
  </si>
  <si>
    <t xml:space="preserve">Formation alternance Anaïde DELZENNE
Septembre à décembre 2016 - 187,20h </t>
  </si>
  <si>
    <t>EXERCISE 2017\020 FACTURES ACHAT\CESI\16-12 DECEMBRE\CESI - Fact AX-101612078 - 31.12.16.pdf</t>
  </si>
  <si>
    <t>0462017
0552017</t>
  </si>
  <si>
    <t>Fournitures de bureau :
Commande n°105304332 - 09/02/17
Commande n°105514045 - 20/02/17</t>
  </si>
  <si>
    <t>EXERCISE 2017\020 FACTURES ACHAT\LYRECO\17-02 FEVRIER\LYRECO - Fact 5810336065 - 28.02.17.pdf</t>
  </si>
  <si>
    <t>F032985161</t>
  </si>
  <si>
    <t>Location AUDI Q3 - Contrat 16329773LLD0 - 01 au 31/03/17</t>
  </si>
  <si>
    <t>EXERCISE 2017\020 FACTURES ACHAT\VOLKSWAGEN BANK\17-03 MARS\VLKSWGN BK - Fact F032985161 - 01.03.17.pdf</t>
  </si>
  <si>
    <t>Transport Matériel CF
VITROLLES &gt; TOURS le 21/02/17</t>
  </si>
  <si>
    <t>EXERCISE 2017\020 FACTURES ACHAT\COMETRANS\17-02 FEVRIER\COMETRANS - Fact 102158 - 28.02.17.pdf</t>
  </si>
  <si>
    <t>FAC0217RGS11595</t>
  </si>
  <si>
    <t>Location Fontaine à eau - Mars 2017</t>
  </si>
  <si>
    <t>EXERCISE 2017\020 FACTURES ACHAT\CULLIGAN\17-02 FEVRIER\CULLIGAN - Fact FAC0217RGS11595 - 27.02.17.pdf</t>
  </si>
  <si>
    <t>NZ08015 - 2017/F6146281</t>
  </si>
  <si>
    <t>Loyer février 2017</t>
  </si>
  <si>
    <t>Loyer mars 2017</t>
  </si>
  <si>
    <t>EXERCISE 2017\020 FACTURES ACHAT\ORANGE\Contrat NZ08015\17-03 MARS\ORANGE - Fact F6146281 - 01.03.17.pdf</t>
  </si>
  <si>
    <t>Note de frais février / mars 2017</t>
  </si>
  <si>
    <t>EXERCISE 2017\020 FACTURES ACHAT\IRATA\PAYEES\149715 150032 150169\IRATA - Fact 149715 - 11.01.17.pdf</t>
  </si>
  <si>
    <t>EXERCISE 2017\020 FACTURES ACHAT\IRATA\PAYEES\149715 150032 150169\IRATA - Fact 150032 - 01.02.17.pdf</t>
  </si>
  <si>
    <t>EXERCISE 2017\020 FACTURES ACHAT\IRATA\PAYEES\149715 150032 150169\IRATA - Fact 150169 - 09.02.17.pdf</t>
  </si>
  <si>
    <t>Hébergement R CAUX + J SANT ANNA du 27-31/03/17 (IRATA)</t>
  </si>
  <si>
    <t>Note de frais Mars 2017 - Formation CORSE</t>
  </si>
  <si>
    <t>2017 03 077</t>
  </si>
  <si>
    <t>Etablissements des docs relatifs à l'approbation des comptes clos le 30/09/16</t>
  </si>
  <si>
    <t>EXERCISE 2017\020 FACTURES ACHAT\PETIT Gilles\17-03 MARS\G PETIT - Fact 2017 03 077 - 16.03.17.pdf</t>
  </si>
  <si>
    <t>PF sinistre 2017171020919</t>
  </si>
  <si>
    <t>Travaux sur carrosserie Clio DP-776-DH</t>
  </si>
  <si>
    <t>EXERCISE 2017\020 FACTURES ACHAT\CARROSSERIE CENTER\17-03 MARS\CARROSSERIE CENTER - Pré-fact sinistre 2017171020919 - 17.03.17.pdf</t>
  </si>
  <si>
    <t>Note de frais Mars 2017 - Formation CQP TOURS (Hébergement 50%)</t>
  </si>
  <si>
    <t>EFINOR EURIDIS INGENIERIE</t>
  </si>
  <si>
    <t>F-EIG-1702-0034</t>
  </si>
  <si>
    <t>Calcul ferme pour formation CQP CHERBOURG Janvier 2017</t>
  </si>
  <si>
    <t>EXERCISE 2017\020 FACTURES ACHAT\EFINOR EURIDIS INGENIERIE\17-02 FEVRIER\EFINOR - Fact FEIG17020034 - 28.02.17.pdf</t>
  </si>
  <si>
    <t>Formation EPI CORSE 8-10/03/17</t>
  </si>
  <si>
    <t>EXERCISE 2017\020 FACTURES ACHAT\BERNE Mathieu\17-03 MARS\BERNE - Fact 17 - 16.03.17.pdf</t>
  </si>
  <si>
    <t>0632017</t>
  </si>
  <si>
    <t>Commande n°88796 du 14/03/17 pour CF</t>
  </si>
  <si>
    <t>EXERCISE 2017\020 FACTURES ACHAT\PETZL\17-03 MARS\PETZL - Fact 7000134363 (0632017) - 15.03.17.pdf</t>
  </si>
  <si>
    <t>J DA COSTA - Prestation Operational Safety Engineer AO/DB17/EXP - Février 2017</t>
  </si>
  <si>
    <t>EXERCISE 2017\020 FACTURES ACHAT\CORIALIS ENGINEERS\17-02 FEVRIER\CORIALIS ENG - Fact 17020101 (DA COSTA Sce) - 28.02.17.pdf</t>
  </si>
  <si>
    <t>Transports Matériel CF
EPINAY &gt; VITROLLES le 01/03/17</t>
  </si>
  <si>
    <t>EXERCISE 2017\020 FACTURES ACHAT\COMETRANS\17-03 MARS\COMETRANS - Fact 102417 - 13.03.17.pdf</t>
  </si>
  <si>
    <t>EXERCISE 2017\020 FACTURES ACHAT\BRUNEAU\17-02 FEVRIER\BRUNEAU - Fact 14804556 - 20.02.17.pdf</t>
  </si>
  <si>
    <t>EI170201316</t>
  </si>
  <si>
    <t>Prestation J CAMLONG - Rotating Mechanical Methods Engineering - ANGOLA - Février 2017</t>
  </si>
  <si>
    <t>EXERCISE 2017\020 FACTURES ACHAT\EVOLUTEC\17-02 FEVRIER\EVOLUTEC_INTER - Fact EI170201316 (CAMLONG) - 28.02.17.pdf</t>
  </si>
  <si>
    <t>P DUPRAT - Coating Painting Supervisor TEPA-KAO-2015-S1-147 PiD - Février 2017</t>
  </si>
  <si>
    <t>EXERCISE 2017\020 FACTURES ACHAT\CORIALIS\17-02 FEVRIER\CORIALIS - Fact 17034 (DUPRAT services) - 28.02.17.pdf</t>
  </si>
  <si>
    <t>N MANIN - Pre-Comissioning Coord. &amp; ICAPS Administ. - Février 2017</t>
  </si>
  <si>
    <t>EXERCISE 2017\020 FACTURES ACHAT\CORIALIS\17-02 FEVRIER\CORIALIS - Fact 17021 (MANIN services) - 28.02.17.pdf</t>
  </si>
  <si>
    <t>W MOUSSA - Marshalling Superintendence KAO-2016-S-3-314 Janvier 2017</t>
  </si>
  <si>
    <t>W MOUSSA - Marshalling Superintendence KAO-2016-S-3-314 - Août 2016</t>
  </si>
  <si>
    <t>W MOUSSA - Marshalling Superintendence KAO-2016-S-3-314 - Février 2017</t>
  </si>
  <si>
    <t>EXERCISE 2017\020 FACTURES ACHAT\CORIALIS\17-02 FEVRIER\CORIALIS - Fact 17022 (MOUSSA services) - 28.02.17.pdf</t>
  </si>
  <si>
    <t>T ODIN - Prestation Welding Supervisor TEPA-KAO-2016-S-120 ThO - Février 2017</t>
  </si>
  <si>
    <t>EXERCISE 2017\020 FACTURES ACHAT\CORIALIS\17-02 FEVRIER\CORIALIS - Fact 17023 (ODIN services) - 28.02.17.pdf</t>
  </si>
  <si>
    <t>A SOARES - Prestation HSE Superintendent KAO-2016-S-3-352 (AFS) - Février 2017</t>
  </si>
  <si>
    <t>EXERCISE 2017\020 FACTURES ACHAT\CORIALIS\17-02 FEVRIER\CORIALIS - Fact 17024 (SOARES services) - 28.02.17.pdf</t>
  </si>
  <si>
    <t>0102017</t>
  </si>
  <si>
    <t>CQP - 3 candidats - convention 2017-03053 - NICE le 31/03/17</t>
  </si>
  <si>
    <t>CQP - 9 candidats - convention 2017-03057 - TOURS le 31/03/17</t>
  </si>
  <si>
    <t>RBLA198</t>
  </si>
  <si>
    <t>BVF171876</t>
  </si>
  <si>
    <t>0592017</t>
  </si>
  <si>
    <t>Commande matériel BVC1701881 du 03/03/17 pour revente</t>
  </si>
  <si>
    <t>EXERCISE 2017\020 FACTURES ACHAT\BEAL\17-03 MARS\BEAL - Fact BVF171876 - 14.03.17.pdf</t>
  </si>
  <si>
    <t>EXERCISE 2017\020 FACTURES ACHAT\BEAL\16-12 DECEMBRE\BEAL - Fact BVF168362 - 06.12.16.pdf</t>
  </si>
  <si>
    <t>0612017</t>
  </si>
  <si>
    <t>Transports Matériel CF
VITROLLES &gt; EPINAY le 09/03/17</t>
  </si>
  <si>
    <t>EXERCISE 2017\020 FACTURES ACHAT\COMETRANS\17-03 MARS\COMETRANS - Fact 102513 - 20.03.17.pdf</t>
  </si>
  <si>
    <t>2017/00205</t>
  </si>
  <si>
    <t>Formation SST du 13 au 14/03/17 EPINAY</t>
  </si>
  <si>
    <t>EXERCISE 2017\020 FACTURES ACHAT\MERCIER Laurent (CONSULTEAM)\17-03 MARS\L MERCIER - Fact 2017_00205 - 17.03.17.pdf</t>
  </si>
  <si>
    <t>796/1000069</t>
  </si>
  <si>
    <t>Formation semaine 5 - Février 2017
CQP EPINAY D DE VOGELAERE</t>
  </si>
  <si>
    <t>EXERCISE 2017\020 FACTURES ACHAT\ACTUAL\17-02 FEVRIER\ACTUAL - Fact 796_1000069 - 28.02.17.pdf</t>
  </si>
  <si>
    <t>796/1000070</t>
  </si>
  <si>
    <t>Formation semaine 6 - Février 2017
D DE VOGELAERE CQP EPINAY + M MARESCHAL CQP VITROLLES</t>
  </si>
  <si>
    <t>EXERCISE 2017\020 FACTURES ACHAT\ACTUAL\17-02 FEVRIER\ACTUAL - Fact 796_1000070 - 28.02.17.pdf</t>
  </si>
  <si>
    <t>796/1000071</t>
  </si>
  <si>
    <t>Formation semaine 7 - Février 2017
CQP EPINAY D DE VOGELAERE</t>
  </si>
  <si>
    <t>EXERCISE 2017\020 FACTURES ACHAT\ACTUAL\17-02 FEVRIER\ACTUAL - Fact 796_1000071 - 28.02.17.pdf</t>
  </si>
  <si>
    <t>796/1000072</t>
  </si>
  <si>
    <t>Formation semaine 8 - Février 2017
D DE VOGELAERE CQP EPINAY + J SANT ANNA IRATA VITROLLES</t>
  </si>
  <si>
    <t>EXERCISE 2017\020 FACTURES ACHAT\ACTUAL\17-02 FEVRIER\ACTUAL - Fact 796_1000072 - 28.02.17.pdf</t>
  </si>
  <si>
    <t>0652017</t>
  </si>
  <si>
    <t>Commande n°89908 du 17/03/17 pour CF</t>
  </si>
  <si>
    <t>EXERCISE 2017\020 FACTURES ACHAT\PETZL\17-03 MARS\PETZL - Fact 7000136534 (0652017) - 21.03.17.pdf</t>
  </si>
  <si>
    <t>Forfait, formules et options parc 8 lignes Février 2017</t>
  </si>
  <si>
    <t>EXERCISE 2017\020 FACTURES ACHAT\ORANGE\Compte 61021181\17-02 FEVRIER\ORANGE - Fact 52808839 - 28.02.17.pdf</t>
  </si>
  <si>
    <t>Achat terminaux et accessoires Février 2017</t>
  </si>
  <si>
    <t>EXERCISE 2017\020 FACTURES ACHAT\ORANGE\Compte 61021181\17-02 FEVRIER\ORANGE - Fact 52947793 - 28.02.17.pdf</t>
  </si>
  <si>
    <t>0442437967 17B9- 1D03</t>
  </si>
  <si>
    <t>Abonnement ligne fixe et Internet décembre janvier/février/mars 2017 suivant rubriques</t>
  </si>
  <si>
    <t>EXERCISE 2017\020 FACTURES ACHAT\ORANGE\0442437967\17-03 MARS\ORANGE - Fact 0442437967 17B9- 1D03 - 14.03.17.pdf</t>
  </si>
  <si>
    <t>F82170279</t>
  </si>
  <si>
    <t>0622017</t>
  </si>
  <si>
    <t>Câbles double pour poste US</t>
  </si>
  <si>
    <t>EXERCISE 2017\020 FACTURES ACHAT\ACTION NDT\17-03 MARS\ACTION NDT - Fact F82170279 - 15.03.17.pdf</t>
  </si>
  <si>
    <r>
      <t>Assessment du 24/02/17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C BIENVAULT / M MICHEL / K DELAFONTAINE / S GARIN / B ONIMUS</t>
    </r>
  </si>
  <si>
    <t>F7745817</t>
  </si>
  <si>
    <t>EXERCISE 2017\020 FACTURES ACHAT\TOTAL\17-03 MARS\TOTAL - Fact F7745817 - 15.03.17.pdf</t>
  </si>
  <si>
    <t>Formation - Janvier 2017 - E ADRIAN, R CAUX, S ROCHEREUX, T GOGE, N DEBIOLLES</t>
  </si>
  <si>
    <t>EXERCISE 2017\020 FACTURES ACHAT\ACTUAL SETT IDF\17-01 JANVIER\ACTUAL SETT - Fact 75400384 - 31.01.17.pdf</t>
  </si>
  <si>
    <t>S070368616</t>
  </si>
  <si>
    <t>Contrats longue durée D6158165 (Clio DP-776-DH) - location + assurance - Avril 2017</t>
  </si>
  <si>
    <t>EXERCISE 2017\020 FACTURES ACHAT\DIAC LOCATION\17-04 AVRIL\DIAC - Fact S070368616 - 01.04.17.pdf</t>
  </si>
  <si>
    <t>AX-1017030295</t>
  </si>
  <si>
    <t xml:space="preserve">Formation alternance Anaïde DELZENNE
Janvier à mars 2017 - 156h </t>
  </si>
  <si>
    <t>EXERCISE 2017\020 FACTURES ACHAT\CESI\17-03 MARS\CESI - Fact AX-1017030295 - 23.03.17.pdf</t>
  </si>
  <si>
    <t>ATIS contrat GME 10557 1T 2017</t>
  </si>
  <si>
    <t>EXERCISE 2017\020 FACTURES ACHAT\APRIL\17-03 MARS</t>
  </si>
  <si>
    <t>TEPA/KAO/ATISSAS/08/MAR2017</t>
  </si>
  <si>
    <t>Prestation Karim LAKKIMI projet KAOMBO - MARS 2017</t>
  </si>
  <si>
    <t>EXERCISE 2017\020 FACTURES ACHAT\LAKKIMI Karim\17-03 MARS\K LAKKIMI - Fact 08_MAR2017 - 27.03.17.pdf</t>
  </si>
  <si>
    <t>Note de frais Mars 2017</t>
  </si>
  <si>
    <t>PROWAR (NAVIER Stéphane)</t>
  </si>
  <si>
    <t>EXERCISE 2016\020 FACTURES ACHAT\PROWAR (NAVIER Stéphane)\16-07 JUILLET\S NAVIER - Fact 1 - 02.07.16.pdf</t>
  </si>
  <si>
    <t>EXERCISE 2016\020 FACTURES ACHAT\PROWAR (NAVIER Stéphane)\16-08 AOUT\S NAVIER - Fact 1 - 15.08.16.pdf</t>
  </si>
  <si>
    <t>EXERCISE 2017\020 FACTURES ACHAT\PROWAR (NAVIER Stéphane)\16-10 OCTOBRE\S NAVIER - Fact 3 - 15.10.16.docx</t>
  </si>
  <si>
    <t>EXERCISE 2017\020 FACTURES ACHAT\PROWAR (NAVIER Stéphane)\17-02 FEVRIER\NAVIER - Fact 4 - 02.02.17.pdf</t>
  </si>
  <si>
    <t>Loyer avril 2017 CV-567-EC</t>
  </si>
  <si>
    <t>EXERCISE 2017\020 FACTURES ACHAT\SIXT\17-03 MARS\SIXT - Fact 56524007 - 24.03.17.pdf</t>
  </si>
  <si>
    <t xml:space="preserve">Prestation Training Manager Février 2017 </t>
  </si>
  <si>
    <t>EXERCISE 2017\020 FACTURES ACHAT\PROWAR (NAVIER Stéphane)\17-03 MARS\PROWAR NAVIER - Fact 5 - 02.03.17.pdf</t>
  </si>
  <si>
    <t>Formation CQP NICE du 13/02 au 17/03/17</t>
  </si>
  <si>
    <t>EXERCISE 2017\020 FACTURES ACHAT\PROWAR (NAVIER Stéphane)\17-03 MARS\PROWAR NAVIER - Fact 6 - 18.03.17.pdf</t>
  </si>
  <si>
    <t xml:space="preserve">Prestation Training Manager Mars 2017 </t>
  </si>
  <si>
    <t>EXERCISE 2017\020 FACTURES ACHAT\PROWAR (NAVIER Stéphane)\17-04 AVRIL\PROWAR NAVIER - Fact 7 - 02.04.17.pdf</t>
  </si>
  <si>
    <t>1703-1</t>
  </si>
  <si>
    <t>Contrat KAO-2016-OA-003/KAO-2017-CO-6015, Planning Engineer - Prestation Onshore LUANDA Mars 2017</t>
  </si>
  <si>
    <t>EXERCISE 2017\020 FACTURES ACHAT\OGER Philippe\17-03 MARS\P OGER - Fact 1703-1 - 31.03.17.pdf</t>
  </si>
  <si>
    <t>0672017</t>
  </si>
  <si>
    <t>Commande n°91822 du 27/03/17 pour revente</t>
  </si>
  <si>
    <t>EXERCISE 2017\020 FACTURES ACHAT\PETZL\17-03 MARS\PETZL - Fact 7000139183 (0672017) - 29.03.17.pdf</t>
  </si>
  <si>
    <t>ALPESITE</t>
  </si>
  <si>
    <t>14914N2278</t>
  </si>
  <si>
    <t>0702017</t>
  </si>
  <si>
    <t xml:space="preserve">Achat 2 Jauge digital économique Primat cap 25,4 </t>
  </si>
  <si>
    <t>Note de frais Mars 2017 (visa GABON)</t>
  </si>
  <si>
    <t>Avoir AV17.04.093</t>
  </si>
  <si>
    <t>AV17.04.093</t>
  </si>
  <si>
    <t>EXERCISE 2017\020 FACTURES ACHAT\DPMC\17-04 AVRIL\DPMC - Avoir AV17.04.093 - 03.04.17.pdf</t>
  </si>
  <si>
    <t>2017/04-006912</t>
  </si>
  <si>
    <t>Note d'honoraires 2ème trimestre 2017</t>
  </si>
  <si>
    <t>EXERCISE 2017\020 FACTURES ACHAT\FIDUCIAIRE DE LA DURANCE\17-04 AVRIL\FIDUCIAIRE - Fact 2017_04-006912 - 04.04.17.pdf</t>
  </si>
  <si>
    <t>RBLA204</t>
  </si>
  <si>
    <t>Assessment IRATA EPINAY du 31/03/17</t>
  </si>
  <si>
    <t>EXERCISE 2017\020 FACTURES ACHAT\ROPE BASE (R CARTER)\17-04 AVRIL\ROPE BASE - Fact RBLA204 - 04.04.17.pdf</t>
  </si>
  <si>
    <t>2017 T1</t>
  </si>
  <si>
    <t>Cotisations pour salariés expatriés 1er trimestre 2017</t>
  </si>
  <si>
    <t>EXERCISE 2017\020 FACTURES ACHAT\POLE EMPLOI EXPATRIES\17-04 AVRIL\PE EXPAT - Cotisation 2017 T1 - 04.04.17.pdf</t>
  </si>
  <si>
    <t>Note de frais Mars 2017 Examen CQP Grenoble</t>
  </si>
  <si>
    <t>0642017
0662017</t>
  </si>
  <si>
    <t>Fournitures de bureau :
Commande n°106034768 - 16/03/17
Commande n°106157671 - 22/03/17</t>
  </si>
  <si>
    <t>EXERCISE 2017\020 FACTURES ACHAT\LYRECO\17-03 MARS\LYRECO - Fact 5810337387 - 31.03.17.pdf</t>
  </si>
  <si>
    <t>Formation - Mars 2017 - E ADRIAN, S ROCHEREUX, N DEBIOLLES, S NAVIER</t>
  </si>
  <si>
    <t>EXERCISE 2017\020 FACTURES ACHAT\ACTUAL SETT IDF\17-03 MARS\ACTUAL SETT - Fact 75400440 - 31.03.17.pdf</t>
  </si>
  <si>
    <t>EXERCISE 2017\020 FACTURES ACHAT\FAC SIMILE (Partenaire Bureautique)\17-03 MARS\FAC SIMILE - Fact 34138867 - 27.03.17.pdf</t>
  </si>
  <si>
    <t>2017-04-001</t>
  </si>
  <si>
    <t>Droit d'accès salle cordiste IRATA Mars 2017</t>
  </si>
  <si>
    <t>EXERCISE 2017\020 FACTURES ACHAT\URBAN EVASION\17-04 AVRIL\URBAN EVASION - Fact 2017-04-001 - 05.04.17.pdf</t>
  </si>
  <si>
    <t>C MOREL - Avion Paris/Luanda 23/03/17</t>
  </si>
  <si>
    <t>EXERCISE 2017\020 FACTURES ACHAT\NOVA PEOPLE\17-03 MARS\NOVA P - Fact 6189 (MOREL Frais) - 31.03.17.pdf</t>
  </si>
  <si>
    <t>EXERCISE 2017\020 FACTURES ACHAT\PETZL\17-04 AVRIL\PETZL - Fact 7000141233 (0672017) - 04.04.17.pdf</t>
  </si>
  <si>
    <t>EXERCISE 2017\020 FACTURES ACHAT\PETZL\17-04 AVRIL\PETZL - Fact 7000141886 (0722017) - 05.04.17.pdf</t>
  </si>
  <si>
    <t>0722017</t>
  </si>
  <si>
    <t>Commande n°93880 du 04/04/17 pour revente</t>
  </si>
  <si>
    <t>Assessment IRATA 31/03/17 CORSE</t>
  </si>
  <si>
    <t>EXERCISE 2017\020 FACTURES ACHAT\SC SOLO\17-04 AVRIL\SC SOLO - Fact 17 - 04.04.17.pdf</t>
  </si>
  <si>
    <t>Frais de visa arrivée LIBREVILLE
(visa multi entrées)</t>
  </si>
  <si>
    <t>Frais de visa arrivée LIBREVILLE
(visa entrée simple 2 mois)</t>
  </si>
  <si>
    <t>FR2017A001003</t>
  </si>
  <si>
    <t>Pack Master Plus LINUX atisworld.com (08/04/17 - 07/04/18)</t>
  </si>
  <si>
    <t>EXERCISE 2017\020 FACTURES ACHAT\ARSYS\17-04 AVRIL\ARSYS - Fact FR2017A001003 - 08.04.17.pdf</t>
  </si>
  <si>
    <t>NZ08015 - 2017/F6193439</t>
  </si>
  <si>
    <t>Loyer avril 2017</t>
  </si>
  <si>
    <t>EXERCISE 2017\020 FACTURES ACHAT\ORANGE\Contrat NZ08015\17-04 AVRIL\ORANGE - Fact F61933439 - 01.04.17.pdf</t>
  </si>
  <si>
    <t>FAC0317RGS23652</t>
  </si>
  <si>
    <t>Location Fontaine à eau - Avril 2017</t>
  </si>
  <si>
    <t>EXERCISE 2017\020 FACTURES ACHAT\CULLIGAN\17-03 MARS\CULLIGAN - Fact FAC0317RGS23652 - 30.03.17.pdf</t>
  </si>
  <si>
    <t>Commande n°94285 du 05/04/17 pour revente</t>
  </si>
  <si>
    <t>EXERCISE 2017\020 FACTURES ACHAT\PETZL\17-04 AVRIL\PETZL - Fact 7000142507 (0732017) - 06.04.17.pdf</t>
  </si>
  <si>
    <t>0732017</t>
  </si>
  <si>
    <t>0752017</t>
  </si>
  <si>
    <t>Commande n°94428 du 05/04/17 pour revente</t>
  </si>
  <si>
    <t>EXERCISE 2017\020 FACTURES ACHAT\PETZL\17-04 AVRIL\PETZL - Fact 7000142508 (0752017) - 06.04.17.pdf</t>
  </si>
  <si>
    <t>FC0012</t>
  </si>
  <si>
    <t>Location locaux Epinay les 23 et 24/01/17 + 14/02/17 + 13 et 14/03/17</t>
  </si>
  <si>
    <t>EXERCISE 2017\020 FACTURES ACHAT\REESO\17-04 AVRIL\REESO ASSO - Fact FC0012 - 06.04.17.pdf</t>
  </si>
  <si>
    <t>FA1043</t>
  </si>
  <si>
    <t>Nettoyage locaux mars 2017</t>
  </si>
  <si>
    <t>EXERCISE 2017\020 FACTURES ACHAT\BIO NET\17-03 MARS\BIO NET - Fact FA1043 - 31.03.17.pdf</t>
  </si>
  <si>
    <t>Remplacement photo sur carte IRATA M BORGEOT</t>
  </si>
  <si>
    <t>Cotisation annuelle 2017/2018</t>
  </si>
  <si>
    <t>1/2 page ATH6 6ème édition - Annuaire travaux en hauteur</t>
  </si>
  <si>
    <t>EXERCISE 2017\020 FACTURES ACHAT\VAC EDITIONS\17-03 MARS\VAC EDITIONS - Fact 8053 - 24.03.17.pdf</t>
  </si>
  <si>
    <t>Hébergement pour J BURNARD assessment VITROLLES nuit du 30/03/17</t>
  </si>
  <si>
    <t>EXERCISE 2017\020 FACTURES ACHAT\COMFORT HOTEL\17-03 MARS\COMFORT HOTEL - Fact 10924 (BURNARD) - 31.03.17.pdf</t>
  </si>
  <si>
    <t>Assessment J BURNARD du 31/03/17 VITROLLES</t>
  </si>
  <si>
    <t>EXERCISE 2017\020 FACTURES ACHAT\ELEVATED SYSTEMS\17-04 AVRIL\ELEVATED SYSTEMS - Fact 1106 - 03.04.17.pdf</t>
  </si>
  <si>
    <t>RC PRESTA 
Période du 01/04/17 au 30/09/17</t>
  </si>
  <si>
    <t>EXERCISE 2017\020 FACTURES ACHAT\AXA\RC PRESTA 5441386804\010417 - 300917\AXA - RCP 5441386804 - ADC - 01.04.17 au 30.09.17.pdf</t>
  </si>
  <si>
    <t>RC PRESTA
période du 01/04/17 au 30/09/17</t>
  </si>
  <si>
    <t>EXERCISE 2017\020 FACTURES ACHAT\AXA\RC PRESTA 4620830004\010417 - 300917\AXA - RCP 4620830004 - ADC - 01.04.17 au 30.09.17.pdf</t>
  </si>
  <si>
    <t>MULTIRISQUE ENTREPRISE 5357720904 - Période du 01/04/17 au 30/09/17</t>
  </si>
  <si>
    <t>F7936024</t>
  </si>
  <si>
    <t>EXERCISE 2017\020 FACTURES ACHAT\TOTAL\17-03 MARS\TOTAL - Fact F7936024 - 31.03.17.pdf</t>
  </si>
  <si>
    <t>F7936023</t>
  </si>
  <si>
    <t>EXERCISE 2017\020 FACTURES ACHAT\TOTAL\17-03 MARS\TOTAL - Fact F7936023 - 31.03.17.pdf</t>
  </si>
  <si>
    <t>Location salle TOURS - 24 jours - Mars 2017</t>
  </si>
  <si>
    <t>EXERCISE 2017\020 FACTURES ACHAT\TOURAINE ESCALADE\17-03 MARS\TOURAINE ESCALADE - Fact 40520 - 31.03.17.pdf</t>
  </si>
  <si>
    <t>Formation CQP révision avant examen du 31/03/17 NICE</t>
  </si>
  <si>
    <t>EXERCISE 2017\020 FACTURES ACHAT\BERNE Mathieu\17-04 AVRIL\M BERNE - Fact 18 - 03.04.17.pdf</t>
  </si>
  <si>
    <t>F033346679</t>
  </si>
  <si>
    <t>Location AUDI Q3 - Contrat 16329773LLD0 - 01 au 30/04/17</t>
  </si>
  <si>
    <t>EXERCISE 2017\020 FACTURES ACHAT\VOLKSWAGEN BANK\17-04 AVRIL\VLKSWGN BK - Fact F033346679 - 01.04.17.pdf</t>
  </si>
  <si>
    <t>BVF172770</t>
  </si>
  <si>
    <t>0692017</t>
  </si>
  <si>
    <t>Commande matériel BVC1703009 du 31/03/17 pour CF</t>
  </si>
  <si>
    <t>EXERCISE 2017\020 FACTURES ACHAT\BEAL\17-04 AVRIL\BEAL - Fact BVF172770 - 06.04.17.pdf</t>
  </si>
  <si>
    <t>006181664-01 ATIS OUR 3</t>
  </si>
  <si>
    <t>Cotisation Caisse des Français à l'Etranger pour E DENIS + L KIST - 2017 T2 - 01/04/17 au 30/06/17</t>
  </si>
  <si>
    <t>EXERCISE 2017\020 FACTURES ACHAT\CFE\17-04 AVRIL\CFE - Cotisation ED LK - 01.04.17.pdf</t>
  </si>
  <si>
    <t>ATIS 03-17</t>
  </si>
  <si>
    <t>ATIS 02-17</t>
  </si>
  <si>
    <t>Formation IRATA EPINAY du 27 au 31/03/17</t>
  </si>
  <si>
    <t>EXERCISE 2017\020 FACTURES ACHAT\ACCESS VERTICAL (N LE PLAIN)\17-04 AVRIL\ACCESS VERTICAL - Fact ATIS 03-17 - 02.04.17.pdf</t>
  </si>
  <si>
    <t>FR-2017-2895</t>
  </si>
  <si>
    <t>Traduction documents français/anglais/potugais suivant devis 181796 du 16/03/17</t>
  </si>
  <si>
    <t>EXERCISE 2017\020 FACTURES ACHAT\ALPHATRAD\17-03 MARS\ALPHATRAD - Fact FR-2017-2895 - 22.03.17.pdf</t>
  </si>
  <si>
    <t>RAINETTE Pascal</t>
  </si>
  <si>
    <t>Formation EPI 1 Port du harnais VITROLLES le 07/04/17</t>
  </si>
  <si>
    <t>EXERCISE 2017\020 FACTURES ACHAT\RAINETTE Pascal\17-04 AVRIL\P RAINETTE - Fact 1709 - 10.04.17.pdf</t>
  </si>
  <si>
    <t>14.804.556</t>
  </si>
  <si>
    <t>ATIS contrat GME 10557 4T 2016</t>
  </si>
  <si>
    <t xml:space="preserve">Prestation Training Manager Avril 2017 </t>
  </si>
  <si>
    <t>EXERCISE 2017\020 FACTURES ACHAT\PROWAR (NAVIER Stéphane)\17-04 AVRIL\PROWAR NAVIER - Fact 7 2 - 08.04.17.pdf</t>
  </si>
  <si>
    <t>S CATALAN - Prestation KAOMBO (TEPA-KAO-2016-S-374) - Mars 2017</t>
  </si>
  <si>
    <t>EXERCISE 2017\020 FACTURES ACHAT\NOVA PEOPLE\17-04 AVRIL\NOVA - Fact 6194 (Service CATALAN) - 11.04.17.pdf</t>
  </si>
  <si>
    <t>EXERCISE 2017\020 FACTURES ACHAT\IRATA\PAYEES\150398 150430 150438 150520 150570\IRATA - Fact 150398 - 23.02.17.pdf</t>
  </si>
  <si>
    <t>EXERCISE 2017\020 FACTURES ACHAT\IRATA\PAYEES\150398 150430 150438 150520 150570\IRATA - Fact 150430 - 23.02.17.pdf</t>
  </si>
  <si>
    <t>EXERCISE 2017\020 FACTURES ACHAT\IRATA\PAYEES\150398 150430 150438 150520 150570\IRATA - Fact 150438 - 23.02.17.pdf</t>
  </si>
  <si>
    <t>EXERCISE 2017\020 FACTURES ACHAT\IRATA\PAYEES\150398 150430 150438 150520 150570\IRATA - Fact 150520 - 01.03.17.pdf</t>
  </si>
  <si>
    <t>EXERCISE 2017\020 FACTURES ACHAT\IRATA\PAYEES\150398 150430 150438 150520 150570\IRATA - Fact 150570 - 02.03.17.pdf</t>
  </si>
  <si>
    <t>EXERCISE 2017\020 FACTURES ACHAT\DPMC\17-03 MARS\DPMC - Fact 17.03.082 (2017-03057) - 24.03.17.pdf</t>
  </si>
  <si>
    <t>ACTUAL (Ergos)</t>
  </si>
  <si>
    <r>
      <t>Assessment du 31/03/17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F CALICCHIO / P FRIGANO / B BOUKAALA / R TRILLAS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H PIROLO / B RONZE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F WALLENBERGER</t>
    </r>
  </si>
  <si>
    <t>P DUPRAT - Coating Painting Supervisor TEPA-KAO-2015-S1-147 PiD - Mars 2017</t>
  </si>
  <si>
    <t>EXERCISE 2017\020 FACTURES ACHAT\CORIALIS\17-03 MARS\CORIALIS - Fact 17037 (DUPRAT Service) - 31.03.17.pdf</t>
  </si>
  <si>
    <t>N MANIN - Pre-Comissioning Coord. &amp; ICAPS Administ. - Mars 2017 + first rotation expenses</t>
  </si>
  <si>
    <t>W MOUSSA - Marshalling Superintendence KAO-2016-S-3-314 - Mars 2017</t>
  </si>
  <si>
    <t>T ODIN - Prestation Welding Supervisor TEPA-KAO-2016-S-120 ThO - Mars 2017</t>
  </si>
  <si>
    <t>A SOARES - Prestation HSE Superintendent KAO-2016-S-3-352 (AFS) - Mars 2017</t>
  </si>
  <si>
    <t>EXERCISE 2017\020 FACTURES ACHAT\CORIALIS\17-03 MARS\CORIALIS - Fact 17038 (MANIN Service) - 31.03.17.pdf</t>
  </si>
  <si>
    <t>EXERCISE 2017\020 FACTURES ACHAT\CORIALIS\17-03 MARS\CORIALIS - Fact 17039 (MOUSSA Service) - 31.03.17.pdf</t>
  </si>
  <si>
    <t>EXERCISE 2017\020 FACTURES ACHAT\CORIALIS\17-03 MARS\CORIALIS - Fact 17040 (ODIN Service) - 31.03.17.pdf</t>
  </si>
  <si>
    <t>EXERCISE 2017\020 FACTURES ACHAT\CORIALIS\17-03 MARS\CORIALIS - Fact 17041 (SOARES Service) - 31.03.17.pdf</t>
  </si>
  <si>
    <t>17.03.082</t>
  </si>
  <si>
    <t>17.03.084</t>
  </si>
  <si>
    <t>EXERCISE 2017\020 FACTURES ACHAT\DPMC\17-03 MARS\DPMC - Fact 17.03.084 (2017-03053) - 24.03.17.pdf</t>
  </si>
  <si>
    <t>1704C0043275</t>
  </si>
  <si>
    <t>Abonnement alarme du 01/04 au 30/04/17</t>
  </si>
  <si>
    <t>Abonnement alarme du 01/02 au 28/02/17</t>
  </si>
  <si>
    <t>Abonnement alarme du 01/03 au 31/03/17</t>
  </si>
  <si>
    <t>EXERCISE 2017\020 FACTURES ACHAT\VERISURE SECURITAS\17-04 AVRIL\VERISURE - Fact 1704C0043275 - 05.04.17.pdf</t>
  </si>
  <si>
    <t>EXERCISE 2017\020 FACTURES ACHAT\VERTICAL SYSTEM (TODESCO Gionet)\17-01 JANVIER\G TODESCO - Fact 1701T - 31.01.17.pdf</t>
  </si>
  <si>
    <t>1703T</t>
  </si>
  <si>
    <t>Formation IRATA CORSE du 27/03 au 01/04/17</t>
  </si>
  <si>
    <t>EXERCISE 2017\020 FACTURES ACHAT\VERTICAL SYSTEM (TODESCO Gionet)\16-12 DECEMBRE\G TODESCO - Fact 1602T - 23.12.16.pdf</t>
  </si>
  <si>
    <t>EXERCISE 2017\020 FACTURES ACHAT\VERTICAL SYSTEM (TODESCO Gionet)\17-04 AVRIL\VERTICAL ACCESS TODESCO - Fact 1703T - 10.04.17.pdf</t>
  </si>
  <si>
    <t>EXERCISE 2017\020 FACTURES ACHAT\EVOLUTEC\17-01 JANVIER\EVOLUTEC - Fact 170102717 - 02.01.17.pdf</t>
  </si>
  <si>
    <t>Qualité control et total environnement J BOUVIER Janvier  2017 - Jour de voyage</t>
  </si>
  <si>
    <t>Qualité control et total environnement J BOUVIER Janvier  2017</t>
  </si>
  <si>
    <t>EXERCISE 2017\020 FACTURES ACHAT\EVOLUTEC\17-01 JANVIER\EVOLUTEC - Fact 170102733 - 31.01.17.pdf</t>
  </si>
  <si>
    <t>Note de frais Mars 2017 - Formation CQP TOURS</t>
  </si>
  <si>
    <t>Envois MARS 2017</t>
  </si>
  <si>
    <t>EXERCISE 2017\020 FACTURES ACHAT\LA POSTE\17-04 AVRIL\LA POSTE - Fact 46994305 - 10.04.17.pdf</t>
  </si>
  <si>
    <t>Appel de cotisation 4ème trimestre 2016 + 1er trimestre 2017</t>
  </si>
  <si>
    <t>EXERCISE 2017\020 FACTURES ACHAT\CIPRES\2016 T4 + 2017 T1\CIPRES - Réf 4576211 - Cotisation 2016T4 + 2017T1 - 10.04.17.pdf</t>
  </si>
  <si>
    <t>796/1000145</t>
  </si>
  <si>
    <t>Formation semaine 11 - Mars 2017
D DE VOGELAERE CQP EPINAY</t>
  </si>
  <si>
    <t>EXERCISE 2017\020 FACTURES ACHAT\ACTUAL\17-03 MARS\ACTUAL - Fact 796_1000145 - 31.03.17.pdf</t>
  </si>
  <si>
    <t>EXERCISE 2017\020 FACTURES ACHAT\ACTUAL\17-03 MARS\ACTUAL - Fact 796_1000146 - 31.03.17.pdf</t>
  </si>
  <si>
    <t>796/1000146</t>
  </si>
  <si>
    <t>Formation semaine 13 - Mars 2017
JM CRETTEUR EPI VITROLLES + J SANT ANNA IRATA VITROLLES</t>
  </si>
  <si>
    <t>01-GC-2017</t>
  </si>
  <si>
    <t>Prestation pour TEPA Completion and Well Intervention Superintendent - Janvier 2017</t>
  </si>
  <si>
    <t>EXERCISE 2017\020 FACTURES ACHAT\CHALINE Gérard\17-01 JANVIER\G CHALINE - Fact 01-GC-2017 - 31.01.17.pdf</t>
  </si>
  <si>
    <t>2017-04-013</t>
  </si>
  <si>
    <t>EXERCISE 2017\020 FACTURES ACHAT\URBAN EVASION\17-04 AVRIL\URBAN EVASION - Fact 2017-04-013 - 14.04.17.pdf</t>
  </si>
  <si>
    <t>FC0013</t>
  </si>
  <si>
    <t>Location locaux Epinay les 12 et 13/04/17</t>
  </si>
  <si>
    <t>EXERCISE 2017\020 FACTURES ACHAT\REESO\17-04 AVRIL\REESO ASSO - Fact FC0013 - 13.04.17.pdf</t>
  </si>
  <si>
    <t>FR2017B002023</t>
  </si>
  <si>
    <t>Whois privé - Protection d'identité Enregistrement Internic atisworld.com (15/06/2017 - 14/06/2018)</t>
  </si>
  <si>
    <t>EXERCISE 2017\020 FACTURES ACHAT\ARSYS\17-04 AVRIL\ARSYS - Fact FR2017B002023 - 16.04.17.pdf</t>
  </si>
  <si>
    <t>F7A82158</t>
  </si>
  <si>
    <t>0442437967 17C7- 1D04</t>
  </si>
  <si>
    <t>EXERCISE 2017\020 FACTURES ACHAT\ORANGE\0442437967\17-04 AVRIL\ORANGE - 0442437967 17C7- 1D04 - 13.04.17.pdf</t>
  </si>
  <si>
    <t>Forfait, formules et options parc 8 lignes Mars 2017</t>
  </si>
  <si>
    <t>EXERCISE 2017\020 FACTURES ACHAT\ORANGE\Compte 61021181\17-03 MARS\ORANGE - Fact 53213548 - 31.03.17.pdf</t>
  </si>
  <si>
    <t>0442026150 17C7- 2N02</t>
  </si>
  <si>
    <t>EXERCISE 2017\020 FACTURES ACHAT\ORANGE\0442026150\17-04 AVRIL\ORANGE - Fact 0442026150 17B7- 2N02 - 13.04.17.pdf</t>
  </si>
  <si>
    <t>Transports Matériel CF
TOURS &gt; VITROLLES le 03/04/17</t>
  </si>
  <si>
    <t>EXERCISE 2017\020 FACTURES ACHAT\COMETRANS\17-04 AVRIL\COMETRANS - Fact 102951 - 13.04.17.pdf</t>
  </si>
  <si>
    <t>0682017</t>
  </si>
  <si>
    <t>01.04.2017</t>
  </si>
  <si>
    <t>Formation SST EPINAY - 12-13/04/17</t>
  </si>
  <si>
    <t>EXERCISE 2017\020 FACTURES ACHAT\YMF (MOUELLIC)\17-04 AVRIL\YMF - Fact 01.04.2017 - 13.04.17.pdf</t>
  </si>
  <si>
    <t>GOULARD Eymeric</t>
  </si>
  <si>
    <t>Remboursement acompte (versé sur CE le 13/04/17) suite à l'annulation de la formation IRATA à EPINAY du 24 au 28/04/17</t>
  </si>
  <si>
    <t>0782017</t>
  </si>
  <si>
    <t>Commande n°96487 du 14/04/17 pour revente</t>
  </si>
  <si>
    <t>EXERCISE 2017\020 FACTURES ACHAT\PETZL\17-04 AVRIL\PETZL - Fact 7000145349 (0782017) - 18.04.17.pdf</t>
  </si>
  <si>
    <t>TM 04</t>
  </si>
  <si>
    <t>Note de frais Fév-Mars 2017 CQP NICE</t>
  </si>
  <si>
    <t>F6</t>
  </si>
  <si>
    <t>Formation CQP EPINAY du Mars Avril 2017</t>
  </si>
  <si>
    <t>EXERCISE 2017\020 FACTURES ACHAT\PROWAR (NAVIER Stéphane)\17-04 AVRIL\PROWAR NAVIER - Fact F6 - 17.04.17.pdf</t>
  </si>
  <si>
    <t>Hébergement R CAUX + J SANT ANNA du 23-29/04/17 (IRATA)</t>
  </si>
  <si>
    <t>EXERCISE 2014\020 FACTURES ACHAT\IRATA\IRATA Facture 134778.pdf</t>
  </si>
  <si>
    <t>EBP</t>
  </si>
  <si>
    <t>Logiciel EBP (Licence 15347288 - CW2333) 4 utilisateurs - Avril 2017</t>
  </si>
  <si>
    <t>EXERCISE 2017\020 FACTURES ACHAT\EBP\17-04 AVRIL\EBP - Fact 90863422 - 20.04.17.pdf</t>
  </si>
  <si>
    <t>Note de frais Mars-Avril 2017 CQP EPINAY</t>
  </si>
  <si>
    <t>J DA COSTA - Prestation Operational Safety Engineer AO/DB17/EXP - Mars 2017</t>
  </si>
  <si>
    <t>EXERCISE 2017\020 FACTURES ACHAT\CORIALIS ENGINEERS\17-03 MARS\CORIALIS ENGINEERS - Fact 17030153 - 31.03.17.pdf</t>
  </si>
  <si>
    <t>Frais tenue de comptes exercice 2017 forfait BOX OFFICE (PEI)</t>
  </si>
  <si>
    <t>EXERCISE 2017\020 FACTURES ACHAT\NATIXIS\17-04 AVRIL\NATIXIS - Fact 0821034 - 14.04.17.pdf</t>
  </si>
  <si>
    <t>RCMS 7512678604</t>
  </si>
  <si>
    <t>RC Dirigeant
Cotisation du 15/02/17 au 01/01/18</t>
  </si>
  <si>
    <t>EXERCISE 2017\020 FACTURES ACHAT\AXA\RCMS 7512678604\17-02 FEVRIER\AXA RCMS 7512678604 - Cotisation du 15.02.17 au 01.01.18.pdf</t>
  </si>
  <si>
    <t>Note de frais Mars/Avril 2017</t>
  </si>
  <si>
    <t>2017-237</t>
  </si>
  <si>
    <t>Réplicateur de ports LENOVO</t>
  </si>
  <si>
    <t>EI170301330</t>
  </si>
  <si>
    <t>Prestation J CAMLONG - Rotating Mechanical Methods Engineering - ANGOLA - Mars 2017</t>
  </si>
  <si>
    <t>EXERCISE 2017\020 FACTURES ACHAT\EVOLUTEC\17-03 MARS\EVOLUTEC INTER - Fact EI170301330 (CAMLONG) - 31.03.17.pdf</t>
  </si>
  <si>
    <r>
      <t>Assessment du 31/03/17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R MASMANIDES / F PERONI / T CIBERT / P QUINCY / S POILBLAN / A BOQUILLON / H MAKRACH</t>
    </r>
    <r>
      <rPr>
        <u/>
        <sz val="11"/>
        <color rgb="FF000000"/>
        <rFont val="Calibri"/>
        <family val="2"/>
      </rPr>
      <t/>
    </r>
  </si>
  <si>
    <t>AF - Relevé 929961617001</t>
  </si>
  <si>
    <t>Relevé Décembre 2016
AIR France</t>
  </si>
  <si>
    <t>EXERCISE 2017\020 FACTURES ACHAT\AMERICAN EXPRESS\AIR FRANCE\16-12 DECEMBRE\AMEX_AF - Relevé 929961617001 - Décembre 2016.pdf</t>
  </si>
  <si>
    <t>AF - Relevé 929961617032</t>
  </si>
  <si>
    <t>Relevé Janvier 2017
AIR France</t>
  </si>
  <si>
    <t>EXERCISE 2017\020 FACTURES ACHAT\AMERICAN EXPRESS\AIR FRANCE\17-01 JANVIER\AMEX_AF - Relevé 929961617032 - Janvier 2017.pdf</t>
  </si>
  <si>
    <t>AF - Relevé 929961617060</t>
  </si>
  <si>
    <t>Relevé Février 2017
AIR France</t>
  </si>
  <si>
    <t>EXERCISE 2017\020 FACTURES ACHAT\AMERICAN EXPRESS\AIR FRANCE\17-02 FEVRIER\AMEX_AF - Relevé 929961617060 - Février 2017.pdf</t>
  </si>
  <si>
    <t>AF - Relevé 929961617091</t>
  </si>
  <si>
    <t>Relevé Mars 2017
AIR France</t>
  </si>
  <si>
    <t>EXERCISE 2017\020 FACTURES ACHAT\AMERICAN EXPRESS\AIR FRANCE\17-03 MARS\AMEX_AF - Relevé 929961617091 - Mars 2017.pdf</t>
  </si>
  <si>
    <t>F82170063</t>
  </si>
  <si>
    <r>
      <t xml:space="preserve">Remise sur inscriptions 2016
</t>
    </r>
    <r>
      <rPr>
        <sz val="11"/>
        <color rgb="FFFF0000"/>
        <rFont val="Calibri"/>
        <family val="2"/>
      </rPr>
      <t>&gt; utilisé sur convention 2017-04070 le 24/04/17</t>
    </r>
  </si>
  <si>
    <t>CQP - 12 candidats - convention 2017-04070 - EPINAY le 14/04/17
&gt; Avoir utilisé sur cette facture AV17.04.093</t>
  </si>
  <si>
    <t>EXERCISE 2017\020 FACTURES ACHAT\STARLAN\17-04 AVRIL\STARLAN - Fact 2017-237 - 20.04.17.pdf</t>
  </si>
  <si>
    <t>CG2132016ATIS</t>
  </si>
  <si>
    <t>AUTO 7425243604</t>
  </si>
  <si>
    <t>Assurance SEAT EK-252-GL - Mai 2017</t>
  </si>
  <si>
    <t>EXERCISE 2017\020 FACTURES ACHAT\AXA\AUTO 7425243604\17-05 MAI\AUTO 7425243604 - ADP - Mai 2017.pdf</t>
  </si>
  <si>
    <t>EXERCISE 2017\020 FACTURES ACHAT\NOVA PEOPLE\17-03 MARS\NOVA P - Fact 4821 (PRIZMIC Sce) - 31.03.17.pdf</t>
  </si>
  <si>
    <t>EXERCISE 2017\020 FACTURES ACHAT\NOVA PEOPLE\17-03 MARS\NOVA P - Fact 4820 (MANESTER Sce) - 31.03.17.pdf</t>
  </si>
  <si>
    <t>C MOREL - KAO-2016-OA-003 / 4230019052 - Prestation Mars 2017</t>
  </si>
  <si>
    <t>EXERCISE 2017\020 FACTURES ACHAT\NOVA PEOPLE\17-03 MARS\NOVA P - Fact 4817 (MOREL Sce) - 31.03.17.pdf</t>
  </si>
  <si>
    <t>S SINTIC - KAO-2016-OA-003 / 4230019056 - Prestation Mars 2017</t>
  </si>
  <si>
    <t>EXERCISE 2017\020 FACTURES ACHAT\NOVA PEOPLE\17-03 MARS\NOVA P - Fact 4816 (SINTIC Sce) - 31.03.17.pdf</t>
  </si>
  <si>
    <t>C ABDALLAH - KAO-2016-OA-003 / 4230018563 - Prestation Mars 2017</t>
  </si>
  <si>
    <t>EXERCISE 2017\020 FACTURES ACHAT\NOVA PEOPLE\17-03 MARS\NOVA P - Fact 4815 (ABDALLAH Sce) - 31.03.17.pdf</t>
  </si>
  <si>
    <t>C ABDALLAH - Prestation KAOMBO - Mars 2016 (23 jrs)</t>
  </si>
  <si>
    <t>C ABDALLAH - Prestation KAOMBO - Avril 2016 (30 jrs)</t>
  </si>
  <si>
    <t>C ABDALLAH - Prestation KAOMBO - Mai 2016 (19 jrs)</t>
  </si>
  <si>
    <t>C ABDALLAH - Prestation KAOMBO - Juin 2016 (22 jrs)</t>
  </si>
  <si>
    <t>C ABDALLAH - Prestation KAOMBO - Juillet 2016 (21 jrs)</t>
  </si>
  <si>
    <t>C ABDALLAH - Prestation KAOMBO - Août 2016 (23 jrs)</t>
  </si>
  <si>
    <t>C ABDALLAH - Prestation KAOMBO - Septembre 2016 (8 jrs)</t>
  </si>
  <si>
    <t>C ABDALLAH - Prestation KAOMBO - Novembre 2016</t>
  </si>
  <si>
    <t>C ABDALLAH - Prestation KAOMBO - Décembre 2016</t>
  </si>
  <si>
    <t>C ABDALLAH - Prestation KAOMBO - Octobre 2016</t>
  </si>
  <si>
    <t>C ABDALLAH - Prestation KAOMBO - Février 2017</t>
  </si>
  <si>
    <t>S MANESTER - TEPA-KAO-2016-S-3-324 / 4230017560 - Août 2016 (15 jrs)</t>
  </si>
  <si>
    <t>S MANESTER - TEPA-KAO-2016-S-3-324 CSR-balder services / expenses mission Leiden 30/08/16 - 02/09/16</t>
  </si>
  <si>
    <t>S MANESTER - TEPA-KAO-2016-S-3-324 / Expenses mission PAU - 13 au 16/09/16</t>
  </si>
  <si>
    <t>S MANESTER - TEPA-KAO-2016-S-3-324 / Expenses mission LEIDEN - 28 au 30/09/16</t>
  </si>
  <si>
    <t>S MANESTER - TEPA-KAO-2016-S-3-324 / 4230017560 - Septembre 2016 (21 jrs)</t>
  </si>
  <si>
    <t>S MANESTER - TEPA-KAO-2016-S-3-324 / Expenses mission CHANTILLY - 12 au 13/09/16</t>
  </si>
  <si>
    <t>S MANESTER - TEPA-KAO-2016-S-3-324 / Expenses mission PARIS - JUILLET 2016</t>
  </si>
  <si>
    <t>S MANESTER - TEPA-KAO-2016-S-3-324 CSR-balder services / expenses mission LEIDEN Octobre 2016</t>
  </si>
  <si>
    <t>S MANESTER - TEPA-KAO-2016-S-3-324 / 4230017560 - Octobre 2016 (20 jrs)</t>
  </si>
  <si>
    <t>S MANESTER - TEPA-KAO-2016-S-3-324 / 4230017560 - Novembre 2016 - Expenses</t>
  </si>
  <si>
    <t>S MANESTER - TEPA-KAO-2016-S-3-324 / 4230017560 - Novembre 2016</t>
  </si>
  <si>
    <t>S MANESTER - TEPA-KAO-2016-S-3-324 / 4230017560 - Décembre 2016
&gt; annulé par avoir 5885 du 31/12/16</t>
  </si>
  <si>
    <t>S MANESTER - TEPA-KAO-2016-S-3-324 / 4230017560 - Décembre 2016 (Corrective)</t>
  </si>
  <si>
    <t>S MANESTER - TEPA-KAO-2016-S-3-324 / 4230017560 - Visa Expenses</t>
  </si>
  <si>
    <t>S MANESTER - TEPA-KAO-2016-S-3-324 / 4230017560 - Janvier 2017</t>
  </si>
  <si>
    <t>S MANESTER - TEPA-KAO-2016-S-3-324 / 4230017560 - Février 2017</t>
  </si>
  <si>
    <t>S MANESTER - TEPA-KAO-2016-S-3-328 / 4230018014 - Mars 2017</t>
  </si>
  <si>
    <t>S MANESTER (TEPA-KAO-2016-S-3-324 CSR-balder services / expenses mission Leiden 30/08/16-02/09/16)</t>
  </si>
  <si>
    <t>L PRIZMIC - Prestation KAO-2016-OA-003 Surf CPY Site Representative Paris ADRIA - Janvier 2017</t>
  </si>
  <si>
    <t>L PRIZMIC - Prestation KAO-2016-OA-003 Surf CPY Site Representative Paris ADRIA - Février 2017</t>
  </si>
  <si>
    <t>L PRIZMIC - Prestation KAO-2016-OA-003 Surf CPY Site Representative Paris ADRIA - Mars 2017</t>
  </si>
  <si>
    <t>S CATALAN - Prestation KAOMBO (TEPA-KAO-2016-S-374) - Juin 2016 (21 jrs)</t>
  </si>
  <si>
    <t>S CATALAN - Prestation KAOMBO (TEPA-KAO-2016-S-374) - Mission to Oslo Juin 2016 (2 jrs)</t>
  </si>
  <si>
    <t>S CATALAN - Prestation KAOMBO (TEPA-KAO-2016-S-374) - Juillet 2016 (19 jrs)</t>
  </si>
  <si>
    <t>S CATALAN - Rotterdam expenses 02/07/16 KAOMBO (TEPA-KAO-2016-S-374)</t>
  </si>
  <si>
    <t>S CATALAN - Prestation KAOMBO (TEPA-KAO-2016-S-374) - Août 2016 (21 jrs)</t>
  </si>
  <si>
    <t>S CATALAN - Prestation KAOMBO (TEPA-KAO-2016-S-374 / 4230017125) - Septembre 2016 (15 jrs)</t>
  </si>
  <si>
    <t>S CATALAN - Prestation KAOMBO (TEPA-KAO-2016-S-374) - Novembre 2016</t>
  </si>
  <si>
    <t>S CATALAN - Prestation KAOMBO (TEPA-KAO-2016-S-374) - Octobre 2016</t>
  </si>
  <si>
    <t>S CATALAN - Prestation KAOMBO (TEPA-KAO-2016-S-374) - Février 2017</t>
  </si>
  <si>
    <t>Loyer mai 2017 CV-567-EC</t>
  </si>
  <si>
    <t>EXERCISE 2017\020 FACTURES ACHAT\SIXT\17-04 AVRIL\SIXT - Fact 56607714 - 20.04.17.pdf</t>
  </si>
  <si>
    <r>
      <t>Assessment du 26/04/17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H LOPES MARTINS / J FOURMY / J A STRZELECKI / N GRAZIANO / J DEJOU</t>
    </r>
  </si>
  <si>
    <t>S CATALAN - Expenses KAOMBO (TEPA-KAO-2016-S-374) - Septembre 2016 Expenses</t>
  </si>
  <si>
    <t>S70478413</t>
  </si>
  <si>
    <t>Contrats longue durée D6158165 (Clio DP-776-DH) - location + assurance - Mai 2017</t>
  </si>
  <si>
    <t>EXERCISE 2017\020 FACTURES ACHAT\DIAC LOCATION\17-05 MAI\DIAC LOCATION - Fact S70478413 - 01.05.17.pdf</t>
  </si>
  <si>
    <t>Note de frais Avril 2017</t>
  </si>
  <si>
    <t>BOLLORE LOGISTICS</t>
  </si>
  <si>
    <t>Transport objets publicitaires pour ANA faits en France le 30/04/17</t>
  </si>
  <si>
    <t>EXERCISE 2017\020 FACTURES ACHAT\BOLLORE LOGISTICS\17-04 AVRIL\BOLLORE LOGISITCS - Fact 80709271 - 26.04.17.pdf</t>
  </si>
  <si>
    <t>1704-1</t>
  </si>
  <si>
    <t>Contrat KAO-2016-OA-003/KAO-2017-CO-6015, Planning Engineer - Prestation Onshore LUANDA Avril 2017</t>
  </si>
  <si>
    <t>EXERCISE 2017\020 FACTURES ACHAT\OGER Philippe\17-04 AVRIL\P OGER - Fact 1704-1 - 30.04.17.pdf</t>
  </si>
  <si>
    <t>Formation CQP EPINAY semaine 16 + Formation IRATA VITROLLES semaine 17 - Avril 2017</t>
  </si>
  <si>
    <t>EXERCISE 2017\020 FACTURES ACHAT\CAUX Romain\17-05 MAI\R CAUX - Fact 1 - 02.05.17.pdf</t>
  </si>
  <si>
    <t>Assessment IRATA VITROLLES du 28 au 29/04/17</t>
  </si>
  <si>
    <t>EXERCISE 2017\020 FACTURES ACHAT\CASTLE Martin (Ltd)\17-05 MAI\M CASTLE - Fact 1764 - 03.05.17.pdf</t>
  </si>
  <si>
    <t>0812017</t>
  </si>
  <si>
    <t>Commande n°98997 du 26/04/17 pour revente</t>
  </si>
  <si>
    <t>EXERCISE 2017\020 FACTURES ACHAT\PETZL\17-04 AVRIL\PETZL - Fact 7000148488 (0812017) - 27.04.17.pdf</t>
  </si>
  <si>
    <t>F7C00578</t>
  </si>
  <si>
    <t>EXERCISE 2017\020 FACTURES ACHAT\TOTAL\17-04 AVRIL\TOTAL - Fact F7C00578 - 30.04.17.pdf</t>
  </si>
  <si>
    <t>EXERCISE 2017\020 FACTURES ACHAT\TOTAL\17-04 AVRIL\TOTAL - Fact F7A82158 - 15.04.17.pdf</t>
  </si>
  <si>
    <t>MRS4052868</t>
  </si>
  <si>
    <t>Transport Montpellier/Dubai 21/04/17</t>
  </si>
  <si>
    <t>EXERCISE 2017\020 FACTURES ACHAT\DHL\17-04 AVRIL\DHL - Fact MRS4052868 - 30.04.17.pdf</t>
  </si>
  <si>
    <t>NZ08015 - 2017/F6240553</t>
  </si>
  <si>
    <t>Loyer Mai 2017</t>
  </si>
  <si>
    <t>EXERCISE 2017\020 FACTURES ACHAT\ORANGE\Contrat NZ08015\17-05 MAI\ORANGE - Fact F6240553 - 01.05.17.pdf</t>
  </si>
  <si>
    <t>FA1072</t>
  </si>
  <si>
    <t>Nettoyage locaux avril 2017</t>
  </si>
  <si>
    <t>EXERCISE 2017\020 FACTURES ACHAT\BIO NET\17-04 AVRIL\BIO NET - Fact 1072 - 30.04.17.pdf</t>
  </si>
  <si>
    <t>FA1073</t>
  </si>
  <si>
    <t>Nettoyage hangar avril 2017</t>
  </si>
  <si>
    <t>EXERCISE 2017\020 FACTURES ACHAT\BIO NET\17-04 AVRIL\BIO NET - Fact 1073 - 30.04.17.pdf</t>
  </si>
  <si>
    <t>EXERCISE 2017\020 FACTURES ACHAT\BANQUE DE FRANCE\17-04 AVRIL\BQ DE FR - Acompte GEODE 20171363900595 - 27.04.17.pdf</t>
  </si>
  <si>
    <t>F033686229</t>
  </si>
  <si>
    <t>Location AUDI Q3 - Contrat 16329773LLD0 - 01 au 31/05/17</t>
  </si>
  <si>
    <t>EXERCISE 2017\020 FACTURES ACHAT\VOLKSWAGEN BANK\17-05 MAI\VLKSWAGN BQ - Fact F033686229 - 01.05.17.pdf</t>
  </si>
  <si>
    <t>AFPA</t>
  </si>
  <si>
    <t>Participation au salon SEANERGY NORMANDY 2017</t>
  </si>
  <si>
    <t>EXERCISE 2017\020 FACTURES ACHAT\AFPA\17-04 AVRIL\AFPA - Fact 1550348 - 25.04.17.pdf</t>
  </si>
  <si>
    <t>S CATALAN - Prestation KAOMBO (TEPA-KAO-2016-S-374) - Janvier 2017</t>
  </si>
  <si>
    <t>EXERCISE 2017\020 FACTURES ACHAT\NOVA PEOPLE\17-02 FEVRIER\NOVA PEOPLE - Fact 5991 (CATALAN Sce) - 15.02.17.pdf</t>
  </si>
  <si>
    <t>Qualité control et total environnement J BOUVIER Mars  2017</t>
  </si>
  <si>
    <t>EXERCISE 2017\020 FACTURES ACHAT\EVOLUTEC\17-03 MARS\EVOLUTEC - Fact 170302846 (BOUVIER) - 31.03.17.pdf</t>
  </si>
  <si>
    <t>FAC0417RGS35193</t>
  </si>
  <si>
    <t>Location Fontaine à eau - Mai 2017</t>
  </si>
  <si>
    <t>EXERCISE 2017\020 FACTURES ACHAT\CULLIGAN\17-04 AVRIL\CULLIGAN - Fact FAC0417RGS35193 - 26.04.17.pdf</t>
  </si>
  <si>
    <t>SPECIALIST SERVICES</t>
  </si>
  <si>
    <t>SHAL-005544</t>
  </si>
  <si>
    <t>EXERCISE 2017\020 FACTURES ACHAT\SPECIALIST SERVICES\17-05 MAI\SPECIALIST SERVICES - Fact SHAL-005544 - 07.05.17.pdf</t>
  </si>
  <si>
    <t>Sale of existing 27ft A60 area Zone 1 Office Unit - Purchase order 0822017 du 02/05/17</t>
  </si>
  <si>
    <t>TEPA/KAO/ATISSAS/09/AVR2017</t>
  </si>
  <si>
    <t>Prestation Karim LAKKIMI projet KAOMBO - AVRIL 2017</t>
  </si>
  <si>
    <t>EXERCISE 2017\020 FACTURES ACHAT\LAKKIMI Karim\17-04 AVRIL\K LAKKIMI - Fact 09APR17 - 01.05.17.pdf</t>
  </si>
  <si>
    <t>2017-03-010</t>
  </si>
  <si>
    <t>EXERCISE 2017\020 FACTURES ACHAT\IRATA\PAYEES\150726 150871 151699 151494\IRATA - Fact 150726 - 10.03.17.pdf</t>
  </si>
  <si>
    <t>EXERCISE 2017\020 FACTURES ACHAT\IRATA\PAYEES\150726 150871 151699 151494\IRATA - Fact 150871 - 21.03.17.pdf</t>
  </si>
  <si>
    <t>EXERCISE 2017\020 FACTURES ACHAT\IRATA\PAYEES\150726 150871 151699 151494\IRATA - Fact 151699 - 05.04.17.pdf</t>
  </si>
  <si>
    <t>EXERCISE 2017\020 FACTURES ACHAT\IRATA\PAYEES\150726 150871 151699 151494\IRATA - Fact 151494 - 03.04.17.pdf</t>
  </si>
  <si>
    <t>Formation logiciel EBP Gestion Commerciale Pro en ligne le 05/05/17</t>
  </si>
  <si>
    <t>796/1000219</t>
  </si>
  <si>
    <t>Formation semaine 14 - Avril 2017
D DE VOGELAERE CQP PARIS</t>
  </si>
  <si>
    <t>EXERCISE 2017\020 FACTURES ACHAT\ACTUAL\17-04 AVRIL\ACTUAL - Fact 796_1000219 - 30.04.17.pdf</t>
  </si>
  <si>
    <t>796/100220</t>
  </si>
  <si>
    <t>Formation semaine 15 - Avril 2017
D DE VOGELAERE CQP PARIS</t>
  </si>
  <si>
    <t>EXERCISE 2017\020 FACTURES ACHAT\ACTUAL\17-04 AVRIL\ACTUAL - Fact 796_1000220 - 30.04.17.pdf</t>
  </si>
  <si>
    <t>796/1000221</t>
  </si>
  <si>
    <t>Formation semaine 17 - Avril 2017
J SANT ANNA IRATA VITROLLES</t>
  </si>
  <si>
    <t>EXERCISE 2017\020 FACTURES ACHAT\ACTUAL\17-04 AVRIL\ACTUAL - Fact 796_1000221 - 30.04.17.pdf</t>
  </si>
  <si>
    <t>C ABDALLAH - Prestation KAOMBO - Avril 2017</t>
  </si>
  <si>
    <t>EXERCISE 2017\020 FACTURES ACHAT\NOVA PEOPLE\17-04 AVRIL\NOVA - Fact 4831 (ABDALLAH) - 30.04.17.pdf</t>
  </si>
  <si>
    <t>NOVA PEOPLE (ancien SUBSEA) (UK)</t>
  </si>
  <si>
    <t>S SINTIC - KAO-2016-OA-003 / 4230019056 - Prestation Avril 2017</t>
  </si>
  <si>
    <t>EXERCISE 2017\020 FACTURES ACHAT\NOVA PEOPLE\17-04 AVRIL\NOVA - Fact 4832 (SINTIC) - 30.04.17.pdf</t>
  </si>
  <si>
    <t>C MOREL - KAO-2016-OA-003 / 4230019052 - Prestation Avril 2017</t>
  </si>
  <si>
    <t>EXERCISE 2017\020 FACTURES ACHAT\NOVA PEOPLE\17-04 AVRIL\NOVA - Fact 4833 (MOREL) - 30.04.17.pdf</t>
  </si>
  <si>
    <t>S MANESTER - TEPA-KAO-2016-S-3-328 / 4230018014 - Avril 2017</t>
  </si>
  <si>
    <t>EXERCISE 2017\020 FACTURES ACHAT\NOVA PEOPLE\17-04 AVRIL\NOVA - Fact 4834 (MANESTER) - 30.04.17.pdf</t>
  </si>
  <si>
    <t>L PRIZMIC - Prestation KAO-2016-OA-003 / 4230018934 - Avril 2017</t>
  </si>
  <si>
    <t>EXERCISE 2017\020 FACTURES ACHAT\NOVA PEOPLE\17-04 AVRIL\NOVA - Fact 4835 (PRIZMIC) - 30.04.17.pdf</t>
  </si>
  <si>
    <t>Hébergement pour M CASTLE assessment VITROLLES 2 nuits du 28 et 29/04/17</t>
  </si>
  <si>
    <t>EXERCISE 2017\020 FACTURES ACHAT\COMFORT HOTEL\17-04 AVRIL\COMFORT HOTEL - Fact 11645 (CASTLE) - 29.04.17.pdf</t>
  </si>
  <si>
    <t>Envois AVRIL 2017</t>
  </si>
  <si>
    <t>EXERCISE 2017\020 FACTURES ACHAT\LA POSTE\17-05 MAI\LA POSTE - Fact 47246608 - 10.05.17.pdf</t>
  </si>
  <si>
    <t>17.04.116</t>
  </si>
  <si>
    <t>EXERCISE 2017\020 FACTURES ACHAT\DPMC\17-04 AVRIL\DPMC - Fact 17.04.116 (Conv 2017-04070) - 14.04.17.pdf</t>
  </si>
  <si>
    <t>EXERCISE 2017\020 FACTURES ACHAT\ALPESITE\17-03 MARS\ALPESITE - Fact 14914N2278 - 31.03.17.pdf</t>
  </si>
  <si>
    <t>INTECH</t>
  </si>
  <si>
    <t>INV-2-0361</t>
  </si>
  <si>
    <t xml:space="preserve">N AKHTAR - T_EXP-0028 SAP Réf. 4630002330 - ICSS Supervisor - MARS 2017 </t>
  </si>
  <si>
    <t>EXERCISE 2017\020 FACTURES ACHAT\INTECH\17-04 AVRIL\INTECH - Fact INV-2-0361 - 27.04.17.pdf</t>
  </si>
  <si>
    <t>INV-2-0362</t>
  </si>
  <si>
    <t xml:space="preserve">N AKHTAR - T_EXP-0028 SAP Réf. 4630002330 - ICSS Supervisor - AVRIL 2017 </t>
  </si>
  <si>
    <t>EXERCISE 2017\020 FACTURES ACHAT\INTECH\17-05 MAI\INTECH - Fact INV-2-0362 (N AKHTAR AVRIL)- 03.05.17.pdf</t>
  </si>
  <si>
    <t>INV-2-0363</t>
  </si>
  <si>
    <t xml:space="preserve">R KUMAR - T_EXP-0028 SAP Réf. 4630002330 - ICSS Supervisor - MARS 2017 </t>
  </si>
  <si>
    <t>EXERCISE 2017\020 FACTURES ACHAT\INTECH\17-04 AVRIL\INTECH - Fact INV-2-0363 (R KUMAR Mars) - 27.04.17.pdf</t>
  </si>
  <si>
    <t>INV-2-0364</t>
  </si>
  <si>
    <t xml:space="preserve">R KUMAR - T_EXP-0028 SAP Réf. 4630002330 - ICSS Supervisor - AVRIL 2017 </t>
  </si>
  <si>
    <t>EXERCISE 2017\020 FACTURES ACHAT\INTECH\17-05 MAI\INTECH - Fact INV-2-0364 (R KUMAR Avril) - 03.05.17.pdf</t>
  </si>
  <si>
    <r>
      <t>Assessment du 28/04/17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M SALAVERT / N PONTON / B SALMI / M MANCONE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S LUTZ / T MELCHIO
</t>
    </r>
    <r>
      <rPr>
        <u/>
        <sz val="11"/>
        <color rgb="FF000000"/>
        <rFont val="Calibri"/>
        <family val="2"/>
      </rPr>
      <t>L2</t>
    </r>
    <r>
      <rPr>
        <sz val="11"/>
        <color rgb="FF000000"/>
        <rFont val="Calibri"/>
        <family val="2"/>
      </rPr>
      <t xml:space="preserve"> : S SYRE</t>
    </r>
  </si>
  <si>
    <t>EXERCISE 2017\020 FACTURES ACHAT\IRATA\A PAYER\IRATA - Fact 152434 - 12.05.17.pdf</t>
  </si>
  <si>
    <t>Formation - Avril 2017 - R CAUX, T GOGE, S NAVIER, S ROCHEREUX</t>
  </si>
  <si>
    <t>EXERCISE 2017\020 FACTURES ACHAT\ACTUAL SETT IDF\17-04 AVRIL\SETT IDF - Fact 75400506 - 30.04.17.pdf</t>
  </si>
  <si>
    <t>J DA COSTA - Prestation Operational Safety Engineer AO/DB17/EXP - Avril 2017</t>
  </si>
  <si>
    <t>EXERCISE 2017\020 FACTURES ACHAT\CORIALIS\17-04 AVRIL\CORIALIS - Fact 17048 (DA COSTA) - 30.04.17.pdf</t>
  </si>
  <si>
    <t>EXERCISE 2017\020 FACTURES ACHAT\CORIALIS\17-04 AVRIL\CORIALIS - Fact 17049 (DUPRAT) - 30.04.17.pdf</t>
  </si>
  <si>
    <t>N MANIN - Pre-Comissioning Coord. &amp; ICAPS Administ. - Avril 2017</t>
  </si>
  <si>
    <t>EXERCISE 2017\020 FACTURES ACHAT\CORIALIS\17-04 AVRIL\CORIALIS - Fact 17050 (MANIN) - 30.04.17.pdf</t>
  </si>
  <si>
    <t>W MOUSSA - Marshalling Superintendence KAO-2016-S-3-314 - Avril 2017</t>
  </si>
  <si>
    <t>EXERCISE 2017\020 FACTURES ACHAT\CORIALIS\17-04 AVRIL\CORIALIS - Fact 17051 (MOUSSA) - 30.04.17.pdf</t>
  </si>
  <si>
    <t>T ODIN - Prestation Welding Supervisor TEPA-KAO-2016-S-120 ThO - Avril 2017</t>
  </si>
  <si>
    <t>EXERCISE 2017\020 FACTURES ACHAT\CORIALIS\17-04 AVRIL\CORIALIS - Fact 17052 (ODIN) - 30.04.17.pdf</t>
  </si>
  <si>
    <t>A SOARES - Prestation HSE Superintendent KAO-2016-S-3-352 (AFS) - Avril 2017</t>
  </si>
  <si>
    <t>EXERCISE 2017\020 FACTURES ACHAT\CORIALIS\17-04 AVRIL\CORIALIS - Fact 17053 (SOARES) - 30.04.17.pdf</t>
  </si>
  <si>
    <t>075/23042017</t>
  </si>
  <si>
    <t>EXERCISE 2017\020 FACTURES ACHAT\APPARTCITY\17-04 AVRIL\APPARTCITY - Fact 075_23042017 (J SANT ANNA + R CAUX) - 16.05.17.pdf</t>
  </si>
  <si>
    <t>S CATALAN - Prestation KAOMBO (TEPA-KAO-2016-S-374) - Avril 2017</t>
  </si>
  <si>
    <t>EXERCISE 2017\020 FACTURES ACHAT\NOVA PEOPLE\17-05 MAI\NOVA PEOPLE - Fact 6260 (CATALAN) - 15.05.17.pdf</t>
  </si>
  <si>
    <t>EXERCISE 2017\020 FACTURES ACHAT\EBP\17-04 AVRIL\EBP - Fact 90869813 - 05.05.17.pdf</t>
  </si>
  <si>
    <t>Prestation J CAMLONG - Rotating Mechanical Methods Engineering - ANGOLA - Avril 2017</t>
  </si>
  <si>
    <t>EXERCISE 2017\020 FACTURES ACHAT\EVOLUTEC\17-04 AVRIL\EVOLUTEC INT - Fact EI170401352 (CAMLONG) - 30.04.17.pdf</t>
  </si>
  <si>
    <t>F7D17215</t>
  </si>
  <si>
    <t>EXERCISE 2017\020 FACTURES ACHAT\TOTAL\17-05 MAI\TOTAL - Fact F7D17215 - 15.05.17.pdf</t>
  </si>
  <si>
    <t>Hébergement J SANT ANNA du 15 au 19/05/17 (IRATA)</t>
  </si>
  <si>
    <t>EXERCISE 2017\020 FACTURES ACHAT\APPARTCITY\17-05 MAI\APPARTCITY - Fact 075_ (SANT ANNA) - 19.05.17.pdf</t>
  </si>
  <si>
    <t>EXERCISE 2017\020 FACTURES ACHAT\CORIALIS ENGINEERS\17-04 AVRIL\CORIALIS ENG - Fact 17040197 (DA COSTA) - 30.04.17.pdf</t>
  </si>
  <si>
    <t>1705C0065456</t>
  </si>
  <si>
    <t>Abonnement alarme du 01/05 au 31/05/17</t>
  </si>
  <si>
    <t>EXERCISE 2017\020 FACTURES ACHAT\VERISURE SECURITAS\17-05 MAI\VERISURE - Fact 1705C0065456 - 01.05.17.pdf</t>
  </si>
  <si>
    <t>0442437967 17D5- 1D05</t>
  </si>
  <si>
    <t>Abonnement ligne fixe et Internet février/mars/avril 2017 suivant rubriques</t>
  </si>
  <si>
    <t>Abonnement ligne fixe et Internet mars/avril/mai 2017 suivant rubriques</t>
  </si>
  <si>
    <t>EXERCISE 2017\020 FACTURES ACHAT\ORANGE\0442437967\17-05 MAI\ORANGE - Fact 0442437967 17D5- 1D05 - 15.05.17.pdf</t>
  </si>
  <si>
    <t>2017-05-006</t>
  </si>
  <si>
    <t>Droit d'accès salle cordiste CQP Avril/Mai 2017</t>
  </si>
  <si>
    <t>Droit d'accès salle cordiste CQP Mars/Avril 2017</t>
  </si>
  <si>
    <t>EXERCISE 2017\020 FACTURES ACHAT\URBAN EVASION\17-05 MAI\URBAN - Fact 2017-05-006 - 19.05.17.pdf</t>
  </si>
  <si>
    <t>Logiciel EBP (Licence 15347288 - CW2333) 4 utilisateurs - Mai 2017</t>
  </si>
  <si>
    <t>EXERCISE 2017\020 FACTURES ACHAT\EBP\17-05 MAI\EBP - Fact 0090874875 - 19.05.17.pdf</t>
  </si>
  <si>
    <t>1 jauge manquante donc remboursement par chèque n°1002866 BANQUE LAYDERNIER du 15/05/17</t>
  </si>
  <si>
    <t>EXERCISE 2017\020 FACTURES ACHAT\ALPESITE\17-03 MARS\ALPESITE - Remboursement sur Fact 14914N2278 - 15.05.17.pdf</t>
  </si>
  <si>
    <t>EXERCISE 2017\020 FACTURES ACHAT\AXA\MRE 5357720904\010417 - 300917\AXA - MRE 5357720904 - ADC - 01.04.17 au 30.09.17.pdf</t>
  </si>
  <si>
    <t>Formation CQP EPINAY semaine 18, 19 à 20 - Mai 2017</t>
  </si>
  <si>
    <t>EXERCISE 2017\020 FACTURES ACHAT\CAUX Romain\17-05 MAI\R CAUX - Fact 2 - 19.05.17.pdf</t>
  </si>
  <si>
    <t>Note de frais CQP EPINAY Mai 2017</t>
  </si>
  <si>
    <t>Note de frais CQP EPINAY Avril Mai 2017 - Utilisation véhicule personnel pour déplacement sur site extérieur</t>
  </si>
  <si>
    <t>Assessment IRATA VITROLLES du 19/05/17</t>
  </si>
  <si>
    <t>EXERCISE 2017\020 FACTURES ACHAT\CASTLE Martin (Ltd)\17-05 MAI\M CASTLE - Fact 1783 - 22.05.17.pdf</t>
  </si>
  <si>
    <t>1705-1</t>
  </si>
  <si>
    <t>Contrat KAO-2016-OA-003/KAO-2017-CO-6015, Planning Engineer - Prestation Onshore LUANDA Mai 2017</t>
  </si>
  <si>
    <t>EXERCISE 2017\020 FACTURES ACHAT\OGER Philippe\17-05 MAI\P OGER - Fact 1705-1 - 31.05.17.pdf</t>
  </si>
  <si>
    <t>FRAM - Relevé 991602917135</t>
  </si>
  <si>
    <t>EXERCISE 2017\020 FACTURES ACHAT\AMERICAN EXPRESS\FRAM\17-05 MAI\AMEX FRAM - Relevé 991602917135 - 15.05.17.pdf</t>
  </si>
  <si>
    <t>IRATA Assessment VITROLLES du 16/12/16</t>
  </si>
  <si>
    <t>BOLLORE LOGISTICS CONGO</t>
  </si>
  <si>
    <t>Cotation PNR-11187.0</t>
  </si>
  <si>
    <t>Enlèvement caisse 120 kg de Pointe-Noire à Nice + formalités de douanes à l'export comprises, hors droits et taxes de douane</t>
  </si>
  <si>
    <t>EXERCISE 2017\020 FACTURES ACHAT\BOLLORE LOGISTICS\17-04 AVRIL\BOLLORE LOGISITCS - Cotation PNR-11187.0 - 27.04.17.pdf</t>
  </si>
  <si>
    <t>Remplacement carte + diplôme pour M FREITAS RAMOS DOS SANTOS (suite erreur dans prénom)</t>
  </si>
  <si>
    <t>EXERCISE 2017\020 FACTURES ACHAT\IRATA\A PAYER\IRATA - Fact 152602 - 23.05.17.pdf</t>
  </si>
  <si>
    <r>
      <t>Assessment du 19/05/17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J TEYSSIE / S REBUFFEL
</t>
    </r>
    <r>
      <rPr>
        <u/>
        <sz val="11"/>
        <color rgb="FF000000"/>
        <rFont val="Calibri"/>
        <family val="2"/>
      </rPr>
      <t>L3 refresh</t>
    </r>
    <r>
      <rPr>
        <sz val="11"/>
        <color rgb="FF000000"/>
        <rFont val="Calibri"/>
        <family val="2"/>
      </rPr>
      <t xml:space="preserve"> : S ROCHEREUX</t>
    </r>
  </si>
  <si>
    <t>EXERCISE 2017\020 FACTURES ACHAT\IRATA\A PAYER\IRATA - Fact 152630 - 23.05.17.pdf</t>
  </si>
  <si>
    <t>FR2017B002680</t>
  </si>
  <si>
    <t>Whois privé - Protection d'identité Enregistrement Internic atisnebest.com (22/07/2017 - 21/07/2018)</t>
  </si>
  <si>
    <t>EXERCISE 2017\020 FACTURES ACHAT\ARSYS\17-05 MAI\ARSYS - Fact FR2017B002680 - 23.05.17.pdf</t>
  </si>
  <si>
    <t>ELABED Naim (TAXI)</t>
  </si>
  <si>
    <t>2017/5/1</t>
  </si>
  <si>
    <t>EXERCISE 2017\020 FACTURES ACHAT\ELABED Naim (TAXI)\17-05 MAI\N ELABED - Fact 2017_5_1 - 21.05.17.pdf</t>
  </si>
  <si>
    <t>Note de frais Mai 2017</t>
  </si>
  <si>
    <t>Note de frais Mars 2017 (solde)</t>
  </si>
  <si>
    <t>FRAM - Relevé 991602917142</t>
  </si>
  <si>
    <t>Relevé Mai 2017 au 22/05/17
FRAM</t>
  </si>
  <si>
    <t>Relevé Mai 2017 au 15/05/17
FRAM</t>
  </si>
  <si>
    <t>EXERCISE 2017\020 FACTURES ACHAT\AMERICAN EXPRESS\FRAM\17-05 MAI\AMEX FRAM - Relevé 991602917142 - 22.05.17.pdf</t>
  </si>
  <si>
    <t>KAIROS FORMATIONS</t>
  </si>
  <si>
    <t>KB0324</t>
  </si>
  <si>
    <t>Formation PCR A DELZENNE du 20/03 au 28/04/17</t>
  </si>
  <si>
    <t>EXERCISE 2017\020 FACTURES ACHAT\KAIROS\17-05 MAI\KAIROS - Fact KB0324 - 23.05.17.pdf</t>
  </si>
  <si>
    <t>Forfait, formules et options parc 8 lignes Avril 2017</t>
  </si>
  <si>
    <t>EXERCISE 2017\020 FACTURES ACHAT\ORANGE\Compte 61021181\17-04 AVRIL\ORANGE - Fact 53614974 - 30.04.17.pdf</t>
  </si>
  <si>
    <t>Loyer juin 2017 CV-567-EC</t>
  </si>
  <si>
    <t>EXERCISE 2017\020 FACTURES ACHAT\SIXT\17-05 MAI\SIXT - Fact 56696484 - 22.05.17.pdf</t>
  </si>
  <si>
    <t>Note de frais formation IRATA Mai 2017</t>
  </si>
  <si>
    <t>Note de frais Mai 2017 (achats pour CF)</t>
  </si>
  <si>
    <t>TM5</t>
  </si>
  <si>
    <t>TMA6</t>
  </si>
  <si>
    <t>Prestation Training Manager Mai 2017</t>
  </si>
  <si>
    <t xml:space="preserve">Prestation Training Manager Juin 2017 </t>
  </si>
  <si>
    <t>EXERCISE 2017\020 FACTURES ACHAT\PROWAR (NAVIER Stéphane)\17-05 MAI\PROWAR - Fact TM5 - 22.05.17.pdf</t>
  </si>
  <si>
    <t>EXERCISE 2017\020 FACTURES ACHAT\PROWAR (NAVIER Stéphane)\17-06 JUIN\PROWAR - Fact TMA6 - 01.06.17.pdf</t>
  </si>
  <si>
    <t>FI2</t>
  </si>
  <si>
    <t>EXERCISE 2017\020 FACTURES ACHAT\PROWAR (NAVIER Stéphane)\17-05 MAI\PROWAR - Fact FI2 - 20.05.17.pdf</t>
  </si>
  <si>
    <t>Taxi pour assesseurs CDG/EPINAY A/R :
15-16/12/16 R CARTER
23-24/02/17 M CASTLE
31/03/17 R CARTER
19/05/17 A FORREST</t>
  </si>
  <si>
    <t>FALL FACTOR ZERO LTD (FORREST Alan)</t>
  </si>
  <si>
    <t>ATIS003</t>
  </si>
  <si>
    <t>Assessment IRATA EPINAY du 19/05/17</t>
  </si>
  <si>
    <t>EXERCISE 2017\020 FACTURES ACHAT\FALL FACTOR ZERO LTD (FORREST Alan)\17-05 MAI\FALL FACTOR - Fact ATIS003 - 24.05.17.pdf</t>
  </si>
  <si>
    <t>TEPA/KAO/ATISSAS/10/MAY2017</t>
  </si>
  <si>
    <t>Prestation Karim LAKKIMI projet KAOMBO - MAI 2017</t>
  </si>
  <si>
    <t>EXERCISE 2017\020 FACTURES ACHAT\LAKKIMI Karim\17-05 MAI\LAKKIMI - Fact 10MAY2017 - 23.05.17.pdf</t>
  </si>
  <si>
    <t>14914N2278 : Remboursement trop versé</t>
  </si>
  <si>
    <t>EI170301352</t>
  </si>
  <si>
    <t>S70584537</t>
  </si>
  <si>
    <t>Contrats longue durée D6158165 (Clio DP-776-DH) - location + assurance - Juin 2017</t>
  </si>
  <si>
    <t>EXERCISE 2017\020 FACTURES ACHAT\DIAC LOCATION\17-06 JUIN\DIAC - Fact S70584537 - 01.06.17.pdf</t>
  </si>
  <si>
    <r>
      <t>Assessment du 19/05/17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M MAKHBI / E BRESSAC / I GLAIN / C BOYER</t>
    </r>
  </si>
  <si>
    <t>EXERCISE 2017\020 FACTURES ACHAT\IRATA\A PAYER\IRATA - Fact 152731 - 31.05.17.pdf</t>
  </si>
  <si>
    <t>17.05.139</t>
  </si>
  <si>
    <r>
      <t xml:space="preserve">CQP - 7 candidats - convention 2017-05090 - EPINAY le 19/05/17
</t>
    </r>
    <r>
      <rPr>
        <sz val="11"/>
        <color rgb="FFFF0000"/>
        <rFont val="Calibri"/>
        <family val="2"/>
      </rPr>
      <t>&gt; Attention, mauvais montant renseigné sur la convention donc trop versé le 15/05/17 = 740 €
A déduire de la prochaine facture</t>
    </r>
  </si>
  <si>
    <t>EXERCISE 2017\020 FACTURES ACHAT\DPMC\17-05 MAI\DPMC - Convention 2017-05090 corrective - 31.05.17.pdf</t>
  </si>
  <si>
    <t>F7E63701</t>
  </si>
  <si>
    <t>EXERCISE 2017\020 FACTURES ACHAT\TOTAL\17-05 MAI\TOTAL - Fact F7E63701 - 31.05.17.pdf</t>
  </si>
  <si>
    <t>F034021090</t>
  </si>
  <si>
    <t>Location AUDI Q3 - Contrat 16329773LLD0 - 01 au 30/06/17</t>
  </si>
  <si>
    <t>EXERCISE 2017\020 FACTURES ACHAT\VOLKSWAGEN BANK\17-06 JUIN\VLKSWGN BK - Fact F034021090 - 01.06.17.pdf</t>
  </si>
  <si>
    <t>C ABDALLAH - Prestation KAOMBO - Janvier 2017</t>
  </si>
  <si>
    <t>EXERCISE 2017\020 FACTURES ACHAT\NOVA PEOPLE\17-01 JANVIER\NOVA - Fact 5945 (ABDALLAH Services) - 31.01.17.pdf</t>
  </si>
  <si>
    <t>S CATALAN - Prestation KAOMBO (TEPA-KAO-2016-S-374) - Décembre 2016</t>
  </si>
  <si>
    <t>EXERCISE 2017\020 FACTURES ACHAT\NOVA PEOPLE\16-12 DECEMBRE\NOVA PEOPLE - Fact 5821 (Catalan) - 31.12.16.pdf</t>
  </si>
  <si>
    <t>NZ08015 - 2017/F6287520</t>
  </si>
  <si>
    <t>Loyer Juin 2017</t>
  </si>
  <si>
    <t>EXERCISE 2017\020 FACTURES ACHAT\ORANGE\Contrat NZ08015\17-06 JUIN\ORANGE - Fact F6287520 - 01.06.17.pdf</t>
  </si>
  <si>
    <t>FA1100</t>
  </si>
  <si>
    <t>EXERCISE 2017\020 FACTURES ACHAT\BIO NET\17-05 MAI\BIO NET - Fact 1100 - 31.05.17.pdf</t>
  </si>
  <si>
    <t>Loyer trimestriel - 2017 T3
Période du 01/07 au 30/09/17</t>
  </si>
  <si>
    <t>EXERCISE 2017\020 FACTURES ACHAT\SCI COUPERIGNE\17-06 JUIN\SCI COUPERIGNE - Fact 249 - 01.06.17.pdf</t>
  </si>
  <si>
    <t>GT Rope Access Services Ltd (G TODESCO)</t>
  </si>
  <si>
    <t>1703/T</t>
  </si>
  <si>
    <t>Formation IRATA TRINIDAD &amp; TOBAGO du 18/05 au 05/06/17</t>
  </si>
  <si>
    <t>Nettoyage locaux mai 2017</t>
  </si>
  <si>
    <t>0862017</t>
  </si>
  <si>
    <t>EXERCISE 2017\020 FACTURES ACHAT\HAUTEUR ET SECURITE\17-06 JUIN\H&amp;S - Fact 170175 - 01.06.17.pdf</t>
  </si>
  <si>
    <t>AUDIT ISO 9001 2015 19/05/2017</t>
  </si>
  <si>
    <t>EXERCISE 2017\020 FACTURES ACHAT\TUV\17-05 MAI\TUV - Fact 74057905 - 30.05.17.pdf</t>
  </si>
  <si>
    <t>AGORA COPIES SERVICES</t>
  </si>
  <si>
    <t>Impressions manuels pour formation</t>
  </si>
  <si>
    <t>EXERCISE 2017\020 FACTURES ACHAT\AGORA COPIES SERVICES\17-05 MAI\AGORA COPIES - Fact 122051701 - 22.05.17.pdf</t>
  </si>
  <si>
    <t>Location Fontaine à eau - Juin 2017</t>
  </si>
  <si>
    <t>EXERCISE 2017\020 FACTURES ACHAT\CULLIGAN\17-05 MAI\CULLIGAN - Fact 407C040810_01 - 29.05.17.pdf</t>
  </si>
  <si>
    <t>DPI INFORMATIQUE</t>
  </si>
  <si>
    <t>Achat fournitures bureau pour ATIS - Livraison 6394 du 01/06/17</t>
  </si>
  <si>
    <t>0852017</t>
  </si>
  <si>
    <t>EXERCISE 2017\020 FACTURES ACHAT\DPI INFORMATIQUE\17-06 JUIN\DPI - Fact 004667 - 02.06.17.pdf</t>
  </si>
  <si>
    <t>C ABDALLAH - Prestation KAOMBO - Mai 2017</t>
  </si>
  <si>
    <t>EXERCISE 2017\020 FACTURES ACHAT\NOVA PEOPLE\17-05 MAI\NOVA PEOPLE (UK) - Fact 4851 (ABDALLAH) - 31.05.17.pdf</t>
  </si>
  <si>
    <t>S MANESTER - TEPA-KAO-2016-S-3-328 / 4230018014 - Mai 2017</t>
  </si>
  <si>
    <t>EXERCISE 2017\020 FACTURES ACHAT\NOVA PEOPLE\17-05 MAI\NOVA PEOPLE (UK) - Fact 4852 (MANESTER) - 31.05.17.pdf</t>
  </si>
  <si>
    <t>C MOREL - KAO-2016-OA-003 / 4230019052 - Prestation Mai 2017</t>
  </si>
  <si>
    <t>EXERCISE 2017\020 FACTURES ACHAT\NOVA PEOPLE\17-05 MAI\NOVA PEOPLE (UK) - Fact 4853 (MOREL) - 31.05.17.pdf</t>
  </si>
  <si>
    <t>L PRIZMIC - Prestation KAO-2016-OA-003 / 4230018934 - Mai 2017</t>
  </si>
  <si>
    <t>EXERCISE 2017\020 FACTURES ACHAT\NOVA PEOPLE\17-05 MAI\NOVA PEOPLE (UK) - Fact 4854 (PRIZMIC) - 31.05.17.pdf</t>
  </si>
  <si>
    <t>S SINTIC - KAO-2016-OA-003 / 4230019056 - Prestation Mai 2017</t>
  </si>
  <si>
    <t>EXERCISE 2017\020 FACTURES ACHAT\NOVA PEOPLE\17-05 MAI\NOVA PEOPLE (UK) - Fact 4855 (SINTIC) - 31.05.17.pdf</t>
  </si>
  <si>
    <t>S CATALAN - Prestation KAOMBO (TEPA-KAO-2016-S-374) - Mai 2017</t>
  </si>
  <si>
    <t>EXERCISE 2017\020 FACTURES ACHAT\NOVA PEOPLE\17-05 MAI\NOVA PEOPLE - Fact 6310 (CATALAN) - 31.05.17.pdf</t>
  </si>
  <si>
    <t>MANCONE Marion</t>
  </si>
  <si>
    <t>VUILLEMIN Arnaud</t>
  </si>
  <si>
    <t>Remboursement de l'acompte payé par chèque sur SMC le 05/04/17 pour formation IRATA VITROLLES du 24 au 28/04/17 car facture intégralement prise en charge par POLE EMPLOI</t>
  </si>
  <si>
    <t>Remboursement de 45 % suite paiement de la formation (versé sur SMC 1000 € le 22/03/17 + 2100 € le 12/04/17) mais annulation car blessure. Reporte la formation aux 18/09-20/10/17, formation CQP à EPINAY</t>
  </si>
  <si>
    <t>EXERCISE 2017\020 FACTURES ACHAT\MANCONE Marion\MANCONE - Remboursement acompte car pec de PE - 01.06.17.pdf</t>
  </si>
  <si>
    <t>EXERCISE 2017\020 FACTURES ACHAT\VUILLEMIN Arnaud\17-05 MAI\VUILLEMIN - Remboursement suite formation annulé.pdf</t>
  </si>
  <si>
    <t>Formation - Mai 2017 - S ROCHEREUX</t>
  </si>
  <si>
    <t>EXERCISE 2017\020 FACTURES ACHAT\ACTUAL SETT IDF\17-05 MAI\ACTUAL SETT - Fact 75400528 - 31.05.17.pdf</t>
  </si>
  <si>
    <t>Visite médicale G PITAVIN le 26/05/17</t>
  </si>
  <si>
    <t>EXERCISE 2017\020 FACTURES ACHAT\EXPERTIS\17-05 MAI\EXPERTIS - Fact 48787 (PITAVIN) - 31.05.17.pdf</t>
  </si>
  <si>
    <t>NdD CG0012017ATISSAS</t>
  </si>
  <si>
    <t>Régularisation ATE 2013-2014 suite à contrôle fiscal de 2017</t>
  </si>
  <si>
    <t>EXERCISE 2017\020 FACTURES ACHAT\ATIS CONGO\17-06 JUIN\ATIS CONGO - NOTE DE DEBOURS CG0012017ATISSAS - 07.06.17.pdf</t>
  </si>
  <si>
    <t>RBLA211</t>
  </si>
  <si>
    <t>Assessment IRATA TRINIDAD &amp; TOBAGO 2-5/06/17</t>
  </si>
  <si>
    <t>EXERCISE 2017\020 FACTURES ACHAT\ROPE BASE (R CARTER)\17-06 JUIN\ROPE BASE - Fact RBLA211 - 08.06.17.pdf</t>
  </si>
  <si>
    <t>1706C0034779</t>
  </si>
  <si>
    <t>Abonnement alarme du 01/06 au 30/06/17</t>
  </si>
  <si>
    <t>EXERCISE 2017\020 FACTURES ACHAT\VERISURE SECURITAS\17-06 JUIN\VERISURE - Fact 1706C0034779 - 01.06.17.pdf</t>
  </si>
  <si>
    <t>CG0282017ATIS</t>
  </si>
  <si>
    <t>Prestation P LOUKELO - Baseline Inspection MHN CONGO - Février 2017</t>
  </si>
  <si>
    <t>EXERCISE 2017\020 FACTURES ACHAT\ATIS CONGO\17-02 FEVRIER\ATIS CONGO - Fact CG0282017ATIS (LOUKELO) - 28.02.17.pdf</t>
  </si>
  <si>
    <t>Prestation P LOUKELO - Baseline Inspection MHN CONGO - Mars 2017</t>
  </si>
  <si>
    <t>EXERCISE 2017\020 FACTURES ACHAT\ATIS CONGO\17-03 MARS\ATIS CONGO - Fact CG0452017ATIS (LOUKELO) - 31.03.17.pdf</t>
  </si>
  <si>
    <t>CG0452017ATIS</t>
  </si>
  <si>
    <t>EXERCISE 2017\020 FACTURES ACHAT\PETZL\17-06 JUIN\PETZL - Fact 7000163097 (0722017) - 12.06.17.pdf</t>
  </si>
  <si>
    <t>0892017</t>
  </si>
  <si>
    <t>Commande n°108945 du 09/06/17 pour revente</t>
  </si>
  <si>
    <t>EXERCISE 2017\020 FACTURES ACHAT\PETZL\17-06 JUIN\PETZL - Fact 7000163098 (0892017) - 12.06.17.pdf</t>
  </si>
  <si>
    <t>EXERCISE 2017\020 FACTURES ACHAT\NOVA PEOPLE\17-05 MAI\NOVA PEOPLE (UK) - Fact 4858 (SINTIC) - 31.05.17.pdf</t>
  </si>
  <si>
    <t>01.06.2017</t>
  </si>
  <si>
    <t>Formation SST EPINAY - 2 et 6/06/17</t>
  </si>
  <si>
    <t>EXERCISE 2017\020 FACTURES ACHAT\YMF (MOUELLIC)\17-06 JUIN\YMF - Fact 01.06.2017 - 06.06.17.pdf</t>
  </si>
  <si>
    <t>Caisse d'Epargne</t>
  </si>
  <si>
    <t>17.06.155</t>
  </si>
  <si>
    <t>EXERCISE 2017\020 FACTURES ACHAT\DPMC\17-06 JUIN\DPMC - Fact 17.06.155 - 16.06.17.pdf</t>
  </si>
  <si>
    <t>Envois MAI 2017</t>
  </si>
  <si>
    <t>EXERCISE 2017\020 FACTURES ACHAT\LA POSTE\17-06 JUIN\LA POSTE - Fact 47505267 - 09.06.17.pdf</t>
  </si>
  <si>
    <t>BVF174516</t>
  </si>
  <si>
    <t>0882017</t>
  </si>
  <si>
    <t>Commande matériel BVC1703647 du 14/04/17 pour revente</t>
  </si>
  <si>
    <t>EXERCISE 2017\020 FACTURES ACHAT\BEAL\17-06 JUIN\BEAL - Fact BVF174516 - 07.06.17.pdf</t>
  </si>
  <si>
    <t>J DA COSTA - Prestation Operational Safety Engineer AO/DB17/EXP - Mai 2017</t>
  </si>
  <si>
    <t>EXERCISE 2017\020 FACTURES ACHAT\CORIALIS\17-05 MAI\CORIALIS - Fact 17078 (DA COSTA service) - 31.05.17.pdf</t>
  </si>
  <si>
    <t>P DUPRAT - Coating Painting Supervisor TEPA-KAO-2015-S1-147 PiD - Avril 2017</t>
  </si>
  <si>
    <t>P DUPRAT - Coating Painting Supervisor TEPA-KAO-2015-S1-147 PiD - Mai 2017</t>
  </si>
  <si>
    <t>EXERCISE 2017\020 FACTURES ACHAT\CORIALIS\17-05 MAI\CORIALIS - Fact 17079 (DUPRAT service) - 31.05.17.pdf</t>
  </si>
  <si>
    <t>N MANIN - Pre-Comissioning Coord. &amp; ICAPS Administ. - Mai 2017</t>
  </si>
  <si>
    <t>EXERCISE 2017\020 FACTURES ACHAT\CORIALIS\17-05 MAI\CORIALIS - Fact 17080 (MANIN service) - 31.05.17.pdf</t>
  </si>
  <si>
    <t>EXERCISE 2017\020 FACTURES ACHAT\CORIALIS\17-05 MAI\CORIALIS - Fact 17081 (MOUSSA service) - 31.05.17.pdf</t>
  </si>
  <si>
    <t>T ODIN - Prestation Welding Supervisor TEPA-KAO-2016-S-120 ThO - Mai 2017</t>
  </si>
  <si>
    <t>EXERCISE 2017\020 FACTURES ACHAT\CORIALIS\17-05 MAI\CORIALIS - Fact 17082 (ODIN service) - 31.05.17.pdf</t>
  </si>
  <si>
    <t>0442026150 17E3- 2N03</t>
  </si>
  <si>
    <t>EXERCISE 2017\020 FACTURES ACHAT\ORANGE\0442026150\17-06 JUIN\ORANGE - Fact 0442026150 17E3- 2N03 - 13.06.17.pdf</t>
  </si>
  <si>
    <t>0442437967 17E3- 1D06</t>
  </si>
  <si>
    <t>Abonnement ligne fixe et Internet avril/mai/juin 2017 suivant rubriques</t>
  </si>
  <si>
    <t>EXERCISE 2017\020 FACTURES ACHAT\ORANGE\0442437967\17-06 JUIN\ORANGE - Fact 0442437967 17E3- 1D06 - 13.06.17.pdf</t>
  </si>
  <si>
    <t>ROPE ACCESS TRAINING (PEYRET Pierre)</t>
  </si>
  <si>
    <t xml:space="preserve">Formation CQP EPINAY du 7 au 14/06/17 </t>
  </si>
  <si>
    <t>EXERCISE 2017\020 FACTURES ACHAT\ROPE ACCESS TRAINING (PEYRET P)\17-06 JUIN\ROPE ACCESS TRAINING - Fact 2017-030 - 16.06.17.pdf</t>
  </si>
  <si>
    <t xml:space="preserve">2014 T4 : Regularisation </t>
  </si>
  <si>
    <t xml:space="preserve">2015 T1 et T2 : Regularisation </t>
  </si>
  <si>
    <t>Cotisations sur la période du 11/09 au 31/12/14 pour JANNIN</t>
  </si>
  <si>
    <t>Cotisations sur la période du 01/01 au 30/06/15 pour 12 pers</t>
  </si>
  <si>
    <t>2017-030</t>
  </si>
  <si>
    <t>MARC MAGNAN DEPANNAGE</t>
  </si>
  <si>
    <t>DEP2017-37</t>
  </si>
  <si>
    <t>Dépanneuse pour remorquage Clio DP-776-DH le 08/06/17 + transport au garage CARROSSERIE CENTER + gardiennage 8 jours</t>
  </si>
  <si>
    <t>EXERCISE 2017\020 FACTURES ACHAT\MARC MAGNAN DEPANNAGE\17-06 JUIN\MARC MAGNAN DEP - Fact DEP2017-37 - 16.06.17.pdf</t>
  </si>
  <si>
    <t>IRADUKUNDA Délice</t>
  </si>
  <si>
    <t>Visa refusé pour venir faire formation IRATA - Remboursement de l'acompte versé</t>
  </si>
  <si>
    <t>796/1000310</t>
  </si>
  <si>
    <t>Formation semaine 20 - Mai 2017
J SANT ANNA IRATA VITROLLES</t>
  </si>
  <si>
    <t>EXERCISE 2017\020 FACTURES ACHAT\ACTUAL\17-05 MAI\ACTUAL - Fact 796_1000310 - 31.05.17.pdf</t>
  </si>
  <si>
    <t>EXERCISE 2015\020 FACTURES ACHAT\POLE EMPLOI EXPATRIES\2015 T1 T2\POLE EMP EXPAT - Bordereau 2015 T1 T2.pdf</t>
  </si>
  <si>
    <t>EXERCISE 2015\020 FACTURES ACHAT\POLE EMPLOI EXPATRIES\2014 T4 JLJ\PE EXPAT - Bordereau cotisation JLJ 2014 T4.pdf</t>
  </si>
  <si>
    <t>EXERCISE 2015\020 FACTURES ACHAT\POLE EMPLOI EXPATRIES\2015 T1 T2\POLE EMPLOI EXPAT - 2015 T1 T2 Somme due au 22.09.15.pdf</t>
  </si>
  <si>
    <t>EXERCISE 2015\020 FACTURES ACHAT\POLE EMPLOI EXPATRIES\2015 T3\POLE EMPLOI EXPAT - Bordereau cotisation 2015 T3.pdf</t>
  </si>
  <si>
    <t>EXERCISE 2015\020 FACTURES ACHAT\POLE EMPLOI EXPATRIES\2015 T3\POLE EMPLOI EXPAT - 2014 2015 Somme due au 28.10.15.pdf</t>
  </si>
  <si>
    <t>Convention 2017-06116</t>
  </si>
  <si>
    <t>EXERCISE 2017\020 FACTURES ACHAT\DPMC\17-06 JUIN\DPMC - Convention 2017-06116 - 30.06.17.pdf</t>
  </si>
  <si>
    <t>REGENT HOTEL PALACE</t>
  </si>
  <si>
    <t>PRO FORMA</t>
  </si>
  <si>
    <t>Réservation du 08 au 23/07/17 pour BSI Middle East &amp; Africa</t>
  </si>
  <si>
    <t>EXERCISE 2017\020 FACTURES ACHAT\REGENT PALACE HOTEL\RPH - Proforma invoice BSI Middle East - 21.06.17.pdf</t>
  </si>
  <si>
    <t>F7F78121</t>
  </si>
  <si>
    <t>EXERCISE 2017\020 FACTURES ACHAT\TOTAL\17-06 JUIN\TOTAL - Fact F7F78121 - 15.06.17.pdf</t>
  </si>
  <si>
    <t>Avoir 17050244</t>
  </si>
  <si>
    <t>EXERCISE 2017\020 FACTURES ACHAT\CORIALIS ENGINEERS\17-05 MAI\CORIALIS ENGIN - Avoir 17050244 - 31.05.17.pdf</t>
  </si>
  <si>
    <t>EI170501379</t>
  </si>
  <si>
    <t>Prestation J CAMLONG - Rotating Mechanical Methods Engineering - ANGOLA - Mai 2017</t>
  </si>
  <si>
    <t>GBF (G BERTHIER)</t>
  </si>
  <si>
    <t>0617-101</t>
  </si>
  <si>
    <t>Formation SST NICE 12 et 13/06/17</t>
  </si>
  <si>
    <t>EXERCISE 2017\020 FACTURES ACHAT\GBF (BERTHIER Gwendoline)\17-06 JUIN\GBF - Fact 0617-101 - 13.06.17.pdf</t>
  </si>
  <si>
    <t>EXERCISE 2017\020 FACTURES ACHAT\GT ROPE ACCESS SERVICES (G TODESCO)\17-02 (05 MAI)\GT RAS LTD - Fact  1703 - 02.02.17.pdf</t>
  </si>
  <si>
    <t>BVF173030</t>
  </si>
  <si>
    <t>Commande matériel BVC1703442 du 12/04/17 pour revente</t>
  </si>
  <si>
    <t>0742017</t>
  </si>
  <si>
    <t>EXERCISE 2017\020 FACTURES ACHAT\BEAL\17-04 AVRIL\BEAL - Fact BVF173030 - 13.04.17.pdf</t>
  </si>
  <si>
    <t>0912017</t>
  </si>
  <si>
    <t>Commande n°110878 du 19/06/17 pour revente et CF</t>
  </si>
  <si>
    <t>EXERCISE 2017\020 FACTURES ACHAT\PETZL\17-06 JUIN\PETZL - Fact 7000166487 (0912017) - 21.06.17.pdf</t>
  </si>
  <si>
    <t>EXERCISE 2017\020 FACTURES ACHAT\PETZL\17-06 JUIN\PETZL - Fact 7000166488 (0932017) - 21.06.17.pdf</t>
  </si>
  <si>
    <t>0932017</t>
  </si>
  <si>
    <t>Commande n°111205 du 19/06/17 pour AWG</t>
  </si>
  <si>
    <t>Formation SST de S ROCHEREUX 13-14/06/17</t>
  </si>
  <si>
    <t>EXERCISE 2017\020 FACTURES ACHAT\BUREAU VERITAS\17-06 JUIN\BUREAU VERITAS - Fact 17796583 - 14.06.17.pdf</t>
  </si>
  <si>
    <t>S SINTIC - KAO-2016-OA-003 / 4230019056 - Frais Avril/Mai/Juin 2017</t>
  </si>
  <si>
    <t>Forfait, formules et options parc 8 lignes Mai 2017</t>
  </si>
  <si>
    <t>EXERCISE 2017\020 FACTURES ACHAT\ORANGE\Compte 61021181\17-05 MAI\ORANGE - Fact 54009527 - 31.05.17.pdf</t>
  </si>
  <si>
    <t>Transports Matériel CF
VITROLLES &gt; EPINAY le 09/06/17</t>
  </si>
  <si>
    <t>EXERCISE 2017\020 FACTURES ACHAT\COMETRANS\17-06 JUIN\COMETRANS - Fact 103952 - 20.06.17.pdf</t>
  </si>
  <si>
    <t>Visite médicale T DUBREUIL centre CIVEM/ABCOS SANTE/CBSA PARIS le 20/12/16 avant GABON</t>
  </si>
  <si>
    <t>020-FL-21575309</t>
  </si>
  <si>
    <t>Contrat K32613901
Location copieur multifonction OLIVETTI + ordinateur de bureau HEWLETT-PACKARD du 01/07 au 30/09/17</t>
  </si>
  <si>
    <t>EXERCISE 2017\020 FACTURES ACHAT\CM-CIC LEASING SOLUTIONS (Ancien GE CAPITAL EQUIP.)\CM CIC LS - Fact 020-FL-21575309 - 14.06.17.pdf</t>
  </si>
  <si>
    <t>PROGRESSIVE</t>
  </si>
  <si>
    <t>1008000650569</t>
  </si>
  <si>
    <t>Prestation Steven DUNBAR - Déc 2014 + fin Janv 2015</t>
  </si>
  <si>
    <t>EXERCISE 2017\020 FACTURES ACHAT\PROGRESSIVE\17-03 MARS\PROGRESSIVE - Fact 01008000650569 - 31.03.17.pdf</t>
  </si>
  <si>
    <t>1008000650570</t>
  </si>
  <si>
    <t>Prestation Steven DUNBAR - Fin Mars 2015</t>
  </si>
  <si>
    <t>EXERCISE 2017\020 FACTURES ACHAT\PROGRESSIVE\17-03 MARS\PROGRESSIVE - Fact 01008000650570 - 31.03.17.pdf</t>
  </si>
  <si>
    <t>1008000650571</t>
  </si>
  <si>
    <t>CM-CIC LEASING SOLUTIONS
(ancien GE CAPITAL EQUIPEMENT)</t>
  </si>
  <si>
    <t>Prestation Steven DUNBAR - Avr 2015</t>
  </si>
  <si>
    <t>EXERCISE 2017\020 FACTURES ACHAT\PROGRESSIVE\17-03 MARS\PROGRESSIVE - Fact 01008000650571 - 31.03.17.pdf</t>
  </si>
  <si>
    <t>1008000650572</t>
  </si>
  <si>
    <t>Prestation Steven DUNBAR - Juin 2015</t>
  </si>
  <si>
    <t>EXERCISE 2017\020 FACTURES ACHAT\PROGRESSIVE\17-03 MARS\PROGRESSIVE - Fact 01008000650572 - 31.03.17.pdf</t>
  </si>
  <si>
    <t>1008000650573</t>
  </si>
  <si>
    <t>EXERCISE 2017\020 FACTURES ACHAT\PROGRESSIVE\17-03 MARS\PROGRESSIVE - Fact 01008000650573 - 31.03.17.pdf</t>
  </si>
  <si>
    <t>Prestation Steven DUNBAR - Mai 2015</t>
  </si>
  <si>
    <t>1008000650574</t>
  </si>
  <si>
    <t>Prestation Steven DUNBAR - Fin Sept/début Oct et Nov 2015</t>
  </si>
  <si>
    <t>EXERCISE 2017\020 FACTURES ACHAT\PROGRESSIVE\17-03 MARS\PROGRESSIVE - Fact 01008000650574 - 31.03.17.pdf</t>
  </si>
  <si>
    <t>02-GC-2017</t>
  </si>
  <si>
    <t>Prestation pour TEPA Completion and Well Intervention Superintendent - Février 2017</t>
  </si>
  <si>
    <t>EXERCISE 2017\020 FACTURES ACHAT\CHALINE Gérard\17-02 FEVRIER\G CHALINE - Fact 02-GC-2017 - 28.02.17.pdf</t>
  </si>
  <si>
    <t>BVF174926</t>
  </si>
  <si>
    <t>EXERCISE 2017\020 FACTURES ACHAT\BEAL\17-06 JUIN\BEAL - Fact BVF174926 - 16.06.17.pdf</t>
  </si>
  <si>
    <t>EXERCISE 2017\020 FACTURES ACHAT\STICKAD\16-12 DECEMBRE\STICKAD - Fact F-2017_01_00006 - 03.01.17.pdf</t>
  </si>
  <si>
    <t>STPS</t>
  </si>
  <si>
    <t>Remboursement pour formation CQP EPINAY non faite complètement pour 2 stagiaires : MIRI et GONCALVES</t>
  </si>
  <si>
    <t>20171363900595</t>
  </si>
  <si>
    <t>075/</t>
  </si>
  <si>
    <t xml:space="preserve">virement CE </t>
  </si>
  <si>
    <r>
      <t xml:space="preserve">Appel de cotisation période du 01/01/17 au 31/03/17 (1er TR 2017) + Complémentaire zone ESPAGNE + Assurance + CFE = </t>
    </r>
    <r>
      <rPr>
        <b/>
        <sz val="11"/>
        <color rgb="FF000000"/>
        <rFont val="Calibri"/>
        <family val="2"/>
      </rPr>
      <t>15 558,05 €</t>
    </r>
    <r>
      <rPr>
        <sz val="11"/>
        <color rgb="FF000000"/>
        <rFont val="Calibri"/>
        <family val="2"/>
        <charset val="1"/>
      </rPr>
      <t xml:space="preserve">
</t>
    </r>
    <r>
      <rPr>
        <sz val="11"/>
        <color rgb="FF0000FF"/>
        <rFont val="Calibri"/>
        <family val="2"/>
      </rPr>
      <t xml:space="preserve">+ Reprise de l'Appel de cotisation période du 01/10/16 au 31/12/16 (4ème TR 2016) + Complémentaire zone ESPAGNE + Assurance = </t>
    </r>
    <r>
      <rPr>
        <b/>
        <sz val="11"/>
        <color rgb="FF0000FF"/>
        <rFont val="Calibri"/>
        <family val="2"/>
      </rPr>
      <t>13 536,85 €</t>
    </r>
    <r>
      <rPr>
        <sz val="11"/>
        <color rgb="FF0000FF"/>
        <rFont val="Calibri"/>
        <family val="2"/>
      </rPr>
      <t xml:space="preserve">
mais déjà réglé le 31/03/17</t>
    </r>
    <r>
      <rPr>
        <sz val="11"/>
        <color rgb="FFFF0000"/>
        <rFont val="Calibri"/>
        <family val="2"/>
      </rPr>
      <t xml:space="preserve">
</t>
    </r>
    <r>
      <rPr>
        <b/>
        <sz val="11"/>
        <color rgb="FFFF0000"/>
        <rFont val="Calibri"/>
        <family val="2"/>
      </rPr>
      <t>&gt; Trop payé de 13 536,85 € à déduire de l'appel de cotisation du 2nd TR 2017</t>
    </r>
  </si>
  <si>
    <t>ATIS contrat GME 10557 2T 2017</t>
  </si>
  <si>
    <r>
      <t xml:space="preserve">Appel de cotisation période du 01/04/17 au 30/06/17 (2eme TR 2017) + Complémentaire zone ESPAGNE + Assurance + CFE
</t>
    </r>
    <r>
      <rPr>
        <sz val="11"/>
        <color rgb="FFFF0000"/>
        <rFont val="Calibri"/>
        <family val="2"/>
      </rPr>
      <t>&gt; Trop payé du 27/06/17 de 13 536,85 € à déduire</t>
    </r>
    <r>
      <rPr>
        <sz val="11"/>
        <color rgb="FF000000"/>
        <rFont val="Calibri"/>
        <family val="2"/>
        <charset val="1"/>
      </rPr>
      <t xml:space="preserve">
</t>
    </r>
    <r>
      <rPr>
        <b/>
        <sz val="11"/>
        <color rgb="FFFF0000"/>
        <rFont val="Calibri"/>
        <family val="2"/>
      </rPr>
      <t>&gt; Reste à régler : 2 672,87 €</t>
    </r>
  </si>
  <si>
    <t>EXERCISE 2017\020 FACTURES ACHAT\APRIL\17-06 JUIN</t>
  </si>
  <si>
    <t>Hébergement N LE PLAIN du 22 au 27/01/17 (IRATA)
PROFORMA 075/24533</t>
  </si>
  <si>
    <t>075/1042589</t>
  </si>
  <si>
    <r>
      <t xml:space="preserve">CQP - 1 candidat - convention 2017-06105 - EPINAY le 15/06/17
</t>
    </r>
    <r>
      <rPr>
        <sz val="11"/>
        <color rgb="FFFF0000"/>
        <rFont val="Calibri"/>
        <family val="2"/>
      </rPr>
      <t>&gt; RIEN A PAYER CAR TROP VERSE le 15/05/17
&gt; Reste encore en trop versé = 250 €</t>
    </r>
  </si>
  <si>
    <r>
      <t xml:space="preserve">CQP - 3 candidats - convention 2017-06116 - EPINAY le 30/06/17
</t>
    </r>
    <r>
      <rPr>
        <sz val="11"/>
        <color rgb="FFFF0000"/>
        <rFont val="Calibri"/>
        <family val="2"/>
      </rPr>
      <t>&gt; 740 € - 490 € (fact 17.06.155) = 250 € restant à déduire
&gt; montant à régler : 1 220 €</t>
    </r>
  </si>
  <si>
    <t>EXERCISE 2017\020 FACTURES ACHAT\IRATA\PAYEES\151823 151994 152036\IRATA - Fact 151823 - 12.04.17.pdf</t>
  </si>
  <si>
    <t>EXERCISE 2017\020 FACTURES ACHAT\IRATA\PAYEES\151823 151994 152036\IRATA - Fact 151994 - 21.04.17.pdf</t>
  </si>
  <si>
    <t>EXERCISE 2017\020 FACTURES ACHAT\IRATA\PAYEES\151823 151994 152036\IRATA - Fact 152036 - 26.04.17.pdf</t>
  </si>
  <si>
    <t>BVF175046</t>
  </si>
  <si>
    <t>0922017</t>
  </si>
  <si>
    <t>EXERCISE 2017\020 FACTURES ACHAT\BEAL\17-06 JUIN\BEAL - Fact BVF175046 - 20.06.17.pdf</t>
  </si>
  <si>
    <t>Note de frais JUIN 2017</t>
  </si>
  <si>
    <t>104028</t>
  </si>
  <si>
    <t>EXERCISE 2017\020 FACTURES ACHAT\COMETRANS\17-06 JUIN\COMETRANS - Fact 104028 - 23.06.17.pdf</t>
  </si>
  <si>
    <t>153160</t>
  </si>
  <si>
    <r>
      <t>Assessment du 02/06/17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G BARROW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C BAAL / V RATTAN / P CHANDERBAN
</t>
    </r>
    <r>
      <rPr>
        <u/>
        <sz val="11"/>
        <color rgb="FF000000"/>
        <rFont val="Calibri"/>
        <family val="2"/>
      </rPr>
      <t>L3</t>
    </r>
    <r>
      <rPr>
        <sz val="11"/>
        <color rgb="FF000000"/>
        <rFont val="Calibri"/>
        <family val="2"/>
      </rPr>
      <t xml:space="preserve"> : J ALLEN
</t>
    </r>
    <r>
      <rPr>
        <u/>
        <sz val="11"/>
        <color rgb="FF000000"/>
        <rFont val="Calibri"/>
        <family val="2"/>
      </rPr>
      <t>L3 refresh</t>
    </r>
    <r>
      <rPr>
        <sz val="11"/>
        <color rgb="FF000000"/>
        <rFont val="Calibri"/>
        <family val="2"/>
      </rPr>
      <t xml:space="preserve"> : GM TODESCO
</t>
    </r>
    <r>
      <rPr>
        <u/>
        <sz val="11"/>
        <color rgb="FF000000"/>
        <rFont val="Calibri"/>
        <family val="2"/>
      </rPr>
      <t>Failed</t>
    </r>
    <r>
      <rPr>
        <sz val="11"/>
        <color rgb="FF000000"/>
        <rFont val="Calibri"/>
        <family val="2"/>
      </rPr>
      <t xml:space="preserve"> : T BISSOON</t>
    </r>
  </si>
  <si>
    <t>EXERCISE 2017\020 FACTURES ACHAT\IRATA\A PAYER\IRATA - Fact 153160 - 22.06.17.pdf</t>
  </si>
  <si>
    <t>153202</t>
  </si>
  <si>
    <r>
      <t>Assessment du 03/06/17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G HODGE III / J KHAN / K ROSTANT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A BOODOOSINGH / A JOSHUA / G GRANT / R RAGOONANANLAL</t>
    </r>
    <r>
      <rPr>
        <u/>
        <sz val="11"/>
        <color rgb="FF000000"/>
        <rFont val="Calibri"/>
        <family val="2"/>
      </rPr>
      <t/>
    </r>
  </si>
  <si>
    <t>EXERCISE 2017\020 FACTURES ACHAT\IRATA\A PAYER\IRATA - Fact 153202 - 26.06.17.pdf</t>
  </si>
  <si>
    <t>1706-1</t>
  </si>
  <si>
    <t>Contrat KAO-2016-OA-003/KAO-2017-CO-6015, Planning Engineer - Prestation Onshore LUANDA Juin 2017</t>
  </si>
  <si>
    <t>EXERCISE 2017\020 FACTURES ACHAT\OGER Philippe\17-06 JUIN\P OGER - Fact 1706-1 - 30.06.17.pdf</t>
  </si>
  <si>
    <t>S700705340</t>
  </si>
  <si>
    <t>Contrats longue durée D6158165 (Clio DP-776-DH) - location + assurance - Juillet 2017</t>
  </si>
  <si>
    <t>EXERCISE 2017\020 FACTURES ACHAT\DIAC LOCATION\17-07 JUILLET\DIAC LOCATION - Fact S70705340 - 01.07.17.pdf</t>
  </si>
  <si>
    <t>SAFE</t>
  </si>
  <si>
    <t>ATIS-S25</t>
  </si>
  <si>
    <t>Formation MAC SST 22/06/17 - Formateur : K RUELLE</t>
  </si>
  <si>
    <t>EXERCISE 2017\020 FACTURES ACHAT\SAFE\17-06 JUIN\SAFE - Fact ATIS-S25 - 26.06.17.pdf</t>
  </si>
  <si>
    <r>
      <t>Assessment du 04/06/17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S RAMPERSAD / A TOUSSAINT / F MOHAMMED / C DEBIDEEN / S RAMHARACK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I KWASI</t>
    </r>
    <r>
      <rPr>
        <u/>
        <sz val="11"/>
        <color rgb="FF000000"/>
        <rFont val="Calibri"/>
        <family val="2"/>
      </rPr>
      <t/>
    </r>
  </si>
  <si>
    <t>EXERCISE 2017\020 FACTURES ACHAT\IRATA\A PAYER\IRATA - Fact 153248 - 28.06.17.pdf</t>
  </si>
  <si>
    <t>EXERCISE 2016\020 FACTURES ACHAT\POLE EMPLOI EXPATRIES\16-03 MARS\PE EXPAT - Bordereau corrigé cotisation 1er T 2016.pdf</t>
  </si>
  <si>
    <t>EXERCISE 2017\020 FACTURES ACHAT\PETZL\17-06 JUIN\PETZL - Fact 7000168860 (0912017) - 28.06.17.pdf</t>
  </si>
  <si>
    <t>Formation IRATA EPINAY de Mai 2017</t>
  </si>
  <si>
    <t>Bulletin d'adhésion année 2017</t>
  </si>
  <si>
    <t>0942017</t>
  </si>
  <si>
    <t>Achat fournitures bureau pour ATIS - Livraison 6923 du 26/06/17</t>
  </si>
  <si>
    <t>EXERCISE 2017\020 FACTURES ACHAT\DPI INFORMATIQUE\17-06 JUIN\DPI - Fact 005085 - 28.06.17.pdf</t>
  </si>
  <si>
    <t>Loyer juillet 2017 CV-567-EC</t>
  </si>
  <si>
    <t>EXERCISE 2017\020 FACTURES ACHAT\SIXT\17-06 JUIN\SIXT - Fact 56782982 - 22.06.17.pdf</t>
  </si>
  <si>
    <t>2017 T2</t>
  </si>
  <si>
    <t>EXERCISE 2017\020 FACTURES ACHAT\POLE EMPLOI EXPATRIES\17-07 JUILLET\PE EXPAT - Cotisation 2017 T2 - 03.07.17.pdf</t>
  </si>
  <si>
    <t>F7H69159</t>
  </si>
  <si>
    <t>EXERCISE 2017\020 FACTURES ACHAT\TOTAL\17-06 JUIN\TOTAL - Fact F7H69159 - 30.06.17.pdf</t>
  </si>
  <si>
    <t>F0117005297</t>
  </si>
  <si>
    <t>Visite médicale FX TOURNOUX centre CIVEM/ABCOS SANTE/CBSA PARIS le 12/06/17 avant ANGOLA</t>
  </si>
  <si>
    <t>EXERCISE 2017\020 FACTURES ACHAT\CIVEM\17-06 JUIN\CIVEM - Fact F0117005297 (TOURNOUX) - 12.06.17.pdf</t>
  </si>
  <si>
    <t>Visite médicale K LAKKIMI 15/06/17</t>
  </si>
  <si>
    <t>EXERCISE 2017\020 FACTURES ACHAT\CBSA\17-06 JUIN\CBSA - Fact 11615 (LAKKIMI) - 15.06.17.pdf</t>
  </si>
  <si>
    <t>SYNTHESE EXERCICE 2016/2017</t>
  </si>
  <si>
    <r>
      <t xml:space="preserve">Cotisations pour salariés expatriés 2nd trimestre 2017
</t>
    </r>
    <r>
      <rPr>
        <sz val="11"/>
        <color rgb="FFFF0000"/>
        <rFont val="Calibri"/>
        <family val="2"/>
      </rPr>
      <t>&gt; - 44 € car trop payé</t>
    </r>
  </si>
  <si>
    <t>CQP - 12 candidats - convention 2017-070123 -EPINAY le 07/07/17</t>
  </si>
  <si>
    <t>CQP - 4 candidats - convention 2017-070121 -NICE le 06/07/17</t>
  </si>
  <si>
    <t>0952017</t>
  </si>
  <si>
    <t>Commande n°113904 du 30/06/17 pour revente et CF</t>
  </si>
  <si>
    <t>EXERCISE 2017\020 FACTURES ACHAT\PETZL\17-07 JUILLET\PETZL - Fact 7000170606 (0952017) - 03.07.17.pdf</t>
  </si>
  <si>
    <t>INV-2-0454</t>
  </si>
  <si>
    <t xml:space="preserve">N AKHTAR - T_EXP-0028 SAP Réf. 4630002330 - ICSS Supervisor - JUNE 2017 </t>
  </si>
  <si>
    <t>EXERCISE 2017\020 FACTURES ACHAT\INTECH\17-07 JUILLET\INTECH - Fact INV-2-0454 (AKHTAR) - 04.07.17.pdf</t>
  </si>
  <si>
    <t>EXERCISE 2017\020 FACTURES ACHAT\INTECH\17-07 JUILLET\INTECH - Fact INV-2-0455 (KUMAR) - 04.07.17.pdf</t>
  </si>
  <si>
    <t>INV-2-0455</t>
  </si>
  <si>
    <t xml:space="preserve">R KUMAR - T_EXP-0028 SAP Réf. 4630002330 - ICSS Supervisor - JUNE 2017 </t>
  </si>
  <si>
    <t>Assessment IRATA 30/06-01/07/17 EPINAY</t>
  </si>
  <si>
    <t>EXERCISE 2017\020 FACTURES ACHAT\SC SOLO\17-07 JUILLET\SC SOLO - Fact 36 - 03.07.17.pdf</t>
  </si>
  <si>
    <t>2017/07-007182</t>
  </si>
  <si>
    <t>Note d'honoraires 3ème trimestre 2017</t>
  </si>
  <si>
    <t>EXERCISE 2017\020 FACTURES ACHAT\FIDUCIAIRE DE LA DURANCE\17-07 JUILLET\FIDUCIAIRE - Fact 2017_07-007182 - 03.07.17.pdf</t>
  </si>
  <si>
    <t>FAC0517RGS47175</t>
  </si>
  <si>
    <t>FAC0617RGS59135</t>
  </si>
  <si>
    <t>Location Fontaine à eau - Juillet 2017</t>
  </si>
  <si>
    <t>EXERCISE 2017\020 FACTURES ACHAT\CULLIGAN\17-06 JUIN\CULLIGAN - Fact FAC0617RGS59135 - 29.06.17.pdf</t>
  </si>
  <si>
    <t>Nettoyage locaux juin 2017</t>
  </si>
  <si>
    <t>EXERCISE 2017\020 FACTURES ACHAT\BIO NET\17-06 JUIN\BIO NET - Fact 1132 - 30.06.17.pdf</t>
  </si>
  <si>
    <r>
      <t>Assessment du 05/06/17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V BRIDGEMOHAN / I JAMES / S JACKSON / R DHANASSAR / C LAWRENCE</t>
    </r>
  </si>
  <si>
    <t>EXERCISE 2017\020 FACTURES ACHAT\IRATA\A PAYER\IRATA - Fact 153350 - 05.07.17.pdf</t>
  </si>
  <si>
    <t>F034358533</t>
  </si>
  <si>
    <t>Location AUDI Q3 - Contrat 16329773LLD0 - 01 au 31/07/17</t>
  </si>
  <si>
    <t>EXERCISE 2017\020 FACTURES ACHAT\VOLKSWAGEN BANK\17-07 JUILLET\VLKSWGN BK - Fact F034358533 - 01.07.17.pdf</t>
  </si>
  <si>
    <r>
      <t xml:space="preserve">74057905
</t>
    </r>
    <r>
      <rPr>
        <sz val="11"/>
        <color rgb="FFFF0000"/>
        <rFont val="Calibri"/>
        <family val="2"/>
      </rPr>
      <t>Relance reçue le 06/07/17</t>
    </r>
  </si>
  <si>
    <t>NZ08015 - 2017/F6339326</t>
  </si>
  <si>
    <t>Loyer Juillet 2017</t>
  </si>
  <si>
    <t>EXERCISE 2017\020 FACTURES ACHAT\ORANGE\Contrat NZ08015\17-07 JUILLET\ORANGE -  Fact F6339326 - 01.07.17.pdf</t>
  </si>
  <si>
    <t>Formation CQP NICE de juin 2017</t>
  </si>
  <si>
    <t>EXERCISE 2017\020 FACTURES ACHAT\BERNE Mathieu\17-07 JUILLET\M BERNE - Fact 018 - 07.07.17.pdf</t>
  </si>
  <si>
    <r>
      <t>Assessment du 30/06/17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Z ALI / P SAFFROY
</t>
    </r>
    <r>
      <rPr>
        <u/>
        <sz val="11"/>
        <color rgb="FF000000"/>
        <rFont val="Calibri"/>
        <family val="2"/>
      </rPr>
      <t>L1 refresh</t>
    </r>
    <r>
      <rPr>
        <sz val="11"/>
        <color rgb="FF000000"/>
        <rFont val="Calibri"/>
        <family val="2"/>
      </rPr>
      <t xml:space="preserve"> : Y BONENFANT / F CATELLA</t>
    </r>
  </si>
  <si>
    <t>EXERCISE 2017\020 FACTURES ACHAT\IRATA\A PAYER\IRATA - Fact 153410 - 07.07.17.pdf</t>
  </si>
  <si>
    <t>ATIS 04-17</t>
  </si>
  <si>
    <t>Formation IRATA EPINAY du 26 au 30/06/17</t>
  </si>
  <si>
    <t>EXERCISE 2017\020 FACTURES ACHAT\ACCESS VERTICAL (N LE PLAIN)\17-07 JUILLET\ACCESS VERTICAL - Fact 04-17 - 01.07.17.pdf</t>
  </si>
  <si>
    <t>FC0001</t>
  </si>
  <si>
    <t>ONG REESO</t>
  </si>
  <si>
    <t>Location locaux Epinay les 2, 6, 12 (matin), 22/06/17</t>
  </si>
  <si>
    <t>EXERCISE 2017\020 FACTURES ACHAT\REESO\17-07 JUILLET\REESO - Fact FC0001 - 06.07.17.pdf</t>
  </si>
  <si>
    <t>2017-07-003</t>
  </si>
  <si>
    <t>Droit d'accès salle cordiste CQP et IRATA Juin 2017</t>
  </si>
  <si>
    <t>EXERCISE 2017\020 FACTURES ACHAT\URBAN EVASION\17-07 JUILLET\URBAN EVASION - Fact 2017-07-003 - 06.07.17.pdf</t>
  </si>
  <si>
    <t>TEPA/KAO/ATISSAS/12/JUL2017</t>
  </si>
  <si>
    <t>Prestation Karim LAKKIMI projet KAOMBO - JUILLET 2017</t>
  </si>
  <si>
    <t>EXERCISE 2017\020 FACTURES ACHAT\LAKKIMI Karim\17-07 JUILLET\LAKKIMI - Fact ATISSAS12JUL2017 - 06.07.17.pdf</t>
  </si>
  <si>
    <r>
      <t xml:space="preserve">J DA COSTA - Prestation Operational Safety Engineer AO/DB17/EXP - Avril 2017
</t>
    </r>
    <r>
      <rPr>
        <sz val="11"/>
        <color rgb="FFFF0000"/>
        <rFont val="Calibri"/>
        <family val="2"/>
      </rPr>
      <t>Annulée par AV 17050244 du 31/05/17</t>
    </r>
  </si>
  <si>
    <r>
      <t xml:space="preserve">Avoir sur facture 17040197
</t>
    </r>
    <r>
      <rPr>
        <sz val="11"/>
        <color rgb="FFFF0000"/>
        <rFont val="Calibri"/>
        <family val="2"/>
      </rPr>
      <t>pas de virement donc annule la facture</t>
    </r>
  </si>
  <si>
    <t>TEPA/KAO/ATISSAS/11/JUN2017</t>
  </si>
  <si>
    <t>Prestation Karim LAKKIMI projet KAOMBO - JUIN 2017</t>
  </si>
  <si>
    <t>EXERCISE 2017\020 FACTURES ACHAT\LAKKIMI Karim\17-06 JUIN\LAKKIMI - Fact ATISSAS11JUN2017 - 27.06.17.pdf</t>
  </si>
  <si>
    <t>EXERCISE 2017\020 FACTURES ACHAT\FAC SIMILE (Partenaire Bureautique)\17-06 JUIN\FAC SIMILE - Fact 34144023 - 26.06.17.pdf</t>
  </si>
  <si>
    <t>F82170774</t>
  </si>
  <si>
    <t>0962017</t>
  </si>
  <si>
    <t>Vérification mesureur d'épaisseur à ultrasons</t>
  </si>
  <si>
    <t>EXERCISE 2017\020 FACTURES ACHAT\ACTION NDT\17-07 JUILLET\ACTION NDT - Fact F82170774 - 07.07.17.pdf</t>
  </si>
  <si>
    <t>Assistance logiciels métiers (naviworks Simulate Souscription)</t>
  </si>
  <si>
    <t>EXERCISE 2017\020 FACTURES ACHAT\CAD UC\17-07 JUILLET\CAD UC - Devis DEC_023963 - 11.07.17.pdf</t>
  </si>
  <si>
    <r>
      <t xml:space="preserve">7000148488 
</t>
    </r>
    <r>
      <rPr>
        <sz val="11"/>
        <color rgb="FFFF0000"/>
        <rFont val="Calibri"/>
        <family val="2"/>
      </rPr>
      <t>Relance reçue le 10/07/2017</t>
    </r>
  </si>
  <si>
    <r>
      <t xml:space="preserve">7000145349
</t>
    </r>
    <r>
      <rPr>
        <sz val="11"/>
        <color rgb="FFFF0000"/>
        <rFont val="Calibri"/>
        <family val="2"/>
      </rPr>
      <t>relance reçue le 10/07/2017</t>
    </r>
  </si>
  <si>
    <t>C MOREL - KAO-2016-OA-003 / 4230019052 - Prestation Juin 2017</t>
  </si>
  <si>
    <t>EXERCISE 2017\020 FACTURES ACHAT\NOVA PEOPLE\17-06 JUIN\NOVA PEOPLE UK - Fact 4868 (MOREL) - 30.06.17.pdf</t>
  </si>
  <si>
    <t>S SINTIC - KAO-2016-OA-003 / 4230019056 - Prestation Juin 2017</t>
  </si>
  <si>
    <t>EXERCISE 2017\020 FACTURES ACHAT\NOVA PEOPLE\17-06 JUIN\NOVA PEOPLE UK - Fact 4869 (SINTIC) - 30.06.17.pdf</t>
  </si>
  <si>
    <t>C ABDALLAH - Prestation KAOMBO - Juin 2017</t>
  </si>
  <si>
    <t>EXERCISE 2017\020 FACTURES ACHAT\NOVA PEOPLE\17-06 JUIN\NOVA PEOPLE UK - Fact 4870 (ABDALLAH) - 30.06.17.pdf</t>
  </si>
  <si>
    <t>L PRIZMIC - Prestation KAO-2016-OA-003 / 4230018934 - Juin 2017</t>
  </si>
  <si>
    <t>EXERCISE 2017\020 FACTURES ACHAT\NOVA PEOPLE\17-06 JUIN\NOVA PEOPLE UK - Fact 4871 (PRIZMIC) - 30.06.17.pdf</t>
  </si>
  <si>
    <t>S MANESTER - TEPA-KAO-2016-S-3-328 / 4230018014 - Juin 2017</t>
  </si>
  <si>
    <t>EXERCISE 2017\020 FACTURES ACHAT\NOVA PEOPLE\17-06 JUIN\NOVA PEOPLE UK - Fact 4872 (Manester) - 30.06.17.pdf</t>
  </si>
  <si>
    <t>Appel de cotisation 2ème trimestre 2017</t>
  </si>
  <si>
    <t>EXERCISE 2017\020 FACTURES ACHAT\CIPRES\2017 T2\CIPRES - Bordereau cotisation 2017 T2 - 23.06.17.pdf</t>
  </si>
  <si>
    <t>006181664-01 ATIS OUR 4</t>
  </si>
  <si>
    <t>Cotisation Caisse des Français à l'Etranger pour E DENIS + L KIST - 2017 T3 - 01/07/17 au 30/09/17</t>
  </si>
  <si>
    <t>EXERCISE 2017\020 FACTURES ACHAT\CFE\17-07 JUILLET\CFE - Bordereau de cotisations - 2017 T3.pdf</t>
  </si>
  <si>
    <t>PRO FORMA 075/25578</t>
  </si>
  <si>
    <t>Hébergement S NAVIER et S ARMAND du 23 au 28/07/17 (IRATA)</t>
  </si>
  <si>
    <t>EXERCISE 2017\020 FACTURES ACHAT\APPARTCITY\17-07 JUILLET\APPARTCITY - Fact PRO FORMA 075_25578 (S NAVIER) - 12.07.17.pdf</t>
  </si>
  <si>
    <t>SOLUCES RH</t>
  </si>
  <si>
    <t>007 970040</t>
  </si>
  <si>
    <t>EXERCISE 2017\020 FACTURES ACHAT\SOLUCES RH\17-06 JUIN\SOLUCES RH - Fact 007 970040 - 30.06.17.pdf</t>
  </si>
  <si>
    <t>FR-2017-5380</t>
  </si>
  <si>
    <t>Traduction documents français/anglais/potugais suivant devis 186647 du 26/05/17</t>
  </si>
  <si>
    <t>EXERCISE 2017\020 FACTURES ACHAT\ALPHATRAD\17-05 MAI\ALPHATRAD - Fact FR_2017-5380 - 31.05.17.pdf</t>
  </si>
  <si>
    <t>Note de frais JUILLET 2017</t>
  </si>
  <si>
    <t>REMBOURSEMENT solde</t>
  </si>
  <si>
    <t>Remboursement de 1700 € suite paiement de la formation (versé sur SMC 1000 € le 22/03/17 + 2100 € le 12/04/17) mais annulation car blessure. Reporte la formation en 2018 suite embauche, formation CQP à EPINAY</t>
  </si>
  <si>
    <t>EXERCISE 2017\020 FACTURES ACHAT\VUILLEMIN Arnaud\17-07 JUILLET\VUILLEMIN - Rbsmt solde.pdf</t>
  </si>
  <si>
    <r>
      <t xml:space="preserve">152434
</t>
    </r>
    <r>
      <rPr>
        <sz val="11"/>
        <color rgb="FFFF0000"/>
        <rFont val="Calibri"/>
        <family val="2"/>
      </rPr>
      <t>Relance reçue le 13/07/17</t>
    </r>
  </si>
  <si>
    <r>
      <t xml:space="preserve">152602
</t>
    </r>
    <r>
      <rPr>
        <sz val="11"/>
        <color rgb="FFFF0000"/>
        <rFont val="Calibri"/>
        <family val="2"/>
      </rPr>
      <t>Relance reçue le 13/07/17</t>
    </r>
  </si>
  <si>
    <r>
      <t xml:space="preserve">152630
</t>
    </r>
    <r>
      <rPr>
        <sz val="11"/>
        <color rgb="FFFF0000"/>
        <rFont val="Calibri"/>
        <family val="2"/>
      </rPr>
      <t>Relance reçue le 13/07/17</t>
    </r>
  </si>
  <si>
    <r>
      <t xml:space="preserve">152731
</t>
    </r>
    <r>
      <rPr>
        <sz val="11"/>
        <color rgb="FFFF0000"/>
        <rFont val="Calibri"/>
        <family val="2"/>
      </rPr>
      <t>Relance reçue le 13/07/17</t>
    </r>
  </si>
  <si>
    <t>Fact 47755038</t>
  </si>
  <si>
    <t>Envoi du mois de juin</t>
  </si>
  <si>
    <t>prelevement</t>
  </si>
  <si>
    <t>EXERCISE 2017\020 FACTURES ACHAT\LA POSTE\17-07 JUILLET\LA POSTE - Fact 47755038 - 10.07.2017.pdf</t>
  </si>
  <si>
    <t>796/1000393</t>
  </si>
  <si>
    <t>Formation semaine 26 Juin 2017
J SANT ANNA IRATA EPINAY</t>
  </si>
  <si>
    <t>AX-1017060623</t>
  </si>
  <si>
    <t>Formation alternance Anaïde DELZENNE
Avril à Juin 2017 - 109,20 ( +31,20h en entreprise)</t>
  </si>
  <si>
    <t>EXERCISE 2017\020 FACTURES ACHAT\CESI\17-06 JUIN\CESI - Fact AX-1017060623 - 30.06.17.pdf</t>
  </si>
  <si>
    <t>DA COSTA - HSE Superintendent AO/DB17/EXP - Service Umber: EXP - 0028 (JDC)</t>
  </si>
  <si>
    <t>5612,75 USD</t>
  </si>
  <si>
    <t>EXERCISE 2017\020 FACTURES ACHAT\CORIALIS\17-06 JUIN\CORIALIS - Fact 17096 (DA COSTA) - 30.06.17.pdf</t>
  </si>
  <si>
    <t>prélévement SMC</t>
  </si>
  <si>
    <t>EXERCISE 2017\020 FACTURES ACHAT\VERISURE SECURITAS\17-07 JUILLET\VERISURE - Fact 1707C0039166 - 01.07.17.pdf</t>
  </si>
  <si>
    <t>Remplacement ID et Certificat Zackery BHAGIRATI</t>
  </si>
  <si>
    <t>EXERCISE 2017\020 FACTURES ACHAT\IRATA\A PAYER\IRATA - Fact 153582 - 17.07.17.pdf</t>
  </si>
  <si>
    <t>044237967 17F1- 1D07</t>
  </si>
  <si>
    <t>EXERCISE 2017\020 FACTURES ACHAT\ORANGE\0442437967\17-07 JUILLET\ORANGE - Fact 0442437967 17F1- 1D07 - 13.07.17.pdf</t>
  </si>
  <si>
    <t>FAC/017752</t>
  </si>
  <si>
    <t>Abonnement ligne fixe et Internet juin/juillet/aout 2017 suivant rubriques</t>
  </si>
  <si>
    <t>Forfait, formules et options parc 8 lignes juin 2017</t>
  </si>
  <si>
    <t>EXERCISE 2017\020 FACTURES ACHAT\ORANGE\Compte 61021181\17-06 JUIN\ORANGE - Fact 54407310 - 30.06.17.pdf</t>
  </si>
  <si>
    <t>TM7</t>
  </si>
  <si>
    <t>TM8</t>
  </si>
  <si>
    <t>EXERCISE 2017\020 FACTURES ACHAT\PROWAR (NAVIER Stéphane)\17-07 JUILLET\PROWAR - Fact TM8 - 01.07.17.pdf</t>
  </si>
  <si>
    <t>Prestation Training Manager d'août 2017</t>
  </si>
  <si>
    <t>Prestation Training Manager de Juillet 2017</t>
  </si>
  <si>
    <t>EXERCISE 2017\020 FACTURES ACHAT\PROWAR (NAVIER Stéphane)\17-07 JUILLET\PROWAR - Fact TM7 - 01.07.17.pdf</t>
  </si>
  <si>
    <t>FC7</t>
  </si>
  <si>
    <t>Formation CQP 1 Epinay Juin Juillet 2017</t>
  </si>
  <si>
    <t>EXERCISE 2017\020 FACTURES ACHAT\PROWAR (NAVIER Stéphane)\17-07 JUILLET\PROWAR - Fact FC7 - 07.07.17.pdf</t>
  </si>
  <si>
    <t>FR2017A001846</t>
  </si>
  <si>
    <t>Pack Professionnel Linux atinebest.com (22/07/2017 au 21/07/2018)</t>
  </si>
  <si>
    <t>EXERCISE 2017\020 FACTURES ACHAT\ARSYS\17-07 JUILLET\ARSYS - Fact FR2017A001846 - 22.07.17.pdf</t>
  </si>
  <si>
    <r>
      <t>Assessment du 01/07/17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M DELAUNAY / G BARTE / Y DELANNAY / G FERREIRA
</t>
    </r>
    <r>
      <rPr>
        <u/>
        <sz val="11"/>
        <color rgb="FF000000"/>
        <rFont val="Calibri"/>
        <family val="2"/>
      </rPr>
      <t>L2 refresh</t>
    </r>
    <r>
      <rPr>
        <sz val="11"/>
        <color rgb="FF000000"/>
        <rFont val="Calibri"/>
        <family val="2"/>
      </rPr>
      <t xml:space="preserve"> : P RODRIGUEZ</t>
    </r>
  </si>
  <si>
    <t>EXERCISE 2017\020 FACTURES ACHAT\IRATA\A PAYER\IRATA - Fact 153678 - 21.07.17.pdf</t>
  </si>
  <si>
    <r>
      <t>Assessment du 30/06/17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N MOREAU / J BRISSET / I QAQAYA / M VANNIEUWENHUYSE
</t>
    </r>
    <r>
      <rPr>
        <u/>
        <sz val="11"/>
        <color rgb="FF000000"/>
        <rFont val="Calibri"/>
        <family val="2"/>
      </rPr>
      <t/>
    </r>
  </si>
  <si>
    <t>EXERCISE 2017\020 FACTURES ACHAT\IRATA\A PAYER\IRATA - Fact 153674 - 21.07.17.pdf</t>
  </si>
  <si>
    <t xml:space="preserve">Commande interne 0992017 </t>
  </si>
  <si>
    <t>EXERCISE 2017\020 FACTURES ACHAT\DPI INFORMATIQUE\17-07 JUILLET\DPI - Fact 005506 - 24.07.17.pdf</t>
  </si>
  <si>
    <t>Contrat KAO-2016-OA-003, Planning Engineer - Prestation onshore LUANDA Juillet 2017</t>
  </si>
  <si>
    <t>31/07/207</t>
  </si>
  <si>
    <t>EXERCISE 2017\020 FACTURES ACHAT\OGER Philippe\17-07 JUILLET\P OGER - Fact 1707-1 - 31.07.17.pdf</t>
  </si>
  <si>
    <t>Assessment J BURNARD du 28/07/17 VITROLLES</t>
  </si>
  <si>
    <t>EXERCISE 2017\020 FACTURES ACHAT\ELEVATED SYSTEMS\17-07 JUILLET\ELEVATED SYSTEMS - Fact 1121 - 28.07.17.pdf</t>
  </si>
  <si>
    <t>03-GC-2017</t>
  </si>
  <si>
    <t>Prestation pour TEPA Completion and Well Intervention Superintendent - Mars 2017</t>
  </si>
  <si>
    <t>31/07/2017 ?</t>
  </si>
  <si>
    <t>EXERCISE 2017\020 FACTURES ACHAT\CHALINE Gérard\17-03 MARS\G CHALINE - Fact 03-GC-2017 - 10.03.17.pdf</t>
  </si>
  <si>
    <t>34871,15 USD</t>
  </si>
  <si>
    <t>1008000650582</t>
  </si>
  <si>
    <t>Prestation Cameron PARK - Mars 2015</t>
  </si>
  <si>
    <t>EI170601401</t>
  </si>
  <si>
    <t>EXERCISE 2017\020 FACTURES ACHAT\IRATA\A PAYER\IRATA - Fact 153933- 03.08.17.pdf</t>
  </si>
  <si>
    <r>
      <t>Assessment du 28/07/17</t>
    </r>
    <r>
      <rPr>
        <sz val="11"/>
        <color rgb="FF000000"/>
        <rFont val="Calibri"/>
        <family val="2"/>
      </rPr>
      <t xml:space="preserve"> : 
</t>
    </r>
    <r>
      <rPr>
        <u/>
        <sz val="11"/>
        <color rgb="FF000000"/>
        <rFont val="Calibri"/>
        <family val="2"/>
      </rPr>
      <t>L1</t>
    </r>
    <r>
      <rPr>
        <sz val="11"/>
        <color rgb="FF000000"/>
        <rFont val="Calibri"/>
        <family val="2"/>
      </rPr>
      <t xml:space="preserve"> :  COHEN / BELLEVAIRE
L1 refresh : PAYRE DE FABREGUES
L2: DELOUPY
L3: CATELLA
L3 refresh : Julio S de MENEZES
</t>
    </r>
    <r>
      <rPr>
        <u/>
        <sz val="11"/>
        <color rgb="FF000000"/>
        <rFont val="Calibri"/>
        <family val="2"/>
      </rPr>
      <t/>
    </r>
  </si>
  <si>
    <t>EXERCISE 2017\020 FACTURES ACHAT\NOVA PEOPLE\17-07 JUILLET\NOVA PEOPLE - Fact 6399(CATALAN) - 31.07.17.pdf</t>
  </si>
  <si>
    <t>S CATALAN - Prestation KAOMBO (TEPA-KAO-2016-S-374) - Juillet 2017</t>
  </si>
  <si>
    <t>31/09/2017</t>
  </si>
  <si>
    <t>EXERCISE 2017\020 FACTURES ACHAT\NOVA PEOPLE\17-07 JUILLET\NOVA PEOPLE - Fact 6398(CATALAN) JUIN - 31.07.17.pdf</t>
  </si>
  <si>
    <t>HUCOZI CONSULTING &amp; TRADING</t>
  </si>
  <si>
    <t>NT-08-2015</t>
  </si>
  <si>
    <t xml:space="preserve">TCHOFFO LONFO Norbert 26 Work Period </t>
  </si>
  <si>
    <t>EXERCISE 2017\020 FACTURES ACHAT\HUCOZI CONSULTING &amp; TRADE\HUCOZI - INVOICE NT-08-2015.pdf</t>
  </si>
  <si>
    <t>NT- 07-2015</t>
  </si>
  <si>
    <t>9 Work Period</t>
  </si>
  <si>
    <t>EXERCISE 2017\020 FACTURES ACHAT\HUCOZI CONSULTING &amp; TRADE\HUCOZI - INVOICE NT-07-2015.pdf</t>
  </si>
  <si>
    <t>F905 5466464-17002</t>
  </si>
  <si>
    <t>Achat Appareil photo + carte SD pour chantier Tour Eiffel</t>
  </si>
  <si>
    <t>EXERCISE 2017\020 FACTURES ACHAT\BOULANGER\17-08 AOUT\BOULANGER - Facture F 905 5466464-17002.pdf</t>
  </si>
  <si>
    <t>MRS4180920</t>
  </si>
  <si>
    <t>EXERCISE 2017\020 FACTURES ACHAT\DHL\17-07 JUILLET\DHL - Fact MRS4180920 - 31.07.17.pdf</t>
  </si>
  <si>
    <t>EXERCISE 2017\020 FACTURES ACHAT\PROGRESSIVE\17-03 MARS\PROGRESSIVE - Fact 01008000650582 - 31.03.17.pdf</t>
  </si>
  <si>
    <t>S70822802</t>
  </si>
  <si>
    <t>Contrats longue durée D6158165 (Clio DP-776-DH) - location + assurance - Août 2017</t>
  </si>
  <si>
    <t>EXERCISE 2017\020 FACTURES ACHAT\DIAC LOCATION\17-08 AOUT\DIAC LOCATION - Fact S70822802 - 01.08.17.pdf</t>
  </si>
  <si>
    <t>Loyer août 2017 CV-567-EC</t>
  </si>
  <si>
    <t>EXERCISE 2017\020 FACTURES ACHAT\SIXT\17-07 JUILLET\SIXT - Fact 56877780 - 26.07.17.pdf</t>
  </si>
  <si>
    <t>Séjour 1 nuit BERNARD JURGEN 
Assessment du 28/07/2017</t>
  </si>
  <si>
    <t>EXERCISE 2017\020 FACTURES ACHAT\COMFORT HOTEL\17-07 JUILLET\COMFORT HOTEL - Fact 14054 (BERNARD) - 28.07.17.pdf</t>
  </si>
  <si>
    <t>FI3</t>
  </si>
  <si>
    <t>EXERCISE 2017\020 FACTURES ACHAT\PROWAR (NAVIER Stéphane)\17-08 AOUT\PROWAR - Fact FI3 - 28.07.17.pdf</t>
  </si>
  <si>
    <t>Formation IRATA du 24 au 28 juillet 2017 Vitrolles</t>
  </si>
  <si>
    <t>Régularisation de charges 2016</t>
  </si>
  <si>
    <t>EXERCISE 2017\020 FACTURES ACHAT\SCI COUPERIGNE\17-07 JUILLET\SCI COUPERIGNE - Fact 275 - 28.08.17.pdf</t>
  </si>
  <si>
    <t>EXERCISE 2017\020 FACTURES ACHAT\BIO NET\BIO NET - Fact 1179 - 31.07.17.pdf</t>
  </si>
  <si>
    <t>Nettoyage des locaux 
Prestation Juillet 2017</t>
  </si>
  <si>
    <t>Remplacement Logbook pour charles BIENVAULT 1/111234</t>
  </si>
  <si>
    <t>EXERCISE 2017\020 FACTURES ACHAT\IRATA\A PAYER\IRATA - Fact 153803- 28.07.17.pdf</t>
  </si>
  <si>
    <t>F034694793</t>
  </si>
  <si>
    <t>Location AUDI Q3 - Contrat 16329773LLD0 - 01 au 30/08/17</t>
  </si>
  <si>
    <t>EXERCISE 2017\020 FACTURES ACHAT\VOLKSWAGEN BANK\17-08 AOUT\VLKSWGN BK - Fact F034694793 - 01.08.17.pdf</t>
  </si>
  <si>
    <t>FAC0717RGS1013</t>
  </si>
  <si>
    <t>Location Fontaine à eau - Août 2017</t>
  </si>
  <si>
    <t>EXERCISE 2017\020 FACTURES ACHAT\CULLIGAN\17-07 JUILLET\CULLIGAN - Fact FAC0717RGS71013 - 28.07.17.pdf</t>
  </si>
  <si>
    <t>NZ08015 - 2017/F6382800</t>
  </si>
  <si>
    <t>Loyer Aout 2017</t>
  </si>
  <si>
    <t>EXERCISE 2017\020 FACTURES ACHAT\ORANGE\Contrat NZ08015\17-08 AOUT\ORANGE -  Fact F6382800 - 01.08.17.pdf</t>
  </si>
  <si>
    <t>EXERCISE 2017\020 FACTURES ACHAT\ACTUAL SETT IDF\17-07 JUILLET\ACTUAL SETT - Fact 75400645 - 31.07.17.pdf</t>
  </si>
  <si>
    <t xml:space="preserve">Formateur CQP1 23/06/17 JM CRETTEUR - VITROLLES </t>
  </si>
  <si>
    <t>EXERCISE 2017\020 FACTURES ACHAT\SOLUCES RH\17-07 JUILLET\SOLUCES RH - Fact 007 970060 - 31.07.17.pdf</t>
  </si>
  <si>
    <t>prélèvementSMC</t>
  </si>
  <si>
    <t>INV-2-0495</t>
  </si>
  <si>
    <t xml:space="preserve">R KUMAR - T_EXP-0028 SAP Réf. 4630002330 - ICSS Supervisor - JULY 2017 </t>
  </si>
  <si>
    <t xml:space="preserve">N AKHTAR - T_EXP-0028 SAP Réf. 4630002330 - ICSS Supervisor - JULY 2017 </t>
  </si>
  <si>
    <t>EXERCISE 2017\020 FACTURES ACHAT\INTECH\17-08 AOUT\INTECH - Fact INV-2-0495 (AKHTAR) - 08.08.17.pdf</t>
  </si>
  <si>
    <t>INV-2-0496</t>
  </si>
  <si>
    <t>EXERCISE 2017\020 FACTURES ACHAT\INTECH\17-08 AOUT\INTECH - Fact INV-2-0496 (KUMAR) - 08.08.17.pdf</t>
  </si>
  <si>
    <t>Assessment IRATA VITROLLES du 30/06/17</t>
  </si>
  <si>
    <t>EXERCISE 2017\020 FACTURES ACHAT\CASTLE Martin (Ltd)\17-07 JUILLET\M CASTLE - Fact 1828 - 03.07.17.pdf</t>
  </si>
  <si>
    <t>F7M99484</t>
  </si>
  <si>
    <t>EXERCISE 2017\020 FACTURES ACHAT\TOTAL\17-07 JUILLET\TOTAL - Fact F7M99484 - 31.07.17.pdf</t>
  </si>
  <si>
    <t xml:space="preserve"> Commande n°1032017 Achat matériel Iwan GLAIN + CF</t>
  </si>
  <si>
    <t>EXERCISE 2017\020 FACTURES ACHAT\PETZL\17-08 AOUT\PETZL - FACT 700182282 - 07.08.17.pdf</t>
  </si>
  <si>
    <t xml:space="preserve">ASSISTANCE DEMARCHES </t>
  </si>
  <si>
    <t>Visas Gabon GOGE ARMAND</t>
  </si>
  <si>
    <t>EXERCISE 2017\020 FACTURES ACHAT\ASSISTANCE DEMARCHES\ASSISTANCE DEMARCHES - FACT 50519 07.08.2017.pdf</t>
  </si>
  <si>
    <t>Traduction LAKKIMI pour VDT</t>
  </si>
  <si>
    <t>EXERCISE 2017\020 FACTURES ACHAT\ASSISTANCE DEMARCHES\ASSISTANCE DEMARCHES - FACT 50520 07.08.2017.pdf</t>
  </si>
  <si>
    <t>1708-1</t>
  </si>
  <si>
    <t>Contrat KAO-2016-OA-003, Planning Engineer - Prestation onshore LUANDA aout 2017</t>
  </si>
  <si>
    <t>EXERCISE 2017\020 FACTURES ACHAT\OGER Philippe\17-08 AOUT\P OGER FACT 1708-1 31.08.2017.pdf</t>
  </si>
  <si>
    <t>1032017</t>
  </si>
  <si>
    <t>Commande mousquetons et sangle pour le CF</t>
  </si>
  <si>
    <t>EXERCISE 2017\020 FACTURES ACHAT\PETZL\17-08 AOUT\PETZL - FACT 700182982 - 09.08.17.pdf</t>
  </si>
  <si>
    <t>1042017</t>
  </si>
  <si>
    <t>075/25809</t>
  </si>
  <si>
    <t>Hébergement S NAVIER et N LEPLAIN du 27 au 01/09/17 (IRATA)</t>
  </si>
  <si>
    <t>EXERCISE 2017\020 FACTURES ACHAT\APPARTCITY\17-08 AOUT\APPARTCITY - Fact PRO FORMA 075_25809 (S NAVIER et N LEPLAIN) - 11.08.17.pdf</t>
  </si>
  <si>
    <r>
      <t xml:space="preserve">Formateur EPI 16 et 23/06/17 JM CRETTEUR - VITROLLES et TOURS
</t>
    </r>
    <r>
      <rPr>
        <sz val="11"/>
        <color rgb="FFFF0000"/>
        <rFont val="Calibri"/>
        <family val="2"/>
      </rPr>
      <t>Relance mail le 10/08/2017</t>
    </r>
  </si>
  <si>
    <t>Remplacement ID Card A.SISOUTHONE</t>
  </si>
  <si>
    <t>EXERCISE 2017\020 FACTURES ACHAT\IRATA\A PAYER\IRATA - Fact 154194- 16.08.17.pdf</t>
  </si>
  <si>
    <t>Note de frais et JUILLET 2017</t>
  </si>
  <si>
    <t>Note de frais JUIN/JUILLET 2017</t>
  </si>
  <si>
    <t>F7P16569</t>
  </si>
  <si>
    <t>EXERCISE 2017\020 FACTURES ACHAT\TOTAL\17-08 AOUT\TOTAL - Fact F7P16569 - 15.08.17.pdf</t>
  </si>
  <si>
    <t>796/1000500</t>
  </si>
  <si>
    <t>EXERCISE 2017\020 FACTURES ACHAT\ACTUAL\17-07 JUILLET\ACTUAL - Fact 796_1000500 - 31.07.17.pdf</t>
  </si>
  <si>
    <t>EXERCISE 2017\020 FACTURES ACHAT\ACTUAL\17-06 JUIN\ACTUAL - Fact 796_1000393 - 30.06.17.pdf</t>
  </si>
  <si>
    <t>0982017</t>
  </si>
  <si>
    <t>EXERCISE 2017\020 FACTURES ACHAT\OLYMPUS\17-08 AOUT\OLYMPUS - 9100066674 07.08.2017.pdf</t>
  </si>
  <si>
    <t>EXERCISE 2017\020 FACTURES ACHAT\BUREAU VERITAS\17-08 AOUT\BUREAU VERITAS - 17879239- 10.08.17.pdf</t>
  </si>
  <si>
    <t>Envoi JUILLET 2017</t>
  </si>
  <si>
    <t>EXERCISE 2017\020 FACTURES ACHAT\LA POSTE\17-08 AOUT\LA POSTE - Fact 47978227 - 07.08.2017.pdf</t>
  </si>
  <si>
    <t>0442026150 17F9- 2N04</t>
  </si>
  <si>
    <t>EXERCISE 2017\020 FACTURES ACHAT\ORANGE\0442026150\17-08 AOUT\ORANGE - Fact 0442026150 17F9- 2N04 - 16.08.17.pdf</t>
  </si>
  <si>
    <t>1708C0067851</t>
  </si>
  <si>
    <t>Abonnement alarme du 01/08 au 30/08/17</t>
  </si>
  <si>
    <t>Abonnement alarme du 01/07 au 31/07/17</t>
  </si>
  <si>
    <t>EXERCISE 2017\020 FACTURES ACHAT\VERISURE SECURITAS\17-08 AOUT\VERISURE - Fact 1708C0067851 - 01.08.17.pdf</t>
  </si>
  <si>
    <t>0442437967 17F9- 1D08</t>
  </si>
  <si>
    <t>Abonnement ligne fixe et Internet juillet/aout/septembre 2017 suivant rubriques</t>
  </si>
  <si>
    <t>EXERCISE 2017\020 FACTURES ACHAT\ORANGE\0442437967\17-08 AOUT\ORANGE - Fact 0442437967 17F9- 1D08 - 16.08.17.pdf</t>
  </si>
  <si>
    <t xml:space="preserve"> virement CE</t>
  </si>
  <si>
    <t>Challenge nucléaire Golf du Prieuré lundi 18 septembre 2017</t>
  </si>
  <si>
    <t>immédiate</t>
  </si>
  <si>
    <t>EXERCISE 2017\020 FACTURES ACHAT\ASSO SPORT ELEC PARIS\17-08 AOUT\ASEP - FACT CHALLENGE NUCLEAIRE 22.08.17.pdf</t>
  </si>
  <si>
    <t>TEPA/KAO/ATISSAS/13/AUG2017</t>
  </si>
  <si>
    <t>Prestation Karim LAKKIMI projet KAOMBO - AOUT 2017</t>
  </si>
  <si>
    <t>EXERCISE 2017\020 FACTURES ACHAT\LAKKIMI Karim\17-08 AOUT\LAKKIMI - Fact ATISSAS13AUG2017 - 25.08.17.pdf</t>
  </si>
  <si>
    <t>BOOK A FLAT</t>
  </si>
  <si>
    <t>16-17/1866</t>
  </si>
  <si>
    <t>Honoraire de location 75002 PARIS</t>
  </si>
  <si>
    <t>EXERCISE 2017\020 FACTURES ACHAT\BOOK A FLAT\17-08 AOUT\BOOK A FLAT - 16-17.1866 24.08.17.pdf</t>
  </si>
  <si>
    <t>S70934458</t>
  </si>
  <si>
    <t>EXERCISE 2017\020 FACTURES ACHAT\DIAC LOCATION\17-09 SEPTEMBRE\DIAC LOCATION - Fact S70934458 - 01.09.17.pdf</t>
  </si>
  <si>
    <t xml:space="preserve">Mousquetons ( x50pcs) </t>
  </si>
  <si>
    <t>EXERCISE 2017\020 FACTURES ACHAT\PETZL\17-08 AOUT\PETZL - FACT 700185905 - 23.08.17.pdf</t>
  </si>
  <si>
    <t xml:space="preserve">prelevement </t>
  </si>
  <si>
    <t>EXERCISE 2017\020 FACTURES ACHAT\ORANGE\Compte 61021161\17-07 JUILLET\ORANGE - Fact 54816151 - 31.07.17.pdf</t>
  </si>
  <si>
    <r>
      <t xml:space="preserve">Transports Matériel CF
VITROLLES &gt; EPINAY le 14/06/17
</t>
    </r>
    <r>
      <rPr>
        <sz val="11"/>
        <color rgb="FFFF0000"/>
        <rFont val="Calibri"/>
        <family val="2"/>
      </rPr>
      <t>Relance le 24/08/2017</t>
    </r>
  </si>
  <si>
    <r>
      <t xml:space="preserve">Commande matériel BVC1705428 du 09/06/17 pour revente
</t>
    </r>
    <r>
      <rPr>
        <sz val="11"/>
        <color rgb="FFFF0000"/>
        <rFont val="Calibri"/>
        <family val="2"/>
      </rPr>
      <t>Relance le 25/08/2017</t>
    </r>
  </si>
  <si>
    <r>
      <t xml:space="preserve">Commande matériel BVC1705782 du 19/06/17 pour revente
</t>
    </r>
    <r>
      <rPr>
        <sz val="11"/>
        <color rgb="FFFF0000"/>
        <rFont val="Calibri"/>
        <family val="2"/>
      </rPr>
      <t>Relance le 25/08/2017</t>
    </r>
  </si>
  <si>
    <t>CARPA DU BARREAU</t>
  </si>
  <si>
    <t xml:space="preserve">Affaire JANIN </t>
  </si>
  <si>
    <t>SCI MONT AUGUSTIN</t>
  </si>
  <si>
    <t>1062017</t>
  </si>
  <si>
    <t>Commande n°126193 Achat matériel CF ABSORBICA</t>
  </si>
  <si>
    <t>EXERCISE 2017\020 FACTURES ACHAT\PETZL\17-08 AOUT\PETZL - FACT 700187403 - 29.08.17.pdf</t>
  </si>
  <si>
    <t>04-GC-2017</t>
  </si>
  <si>
    <t>Prestation pour TEPA Completion and Well Intervention Superintendent - AVRIL 2017</t>
  </si>
  <si>
    <t>EXERCISE 2017\020 FACTURES ACHAT\CHALINE Gérard\17-04 AVRIL\G CHALINE - Fact 04-GC-2017 - 30.04.17.pdf</t>
  </si>
  <si>
    <t>EXERCISE 2017\020 FACTURES ACHAT\SIXT\17-08 AOUT\SIXT - Fact 56964184 - 25.08.17.pdf</t>
  </si>
  <si>
    <t>Note de frais JUILLET 2018</t>
  </si>
  <si>
    <t>Note de frais AOUT 2017</t>
  </si>
  <si>
    <t>075/25917</t>
  </si>
  <si>
    <t>Hébergement N LEPLAIN Formation IRATA septembre 2017</t>
  </si>
  <si>
    <t>EXERCISE 2017\020 FACTURES ACHAT\APPARTCITY\17-08 AOUT\APPARTCITY - Fact PRO FORMA 075_25917 (N LEPLAIN) - 30.08.17.pdf</t>
  </si>
  <si>
    <t>FOUSSIER QUINCAILLERIE</t>
  </si>
  <si>
    <t>1092017</t>
  </si>
  <si>
    <t>EXERCISE 2017\020 FACTURES ACHAT\FOUSSIER QUINCAILLERIE\17-09 SEPTEMBRE\FOUSSIER QUINCAILLERIE - D17270008233 01.09.17.pdf</t>
  </si>
  <si>
    <t>ATIS 05-17</t>
  </si>
  <si>
    <t>Prestation formation IRATA Vitrolles du 28/08 au 01/09/2017</t>
  </si>
  <si>
    <t>EXERCISE 2017\020 FACTURES ACHAT\ACCESS VERTICAL (N LE PLAIN)\17-09 SEPTEMBRE\ACCESS VERTICAL - ATIS SAS invoice 05-17 01.09.17.pdf</t>
  </si>
  <si>
    <t>1707-1</t>
  </si>
  <si>
    <t>Logiciel EBP (Licence 15347288 - CW2333) 4 utilisateurs - Juin 2017</t>
  </si>
  <si>
    <t>prélevement SMC</t>
  </si>
  <si>
    <t>EXERCISE 2017\020 FACTURES ACHAT\EBP\17-06 JUIN\EBP - Fact 90886023 - 19.06.17.pdf</t>
  </si>
  <si>
    <t>Logiciel EBP (Licence 15347288 - CW2333) 4 utilisateurs - Juillet 2017</t>
  </si>
  <si>
    <t>EXERCISE 2017\020 FACTURES ACHAT\EBP\17-07 JUILLET\EBP - Fact 90891907 - 12.07.17.pdf</t>
  </si>
  <si>
    <t>EXERCISE 2017\020 FACTURES ACHAT\EBP\17-07 JUILLET\EBP - Fact 90897551 - 19.07.17.pdf</t>
  </si>
  <si>
    <t>Paramétrage de modèle en lignes</t>
  </si>
  <si>
    <t>Logiciel EBP (Licence 15347288 - CW2333) 4 utilisateurs - Aout 2017</t>
  </si>
  <si>
    <t>EXERCISE 2017\020 FACTURES ACHAT\EBP\17-08 AOUT\EBP - Fact 90906586 - 18.08.17.pdf</t>
  </si>
  <si>
    <t>F7P77998</t>
  </si>
  <si>
    <t>EXERCISE 2017\020 FACTURES ACHAT\TOTAL\17-08 AOUT\TOTAL - Fact F7P77998 - 31.08.17.pdf</t>
  </si>
  <si>
    <t>Séjour 1 nuit BERNARD JURGEN 
Assessment du 01/09/2017</t>
  </si>
  <si>
    <t>EXERCISE 2017\020 FACTURES ACHAT\COMFORT HOTEL\17-08 AOUT\COMFORT HOTEL - Fact 14771 (BERNARD) - 01.09.17.pdf</t>
  </si>
  <si>
    <t>L PRIZMIC - Prestation KAO-2016-OA-003 / 4230018934 - Juillet 2017</t>
  </si>
  <si>
    <t>EXERCISE 2017\020 FACTURES ACHAT\NOVA PEOPLE\17-07 JUILLET\NOVA PEOPLE - Fact 4894 (PRIMZIC) JUILLET - 31.07.17.pdf</t>
  </si>
  <si>
    <t>S MANESTER - TEPA-KAO-2016-S-3-328 / 4230018014 - Juillet 2017</t>
  </si>
  <si>
    <t>EXERCISE 2017\020 FACTURES ACHAT\NOVA PEOPLE\17-07 JUILLET\NOVA PEOPLE - Fact 4896 (MANESTER) JUILLET - 31.07.17.pdf</t>
  </si>
  <si>
    <t>C MOREL - KAO-2016-OA-003 / 4230019052 - Prestation Juillet 2017</t>
  </si>
  <si>
    <t>EXERCISE 2017\020 FACTURES ACHAT\NOVA PEOPLE\17-07 JUILLET\NOVA PEOPLE - Fact 4897 (MOREL) JUILLET - 31.07.17.pdf</t>
  </si>
  <si>
    <t>S SINTIC - KAO-2016-OA-003 / 4230019056 - Prestation Juillet 2017</t>
  </si>
  <si>
    <t>EXERCISE 2017\020 FACTURES ACHAT\NOVA PEOPLE\17-07 JUILLET\NOVA PEOPLE - Fact 4899 (SINTIC) JUILLET - 31.07.17.pdf</t>
  </si>
  <si>
    <t>Commande n°1102017 Achat materiel Eric ADRIAN +CF</t>
  </si>
  <si>
    <t>EXERCISE 2017\020 FACTURES ACHAT\PETZL\17-09 SEPTEMBRE\PETZL - FACT 7000188729 - 04.09.17.pdf</t>
  </si>
  <si>
    <t>1102017</t>
  </si>
  <si>
    <t>FI4</t>
  </si>
  <si>
    <t>Formation IRATA Vitrolles Aout 2017</t>
  </si>
  <si>
    <t>EXERCISE 2017\020 FACTURES ACHAT\PROWAR (NAVIER Stéphane)\17-09 SEPTEMBRE\PROWAR - Fact FI4 - 02.09.17.pdf</t>
  </si>
  <si>
    <t>TM9</t>
  </si>
  <si>
    <t>EXERCISE 2017\020 FACTURES ACHAT\PROWAR (NAVIER Stéphane)\17-09 SEPTEMBRE\PROWAR - Fact TM9 - 02.09.17.pdf</t>
  </si>
  <si>
    <t>TM10</t>
  </si>
  <si>
    <t>Prestation training manager septembre 2017</t>
  </si>
  <si>
    <t>Prestation training manager Octobre 2017</t>
  </si>
  <si>
    <t>EXERCISE 2017\020 FACTURES ACHAT\PROWAR (NAVIER Stéphane)\17-10 OCTOBRE\PROWAR - Fact TM10 - 01.10.17.pdf</t>
  </si>
  <si>
    <t>EXERCISE 2017\020 FACTURES ACHAT\VOLKSWAGEN BANK\17-09 SEPTEMBRE\VLKSWGN BK - Fact F035028671 - 01.09.17.pdf</t>
  </si>
  <si>
    <t>EXERCISE 2017\020 FACTURES ACHAT\BIO NET\17-08 AOUT\BIO NET - Fact 1233 - 30.08.17.pdf</t>
  </si>
  <si>
    <t>Nettoyage locaux aout 2017</t>
  </si>
  <si>
    <t>Nettoyage sol du hangar aout 2017</t>
  </si>
  <si>
    <t>EXERCISE 2017\020 FACTURES ACHAT\BIO NET\17-08 AOUT\BIO NET - Fact 1234 - 30.08.17.pdf</t>
  </si>
  <si>
    <t>Loyer Septembre 2017</t>
  </si>
  <si>
    <t>F6429148</t>
  </si>
  <si>
    <t>EXERCISE 2017\020 FACTURES ACHAT\ORANGE\Contrat NZ08015\17-09 SEPTEMBRE\ORANGE -  Fact F6429148 - 01.09.17.pdf</t>
  </si>
  <si>
    <t>1002017</t>
  </si>
  <si>
    <t>Fourniture de bureau:
Commande n°108685830 -02/08/2017
Commande n°1113101126 - 09/08/2017</t>
  </si>
  <si>
    <t>EXERCISE 2017\020 FACTURES ACHAT\LYRECO\17-08 AOUT\LYRECO - Fact 5810343321 - 31.08.17.pdf</t>
  </si>
  <si>
    <t>EXERCISE 2017\020 FACTURES ACHAT\PETZL\17-09 SEPTEMBRE\PETZL - FACT 7000189298 - 06.09.17.pdf</t>
  </si>
  <si>
    <t>Prestation S ARMAND formation IRATA Vitrolles juillet 2017</t>
  </si>
  <si>
    <t>EXERCISE 2017\020 FACTURES ACHAT\ACTS\17-09 SEPTEMBRE\ACTS - Fact 1595 - 31.08.17.pdf</t>
  </si>
  <si>
    <t>Commande matériel Manucroche et JAG Système CF</t>
  </si>
  <si>
    <t>1112017</t>
  </si>
  <si>
    <t>EXERCISE 2017\020 FACTURES ACHAT\PETZL\17-09 SEPTEMBRE\PETZL - FACT 7000190266 - 08.09.17.pdf</t>
  </si>
  <si>
    <t>FAC0817RGS082841</t>
  </si>
  <si>
    <t>Location Fontaine à eau - Septembre 2017</t>
  </si>
  <si>
    <t>prélèvementr SMC</t>
  </si>
  <si>
    <t>prelevement SMC</t>
  </si>
  <si>
    <t>EXERCISE 2017\020 FACTURES ACHAT\CULLIGAN\17-08 AOUT\CULLIGAN - Fact FAC0817RGS082841 - 30.08.17.pdf</t>
  </si>
  <si>
    <t>1709C0046900</t>
  </si>
  <si>
    <t>Abonnement alarme du 01/09 au 30/09/17</t>
  </si>
  <si>
    <t>EXERCISE 2017\020 FACTURES ACHAT\VERISURE SECURITAS\17-09 SEPTEMBRE\VERISURE - Fact 1709C0046900 - 01.09.17.pdf</t>
  </si>
  <si>
    <t>EXERCISE 2017\020 FACTURES ACHAT\LA POSTE\17-09 SEPTEMBRE\LA POSTE - Fact 48149641 - 05.09.2017.pdf</t>
  </si>
  <si>
    <t>EXERCISE 2017\020 FACTURES ACHAT\IRATA\A PAYER\IRATA - Fact 154632- 11.09.17.pdf</t>
  </si>
  <si>
    <t>EXERCISE 2017\020 FACTURES ACHAT\CORIALIS\17-08 AOUT\CORIALIS - Fact 17138 (DA COSTA) - 31.08.17.pdf</t>
  </si>
  <si>
    <t>EXERCISE 2017\020 FACTURES ACHAT\EVOLUTEC\17-06 JUIN\EVOLUTEC - Fact EI170601401 - 30.06.17.pdf</t>
  </si>
  <si>
    <t>Assessment J BURNARD du 01/08/17 VITROLLES</t>
  </si>
  <si>
    <t>EXERCISE 2017\020 FACTURES ACHAT\ELEVATED SYSTEMS\17-09 SEPTEMBRE\ELEVATED SYSTEMS - Fact 1126 - 06.09.17.pdf</t>
  </si>
  <si>
    <t>AKKA (ex CORIALIS)</t>
  </si>
  <si>
    <t>OSCABY - Prestation de services juillet 2017</t>
  </si>
  <si>
    <t>OSCABY - Prestation de services juin 2017</t>
  </si>
  <si>
    <t>2017 T3</t>
  </si>
  <si>
    <t>EXERCISE 2017\020 FACTURES ACHAT\POLE EMPLOI EXPATRIES\17-09 SEPTEMBRE\PE EXPAT - Bordereau T3 rempli - 18.09.17.pdf</t>
  </si>
  <si>
    <t>prelèvement CE</t>
  </si>
  <si>
    <t>Abonnement ligne fixe et Internet aout/septembre/OCTOBRE 2017 suivant rubriques</t>
  </si>
  <si>
    <t>0442437967 17G7 -1D09</t>
  </si>
  <si>
    <t>EXERCISE 2017\020 FACTURES ACHAT\ORANGE\0442437967\17-09 SEPTEMBRE\ORANGE - Fact 0442437967 17G7- 1D09 - 13.09.17.pdf</t>
  </si>
  <si>
    <t>EXERCISE 2017\020 FACTURES ACHAT\SCI COUPERIGNE\17-09 SEPTEMBRE\SCI COUPERIGNE - Fact 310 - 13.09.17.pdf</t>
  </si>
  <si>
    <t>BVF177439</t>
  </si>
  <si>
    <t>1122017</t>
  </si>
  <si>
    <t>EXERCISE 2017\020 FACTURES ACHAT\BEAL\17-09 SEPTEMBRE\BEAL - Fact BVF177439 - 11.09.17.pdf</t>
  </si>
  <si>
    <t>F7S05721</t>
  </si>
  <si>
    <t>TEPA-KAO-2016-S-374 Avoir pour facture 6123 - Montant taxi erronée</t>
  </si>
  <si>
    <t>Déduit sur prochaine fact ?</t>
  </si>
  <si>
    <t>EXERCISE 2017\020 FACTURES ACHAT\NOVA PEOPLE\17-09 SEPTEMBRE\NOVA PEOPLE - Avoir 6444 (S CATALAN) - 19.09.17.pdf</t>
  </si>
  <si>
    <t>EXERCISE 2017\020 FACTURES ACHAT\NOVA PEOPLE\17-03 MARS\NOVA P - Fact 6122 (Mission singapore and Bintan) - 28.03.17.pdf</t>
  </si>
  <si>
    <t xml:space="preserve">NOVA PEOPLE (ancien SUBSEA) </t>
  </si>
  <si>
    <t>EXERCISE 2017\020 FACTURES ACHAT\NOVA PEOPLE\17-03 MARS\NOVA P - Fact 6123 (Mission to Leiden-2016.11.15) - 28.03.17.pdf</t>
  </si>
  <si>
    <t>EXERCISE 2017\020 FACTURES ACHAT\NOVA PEOPLE\17-03 MARS\NOVA P - Fact 6124 (Mission to Leiden-2017.02.14) - 28.03.17.pdf</t>
  </si>
  <si>
    <t>EXERCISE 2017\020 FACTURES ACHAT\NOVA PEOPLE\17-03 MARS\NOVA P - Fact 6125 (Mission to Oslo-2017.01.16-2017.01.18) - 28.03.17.pdf</t>
  </si>
  <si>
    <t>S CATALAN TEPA-KAO-2016-S-374/ 4230017125 Mission Singapore and Bintan-2016,10,30-2016,11,07</t>
  </si>
  <si>
    <t>S CATALAN TEPA-KAO-2016-S-374/ 4230017125 Mission to Leiden 2016.11.15</t>
  </si>
  <si>
    <t>S CATALAN TEPA-KAO-2016-S-374/ 4230017125 Mission to Leiden 2017.02.14</t>
  </si>
  <si>
    <t>S CATALAN TEPA-KAO-2016-S-374/ 4230017125 Mission to Oslo 2017.01.16-2017.01.18</t>
  </si>
  <si>
    <t>EXERCISE 2017\020 FACTURES ACHAT\ACN AUDIT\17-06 JUIN\ACN AUDIT - Note d'honoraires 006244 - 23.06.17.pdf</t>
  </si>
  <si>
    <t>006244</t>
  </si>
  <si>
    <t>EI170701437</t>
  </si>
  <si>
    <t>Prestation J CAMLONG - Rotating Mechanical Methods Engineering - ANGOLA - Juillet 2017</t>
  </si>
  <si>
    <t>EXERCISE 2017\020 FACTURES ACHAT\EVOLUTEC\17-07 JUILLET\EVOLUTEC INT - EI170801437 31.07.17.pdf</t>
  </si>
  <si>
    <t>EI170801438</t>
  </si>
  <si>
    <t>EXERCISE 2017\020 FACTURES ACHAT\EVOLUTEC\17-08 AOUT\EVOLUTEC INT - EI170801438 31.08.17.pdf</t>
  </si>
  <si>
    <t>TEPA/KAO/ATISSAS/13/SEP2017</t>
  </si>
  <si>
    <t>Prestation Karim LAKKIMI projet KAOMBO - SEPT 2017</t>
  </si>
  <si>
    <t>EXERCISE 2017\020 FACTURES ACHAT\LAKKIMI Karim\17-09 SEPTEMBRE\LAKKIMI - Fact ATISSAS13SEP2017 - 25.09.17.pdf</t>
  </si>
  <si>
    <t>1709-1</t>
  </si>
  <si>
    <t>Contrat KAO-2016-OA-003, Planning Engineer - Prestation onshore LUANDA Septembre 2017</t>
  </si>
  <si>
    <t>EXERCISE 2017\020 FACTURES ACHAT\OGER Philippe\17-09 SEPTEMBRE\P OGER - Fact 1709-1 30.09.17.pdf</t>
  </si>
  <si>
    <t xml:space="preserve">HYTORC DAMATEC </t>
  </si>
  <si>
    <t>FA-DAM00000359</t>
  </si>
  <si>
    <t>Location clé dynamométrique (x2) et douilles (x4)
Chantier Tour Eiffel</t>
  </si>
  <si>
    <t>1082017</t>
  </si>
  <si>
    <t>EXERCISE 2017\020 FACTURES ACHAT\HYTORC DAMATEC\17-09 SEPTEMBRE\HYTORC - Fact FA-DAM00000359 22.09.17.pdf</t>
  </si>
  <si>
    <t>Forfait, formules et options parc 8 lignes Aout 2017</t>
  </si>
  <si>
    <t>EXERCISE 2017\020 FACTURES ACHAT\ORANGE\Compte 61021161\17-08 AOUT\ORANGE - Fact 55210201- 31.08.17.pdf</t>
  </si>
  <si>
    <t xml:space="preserve">AXA </t>
  </si>
  <si>
    <t>RC PRESTA
Période du 01/10/2017 au 31/03/18</t>
  </si>
  <si>
    <t>EXERCISE 2017\020 FACTURES ACHAT\AXA\RC PRESTA 5441386804\011017 - 310318\AXA - RCP 5441386804 - ADC - 01.10.17 au 31.03.18.pdf</t>
  </si>
  <si>
    <t>MULTIRISQUE ENTREPRISE 5357720904 - Période du 01/10/17 au 31/03/18</t>
  </si>
  <si>
    <t>EXERCISE 2017\020 FACTURES ACHAT\AXA\MRE 5357720904\011017 - 310318\AXA - MRE 5357720904 - ADC - 01.10.17 au 31.03.18.pdf</t>
  </si>
  <si>
    <t>Note de frais SEPTEMBRE 2017</t>
  </si>
  <si>
    <t>ATIS contrat GME 10557 3T 2017</t>
  </si>
  <si>
    <t>EXERCISE 2017\020 FACTURES ACHAT\APRIL\17-09 SEPTEMBRE</t>
  </si>
  <si>
    <t>ECHELLE EUROPEENE G.E.A.O</t>
  </si>
  <si>
    <t>IMMEDIATE</t>
  </si>
  <si>
    <t>EXERCISE 2017\020 FACTURES ACHAT\ECHELLE EUROPEENNE GEAO\17-09 SEPTEMBRE\ECHELLE EUROPEENNE GEAO Fact 26903766 21.09.17.pdf</t>
  </si>
  <si>
    <t>Loyer septembre 2017 CV-567-EC</t>
  </si>
  <si>
    <t>EXERCISE 2017\020 FACTURES ACHAT\SIXT\17-09 SEPTEMBRE\SIXT - Fact 57047925- 22.09.17.pdf</t>
  </si>
  <si>
    <t>Hébergement N LEPLAIN Audit EPI Novembre 2017</t>
  </si>
  <si>
    <t>EXERCISE 2017\020 FACTURES ACHAT\APPARTCITY\17-09 SEPTEMBRE\APPARTCITY - Fact PRO FORMA 075_26155 (N LEPLAIN) - 28.09.17.pdf</t>
  </si>
  <si>
    <t>CLIMB UP EPINAY</t>
  </si>
  <si>
    <t>Droit d'acces salle Cordiste (formaion EPI + Divers)</t>
  </si>
  <si>
    <t>EXERCISE 2017\020 FACTURES ACHAT\CLIMB UP EPINAY\17-09 SEPTEMBRE\CLIMB UP - Fact 5884 29.09.17.pdf</t>
  </si>
  <si>
    <t>Droit d'accés salle cordiste ( Formation IRATA)</t>
  </si>
  <si>
    <t>EXERCISE 2017\020 FACTURES ACHAT\CLIMB UP EPINAY\17-09 SEPTEMBRE\CLIMB UP - Fact 5885 29.09.17.pdf</t>
  </si>
  <si>
    <t xml:space="preserve">CHALINE Gérard </t>
  </si>
  <si>
    <t>05-GC-2017</t>
  </si>
  <si>
    <t>EXERCISE 2017\020 FACTURES ACHAT\CHALINE Gérard\17-05 MAI\G CHALINE - Fact 05-GC-2017 - 31.05.17.pdf</t>
  </si>
  <si>
    <t>S71060214</t>
  </si>
  <si>
    <t>Contrats longue durée D6158165 (Clio DP-776-DH) - location + assurance - Septembre 2017</t>
  </si>
  <si>
    <t>EXERCISE 2018\020 FACTURES ACHAT\DIAC LOCATION\17-10 OCTOBRE\DIAC - Fact S71060214 01.10.17.pdf</t>
  </si>
  <si>
    <t>ATIS 06-17</t>
  </si>
  <si>
    <t>EXERCISE 2018\020 FACTURES ACHAT\ACCESS VERTICAL (N LE PLAIN)\17-10 OCTOBRE\ACCES VERTICAL - ATIS SAS invoice 06-17  01.10.17.pdf</t>
  </si>
  <si>
    <t>Assessment du 29/09/17 
IRATA Vitrolles</t>
  </si>
  <si>
    <t>EXERCISE 2018\020 FACTURES ACHAT\SC SOLO\17-10 OCTOBRE\SC SOLO - Fact 61 - 02.10.17.pdf</t>
  </si>
  <si>
    <t xml:space="preserve">virement SMC </t>
  </si>
  <si>
    <t>EI170901449</t>
  </si>
  <si>
    <t>Prestation J CAMLONG - Rotating Mechanical Methods Engineering - ANGOLA - Septembre 2017</t>
  </si>
  <si>
    <t>EXERCISE 2017\020 FACTURES ACHAT\EVOLUTEC\17-09 SEPTEMBRE\EVOLUTEC - Fact EI170901449 - 30.09.17.pdf</t>
  </si>
  <si>
    <t>Loyer C LEGER Octobre 2017</t>
  </si>
  <si>
    <t>S CATALAN - Prestation KAOMBO (TEPA-KAO-2016-S-374) - Septembre 2017</t>
  </si>
  <si>
    <t>EXERCISE 2017\020 FACTURES ACHAT\NOVA PEOPLE\17-09 SEPTEMBRE\NOVA PEOPLE - Fact 6452 (CATALAN) - 30.09.17.pdf</t>
  </si>
  <si>
    <t>MCI</t>
  </si>
  <si>
    <t>WINDEUROPE2017-N°-26</t>
  </si>
  <si>
    <t>Pass Day conférence WindEurope 30 novembre 2017 Amsterdam</t>
  </si>
  <si>
    <t>EXERCISE 2018\020 FACTURES ACHAT\MCI\17-10 OCTOBRE\MCI - fact WINDEUROPE2017-N°-26 04.10.17.pdf</t>
  </si>
  <si>
    <t>Nettoyage locaux septembre 2017</t>
  </si>
  <si>
    <t>EXERCISE 2017\020 FACTURES ACHAT\BIO NET\17-09 SEPTEMBRE\BIO NET - Fact 1287- 30.09.17.pdf</t>
  </si>
  <si>
    <t>Hébergement N LEPLAIN Formation IRATA Vitrolles 23-27 octobre 2017</t>
  </si>
  <si>
    <t>EXERCISE 2018\020 FACTURES ACHAT\APPART'CITY\17-10 OCTOBRE\APPART'CITY - Fact 075-262119 - 04.10.17.pdf</t>
  </si>
  <si>
    <t xml:space="preserve">Assessment du 01/09/17:
L3:  LEROUX 
L2: BELLEVAIRE,  BONNET
L1: WILLEMANS DABLAINVILLE BRONDEX CRUCIANI
</t>
  </si>
  <si>
    <t>EXERCISE 2018\020 FACTURES ACHAT\IRATA\A PAYER\IRATA - Fact 155087 - 04.10.17.pdf</t>
  </si>
  <si>
    <t>EXERCISE 2017\020 FACTURES ACHAT\ACTUAL SETT IDF\17-06 JUIN\ACTUAL SETT - Fact 75400587 - 30.06.17.pdf</t>
  </si>
  <si>
    <r>
      <t xml:space="preserve">Formation CQP Epinay - E ADRIAN et N DEBIOLLES Août 2017
</t>
    </r>
    <r>
      <rPr>
        <sz val="11"/>
        <color rgb="FFFF0000"/>
        <rFont val="Calibri"/>
        <family val="2"/>
      </rPr>
      <t>Relance le 02/10/2017</t>
    </r>
  </si>
  <si>
    <r>
      <t xml:space="preserve">Formation CQP Epinay - E ADRIAN et N DEBIOLLES juilet 2017
</t>
    </r>
    <r>
      <rPr>
        <sz val="11"/>
        <color rgb="FFFF0000"/>
        <rFont val="Calibri"/>
        <family val="2"/>
      </rPr>
      <t>Relance le 02/10/2017</t>
    </r>
  </si>
  <si>
    <r>
      <t xml:space="preserve">Vérification des dispositif d'ancrage CF Vitrolles
</t>
    </r>
    <r>
      <rPr>
        <sz val="11"/>
        <color rgb="FFFF0000"/>
        <rFont val="Calibri"/>
        <family val="2"/>
      </rPr>
      <t>Relance le 02/10/17</t>
    </r>
  </si>
  <si>
    <t>1162017</t>
  </si>
  <si>
    <t>Fourniture de bureau: 
Commande n°109548418 -21/09/2017</t>
  </si>
  <si>
    <t>EXERCISE 2017\020 FACTURES ACHAT\LYRECO\17-09 SEPTEMBRE\LYRECO - Fact 5810344574 - 30.09.17.pdf</t>
  </si>
  <si>
    <t>2017.09/01</t>
  </si>
  <si>
    <t xml:space="preserve">EXERCISE 2017\020 FACTURES ACHAT\SCI MONT AUGUSTIN\SCI MONT AUGUSTIN - CONTRAT DE LOCATION.pdf </t>
  </si>
  <si>
    <t>2017.10/01</t>
  </si>
  <si>
    <t>EXERCISE 2018\020 FACTURES ACHAT\SCI MONT AUGUSTIN\17-10 OCTOBRE\SCI MONT AUGUSTIN - Fact 2017.10.01 06.10.17.pdf</t>
  </si>
  <si>
    <t xml:space="preserve">1er loyer ( septembre2017) et dépôt de garantie </t>
  </si>
  <si>
    <t>1710C0043209</t>
  </si>
  <si>
    <t>Abonnement alarme du 01/10 au 31/10/17</t>
  </si>
  <si>
    <t>EXERCISE 2018\020 FACTURES ACHAT\VERISURE SECURITAS\VERISURE SECURITAS - Fact 1710C0043209 01.10.17.pdf</t>
  </si>
  <si>
    <t>Formations :
CQP Epinay sept-oct 17 - E ADRIAN et D DOMINIQUE (SST)
Chantier T.EIFFEL (14-15.09.2017) C LEROUX 
IRATA Epinay sept 17 - M DUPUY</t>
  </si>
  <si>
    <t>EXERCISE 2017\020 FACTURES ACHAT\ACTUAL SETT IDF\17-09 SEPTEMBRE\ACTUAL SETT - Fact 75400771 - 30.09.17.pdf</t>
  </si>
  <si>
    <t xml:space="preserve">020-FL-21824096 </t>
  </si>
  <si>
    <t>Contrat K32613901
Location copieur multifonction OLIVETTI + ordinateur de bureau HEWLETT-PACKARD du 01/10 au 31/12/17</t>
  </si>
  <si>
    <t>EXERCISE 2018\020 FACTURES ACHAT\CM-CIC LEASING SOLUTIONS\17-10 OCTOBRE\CM CIC LS - Fact 020-FL-21824096 - 02.10.17.pdf</t>
  </si>
  <si>
    <t>F6475771</t>
  </si>
  <si>
    <t>Loyer Octobre 2017</t>
  </si>
  <si>
    <t>EXERCISE 2018\020 FACTURES ACHAT\ORANGE\Contrat NZ08015\17-10 OCTOBRE\ORANGE - Fact F6475771 - 01.10.17.pdf</t>
  </si>
  <si>
    <t>FC0917RGS095186</t>
  </si>
  <si>
    <t>Location Fontaine à eau - Octobre 2017</t>
  </si>
  <si>
    <t>EXERCISE 2017\020 FACTURES ACHAT\CULLIGAN\17-09 SEPTEMBRE\CULLIGAN - Fact FAC0917RGS095186 - 29.09.17.pdf</t>
  </si>
  <si>
    <r>
      <t xml:space="preserve">Mission du Commissaire aux Comptes sur exercice clos le 30/09/2016
</t>
    </r>
    <r>
      <rPr>
        <sz val="11"/>
        <color rgb="FFFF0000"/>
        <rFont val="Calibri"/>
        <family val="2"/>
      </rPr>
      <t>Relance du 04/10/17</t>
    </r>
  </si>
  <si>
    <t>Location salle TOURS - 2 jours - Septembre 2017</t>
  </si>
  <si>
    <t>EXERCISE 2017\020 FACTURES ACHAT\TOURAINE ESCALADE\17-09 SEPTEMBRE\TOURAINE ESCALADE - Fact 2585- 30.09.17.pdf</t>
  </si>
  <si>
    <t xml:space="preserve">EBP </t>
  </si>
  <si>
    <t>EXERCISE 2018\020 FACTURES ACHAT\EBP\17-10 OCTOBRE\EBP - Fact 90926141 - 10.10.17.pdf</t>
  </si>
  <si>
    <t>2017-411</t>
  </si>
  <si>
    <t>Achat PC (x2) + installation et paramétrage</t>
  </si>
  <si>
    <t>EXERCISE 2018\020 FACTURES ACHAT\STAR LAN\17-10 OCTOBRE\STAR LAN - Fact 2017-411 02.10.17.pdf</t>
  </si>
  <si>
    <t>EXERCISE 2018\020 FACTURES ACHAT\ELEVATED SYSTEMS\17-10 OCTOBRE\ELEVATED SYSTEMS - Fact 1131 - 10.10.17.pdf</t>
  </si>
  <si>
    <t>1212017</t>
  </si>
  <si>
    <t>HORIZON SOURCES</t>
  </si>
  <si>
    <t>SO7178</t>
  </si>
  <si>
    <t>2018005</t>
  </si>
  <si>
    <t>Achat 200 tour de coup personnalisés pour les stagiaires</t>
  </si>
  <si>
    <t>EXERCISE 2018\020 FACTURES ACHAT\HORIZON SOURCES\17-10 OCTOBRE\HORIZON SOURCES - Fact SO7178 - 10.10.17.pdf</t>
  </si>
  <si>
    <t xml:space="preserve">DPMC </t>
  </si>
  <si>
    <t>CQP - 15 candidats dont 1 partiel- convention 2017-10157- Epinay le 19 et 20 Octobre 2017</t>
  </si>
  <si>
    <t>FC0011</t>
  </si>
  <si>
    <t>Location salle de formation Epinay 18-19 septembre 2017</t>
  </si>
  <si>
    <t>EXERCISE 2017\020 FACTURES ACHAT\REESO\17-09 SEPTEMBRE\REESO - Fact FC0011 28.09.17.pdf</t>
  </si>
  <si>
    <t>EXERCISE 2018\020 FACTURES ACHAT\ELABED NAIM (taxi)\17-10 OCTOBRE\ELABED NAIM (taxi) - Fact 2017.10.4  13.10.17.pdf</t>
  </si>
  <si>
    <t>Shutdown coordination engineer</t>
  </si>
  <si>
    <t>Vu avec le comptable</t>
  </si>
  <si>
    <t>Affaire JANIN</t>
  </si>
  <si>
    <t>T.S.M</t>
  </si>
  <si>
    <t>FC 57</t>
  </si>
  <si>
    <t>Hopital les Broussailles CANNES Formation port du harnais 7 personnes</t>
  </si>
  <si>
    <t>EXERCISE 2018\020 FACTURES ACHAT\T.S.M\17-10 OCTOBRE\T.S.M Fact FC 57 13.10.17.pdf</t>
  </si>
  <si>
    <t xml:space="preserve">CFE </t>
  </si>
  <si>
    <t>006181664-01 OCTOBRE 2017</t>
  </si>
  <si>
    <t>Cotisation Caisse des Français à l'Etranger pour E DENIS + L KIST - 2017 T4 - 01/10/17 au 31/12/17</t>
  </si>
  <si>
    <t>EXERCISE 2018\020 FACTURES ACHAT\CFE\17-10 OCTOBRE\CFE - Bordereau de cotisations T4 - 01.10.17.pdf</t>
  </si>
  <si>
    <t>796/1000716</t>
  </si>
  <si>
    <t>Formation semaine 39 Septembre 2017
J SANT ANNA IRATA EPINAY</t>
  </si>
  <si>
    <t>EXERCISE 2017\020 FACTURES ACHAT\ACTUAL\17-09 SEPTEMBRE\ACTUAL - Fact 796_1000716 - 30.09.17.pdf</t>
  </si>
  <si>
    <t>796/1000715</t>
  </si>
  <si>
    <t>EXERCISE 2017\020 FACTURES ACHAT\ACTUAL\17-09 SEPTEMBRE\ACTUAL - Fact 796_1000715 - 30.09.17.pdf</t>
  </si>
  <si>
    <t>796/1000714</t>
  </si>
  <si>
    <t>EXERCISE 2017\020 FACTURES ACHAT\ACTUAL\17-09 SEPTEMBRE\ACTUAL - Fact 796_1000714 - 30.09.17.pdf</t>
  </si>
  <si>
    <r>
      <t xml:space="preserve">Palpeur D790-5M Dual Transducer 5M, Dual Lemo 00 to
</t>
    </r>
    <r>
      <rPr>
        <sz val="11"/>
        <color rgb="FFFF0000"/>
        <rFont val="Calibri"/>
        <family val="2"/>
      </rPr>
      <t>Relance le 09/10/2017</t>
    </r>
  </si>
  <si>
    <t>Envoi AOUT 2017</t>
  </si>
  <si>
    <t>Envoi SEPTEMBRE 2017</t>
  </si>
  <si>
    <t>EXERCISE 2018\020 FACTURES ACHAT\LA POSTE\17-10 OCTOBRE\LA POSTE - Fact 48498918- 09.10.2017.pdf</t>
  </si>
  <si>
    <t>0442026150 17H5-2N05</t>
  </si>
  <si>
    <t>Abonnement ligne fixe et Internet octobre/novembre/décembre 2017 suivant rubriques</t>
  </si>
  <si>
    <t>0442437967 17H5- 1D10</t>
  </si>
  <si>
    <t>EXERCISE 2018\020 FACTURES ACHAT\ORANGE\0442437967\17-10 OCTOBRE\ORANGE - Fact 0442437967 17H5-1D10 13.10.17.pdf</t>
  </si>
  <si>
    <t>W MOUSSA - Marshalling Superintendence KAO-2016-S-3-314 - Mai 2017</t>
  </si>
  <si>
    <t>S CATALAN TEPA-KAO-2016-S-374/ 4230017125 Expenses 2017.04 - LUANDA</t>
  </si>
  <si>
    <t>EXERCISE 2018\020 FACTURES ACHAT\NOVA PEOPLE\17-10 OCTOBRE\NOVA PEOPLE - Fact 6467 (CATALAN) - 13.10.17.pdf</t>
  </si>
  <si>
    <t>Hébergement N.VERNET Formation Interne Vitrolles du 06 au 10 Novembre 2017</t>
  </si>
  <si>
    <t>EXERCISE 2018\020 FACTURES ACHAT\APPART'CITY\17-10 OCTOBRE\APPART'CITY - Fact 075-26320 (N VERNET) - 17.10.17.pdf</t>
  </si>
  <si>
    <t>Hébergement D.GONCALVES Formation Interne Vitrolles du 08 au 10 Novembre 2017</t>
  </si>
  <si>
    <t>EXERCISE 2018\020 FACTURES ACHAT\APPART'CITY\17-10 OCTOBRE\APPART'CITY - Fact 075-26321 (D.GONCALVES) - 17.10.17.pdf</t>
  </si>
  <si>
    <t>F7U16218</t>
  </si>
  <si>
    <t>EXERCISE 2018\020 FACTURES ACHAT\TOTAL GR\17-10 OCTOBRE\TOTAL GR - Fact F7U16218 - 15.10.17.pdf</t>
  </si>
  <si>
    <t>EXERCISE 2017\020 FACTURES ACHAT\TOTAL\17-09 SEPTEMBRE\TOTAL - Fact F7S05721 - 15.09.17.pdf</t>
  </si>
  <si>
    <t>F-2017/09/00007</t>
  </si>
  <si>
    <t>Commande 250 cles USB-stylo</t>
  </si>
  <si>
    <t>EXERCISE 2017\020 FACTURES ACHAT\STICKAD\17-09 SEPTEMBRE\STICKAD - Fact 2017_09_00007 - 29.09.17.pdf</t>
  </si>
  <si>
    <t>F-2017/10/00025</t>
  </si>
  <si>
    <t>Acompte sur devis D-2017/10/00025 textiles + flocages</t>
  </si>
  <si>
    <t>EXERCISE 2018\020 FACTURES ACHAT\STICKAD\17-10 OCTOBRE\STICKAD - Acompte_F-2017_10_00025 - 10.10.17.pdf</t>
  </si>
  <si>
    <t>F-2017/10/00024</t>
  </si>
  <si>
    <t>Acompte sur devis D-2017/10/00026 carte de visite</t>
  </si>
  <si>
    <t>EXERCISE 2018\020 FACTURES ACHAT\STICKAD\17-10 OCTOBRE\STICKAD - Acompte_F-2017_10_00026 - 10.10.17.pdf</t>
  </si>
  <si>
    <t>FR2017A002514</t>
  </si>
  <si>
    <t>Pack entreprise LINUX atisworldwide.com (18/10/17- 17/10/18)</t>
  </si>
  <si>
    <t>EXERCISE 2018\020 FACTURES ACHAT\ARSYS\17-10 OCTOBRE\ARSYS - FR2017A002514 - 18.10.17.pdf</t>
  </si>
  <si>
    <t>Hébergement N LEPLAIN IRATA Vitrolles Octobre 2017 (complément nuit du dimanche 22octobre 2017)</t>
  </si>
  <si>
    <t>EXERCISE 2018\020 FACTURES ACHAT\APPART'CITY\17-10 OCTOBRE\APPART'CITY - Fact 075-26220 (N LEPLAIN) - 17.10.17.pdf</t>
  </si>
  <si>
    <t>ATIS WORLDWIDED LIMITED</t>
  </si>
  <si>
    <t>Prestations LOUCHARD - BLANCO Aout 2017</t>
  </si>
  <si>
    <t>EXERCISE 2018\020 FACTURES ACHAT\ATIS WORLDWIDED LIMITED\17-10 OCTOBRE\ATIS WORLDWIDED LIMITED - Fact FI 3 - 17.10.17.pdf</t>
  </si>
  <si>
    <t>Prestations BOBILLON - LONFO - SARDINHA - VOLGESBERGER AOUT 2017</t>
  </si>
  <si>
    <t>EXERCISE 2018\020 FACTURES ACHAT\ATIS WORLDWIDED LIMITED\17-10 OCTOBRE\ATIS WORLDWIDED LIMITED - Fact FI 4 - 18.10.17.pdf</t>
  </si>
  <si>
    <t>F035028671</t>
  </si>
  <si>
    <t>Logiciel EBP (Licence 15347288 - CW2333) 4 utilisateurs - Septembre 2017</t>
  </si>
  <si>
    <t>CAFSAT</t>
  </si>
  <si>
    <t>F17-241</t>
  </si>
  <si>
    <t>Formation Marseille et Signes les 12 et 17 octobre 2017</t>
  </si>
  <si>
    <t>EXERCISE 2018\020 FACTURES ACHAT\EBP\17-10 OCTOBRE\EBP - Fact 90917340 - 19.10.17.pdf</t>
  </si>
  <si>
    <t>EXERCISE 2018\020 FACTURES ACHAT\CAFSAT\17-10 OCTOBRE\CAFSAT - F17-241 - 17.10.17.pdf</t>
  </si>
  <si>
    <t>EXERCISE 2018\020 FACTURES ACHAT\EBP\17-10 OCTOBRE\EBP - Fact 90930721 - 20.10.17.pdf</t>
  </si>
  <si>
    <t>EXERCISE 2018\020 FACTURES ACHAT\CLIMB UP EPINAY\17-10 OCTOBRE\CLIM UP EPINAY - Fact 6242 - 20.10.17.pdf</t>
  </si>
  <si>
    <t>EXERCISE 2018\020 FACTURES ACHAT\ATIS WORLDWIDED LIMITED\17-10 OCTOBRE\ATIS WORLDWIDED LIMITED - Fact FI 5 - 20.10.17.pdf</t>
  </si>
  <si>
    <t>Prestations LOUCHARD - BLANCO - FRY Septembre 2017</t>
  </si>
  <si>
    <t>Prestations BOBILLON - LONFO - SARDINHA - VOLGESBERGER Septembre 2017</t>
  </si>
  <si>
    <t>EXERCISE 2018\020 FACTURES ACHAT\ATIS WORLDWIDED LIMITED\17-10 OCTOBRE\ATIS WORLDWIDED LIMITED - Fact FI 6 - 20.10.17.pdf</t>
  </si>
  <si>
    <t>Prestations SHIVAKUMAR - SMILOVIC - CAMLONG Septembre 2017</t>
  </si>
  <si>
    <t>EXERCISE 2018\020 FACTURES ACHAT\ATIS WORLDWIDED LIMITED\17-10 OCTOBRE\ATIS WORLDWIDED LIMITED - Fact FI 7 - 20.10.17.pdf</t>
  </si>
  <si>
    <t xml:space="preserve">BUROMAC </t>
  </si>
  <si>
    <t>2018007</t>
  </si>
  <si>
    <t>Commande cartes de vœux 2018</t>
  </si>
  <si>
    <t>Remplacement Logbook Randir Ragoonananlal 1/80778</t>
  </si>
  <si>
    <t>EXERCISE 2018\020 FACTURES ACHAT\IRATA\A PAYER\IRATA - Fact 155395 - 24.10.17.pdf</t>
  </si>
  <si>
    <t>FR2017X000577</t>
  </si>
  <si>
    <t>Filtre antivirus pack LINUX atisworldwide.com (du 18/10/17 au 17/10/18)</t>
  </si>
  <si>
    <t>EXERCISE 2018\020 FACTURES ACHAT\ARSYS\17-10 OCTOBRE\ARSYS - FR2017X000577 - 18.10.17.pdf</t>
  </si>
  <si>
    <t>Forfait, formules et options parc 8 lignes juillet 2017</t>
  </si>
  <si>
    <t>Forfait, formules et options parc 8 lignes Septembre 2017</t>
  </si>
  <si>
    <t>EXERCISE 2017\020 FACTURES ACHAT\ORANGE\Compte 61021161\17-09 SEPTEMBRE\ORANGE - Fact 55609931- 30.09.17.pdf</t>
  </si>
  <si>
    <t>Régularisation provision taxe foncière 2017</t>
  </si>
  <si>
    <t>EXERCISE 2018\020 FACTURES ACHAT\SCI COUPERIGNE\17-10 OCTOBRE\SCI COUPERIGNE - Avoir 344 - 19.10.17.pdf</t>
  </si>
  <si>
    <t>FC8</t>
  </si>
  <si>
    <t>EXERCISE 2018\020 FACTURES ACHAT\PROWAR (NAVIER)\17-10 OCTOBRE\PROWAR - FC8 - 21.10.17.pdf</t>
  </si>
  <si>
    <t>TM11</t>
  </si>
  <si>
    <t>Prestation training manager Novembre 2017</t>
  </si>
  <si>
    <t>EXERCISE 2018\020 FACTURES ACHAT\PROWAR (NAVIER)\17-10 OCTOBRE\PROWAR - TM11 - 21.10.17.pdf</t>
  </si>
  <si>
    <t>Assessment du 29/09/2017 Vitrolles:
L1: DEMORD/TAISSES/BEAULE/GIBERT
L2 : BOUSSEMAERE</t>
  </si>
  <si>
    <t>Assement du 29/09/17 Epinay :
L1 : EDDIKHAN/SALCUK/NOUVELON/LECOURT
L2: VILLEFRANQUE</t>
  </si>
  <si>
    <t>EXERCISE 2018\020 FACTURES ACHAT\IRATA\A PAYER\IRATA - Fact 155428 - 25.10.17.pdf</t>
  </si>
  <si>
    <t>GITES DES BAOUS</t>
  </si>
  <si>
    <t>17/23</t>
  </si>
  <si>
    <t>Hébergement NAVIER CQP Nice du 13 novembre au 15 décembre 2017</t>
  </si>
  <si>
    <t>EXERCISE 2018\020 FACTURES ACHAT\GITES DES BAOUS\17-10 OCTOBRE\GITE DES BAOUS - Fact 17_23 - 26.10.17.pdf</t>
  </si>
  <si>
    <t>S71137360</t>
  </si>
  <si>
    <t>S71179604</t>
  </si>
  <si>
    <t>1710-1</t>
  </si>
  <si>
    <t>Contrat KAO-2016-OA-003, Planning Engineer - Prestation onshore LUANDA Octobre 2017</t>
  </si>
  <si>
    <t>EXERCISE 2018\020 FACTURES ACHAT\OGER PHILIPPE\OGER - Fact 17-10-1 - 31.10.17.pdf</t>
  </si>
  <si>
    <t>SCS LEVAGE</t>
  </si>
  <si>
    <t>Commande pour le CONGO: plaques de marquage et lettres à frapper</t>
  </si>
  <si>
    <t>201811</t>
  </si>
  <si>
    <t>INV-2-0579</t>
  </si>
  <si>
    <t xml:space="preserve">N AKHTAR - T_EXP-0028 SAP Réf. 4630002330 - ICSS Services -  2017 </t>
  </si>
  <si>
    <t>INV-2-0580</t>
  </si>
  <si>
    <t xml:space="preserve">R KUMAR - T_EXP-0028 SAP Réf. 4630002330 - ICSS Supervisor - Août 2017 </t>
  </si>
  <si>
    <t>EXERCISE 2018\020 FACTURES ACHAT\INTECH\17-10 OCTOBRE\INTECH - INV-2-0579 NA - 26.10.17.pdf</t>
  </si>
  <si>
    <t>EXERCISE 2018\020 FACTURES ACHAT\INTECH\17-10 OCTOBRE\INTECH - INV-2-0580 - 26.10.17.pdf</t>
  </si>
  <si>
    <t xml:space="preserve">R KUMAR - T_EXP-0028 SAP Réf. 4630002330 - ICSS Supervisor - Octobre 2017 </t>
  </si>
  <si>
    <r>
      <t xml:space="preserve">Envoi Express Worldwide documents du 20/07/17 à DUBAÏ
</t>
    </r>
    <r>
      <rPr>
        <sz val="11"/>
        <color rgb="FFFF0000"/>
        <rFont val="Calibri"/>
        <family val="2"/>
      </rPr>
      <t>Relance le 26/10/2017</t>
    </r>
  </si>
  <si>
    <t>Note de frais Octobre 2017</t>
  </si>
  <si>
    <t>rs</t>
  </si>
  <si>
    <t>Formation semaine 38 Septembre 2017
J SANT ANNA EPI3 EPINAY</t>
  </si>
  <si>
    <t>J SANTANNA - Chantier Tour Eiffel 14-15/09/17</t>
  </si>
  <si>
    <t>15.561.688</t>
  </si>
  <si>
    <t>2018014</t>
  </si>
  <si>
    <t>Commande  fournitures (essuie-mains) CF</t>
  </si>
  <si>
    <t>EXERCISE 2018\020 FACTURES ACHAT\BRUNEAU\17-10 OCTOBRE\BRUNEAU - Fact 15.561.688 - 26.10.17.pdf</t>
  </si>
  <si>
    <t>2018017</t>
  </si>
  <si>
    <t>2018015</t>
  </si>
  <si>
    <t>EXERCISE 2017\020 FACTURES ACHAT\PIRVU DUMITRU\PIRVU - INV 092017 - 26.09.17.pdf</t>
  </si>
  <si>
    <t>VOGELSBERGER Michel</t>
  </si>
  <si>
    <t>MV-08-17</t>
  </si>
  <si>
    <t>TEPA Prestation Aout et Septembre 2017 - 36 working days + 2 traveks days</t>
  </si>
  <si>
    <t>EXERCISE 2017\020 FACTURES ACHAT\VOGELSBERGER Michel\17-08 AOUT\VOGELSBERGER - INV MV-08-17 - 25.08.17.pdf</t>
  </si>
  <si>
    <t>MV-09-17</t>
  </si>
  <si>
    <t>EXERCISE 2017\020 FACTURES ACHAT\VOGELSBERGER Michel\17-09 SEPTEMBRE\VOGELSBERGER - INV MV-09-17 - 25.09.17.pdf</t>
  </si>
  <si>
    <t>T_PCP-0009 REF SAP 4630002055 - TEPA Workshop Sub-sea supervision - Assistance technique Aout 2017</t>
  </si>
  <si>
    <t>T_PCP-0009 REF SAP 4630002055 - TEPA Workshop Sub-sea supervision - Assistance technique Septembre 2017</t>
  </si>
  <si>
    <t>EXERCISE 2018\020 FACTURES ACHAT\CLIMB UP EPINAY\17-10 OCTOBRE\CLIM UP EPINAY - Fact 6469 - 31.10.17.pdf</t>
  </si>
  <si>
    <t>CDE le petit memento du cordiste x30</t>
  </si>
  <si>
    <t>EXERCISE 2018\020 FACTURES ACHAT\HAUTEUR ET SECURITE\17-10 OCTOBRE\HAUTEUR ET SECURITE - Fact 170298 - 27.10.17.pdf</t>
  </si>
  <si>
    <t>Loyer octobre 2017 CV-567-EC</t>
  </si>
  <si>
    <t>EXERCISE 2018\020 FACTURES ACHAT\SIXT LOCATION\17-10 OCTOBRE\SIXT - Fact 57174105 - 27.10.17.pdf</t>
  </si>
  <si>
    <t>Formation IRATA Vitrolles 25-29 Septembre 2017</t>
  </si>
  <si>
    <t>Loyer C LEGER Novembre 2017</t>
  </si>
  <si>
    <t>PIRVU Dumitru</t>
  </si>
  <si>
    <t>FR2017B005295</t>
  </si>
  <si>
    <t>EXERCISE 2018\020 FACTURES ACHAT\ARSYS\17-11 NOVEMBRE\ARSYS - Fact FR2017B005295 - 05.11.2017.pdf</t>
  </si>
  <si>
    <t>TEPA/KAO/ATISSAS/15/OCT2017</t>
  </si>
  <si>
    <t>Prestation Karim LAKKIMI projet KAOMBO - OCT 2017</t>
  </si>
  <si>
    <t>EXERCISE 2018\020 FACTURES ACHAT\LAKKIMI Karim\17-11 NOVEMBRE\LAKKIMI - TEPA_KAO_ATISSAS_15_OCT2017 - 06.11.17.pdf</t>
  </si>
  <si>
    <t>Assessment IRATA 27 Octobre VITROLLES 2017</t>
  </si>
  <si>
    <t>EXERCISE 2018\020 FACTURES ACHAT\SC SOLO\17-10 OCTOBRE\SC SOLO - Fact 67 - 30.10.17.pdf</t>
  </si>
  <si>
    <t>INV-2-0424</t>
  </si>
  <si>
    <t>N AKHTAR - T_EXP_0028 SAP Ref 4630002330 - ICSS Supervisor - Mai 2017</t>
  </si>
  <si>
    <t>EXERCISE 2017\020 FACTURES ACHAT\INTECH\17-06 JUIN\INTECH - Fact INV-2-0424 (AKHTAR) - 07.06.17.pdf</t>
  </si>
  <si>
    <t>INV-2-0425</t>
  </si>
  <si>
    <t>EXERCISE 2017\020 FACTURES ACHAT\INTECH\17-06 JUIN\INTECH - Fact INV-2-0425 (R KUMAR) - 07.06.17.pdf</t>
  </si>
  <si>
    <t>2017.11/01</t>
  </si>
  <si>
    <t>EXERCISE 2018\020 FACTURES ACHAT\SCI MONT AUGUSTIN\17-11 NOVEMBRE\SCI MONT AUGUSTIN - Fact 2017.11_01 - 07.11.2017.pdf</t>
  </si>
  <si>
    <t>F7W01440</t>
  </si>
  <si>
    <t>EXERCISE 2018\020 FACTURES ACHAT\TOTAL GR\17-10 OCTOBRE\TOTAL GR - Fact F7W01440 - 31.10.17.pdf</t>
  </si>
  <si>
    <t>1072017</t>
  </si>
  <si>
    <t xml:space="preserve">
Filet anti chute Moscatelli</t>
  </si>
  <si>
    <t>17.10.249</t>
  </si>
  <si>
    <t>EXERCISE 2018\020 FACTURES ACHAT\DPMC\17-10 OCTOBRE\DPMC - Fact 17.10.249 - Convention 2017-10157 - 11.10.17.pdf</t>
  </si>
  <si>
    <t>Commande fournitures CF</t>
  </si>
  <si>
    <t>EXERCISE 2018\020 FACTURES ACHAT\LYRECO\17-10 OCTOBRE\LYRECO - Fact 5810346171 - 31.10.17.pdf</t>
  </si>
  <si>
    <t>Nettoyage locaux octobre 2017</t>
  </si>
  <si>
    <t>EXERCISE 2018\020 FACTURES ACHAT\BIO NET\17-10 OCTOBRE\BIO NET - Fact 1342 - 31.10.17.pdf</t>
  </si>
  <si>
    <t>NZ08015 - 2017/F6522908</t>
  </si>
  <si>
    <t>Loyer Novembre 2017</t>
  </si>
  <si>
    <t>EXERCISE 2018\020 FACTURES ACHAT\ORANGE\Contrat NZ08015\17-11 NOVEMBRE\ORANGE - Fact F6522908 - 01.11.17.pdf</t>
  </si>
  <si>
    <t>EXERCISE 2018\020 FACTURES ACHAT\SOLUCES RH\17-10 OCTOBRE\SOLUCES RH - Fact 007970105 - 31.11.17.pdf</t>
  </si>
  <si>
    <t>N-FC170320</t>
  </si>
  <si>
    <t>Prestation QAQC Supervisor - PSAR AOUT 2017</t>
  </si>
  <si>
    <t>EXERCISE 2017\020 FACTURES ACHAT\NEBEST\17-09 SEPTEMBRE\NEBEST - Fact N-FC170320 - 30.09.17.pdf</t>
  </si>
  <si>
    <t>F035722542</t>
  </si>
  <si>
    <t>Location AUDI Q3 - Contrat 16329773LLD0 - 01 au 30/09/17</t>
  </si>
  <si>
    <t>EXERCISE 2018\020 FACTURES ACHAT\VOLKSWAGEN BANK\17-11 NOVEMBRE\VOLKSWAGEN BANK - Fact F035722542 - 01.11.17.pdf</t>
  </si>
  <si>
    <t>F035369620</t>
  </si>
  <si>
    <t>Location AUDI Q3 - Contrat 16329773LLD0 - 01 au 31/10/17</t>
  </si>
  <si>
    <t>Location AUDI Q3 - Contrat 16329773LLD0 - 01 au 30/11/17</t>
  </si>
  <si>
    <t>EXERCISE 2018\020 FACTURES ACHAT\VOLKSWAGEN BANK\17-10 OCTOBRE\VOLKSWAGEN BANK - Fact F035369620 - 01.10.17.pdf</t>
  </si>
  <si>
    <t>FC1017RGS107076</t>
  </si>
  <si>
    <t>Location Fontaine à eau - Novembre 2017</t>
  </si>
  <si>
    <t>EXERCISE 2018\020 FACTURES ACHAT\CULLIGAN\17-10 OCTOBRE\CULLIGAN - Fact FC1017RGS107076 - 30.10.17.pdf</t>
  </si>
  <si>
    <t>1711C0039452</t>
  </si>
  <si>
    <t>Abonnement alarme du 01/11 au 30/11/17</t>
  </si>
  <si>
    <t>EXERCISE 2018\020 FACTURES ACHAT\VERISURE SECURITAS\17-11 NOVEMBRE\VERISURE SECURITAS - Fact 1710C0039452 - 01.11.17.pdf</t>
  </si>
  <si>
    <t>Envoi OCTOBRE 2017</t>
  </si>
  <si>
    <t>EXERCISE 2018\020 FACTURES ACHAT\LA POSTE\17-11 NOVEMBRE\LA POSTE - Fact 48852429 - 09.11.17.pdf</t>
  </si>
  <si>
    <t>F-2017/11/00015</t>
  </si>
  <si>
    <t xml:space="preserve">Commande textile et flocage Tee shirt ATIS
Acompte sur devis déjà versé : 400 € </t>
  </si>
  <si>
    <t>EXERCISE 2018\020 FACTURES ACHAT\STICKAD\17-11 NOVEMBRE\STICKAD - Fact F-2017_11_00015 - 10.11.17.pdf</t>
  </si>
  <si>
    <t>075/1046754</t>
  </si>
  <si>
    <t>075/1046751</t>
  </si>
  <si>
    <t>075/1046752</t>
  </si>
  <si>
    <t>SMILOVIC Nicolas</t>
  </si>
  <si>
    <t>NS015</t>
  </si>
  <si>
    <t>TEPA - Planning engineer at assigned location - Prestation Aout 2017</t>
  </si>
  <si>
    <t>EXERCISE 2017\020 FACTURES ACHAT\SMILOVIC Nicolas\17-08 AOUT\SMILOVIC N - Fact NS015 - 31.08.2017.pdf</t>
  </si>
  <si>
    <t>NS016</t>
  </si>
  <si>
    <t>TEPA - Planning engineer at assigned location - Prestation Septembre 2017</t>
  </si>
  <si>
    <t>EXERCISE 2017\020 FACTURES ACHAT\SMILOVIC Nicolas\17-09 SEPTEMBRE\SMILOVIC N - Fact NS016 - 30.09.2017.pdf</t>
  </si>
  <si>
    <t>Prestations LOUCHARD - BLANCO - FRY Octobre 2017</t>
  </si>
  <si>
    <t>EXERCISE 2018\020 FACTURES ACHAT\ATIS WORLDWIDED LIMITED\17-11 NOVEMBRE\ATIS WORLDWIDED LIMITED - Fact 8- 09.11.17.pdf</t>
  </si>
  <si>
    <t>Prestations BOBILLON - LONFO - SARDINHA - VOLGESBERGER Octobre 2017</t>
  </si>
  <si>
    <t>EXERCISE 2018\020 FACTURES ACHAT\ATIS WORLDWIDED LIMITED\17-11 NOVEMBRE\ATIS WORLDWIDED LIMITED - Fact 9- 09.11.17.pdf</t>
  </si>
  <si>
    <t>07-GC-2017</t>
  </si>
  <si>
    <t>Prestation pour TEPA Completion and Well Intervention Superintendent - AOUT 2017</t>
  </si>
  <si>
    <t>EXERCISE 2017\020 FACTURES ACHAT\CHALINE Gérard\17-08 AOUT\CHALINE Gérard - Fact 07-GC-2017 - 31.08.17.xls</t>
  </si>
  <si>
    <t>08-GC-2017</t>
  </si>
  <si>
    <t>Prestation pour TEPA Completion and Well Intervention Superintendent - SEPTEMBRE 2017</t>
  </si>
  <si>
    <t>EXERCISE 2017\020 FACTURES ACHAT\CHALINE Gérard\17-09 SEPTEMBRE\CHALINE Gérard - Fact 08-GC-2017 - 30.09.17.xls</t>
  </si>
  <si>
    <t>CEFRI</t>
  </si>
  <si>
    <t>Frais administratif Audit CEFRI</t>
  </si>
  <si>
    <t>EXERCISE 2018\020 FACTURES ACHAT\CEFRI\17-11 NOVEMBRE\CEFRI - Fact 20170734 - 20.11.17.pdf</t>
  </si>
  <si>
    <t>BLANCO - Maintenance  Method Engineers Position Call Off SAP 42300010618 - Aout 2017</t>
  </si>
  <si>
    <t>EXERCISE 2018\020 FACTURES ACHAT\CORIALIS\17-10 OCTOBRE\CORIALIS - Fact 17168 (BLANCO) - 31.10.17.pdf</t>
  </si>
  <si>
    <t>Logiciel EBP (Licence 15347288 - CW2333) 4 utilisateurs - Octobre 2017</t>
  </si>
  <si>
    <t>EXERCISE 2018\020 FACTURES ACHAT\EBP\17-11 NOVEMBRE\EBP - Fact 90943041 - 20.11.17.pdf</t>
  </si>
  <si>
    <t>2017/11/2</t>
  </si>
  <si>
    <t>2017/10/4</t>
  </si>
  <si>
    <t>Transport A/R M.CASTEL CDG à EPINAY le 27 octobre 2017</t>
  </si>
  <si>
    <t>Transport J BURNARD CDG à EPINAY le 28 SEPTEMBRE 2017</t>
  </si>
  <si>
    <t>EXERCISE 2018\020 FACTURES ACHAT\ELABED NAIM (taxi)\17-11 NOVEMBRE\ELABED NAIM (taxi) - Fact 2017.11.2 -   18.11.17.pdf</t>
  </si>
  <si>
    <t>1192017</t>
  </si>
  <si>
    <t>EXERCISE 2017\020 FACTURES ACHAT\PETZL\17-09 SEPTEMBRE\PETZL - FACT 7000195648 - 28.09.17.pdf</t>
  </si>
  <si>
    <t>F7X40378</t>
  </si>
  <si>
    <t>EXERCISE 2018\020 FACTURES ACHAT\TOTAL GR\17-11 NOVEMBRE\TOTAL GR - Fact F7X40378 - 15.11.17.pdf</t>
  </si>
  <si>
    <t>Prestations SHIVAKUMAR - SMILOVIC - CAMLONG Octobre 2017</t>
  </si>
  <si>
    <t>EXERCISE 2018\020 FACTURES ACHAT\ATIS WORLDWIDED LIMITED\17-11 NOVEMBRE\ATIS WORLDWIDED LIMITED - Fact 10- 16.11.17.pdf</t>
  </si>
  <si>
    <t>Formation CQP 1 Epinay 18 Septembre au 20 Octobre 2017</t>
  </si>
  <si>
    <t>01008000650584</t>
  </si>
  <si>
    <t>ANGOLA SERVICES FEE</t>
  </si>
  <si>
    <t>EXERCISE 2017\020 FACTURES ACHAT\PROGRESSIVE\17-03 MARS\PROGRESSIVE - fact 01008000650584 - 31.03.17.pdf</t>
  </si>
  <si>
    <t>01008000650583</t>
  </si>
  <si>
    <t>ANGOLA  JULY SERVICES FEES</t>
  </si>
  <si>
    <t>EXERCISE 2017\020 FACTURES ACHAT\PROGRESSIVE\17-03 MARS\PROGRESSIVE - fact 01008000650583 31.03.17.pdf</t>
  </si>
  <si>
    <t>F7S64523</t>
  </si>
  <si>
    <t>EXERCISE 2017\020 FACTURES ACHAT\TOTAL\17-09 SEPTEMBRE\TOTAL - Fact F7S64523 - 30.09.17.pdf</t>
  </si>
  <si>
    <t>TEPA/KAO/ATISSAS/16/NOV2017</t>
  </si>
  <si>
    <t>Prestation Karim LAKKIMI projet KAOMBO - NOV 2017</t>
  </si>
  <si>
    <t>EXERCISE 2018\020 FACTURES ACHAT\LAKKIMI Karim\17-11 NOVEMBRE\LAKKIMI - Fact TEPA_KAO_ATISSAS_16_NOV2017 - 24.11.17.pdf</t>
  </si>
  <si>
    <t>Tickets  Noël Kadeos 2017</t>
  </si>
  <si>
    <t>EXERCISE 2018\020 FACTURES ACHAT\EDENRED\EDENRED - Fact 201780F111793 - 23.11.17.pdf</t>
  </si>
  <si>
    <t>201780F111793</t>
  </si>
  <si>
    <r>
      <t xml:space="preserve">Assessment du 29/10/17 IRATA Epinay
</t>
    </r>
    <r>
      <rPr>
        <sz val="11"/>
        <color rgb="FFFF0000"/>
        <rFont val="Calibri"/>
        <family val="2"/>
      </rPr>
      <t>Relance le 27/11/2017</t>
    </r>
  </si>
  <si>
    <t>Forfait, formules et options parc 8 lignes Octobre 2017</t>
  </si>
  <si>
    <t>EXERCISE 2018\020 FACTURES ACHAT\ORANGE\Contrat 61021161\17-10 OCTOBRE\ORANGE - Fact 56013372 - 31.10.17.pdf</t>
  </si>
  <si>
    <r>
      <t xml:space="preserve">Commande matériel BVC1708318 du 11/09/17 pour CF
</t>
    </r>
    <r>
      <rPr>
        <sz val="11"/>
        <color rgb="FFFF0000"/>
        <rFont val="Calibri"/>
        <family val="2"/>
      </rPr>
      <t>Rappel le 21/11/17</t>
    </r>
  </si>
  <si>
    <t>EXERCISE 2018\020 FACTURES ACHAT\BUROMAC\17-11 NOVEMBRE\BUROMAC - Fact 06240 - 15.11.17.pdf</t>
  </si>
  <si>
    <t>S71241378</t>
  </si>
  <si>
    <t>0442437967 17i3-1D11</t>
  </si>
  <si>
    <t>EXERCISE 2018\020 FACTURES ACHAT\ORANGE\0442437967\17-11 NOVEMBRE\ORANGE - Fact 0442437967 17i3-1D11 -  14.11.17.pdf</t>
  </si>
  <si>
    <t>Note de frais Novembre 2017</t>
  </si>
  <si>
    <t>A ne plus faire apparaître</t>
  </si>
  <si>
    <t>400 € pour ATIS 
400 € pour le CF</t>
  </si>
  <si>
    <t>186,90 € pour ATIS
186,90 pour le CF</t>
  </si>
  <si>
    <r>
      <t xml:space="preserve">Appel de cotisation période du 01/07/17 au 30/09/17 (3eme TR 2017) + Complémentaire zone ESPAGNE + Assurance + CFE
</t>
    </r>
    <r>
      <rPr>
        <sz val="11"/>
        <color rgb="FFFF0000"/>
        <rFont val="Calibri"/>
        <family val="2"/>
      </rPr>
      <t>Relance le 08/11/2017</t>
    </r>
  </si>
  <si>
    <t>1222017</t>
  </si>
  <si>
    <t>EXERCISE 2017\020 FACTURES ACHAT\PETZL</t>
  </si>
  <si>
    <t>EXERCISE 2017\020 FACTURES ACHAT\AKKA ENERGY ( ex CORIALIS)\17-08 AOUT\AKKA - Fact 17080421 31.08.17 0.pdf</t>
  </si>
  <si>
    <t>EXERCISE 2017\020 FACTURES ACHAT\AKKA ENERGY ( ex CORIALIS)\17-08 AOUT\AKKA - Fact 17080420 31.08.17 0.pdf</t>
  </si>
  <si>
    <t xml:space="preserve">CEFRI </t>
  </si>
  <si>
    <t>Certification CEFRI: Audit initial - 2ème versement et déplacement auditeur</t>
  </si>
  <si>
    <t>EXERCISE 2018\020 FACTURES ACHAT\CEFRI\17-12 DECEMBRE\CEFRI - Fact 20170757 - 01.12.17.pdf</t>
  </si>
  <si>
    <t>DEVOGELAERE Dimitri</t>
  </si>
  <si>
    <t>FC 150</t>
  </si>
  <si>
    <t>Formation CQP Epinay du 27/11/17 au 01/12/17</t>
  </si>
  <si>
    <t>EXERCISE 2018\020 FACTURES ACHAT\DEVOGELAERE Dimitri\17-11 NOVEMBRE\DEVOGELAERE - Fact FCT50 - 27.11.17.jpg</t>
  </si>
  <si>
    <r>
      <t xml:space="preserve">Assessment IRATA VITROLLES du 27/10/17
</t>
    </r>
    <r>
      <rPr>
        <sz val="11"/>
        <color rgb="FFFF0000"/>
        <rFont val="Calibri"/>
        <family val="2"/>
      </rPr>
      <t>Relance le 04/12/2017</t>
    </r>
  </si>
  <si>
    <t>EXERCISE 2018\020 FACTURES ACHAT\COMETRANS\17-11 NOVEMBRE\COMETRANS - Avoir 106481 - 28.11.2017.pdf</t>
  </si>
  <si>
    <t>Transport matériel CF 
Vitrolles &gt; St Pierre des Corps le 08/11/17
ATTENTION FACTURE ANNULEE PAR L'AVOIR 106481</t>
  </si>
  <si>
    <t>EXERCISE 2018\020 FACTURES ACHAT\COMETRANS\17-11 NOVEMBRE\COMETRANS - Fact 106346 - 20.11.2017.pdf</t>
  </si>
  <si>
    <t>Loyer novembre 2017 CV-567-EC</t>
  </si>
  <si>
    <t>EXERCISE 2018\020 FACTURES ACHAT\SIXT LOCATION\17-11 NOVEMBRE\SIXT - Fact 57234392 - 24.11.17.pdf</t>
  </si>
  <si>
    <t>F7Z37309</t>
  </si>
  <si>
    <t>EXERCISE 2018\020 FACTURES ACHAT\TOTAL GR\17-11 NOVEMBRE\TOTAL GR - Fact F7Z37309 - 30.11.17.pdf</t>
  </si>
  <si>
    <t xml:space="preserve">2017,12/01 </t>
  </si>
  <si>
    <t>Loyer C LEGER Décembre 2017</t>
  </si>
  <si>
    <t>Facture régularisation 2017</t>
  </si>
  <si>
    <t>EXERCISE 2018\020 FACTURES ACHAT\EDF\17-11 NOVEMBRE\EDF - Fact 10068795209 - 24.11.17.pdf</t>
  </si>
  <si>
    <t>F036075390</t>
  </si>
  <si>
    <t>Location AUDI Q3 - Contrat 16329773LLD0 - 01 au 31/12/17</t>
  </si>
  <si>
    <t>EXERCISE 2018\020 FACTURES ACHAT\VOLKSWAGEN BANK\17-12 DECEMBRE\VOLKSWAGEN BANK - Fact F036075390- 01.12.17.pdf</t>
  </si>
  <si>
    <t>2018020</t>
  </si>
  <si>
    <t>1712C0034569</t>
  </si>
  <si>
    <t>Abonnement alarme du 01/12 au 30/12/17</t>
  </si>
  <si>
    <t>EXERCISE 2018\020 FACTURES ACHAT\VERISURE SECURITAS\17-12 DECEMBRE\VERISURE SECURITAS - Fact 1712C0034569 - 01.12.17.pdf</t>
  </si>
  <si>
    <t>0442437967 17i8 1A12</t>
  </si>
  <si>
    <t>EXERCISE 2018\020 FACTURES ACHAT\ORANGE\0442437967\17-12 DECEMBRE\ORANGE - Fact 0442437967 17i8-1A12 -  04.12.17.pdf</t>
  </si>
  <si>
    <t>FA201703122</t>
  </si>
  <si>
    <t>EXERCISE 2018\020 FACTURES ACHAT\SCS LEVAGE\17-11 NOVEMBRE\SCS LEVAGE - Fact FA201703122 - 30.11.17.pdf</t>
  </si>
  <si>
    <t>NZ08015 - 2017/F6569461</t>
  </si>
  <si>
    <t>Loyer Décembre 2017</t>
  </si>
  <si>
    <t>EXERCISE 2018\020 FACTURES ACHAT\ORANGE\Contrat NZ08015\17-12 DECEMBRE\ORANGE - Fact F6569461 - 01.12.17.pdf</t>
  </si>
  <si>
    <t>EXERCISE 2018\020 FACTURES ACHAT\SCI MONT AUGUSTIN\17-12 DECEMBRE\SCI MONT AUGUSTIN - Fact 2017.12_01 - 13.12.17.pdf</t>
  </si>
  <si>
    <t>Erreur sur montant facture 106346 : Transport matériel CF 
Vitrolles &gt; St Pierre des Corps le 08/11/17
ANNULE FACT 106346</t>
  </si>
  <si>
    <r>
      <t xml:space="preserve">Revente de matériel à Florent CRUCIANI
</t>
    </r>
    <r>
      <rPr>
        <sz val="11"/>
        <color rgb="FFFF0000"/>
        <rFont val="Calibri"/>
        <family val="2"/>
      </rPr>
      <t>payé par virements CE du 20 et 30/11/17 (erreur de 2x592,73 €) + régul du 15/12/17 de 199,09 €</t>
    </r>
  </si>
  <si>
    <r>
      <t xml:space="preserve">Revente de matériel pour Sté SOUS MARINE SERVICES
</t>
    </r>
    <r>
      <rPr>
        <sz val="11"/>
        <color rgb="FFFF0000"/>
        <rFont val="Calibri"/>
        <family val="2"/>
      </rPr>
      <t>payé par virements CE du 20 et 30/11/17 (erreur de 2x592,73 €) + régul du 15/12/17 de 199,09 €</t>
    </r>
  </si>
  <si>
    <t>PV SMC 15/12/17</t>
  </si>
  <si>
    <t>Avoir 344</t>
  </si>
  <si>
    <t>10 027,50 €
(4500 € : France)
(5527,50 € Canada)</t>
  </si>
  <si>
    <t>8 565,00 €
(4500 € : France)
(4 065 € Canada)</t>
  </si>
  <si>
    <t>Note de frais Décembre 2017</t>
  </si>
  <si>
    <t>153178</t>
  </si>
  <si>
    <t>FC1117RGS110712</t>
  </si>
  <si>
    <t>Location Fontaine à eau - Décembre 2017</t>
  </si>
  <si>
    <t>EXERCISE 2018\020 FACTURES ACHAT\CULLIGAN\17-11 NOVEMBRE\CULLIGAN - Fact FC1117RGS110712 - 30.11.17.pdf</t>
  </si>
  <si>
    <t>Envois NOVEMBRE 2017</t>
  </si>
  <si>
    <t>EXERCISE 2018\020 FACTURES ACHAT\LA POSTE\17-12 DECEMBRE\LA POSTE - Fact 49107433 - 08.12.17.pdf</t>
  </si>
  <si>
    <t>Cotisations pour salariés expatriés 3ème trimestre 2017</t>
  </si>
  <si>
    <t>EXERCISE 2018\020 FACTURES ACHAT\CASTLE Martin ltd\17-10 OCTOBRE\CASTLE - INV 1939 - 31.10.17.pdf</t>
  </si>
  <si>
    <t>Formateur Port du harnais  09/10/17 JM CRETTEUR - AIX EN PROVENCE</t>
  </si>
  <si>
    <t>Commande de mastic et pistolet Chantier Tour Eiffel
(D17270008233)</t>
  </si>
  <si>
    <t>F12270003511</t>
  </si>
  <si>
    <t>K7045178</t>
  </si>
  <si>
    <t>EXERCISE 2018\020 FACTURES ACHAT\TOTAL GR\17-12 DECEMBRE\TOTAL - Fact K7045178 - 15.12.17.pdf</t>
  </si>
  <si>
    <t>17.07.199</t>
  </si>
  <si>
    <t>17.07.196</t>
  </si>
  <si>
    <t>EXERCISE 2017\020 FACTURES ACHAT\DPMC\17-07 JUILLET\DPMC - Fact 17.07.199 (Conv 2017-070123) - 07.07.17.pdf</t>
  </si>
  <si>
    <t>EXERCISE 2017\020 FACTURES ACHAT\DPMC\17-07 JUILLET\DPMC - Fact 17.07.196 (Conv 2017-070121) - 07.07.17.pdf</t>
  </si>
  <si>
    <t>EXERCISE 2018\020 FACTURES ACHAT\ORANGE\0442026150\17-10 OCTOBRE\ORANGE - Fact 044202615017H5-2N05 13.10.17.pdf</t>
  </si>
  <si>
    <r>
      <t xml:space="preserve">Contrats longue durée D6158165 (Clio DP-776-DH) - location + assurance - Novembre 2017
</t>
    </r>
    <r>
      <rPr>
        <sz val="11"/>
        <color rgb="FFFF0000"/>
        <rFont val="Calibri"/>
        <family val="2"/>
      </rPr>
      <t>Annulé par avoir S71241378 du 02/11/17
(Reste à payer suite fin de contrat = 221,06 €)</t>
    </r>
  </si>
  <si>
    <r>
      <t xml:space="preserve">Avoir sur facture fin de contrat 
</t>
    </r>
    <r>
      <rPr>
        <sz val="11"/>
        <color rgb="FFFF0000"/>
        <rFont val="Calibri"/>
        <family val="2"/>
      </rPr>
      <t>Remboursement par virement SMC reçu le 16/11/17</t>
    </r>
  </si>
  <si>
    <t>Contrats longue durée D6158165 (Clio DP-776-DH) - location + assurance - Octobre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</si>
</sst>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\-??\ [$€-40C]_-;_-@_-"/>
    <numFmt numFmtId="165" formatCode="#,##0.00&quot; €&quot;;[Red]\-#,##0.00&quot; €&quot;"/>
    <numFmt numFmtId="166" formatCode="#,##0&quot; €&quot;;[Red]\-#,##0&quot; €&quot;"/>
    <numFmt numFmtId="167" formatCode="#,##0.00&quot; €&quot;"/>
    <numFmt numFmtId="168" formatCode="#,##0.00&quot; €&quot;;\-#,##0.00&quot; €&quot;"/>
    <numFmt numFmtId="169" formatCode="_-* #,##0.00&quot; €&quot;_-;\-* #,##0.00&quot; €&quot;_-;_-* \-??&quot; €&quot;_-;_-@_-"/>
    <numFmt numFmtId="170" formatCode="#,##0.00\ [$€-40C];[Red]\-#,##0.00\ [$€-40C]"/>
    <numFmt numFmtId="171" formatCode="mmm\-yy;@"/>
    <numFmt numFmtId="172" formatCode="#,##0.00\ &quot;€&quot;"/>
    <numFmt numFmtId="173" formatCode="#,##0.00\ _€"/>
    <numFmt numFmtId="174" formatCode="#,##0\ &quot;€&quot;"/>
    <numFmt numFmtId="175" formatCode="[$£-809]#,##0.00"/>
    <numFmt numFmtId="176" formatCode="[$£-452]#,##0.00"/>
    <numFmt numFmtId="177" formatCode="#,##0.00\ [$USD]"/>
    <numFmt numFmtId="178" formatCode="[$-40C]mmm\-yy;@"/>
    <numFmt numFmtId="179" formatCode="#,##0.00\ [$€-40C]"/>
    <numFmt numFmtId="180" formatCode="[$£-809]#,##0.00;\-[$£-809]#,##0.00"/>
    <numFmt numFmtId="181" formatCode="#,##0.00\ [$XAF]"/>
    <numFmt numFmtId="182" formatCode="#,##0.00\ [$GBP]"/>
  </numFmts>
  <fonts count="48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u/>
      <sz val="20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b/>
      <u/>
      <sz val="16"/>
      <color rgb="FFFF0000"/>
      <name val="Calibri"/>
      <family val="2"/>
      <charset val="1"/>
    </font>
    <font>
      <sz val="1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  <charset val="1"/>
    </font>
    <font>
      <sz val="12"/>
      <color rgb="FF000000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</font>
    <font>
      <u/>
      <sz val="11"/>
      <color rgb="FFFF0000"/>
      <name val="Calibri"/>
      <family val="2"/>
    </font>
    <font>
      <sz val="10"/>
      <color rgb="FF000000"/>
      <name val="Calibri"/>
      <family val="2"/>
    </font>
    <font>
      <u/>
      <sz val="11"/>
      <color rgb="FF0000FF"/>
      <name val="Calibri"/>
      <family val="2"/>
    </font>
    <font>
      <b/>
      <u/>
      <sz val="11"/>
      <color rgb="FF000000"/>
      <name val="Calibri"/>
      <family val="2"/>
    </font>
    <font>
      <u/>
      <sz val="11"/>
      <color rgb="FF000000"/>
      <name val="Calibri"/>
      <family val="2"/>
    </font>
    <font>
      <b/>
      <u/>
      <sz val="11"/>
      <name val="Calibri"/>
      <family val="2"/>
    </font>
    <font>
      <i/>
      <u/>
      <sz val="11"/>
      <color rgb="FF000000"/>
      <name val="Calibri"/>
      <family val="2"/>
    </font>
    <font>
      <b/>
      <u/>
      <sz val="20"/>
      <name val="Calibri"/>
      <family val="2"/>
      <charset val="1"/>
    </font>
    <font>
      <sz val="12"/>
      <name val="Calibri"/>
      <family val="2"/>
      <charset val="1"/>
    </font>
    <font>
      <u/>
      <sz val="11"/>
      <name val="Calibri"/>
      <family val="2"/>
      <charset val="1"/>
    </font>
    <font>
      <u/>
      <sz val="11"/>
      <color rgb="FF000000"/>
      <name val="Calibri"/>
      <family val="2"/>
      <charset val="1"/>
    </font>
    <font>
      <u/>
      <sz val="11"/>
      <name val="Calibri"/>
      <family val="2"/>
    </font>
    <font>
      <sz val="10"/>
      <name val="Arial"/>
      <family val="2"/>
    </font>
    <font>
      <b/>
      <sz val="16"/>
      <color rgb="FFFF0000"/>
      <name val="Calibri"/>
      <family val="2"/>
      <charset val="1"/>
    </font>
    <font>
      <b/>
      <sz val="11"/>
      <color theme="0"/>
      <name val="Calibri"/>
      <family val="2"/>
      <charset val="1"/>
    </font>
    <font>
      <sz val="11"/>
      <color theme="5" tint="-0.249977111117893"/>
      <name val="Calibri"/>
      <family val="2"/>
    </font>
    <font>
      <b/>
      <sz val="11"/>
      <color theme="5" tint="-0.249977111117893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u/>
      <sz val="20"/>
      <color rgb="FFFF0000"/>
      <name val="Calibri"/>
      <family val="2"/>
    </font>
    <font>
      <b/>
      <sz val="11"/>
      <name val="Calibri"/>
      <family val="2"/>
      <charset val="1"/>
    </font>
    <font>
      <b/>
      <sz val="12"/>
      <color rgb="FFFF0000"/>
      <name val="Calibri"/>
      <family val="2"/>
    </font>
    <font>
      <b/>
      <i/>
      <sz val="11"/>
      <color rgb="FFFF0000"/>
      <name val="Calibri"/>
      <family val="2"/>
    </font>
    <font>
      <b/>
      <i/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EAEBDE"/>
        <bgColor rgb="FFF2F2F2"/>
      </patternFill>
    </fill>
    <fill>
      <patternFill patternType="solid">
        <fgColor rgb="FF92D050"/>
        <bgColor rgb="FF72A376"/>
      </patternFill>
    </fill>
    <fill>
      <patternFill patternType="solid">
        <fgColor theme="0"/>
        <bgColor rgb="FFCCCCFF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72A37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F2F2F2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rgb="FFFFFF00"/>
      </patternFill>
    </fill>
    <fill>
      <patternFill patternType="solid">
        <fgColor rgb="FFFFFF99"/>
        <bgColor rgb="FF72A376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rgb="FFEAEBDE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2060"/>
        <bgColor rgb="FF008080"/>
      </patternFill>
    </fill>
    <fill>
      <patternFill patternType="solid">
        <fgColor theme="2" tint="-0.249977111117893"/>
        <bgColor rgb="FFFFFF00"/>
      </patternFill>
    </fill>
    <fill>
      <patternFill patternType="solid">
        <fgColor theme="2" tint="-0.249977111117893"/>
        <bgColor rgb="FF72A376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</borders>
  <cellStyleXfs count="7">
    <xf numFmtId="0" fontId="0" fillId="0" borderId="0"/>
    <xf numFmtId="0" fontId="13" fillId="0" borderId="0" applyNumberFormat="0" applyFill="0" applyBorder="0" applyAlignment="0" applyProtection="0"/>
    <xf numFmtId="44" fontId="18" fillId="0" borderId="0" applyFont="0" applyFill="0" applyBorder="0" applyAlignment="0" applyProtection="0"/>
    <xf numFmtId="0" fontId="34" fillId="0" borderId="0"/>
    <xf numFmtId="0" fontId="1" fillId="0" borderId="0"/>
    <xf numFmtId="43" fontId="1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79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/>
    <xf numFmtId="171" fontId="0" fillId="0" borderId="0" xfId="0" applyNumberFormat="1"/>
    <xf numFmtId="0" fontId="4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7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170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70" fontId="0" fillId="3" borderId="1" xfId="0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70" fontId="0" fillId="3" borderId="1" xfId="0" applyNumberForma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0" fontId="0" fillId="3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168" fontId="0" fillId="3" borderId="1" xfId="0" applyNumberFormat="1" applyFill="1" applyBorder="1" applyAlignment="1">
      <alignment horizontal="center" vertical="center" wrapText="1"/>
    </xf>
    <xf numFmtId="169" fontId="0" fillId="3" borderId="1" xfId="0" applyNumberFormat="1" applyFill="1" applyBorder="1" applyAlignment="1">
      <alignment horizontal="center" vertical="center" wrapText="1"/>
    </xf>
    <xf numFmtId="17" fontId="0" fillId="3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/>
    </xf>
    <xf numFmtId="170" fontId="0" fillId="5" borderId="1" xfId="0" applyNumberForma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166" fontId="0" fillId="5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0" fontId="0" fillId="6" borderId="1" xfId="0" applyNumberForma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14" fontId="0" fillId="9" borderId="1" xfId="0" applyNumberFormat="1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172" fontId="0" fillId="9" borderId="1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7" borderId="0" xfId="0" applyFill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7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vertical="center"/>
    </xf>
    <xf numFmtId="0" fontId="6" fillId="9" borderId="1" xfId="0" applyFont="1" applyFill="1" applyBorder="1" applyAlignment="1">
      <alignment horizontal="center" vertical="center"/>
    </xf>
    <xf numFmtId="14" fontId="6" fillId="9" borderId="1" xfId="0" applyNumberFormat="1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172" fontId="0" fillId="9" borderId="1" xfId="0" applyNumberFormat="1" applyFill="1" applyBorder="1" applyAlignment="1">
      <alignment horizontal="center" vertical="center"/>
    </xf>
    <xf numFmtId="172" fontId="5" fillId="9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center"/>
    </xf>
    <xf numFmtId="172" fontId="8" fillId="9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6" fillId="9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72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78" fontId="0" fillId="9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174" fontId="0" fillId="9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70" fontId="0" fillId="0" borderId="0" xfId="0" applyNumberFormat="1" applyAlignment="1">
      <alignment vertical="center" wrapText="1"/>
    </xf>
    <xf numFmtId="170" fontId="0" fillId="9" borderId="1" xfId="0" applyNumberFormat="1" applyFill="1" applyBorder="1" applyAlignment="1">
      <alignment horizontal="center" vertical="center" wrapText="1"/>
    </xf>
    <xf numFmtId="170" fontId="0" fillId="9" borderId="1" xfId="0" applyNumberFormat="1" applyFill="1" applyBorder="1" applyAlignment="1">
      <alignment vertical="center" wrapText="1"/>
    </xf>
    <xf numFmtId="172" fontId="6" fillId="9" borderId="1" xfId="0" applyNumberFormat="1" applyFont="1" applyFill="1" applyBorder="1" applyAlignment="1">
      <alignment horizontal="center" vertical="center" wrapText="1"/>
    </xf>
    <xf numFmtId="170" fontId="6" fillId="9" borderId="1" xfId="0" applyNumberFormat="1" applyFont="1" applyFill="1" applyBorder="1" applyAlignment="1">
      <alignment horizontal="center" vertical="center" wrapText="1"/>
    </xf>
    <xf numFmtId="170" fontId="6" fillId="9" borderId="1" xfId="0" applyNumberFormat="1" applyFont="1" applyFill="1" applyBorder="1" applyAlignment="1">
      <alignment vertical="center" wrapText="1"/>
    </xf>
    <xf numFmtId="172" fontId="12" fillId="9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7" fontId="0" fillId="3" borderId="1" xfId="0" applyNumberFormat="1" applyFill="1" applyBorder="1" applyAlignment="1">
      <alignment horizontal="center" vertical="center" wrapText="1"/>
    </xf>
    <xf numFmtId="17" fontId="0" fillId="5" borderId="1" xfId="0" applyNumberForma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165" fontId="0" fillId="5" borderId="1" xfId="0" applyNumberForma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17" fontId="0" fillId="5" borderId="1" xfId="0" applyNumberFormat="1" applyFont="1" applyFill="1" applyBorder="1" applyAlignment="1">
      <alignment horizontal="center" vertical="center"/>
    </xf>
    <xf numFmtId="8" fontId="0" fillId="5" borderId="1" xfId="0" applyNumberFormat="1" applyFont="1" applyFill="1" applyBorder="1" applyAlignment="1">
      <alignment horizontal="center" vertical="center"/>
    </xf>
    <xf numFmtId="8" fontId="0" fillId="5" borderId="1" xfId="0" applyNumberFormat="1" applyFill="1" applyBorder="1" applyAlignment="1">
      <alignment horizontal="center" vertical="center"/>
    </xf>
    <xf numFmtId="6" fontId="0" fillId="5" borderId="1" xfId="0" applyNumberFormat="1" applyFill="1" applyBorder="1" applyAlignment="1">
      <alignment horizontal="center" vertical="center"/>
    </xf>
    <xf numFmtId="172" fontId="0" fillId="5" borderId="1" xfId="0" applyNumberFormat="1" applyFill="1" applyBorder="1" applyAlignment="1">
      <alignment horizontal="center" vertical="center"/>
    </xf>
    <xf numFmtId="17" fontId="0" fillId="9" borderId="0" xfId="0" applyNumberFormat="1" applyFill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horizontal="center" vertical="center" wrapText="1"/>
    </xf>
    <xf numFmtId="14" fontId="17" fillId="11" borderId="1" xfId="0" applyNumberFormat="1" applyFont="1" applyFill="1" applyBorder="1" applyAlignment="1">
      <alignment horizontal="center" vertical="center"/>
    </xf>
    <xf numFmtId="172" fontId="17" fillId="11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2" fontId="0" fillId="0" borderId="1" xfId="0" applyNumberForma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17" fontId="8" fillId="9" borderId="1" xfId="0" applyNumberFormat="1" applyFont="1" applyFill="1" applyBorder="1" applyAlignment="1">
      <alignment horizontal="center" vertical="center"/>
    </xf>
    <xf numFmtId="14" fontId="8" fillId="9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172" fontId="8" fillId="9" borderId="1" xfId="0" applyNumberFormat="1" applyFont="1" applyFill="1" applyBorder="1" applyAlignment="1">
      <alignment horizontal="center" vertical="center" wrapText="1"/>
    </xf>
    <xf numFmtId="14" fontId="8" fillId="9" borderId="1" xfId="0" applyNumberFormat="1" applyFont="1" applyFill="1" applyBorder="1" applyAlignment="1">
      <alignment horizontal="center" vertical="center" wrapText="1"/>
    </xf>
    <xf numFmtId="170" fontId="8" fillId="9" borderId="1" xfId="0" applyNumberFormat="1" applyFont="1" applyFill="1" applyBorder="1" applyAlignment="1">
      <alignment horizontal="center" vertical="center" wrapText="1"/>
    </xf>
    <xf numFmtId="170" fontId="8" fillId="9" borderId="1" xfId="0" applyNumberFormat="1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170" fontId="5" fillId="9" borderId="1" xfId="0" applyNumberFormat="1" applyFont="1" applyFill="1" applyBorder="1" applyAlignment="1">
      <alignment vertical="center" wrapText="1"/>
    </xf>
    <xf numFmtId="172" fontId="0" fillId="11" borderId="1" xfId="0" applyNumberFormat="1" applyFill="1" applyBorder="1" applyAlignment="1">
      <alignment horizontal="center" vertical="center" wrapText="1"/>
    </xf>
    <xf numFmtId="14" fontId="0" fillId="11" borderId="1" xfId="0" applyNumberFormat="1" applyFill="1" applyBorder="1" applyAlignment="1">
      <alignment horizontal="center" vertical="center" wrapText="1"/>
    </xf>
    <xf numFmtId="172" fontId="17" fillId="8" borderId="1" xfId="2" applyNumberFormat="1" applyFont="1" applyFill="1" applyBorder="1" applyAlignment="1">
      <alignment horizontal="center" vertical="center" wrapText="1"/>
    </xf>
    <xf numFmtId="172" fontId="17" fillId="8" borderId="1" xfId="2" applyNumberFormat="1" applyFont="1" applyFill="1" applyBorder="1" applyAlignment="1">
      <alignment horizontal="center" vertical="center"/>
    </xf>
    <xf numFmtId="172" fontId="17" fillId="8" borderId="1" xfId="0" applyNumberFormat="1" applyFont="1" applyFill="1" applyBorder="1" applyAlignment="1">
      <alignment horizontal="center" vertical="center" wrapText="1"/>
    </xf>
    <xf numFmtId="179" fontId="17" fillId="9" borderId="1" xfId="0" applyNumberFormat="1" applyFont="1" applyFill="1" applyBorder="1" applyAlignment="1">
      <alignment horizontal="center" vertical="center"/>
    </xf>
    <xf numFmtId="172" fontId="17" fillId="9" borderId="1" xfId="0" applyNumberFormat="1" applyFont="1" applyFill="1" applyBorder="1" applyAlignment="1">
      <alignment horizontal="center" vertical="center"/>
    </xf>
    <xf numFmtId="172" fontId="14" fillId="9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 wrapText="1"/>
    </xf>
    <xf numFmtId="172" fontId="14" fillId="8" borderId="1" xfId="0" applyNumberFormat="1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wrapText="1"/>
    </xf>
    <xf numFmtId="14" fontId="14" fillId="8" borderId="1" xfId="0" applyNumberFormat="1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 wrapText="1"/>
    </xf>
    <xf numFmtId="14" fontId="14" fillId="8" borderId="1" xfId="0" applyNumberFormat="1" applyFont="1" applyFill="1" applyBorder="1" applyAlignment="1">
      <alignment horizontal="center" vertical="center" wrapText="1"/>
    </xf>
    <xf numFmtId="17" fontId="14" fillId="8" borderId="1" xfId="0" applyNumberFormat="1" applyFont="1" applyFill="1" applyBorder="1" applyAlignment="1">
      <alignment horizontal="center" vertical="center" wrapText="1"/>
    </xf>
    <xf numFmtId="14" fontId="8" fillId="8" borderId="1" xfId="0" applyNumberFormat="1" applyFont="1" applyFill="1" applyBorder="1" applyAlignment="1">
      <alignment horizontal="center" vertical="center" wrapText="1"/>
    </xf>
    <xf numFmtId="3" fontId="14" fillId="8" borderId="1" xfId="0" applyNumberFormat="1" applyFont="1" applyFill="1" applyBorder="1" applyAlignment="1">
      <alignment horizontal="center" vertical="center" wrapText="1"/>
    </xf>
    <xf numFmtId="172" fontId="14" fillId="8" borderId="1" xfId="0" applyNumberFormat="1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14" fontId="14" fillId="12" borderId="1" xfId="0" applyNumberFormat="1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1" fontId="14" fillId="8" borderId="1" xfId="0" applyNumberFormat="1" applyFont="1" applyFill="1" applyBorder="1" applyAlignment="1">
      <alignment horizontal="center" vertical="center" wrapText="1"/>
    </xf>
    <xf numFmtId="14" fontId="8" fillId="8" borderId="1" xfId="0" applyNumberFormat="1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3" fontId="14" fillId="12" borderId="1" xfId="0" applyNumberFormat="1" applyFont="1" applyFill="1" applyBorder="1" applyAlignment="1">
      <alignment horizontal="center" vertical="center" wrapText="1"/>
    </xf>
    <xf numFmtId="0" fontId="22" fillId="12" borderId="1" xfId="0" applyFont="1" applyFill="1" applyBorder="1" applyAlignment="1">
      <alignment horizontal="center" vertical="center" wrapText="1"/>
    </xf>
    <xf numFmtId="16" fontId="14" fillId="8" borderId="1" xfId="0" applyNumberFormat="1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14" fontId="14" fillId="13" borderId="1" xfId="0" applyNumberFormat="1" applyFont="1" applyFill="1" applyBorder="1" applyAlignment="1">
      <alignment horizontal="center" vertical="center" wrapText="1"/>
    </xf>
    <xf numFmtId="14" fontId="14" fillId="9" borderId="1" xfId="0" applyNumberFormat="1" applyFont="1" applyFill="1" applyBorder="1" applyAlignment="1">
      <alignment horizontal="center" vertical="center" wrapText="1"/>
    </xf>
    <xf numFmtId="14" fontId="14" fillId="10" borderId="1" xfId="0" applyNumberFormat="1" applyFont="1" applyFill="1" applyBorder="1" applyAlignment="1">
      <alignment horizontal="center" vertical="center" wrapText="1"/>
    </xf>
    <xf numFmtId="14" fontId="14" fillId="9" borderId="1" xfId="0" applyNumberFormat="1" applyFont="1" applyFill="1" applyBorder="1" applyAlignment="1">
      <alignment horizontal="center" vertical="center"/>
    </xf>
    <xf numFmtId="14" fontId="14" fillId="9" borderId="1" xfId="0" applyNumberFormat="1" applyFont="1" applyFill="1" applyBorder="1" applyAlignment="1">
      <alignment vertical="center"/>
    </xf>
    <xf numFmtId="0" fontId="14" fillId="9" borderId="1" xfId="0" applyFont="1" applyFill="1" applyBorder="1" applyAlignment="1">
      <alignment vertical="center"/>
    </xf>
    <xf numFmtId="0" fontId="23" fillId="8" borderId="1" xfId="0" applyFont="1" applyFill="1" applyBorder="1" applyAlignment="1">
      <alignment horizontal="left" vertical="center" wrapText="1"/>
    </xf>
    <xf numFmtId="0" fontId="14" fillId="10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14" fontId="14" fillId="12" borderId="1" xfId="0" applyNumberFormat="1" applyFont="1" applyFill="1" applyBorder="1" applyAlignment="1">
      <alignment horizontal="center" vertical="center"/>
    </xf>
    <xf numFmtId="17" fontId="14" fillId="9" borderId="1" xfId="0" applyNumberFormat="1" applyFont="1" applyFill="1" applyBorder="1" applyAlignment="1">
      <alignment horizontal="center" vertical="center"/>
    </xf>
    <xf numFmtId="0" fontId="14" fillId="9" borderId="1" xfId="0" applyNumberFormat="1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14" fontId="14" fillId="11" borderId="1" xfId="0" applyNumberFormat="1" applyFont="1" applyFill="1" applyBorder="1" applyAlignment="1">
      <alignment horizontal="center" vertical="center"/>
    </xf>
    <xf numFmtId="14" fontId="14" fillId="11" borderId="1" xfId="0" applyNumberFormat="1" applyFont="1" applyFill="1" applyBorder="1" applyAlignment="1">
      <alignment vertical="center"/>
    </xf>
    <xf numFmtId="17" fontId="14" fillId="9" borderId="1" xfId="0" applyNumberFormat="1" applyFont="1" applyFill="1" applyBorder="1" applyAlignment="1">
      <alignment horizontal="center" vertical="center" wrapText="1"/>
    </xf>
    <xf numFmtId="3" fontId="14" fillId="9" borderId="1" xfId="0" applyNumberFormat="1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vertical="center" wrapText="1"/>
    </xf>
    <xf numFmtId="1" fontId="14" fillId="9" borderId="1" xfId="0" applyNumberFormat="1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 wrapText="1"/>
    </xf>
    <xf numFmtId="172" fontId="14" fillId="9" borderId="1" xfId="0" applyNumberFormat="1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vertical="center" wrapText="1"/>
    </xf>
    <xf numFmtId="178" fontId="14" fillId="9" borderId="1" xfId="0" applyNumberFormat="1" applyFont="1" applyFill="1" applyBorder="1" applyAlignment="1">
      <alignment horizontal="center" vertical="center" wrapText="1"/>
    </xf>
    <xf numFmtId="49" fontId="14" fillId="9" borderId="1" xfId="0" applyNumberFormat="1" applyFont="1" applyFill="1" applyBorder="1" applyAlignment="1">
      <alignment horizontal="center" vertical="center"/>
    </xf>
    <xf numFmtId="0" fontId="14" fillId="9" borderId="1" xfId="0" applyNumberFormat="1" applyFont="1" applyFill="1" applyBorder="1" applyAlignment="1">
      <alignment horizontal="center" vertical="center" wrapText="1"/>
    </xf>
    <xf numFmtId="14" fontId="8" fillId="9" borderId="1" xfId="1" applyNumberFormat="1" applyFont="1" applyFill="1" applyBorder="1" applyAlignment="1">
      <alignment horizontal="center" vertical="center"/>
    </xf>
    <xf numFmtId="0" fontId="21" fillId="9" borderId="1" xfId="1" applyFont="1" applyFill="1" applyBorder="1" applyAlignment="1">
      <alignment horizontal="left" vertical="center"/>
    </xf>
    <xf numFmtId="0" fontId="24" fillId="9" borderId="1" xfId="1" applyFont="1" applyFill="1" applyBorder="1" applyAlignment="1">
      <alignment horizontal="left" vertical="center"/>
    </xf>
    <xf numFmtId="3" fontId="14" fillId="9" borderId="1" xfId="0" applyNumberFormat="1" applyFont="1" applyFill="1" applyBorder="1" applyAlignment="1">
      <alignment horizontal="center" vertical="center" wrapText="1"/>
    </xf>
    <xf numFmtId="8" fontId="14" fillId="9" borderId="1" xfId="0" applyNumberFormat="1" applyFont="1" applyFill="1" applyBorder="1" applyAlignment="1">
      <alignment horizontal="center" vertical="center" wrapText="1"/>
    </xf>
    <xf numFmtId="6" fontId="14" fillId="9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65" fontId="16" fillId="8" borderId="1" xfId="0" applyNumberFormat="1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165" fontId="12" fillId="8" borderId="1" xfId="0" applyNumberFormat="1" applyFont="1" applyFill="1" applyBorder="1" applyAlignment="1">
      <alignment horizontal="center" vertical="center" wrapText="1"/>
    </xf>
    <xf numFmtId="165" fontId="16" fillId="8" borderId="1" xfId="0" applyNumberFormat="1" applyFont="1" applyFill="1" applyBorder="1" applyAlignment="1">
      <alignment horizontal="center" vertical="center" wrapText="1"/>
    </xf>
    <xf numFmtId="175" fontId="12" fillId="8" borderId="1" xfId="0" applyNumberFormat="1" applyFont="1" applyFill="1" applyBorder="1" applyAlignment="1">
      <alignment horizontal="center" vertical="center" wrapText="1"/>
    </xf>
    <xf numFmtId="180" fontId="12" fillId="8" borderId="1" xfId="0" applyNumberFormat="1" applyFont="1" applyFill="1" applyBorder="1" applyAlignment="1">
      <alignment horizontal="center" vertical="center" wrapText="1"/>
    </xf>
    <xf numFmtId="165" fontId="11" fillId="12" borderId="1" xfId="0" applyNumberFormat="1" applyFont="1" applyFill="1" applyBorder="1" applyAlignment="1">
      <alignment horizontal="center" vertical="center" wrapText="1"/>
    </xf>
    <xf numFmtId="4" fontId="11" fillId="8" borderId="1" xfId="0" applyNumberFormat="1" applyFont="1" applyFill="1" applyBorder="1" applyAlignment="1">
      <alignment horizontal="center" vertical="center" wrapText="1"/>
    </xf>
    <xf numFmtId="180" fontId="12" fillId="10" borderId="1" xfId="0" applyNumberFormat="1" applyFont="1" applyFill="1" applyBorder="1" applyAlignment="1">
      <alignment horizontal="center" vertical="center" wrapText="1"/>
    </xf>
    <xf numFmtId="172" fontId="11" fillId="9" borderId="1" xfId="0" applyNumberFormat="1" applyFont="1" applyFill="1" applyBorder="1" applyAlignment="1">
      <alignment horizontal="center" vertical="center"/>
    </xf>
    <xf numFmtId="172" fontId="16" fillId="9" borderId="1" xfId="0" applyNumberFormat="1" applyFont="1" applyFill="1" applyBorder="1" applyAlignment="1">
      <alignment horizontal="center" vertical="center"/>
    </xf>
    <xf numFmtId="172" fontId="12" fillId="9" borderId="1" xfId="0" applyNumberFormat="1" applyFont="1" applyFill="1" applyBorder="1" applyAlignment="1">
      <alignment horizontal="center" vertical="center"/>
    </xf>
    <xf numFmtId="172" fontId="12" fillId="11" borderId="1" xfId="0" applyNumberFormat="1" applyFont="1" applyFill="1" applyBorder="1" applyAlignment="1">
      <alignment horizontal="center" vertical="center"/>
    </xf>
    <xf numFmtId="175" fontId="12" fillId="9" borderId="1" xfId="0" applyNumberFormat="1" applyFont="1" applyFill="1" applyBorder="1" applyAlignment="1">
      <alignment horizontal="center" vertical="center"/>
    </xf>
    <xf numFmtId="172" fontId="11" fillId="0" borderId="1" xfId="0" applyNumberFormat="1" applyFont="1" applyBorder="1" applyAlignment="1">
      <alignment horizontal="center" vertical="center"/>
    </xf>
    <xf numFmtId="171" fontId="2" fillId="4" borderId="1" xfId="0" applyNumberFormat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8" fontId="0" fillId="4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70" fontId="0" fillId="5" borderId="1" xfId="0" applyNumberFormat="1" applyFill="1" applyBorder="1" applyAlignment="1">
      <alignment vertical="center"/>
    </xf>
    <xf numFmtId="170" fontId="0" fillId="3" borderId="1" xfId="0" applyNumberFormat="1" applyFill="1" applyBorder="1" applyAlignment="1">
      <alignment vertical="center"/>
    </xf>
    <xf numFmtId="0" fontId="0" fillId="5" borderId="1" xfId="0" applyFill="1" applyBorder="1" applyAlignment="1">
      <alignment horizontal="left" vertical="center"/>
    </xf>
    <xf numFmtId="170" fontId="5" fillId="5" borderId="1" xfId="0" applyNumberFormat="1" applyFont="1" applyFill="1" applyBorder="1" applyAlignment="1">
      <alignment vertical="center"/>
    </xf>
    <xf numFmtId="170" fontId="0" fillId="9" borderId="1" xfId="0" applyNumberFormat="1" applyFill="1" applyBorder="1" applyAlignment="1">
      <alignment horizontal="center" vertical="center"/>
    </xf>
    <xf numFmtId="170" fontId="0" fillId="9" borderId="1" xfId="0" applyNumberFormat="1" applyFill="1" applyBorder="1" applyAlignment="1">
      <alignment vertical="center"/>
    </xf>
    <xf numFmtId="170" fontId="5" fillId="9" borderId="1" xfId="0" applyNumberFormat="1" applyFont="1" applyFill="1" applyBorder="1" applyAlignment="1">
      <alignment horizontal="center" vertical="center"/>
    </xf>
    <xf numFmtId="170" fontId="5" fillId="9" borderId="1" xfId="0" applyNumberFormat="1" applyFont="1" applyFill="1" applyBorder="1" applyAlignment="1">
      <alignment vertical="center"/>
    </xf>
    <xf numFmtId="170" fontId="6" fillId="9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0" fontId="0" fillId="9" borderId="1" xfId="0" applyFill="1" applyBorder="1" applyAlignment="1">
      <alignment horizontal="left" vertical="center"/>
    </xf>
    <xf numFmtId="0" fontId="0" fillId="9" borderId="1" xfId="0" applyFill="1" applyBorder="1" applyAlignment="1">
      <alignment horizontal="left" vertical="center" wrapText="1"/>
    </xf>
    <xf numFmtId="0" fontId="8" fillId="9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horizontal="center" vertical="center" wrapText="1"/>
    </xf>
    <xf numFmtId="17" fontId="0" fillId="3" borderId="2" xfId="0" applyNumberFormat="1" applyFont="1" applyFill="1" applyBorder="1" applyAlignment="1">
      <alignment horizontal="center" vertical="center" wrapText="1"/>
    </xf>
    <xf numFmtId="165" fontId="0" fillId="3" borderId="2" xfId="0" applyNumberFormat="1" applyFill="1" applyBorder="1" applyAlignment="1">
      <alignment horizontal="center" vertical="center" wrapText="1"/>
    </xf>
    <xf numFmtId="14" fontId="0" fillId="3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17" fontId="0" fillId="3" borderId="10" xfId="0" applyNumberFormat="1" applyFont="1" applyFill="1" applyBorder="1" applyAlignment="1">
      <alignment horizontal="center" vertical="center" wrapText="1"/>
    </xf>
    <xf numFmtId="166" fontId="0" fillId="3" borderId="10" xfId="0" applyNumberFormat="1" applyFill="1" applyBorder="1" applyAlignment="1">
      <alignment horizontal="center" vertical="center" wrapText="1"/>
    </xf>
    <xf numFmtId="14" fontId="0" fillId="3" borderId="10" xfId="0" applyNumberFormat="1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165" fontId="0" fillId="3" borderId="10" xfId="0" applyNumberForma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/>
    </xf>
    <xf numFmtId="17" fontId="0" fillId="3" borderId="11" xfId="0" applyNumberFormat="1" applyFont="1" applyFill="1" applyBorder="1" applyAlignment="1">
      <alignment horizontal="center" vertical="center" wrapText="1"/>
    </xf>
    <xf numFmtId="166" fontId="0" fillId="3" borderId="11" xfId="0" applyNumberFormat="1" applyFill="1" applyBorder="1" applyAlignment="1">
      <alignment horizontal="center" vertical="center" wrapText="1"/>
    </xf>
    <xf numFmtId="14" fontId="0" fillId="3" borderId="11" xfId="0" applyNumberFormat="1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165" fontId="0" fillId="3" borderId="11" xfId="0" applyNumberFormat="1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17" fontId="0" fillId="3" borderId="2" xfId="0" applyNumberFormat="1" applyFill="1" applyBorder="1" applyAlignment="1">
      <alignment horizontal="center" vertical="center"/>
    </xf>
    <xf numFmtId="165" fontId="0" fillId="3" borderId="2" xfId="0" applyNumberForma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17" fontId="0" fillId="3" borderId="10" xfId="0" applyNumberFormat="1" applyFill="1" applyBorder="1" applyAlignment="1">
      <alignment horizontal="center" vertical="center"/>
    </xf>
    <xf numFmtId="165" fontId="0" fillId="3" borderId="10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 wrapText="1"/>
    </xf>
    <xf numFmtId="17" fontId="0" fillId="5" borderId="2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 vertical="center"/>
    </xf>
    <xf numFmtId="14" fontId="0" fillId="5" borderId="2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6" fontId="0" fillId="5" borderId="2" xfId="0" applyNumberFormat="1" applyFill="1" applyBorder="1" applyAlignment="1">
      <alignment horizontal="center" vertical="center"/>
    </xf>
    <xf numFmtId="14" fontId="0" fillId="5" borderId="2" xfId="0" applyNumberFormat="1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7" fontId="0" fillId="5" borderId="10" xfId="0" applyNumberFormat="1" applyFill="1" applyBorder="1" applyAlignment="1">
      <alignment horizontal="center" vertical="center"/>
    </xf>
    <xf numFmtId="8" fontId="0" fillId="5" borderId="10" xfId="0" applyNumberFormat="1" applyFill="1" applyBorder="1" applyAlignment="1">
      <alignment horizontal="center" vertical="center"/>
    </xf>
    <xf numFmtId="14" fontId="0" fillId="5" borderId="10" xfId="0" applyNumberFormat="1" applyFill="1" applyBorder="1" applyAlignment="1">
      <alignment horizontal="center" vertical="center"/>
    </xf>
    <xf numFmtId="172" fontId="0" fillId="5" borderId="2" xfId="0" applyNumberFormat="1" applyFill="1" applyBorder="1" applyAlignment="1">
      <alignment horizontal="center" vertical="center"/>
    </xf>
    <xf numFmtId="172" fontId="0" fillId="5" borderId="10" xfId="0" applyNumberForma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17" fontId="0" fillId="9" borderId="2" xfId="0" applyNumberFormat="1" applyFill="1" applyBorder="1" applyAlignment="1">
      <alignment horizontal="center" vertical="center"/>
    </xf>
    <xf numFmtId="172" fontId="0" fillId="9" borderId="2" xfId="0" applyNumberFormat="1" applyFill="1" applyBorder="1" applyAlignment="1">
      <alignment horizontal="center" vertical="center"/>
    </xf>
    <xf numFmtId="14" fontId="0" fillId="9" borderId="2" xfId="0" applyNumberFormat="1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 wrapText="1"/>
    </xf>
    <xf numFmtId="0" fontId="0" fillId="9" borderId="10" xfId="0" applyFill="1" applyBorder="1" applyAlignment="1">
      <alignment vertical="center"/>
    </xf>
    <xf numFmtId="17" fontId="0" fillId="9" borderId="10" xfId="0" applyNumberFormat="1" applyFill="1" applyBorder="1" applyAlignment="1">
      <alignment horizontal="center" vertical="center"/>
    </xf>
    <xf numFmtId="172" fontId="0" fillId="9" borderId="10" xfId="0" applyNumberFormat="1" applyFill="1" applyBorder="1" applyAlignment="1">
      <alignment horizontal="center" vertical="center"/>
    </xf>
    <xf numFmtId="14" fontId="0" fillId="9" borderId="10" xfId="0" applyNumberForma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 wrapText="1"/>
    </xf>
    <xf numFmtId="17" fontId="8" fillId="9" borderId="2" xfId="0" applyNumberFormat="1" applyFont="1" applyFill="1" applyBorder="1" applyAlignment="1">
      <alignment horizontal="center" vertical="center"/>
    </xf>
    <xf numFmtId="172" fontId="8" fillId="9" borderId="2" xfId="0" applyNumberFormat="1" applyFont="1" applyFill="1" applyBorder="1" applyAlignment="1">
      <alignment horizontal="center" vertical="center"/>
    </xf>
    <xf numFmtId="14" fontId="8" fillId="9" borderId="2" xfId="0" applyNumberFormat="1" applyFont="1" applyFill="1" applyBorder="1" applyAlignment="1">
      <alignment horizontal="center" vertical="center"/>
    </xf>
    <xf numFmtId="178" fontId="0" fillId="9" borderId="1" xfId="0" applyNumberForma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 wrapText="1"/>
    </xf>
    <xf numFmtId="178" fontId="0" fillId="3" borderId="1" xfId="0" applyNumberFormat="1" applyFont="1" applyFill="1" applyBorder="1" applyAlignment="1">
      <alignment horizontal="center" vertical="center" wrapText="1"/>
    </xf>
    <xf numFmtId="178" fontId="0" fillId="6" borderId="1" xfId="0" applyNumberFormat="1" applyFont="1" applyFill="1" applyBorder="1" applyAlignment="1">
      <alignment horizontal="center" vertical="center" wrapText="1"/>
    </xf>
    <xf numFmtId="178" fontId="0" fillId="5" borderId="1" xfId="0" applyNumberFormat="1" applyFill="1" applyBorder="1" applyAlignment="1">
      <alignment horizontal="center" vertical="center"/>
    </xf>
    <xf numFmtId="178" fontId="0" fillId="3" borderId="1" xfId="0" applyNumberFormat="1" applyFill="1" applyBorder="1" applyAlignment="1">
      <alignment horizontal="center" vertical="center"/>
    </xf>
    <xf numFmtId="178" fontId="6" fillId="9" borderId="1" xfId="0" applyNumberFormat="1" applyFont="1" applyFill="1" applyBorder="1" applyAlignment="1">
      <alignment horizontal="center" vertical="center"/>
    </xf>
    <xf numFmtId="178" fontId="8" fillId="9" borderId="1" xfId="0" applyNumberFormat="1" applyFont="1" applyFill="1" applyBorder="1" applyAlignment="1">
      <alignment horizontal="center" vertical="center" wrapText="1"/>
    </xf>
    <xf numFmtId="178" fontId="6" fillId="9" borderId="1" xfId="0" applyNumberFormat="1" applyFont="1" applyFill="1" applyBorder="1" applyAlignment="1">
      <alignment horizontal="center" vertical="center" wrapText="1"/>
    </xf>
    <xf numFmtId="178" fontId="0" fillId="0" borderId="0" xfId="0" applyNumberFormat="1" applyAlignment="1">
      <alignment vertical="center" wrapText="1"/>
    </xf>
    <xf numFmtId="14" fontId="14" fillId="8" borderId="1" xfId="0" applyNumberFormat="1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14" fontId="14" fillId="9" borderId="1" xfId="0" applyNumberFormat="1" applyFont="1" applyFill="1" applyBorder="1" applyAlignment="1">
      <alignment horizontal="left" vertical="center"/>
    </xf>
    <xf numFmtId="0" fontId="14" fillId="9" borderId="1" xfId="0" applyFont="1" applyFill="1" applyBorder="1" applyAlignment="1">
      <alignment horizontal="left" vertical="center"/>
    </xf>
    <xf numFmtId="14" fontId="14" fillId="12" borderId="1" xfId="0" applyNumberFormat="1" applyFont="1" applyFill="1" applyBorder="1" applyAlignment="1">
      <alignment horizontal="left" vertical="center"/>
    </xf>
    <xf numFmtId="14" fontId="14" fillId="11" borderId="1" xfId="0" applyNumberFormat="1" applyFont="1" applyFill="1" applyBorder="1" applyAlignment="1">
      <alignment horizontal="left" vertical="center"/>
    </xf>
    <xf numFmtId="0" fontId="14" fillId="11" borderId="1" xfId="0" applyFont="1" applyFill="1" applyBorder="1" applyAlignment="1">
      <alignment horizontal="left" vertical="center"/>
    </xf>
    <xf numFmtId="14" fontId="8" fillId="9" borderId="1" xfId="0" applyNumberFormat="1" applyFont="1" applyFill="1" applyBorder="1" applyAlignment="1">
      <alignment horizontal="left" vertical="center"/>
    </xf>
    <xf numFmtId="17" fontId="14" fillId="9" borderId="1" xfId="0" applyNumberFormat="1" applyFont="1" applyFill="1" applyBorder="1" applyAlignment="1">
      <alignment horizontal="left" vertical="center"/>
    </xf>
    <xf numFmtId="14" fontId="13" fillId="9" borderId="1" xfId="1" applyNumberFormat="1" applyFill="1" applyBorder="1" applyAlignment="1">
      <alignment horizontal="left" vertical="center"/>
    </xf>
    <xf numFmtId="14" fontId="21" fillId="9" borderId="1" xfId="1" applyNumberFormat="1" applyFont="1" applyFill="1" applyBorder="1" applyAlignment="1">
      <alignment horizontal="left" vertical="center"/>
    </xf>
    <xf numFmtId="0" fontId="8" fillId="9" borderId="1" xfId="0" applyFont="1" applyFill="1" applyBorder="1" applyAlignment="1">
      <alignment horizontal="left" vertical="center"/>
    </xf>
    <xf numFmtId="0" fontId="21" fillId="11" borderId="1" xfId="1" applyFont="1" applyFill="1" applyBorder="1" applyAlignment="1">
      <alignment horizontal="left" vertical="center"/>
    </xf>
    <xf numFmtId="0" fontId="13" fillId="9" borderId="1" xfId="1" applyFill="1" applyBorder="1" applyAlignment="1">
      <alignment horizontal="left" vertical="center"/>
    </xf>
    <xf numFmtId="0" fontId="13" fillId="0" borderId="1" xfId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172" fontId="8" fillId="9" borderId="1" xfId="2" applyNumberFormat="1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left" vertical="center" wrapText="1"/>
    </xf>
    <xf numFmtId="8" fontId="0" fillId="9" borderId="1" xfId="0" applyNumberFormat="1" applyFill="1" applyBorder="1" applyAlignment="1">
      <alignment horizontal="center" vertical="center" wrapText="1"/>
    </xf>
    <xf numFmtId="165" fontId="12" fillId="12" borderId="1" xfId="0" applyNumberFormat="1" applyFont="1" applyFill="1" applyBorder="1" applyAlignment="1">
      <alignment horizontal="center" vertical="center" wrapText="1"/>
    </xf>
    <xf numFmtId="7" fontId="17" fillId="10" borderId="1" xfId="0" applyNumberFormat="1" applyFont="1" applyFill="1" applyBorder="1" applyAlignment="1">
      <alignment horizontal="center" vertical="center" wrapText="1"/>
    </xf>
    <xf numFmtId="172" fontId="8" fillId="12" borderId="1" xfId="0" applyNumberFormat="1" applyFont="1" applyFill="1" applyBorder="1" applyAlignment="1">
      <alignment horizontal="center" vertical="center" wrapText="1"/>
    </xf>
    <xf numFmtId="172" fontId="8" fillId="8" borderId="1" xfId="0" applyNumberFormat="1" applyFont="1" applyFill="1" applyBorder="1" applyAlignment="1">
      <alignment horizontal="center" vertical="center" wrapText="1"/>
    </xf>
    <xf numFmtId="172" fontId="16" fillId="8" borderId="1" xfId="0" applyNumberFormat="1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 vertical="center"/>
    </xf>
    <xf numFmtId="0" fontId="13" fillId="11" borderId="1" xfId="1" applyFill="1" applyBorder="1" applyAlignment="1">
      <alignment horizontal="left" vertical="center"/>
    </xf>
    <xf numFmtId="0" fontId="25" fillId="9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5" borderId="10" xfId="0" applyFont="1" applyFill="1" applyBorder="1" applyAlignment="1">
      <alignment horizontal="center" vertical="center" wrapText="1"/>
    </xf>
    <xf numFmtId="0" fontId="0" fillId="5" borderId="1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vertical="center" wrapText="1"/>
    </xf>
    <xf numFmtId="0" fontId="0" fillId="9" borderId="2" xfId="0" applyFont="1" applyFill="1" applyBorder="1" applyAlignment="1">
      <alignment horizontal="center" vertical="center" wrapText="1"/>
    </xf>
    <xf numFmtId="0" fontId="0" fillId="9" borderId="10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6" fontId="0" fillId="9" borderId="1" xfId="0" applyNumberFormat="1" applyFont="1" applyFill="1" applyBorder="1" applyAlignment="1">
      <alignment horizontal="center" vertical="center" wrapText="1"/>
    </xf>
    <xf numFmtId="8" fontId="0" fillId="9" borderId="2" xfId="0" applyNumberFormat="1" applyFont="1" applyFill="1" applyBorder="1" applyAlignment="1">
      <alignment horizontal="center" vertical="center" wrapText="1"/>
    </xf>
    <xf numFmtId="172" fontId="0" fillId="9" borderId="1" xfId="0" applyNumberFormat="1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left" vertical="center" wrapText="1"/>
    </xf>
    <xf numFmtId="0" fontId="12" fillId="9" borderId="1" xfId="0" applyFont="1" applyFill="1" applyBorder="1" applyAlignment="1">
      <alignment horizontal="left" vertical="center" wrapText="1"/>
    </xf>
    <xf numFmtId="0" fontId="12" fillId="9" borderId="1" xfId="0" applyFont="1" applyFill="1" applyBorder="1" applyAlignment="1">
      <alignment horizontal="center" vertical="center"/>
    </xf>
    <xf numFmtId="178" fontId="12" fillId="9" borderId="1" xfId="0" applyNumberFormat="1" applyFont="1" applyFill="1" applyBorder="1" applyAlignment="1">
      <alignment horizontal="center" vertical="center"/>
    </xf>
    <xf numFmtId="14" fontId="12" fillId="9" borderId="1" xfId="0" applyNumberFormat="1" applyFont="1" applyFill="1" applyBorder="1" applyAlignment="1">
      <alignment horizontal="center" vertical="center"/>
    </xf>
    <xf numFmtId="170" fontId="12" fillId="9" borderId="1" xfId="0" applyNumberFormat="1" applyFont="1" applyFill="1" applyBorder="1" applyAlignment="1">
      <alignment horizontal="center" vertical="center"/>
    </xf>
    <xf numFmtId="170" fontId="11" fillId="9" borderId="1" xfId="0" applyNumberFormat="1" applyFont="1" applyFill="1" applyBorder="1" applyAlignment="1">
      <alignment vertical="center"/>
    </xf>
    <xf numFmtId="49" fontId="14" fillId="8" borderId="1" xfId="0" applyNumberFormat="1" applyFont="1" applyFill="1" applyBorder="1" applyAlignment="1">
      <alignment horizontal="center" vertical="center" wrapText="1"/>
    </xf>
    <xf numFmtId="0" fontId="13" fillId="8" borderId="1" xfId="1" applyFill="1" applyBorder="1" applyAlignment="1">
      <alignment horizontal="left" vertical="center"/>
    </xf>
    <xf numFmtId="15" fontId="0" fillId="9" borderId="1" xfId="0" applyNumberFormat="1" applyFill="1" applyBorder="1" applyAlignment="1">
      <alignment horizontal="center" vertical="center" wrapText="1"/>
    </xf>
    <xf numFmtId="0" fontId="11" fillId="15" borderId="0" xfId="0" applyFont="1" applyFill="1" applyAlignment="1">
      <alignment horizontal="center" vertical="center" wrapText="1"/>
    </xf>
    <xf numFmtId="0" fontId="11" fillId="11" borderId="0" xfId="0" applyFont="1" applyFill="1" applyAlignment="1">
      <alignment horizontal="center" vertical="center" wrapText="1"/>
    </xf>
    <xf numFmtId="0" fontId="19" fillId="16" borderId="1" xfId="0" applyFont="1" applyFill="1" applyBorder="1" applyAlignment="1">
      <alignment horizontal="center" vertical="center" wrapText="1"/>
    </xf>
    <xf numFmtId="0" fontId="15" fillId="16" borderId="1" xfId="0" applyFont="1" applyFill="1" applyBorder="1" applyAlignment="1">
      <alignment horizontal="center" vertical="center" wrapText="1"/>
    </xf>
    <xf numFmtId="14" fontId="19" fillId="16" borderId="1" xfId="0" applyNumberFormat="1" applyFont="1" applyFill="1" applyBorder="1" applyAlignment="1">
      <alignment horizontal="center" vertical="center" wrapText="1"/>
    </xf>
    <xf numFmtId="172" fontId="4" fillId="2" borderId="1" xfId="0" applyNumberFormat="1" applyFont="1" applyFill="1" applyBorder="1" applyAlignment="1">
      <alignment horizontal="center" vertical="center" wrapText="1"/>
    </xf>
    <xf numFmtId="172" fontId="0" fillId="3" borderId="1" xfId="0" applyNumberFormat="1" applyFont="1" applyFill="1" applyBorder="1" applyAlignment="1">
      <alignment horizontal="center" vertical="center" wrapText="1"/>
    </xf>
    <xf numFmtId="172" fontId="0" fillId="3" borderId="1" xfId="0" applyNumberFormat="1" applyFont="1" applyFill="1" applyBorder="1" applyAlignment="1">
      <alignment horizontal="center" vertical="center"/>
    </xf>
    <xf numFmtId="172" fontId="0" fillId="3" borderId="1" xfId="0" applyNumberFormat="1" applyFill="1" applyBorder="1" applyAlignment="1">
      <alignment horizontal="center" vertical="center" wrapText="1"/>
    </xf>
    <xf numFmtId="172" fontId="0" fillId="3" borderId="1" xfId="0" applyNumberFormat="1" applyFill="1" applyBorder="1" applyAlignment="1">
      <alignment horizontal="center" vertical="center"/>
    </xf>
    <xf numFmtId="172" fontId="0" fillId="6" borderId="1" xfId="0" applyNumberFormat="1" applyFill="1" applyBorder="1" applyAlignment="1">
      <alignment horizontal="center" vertical="center" wrapText="1"/>
    </xf>
    <xf numFmtId="172" fontId="6" fillId="9" borderId="1" xfId="0" applyNumberFormat="1" applyFont="1" applyFill="1" applyBorder="1" applyAlignment="1">
      <alignment horizontal="center" vertical="center"/>
    </xf>
    <xf numFmtId="172" fontId="0" fillId="0" borderId="0" xfId="0" applyNumberFormat="1" applyAlignment="1">
      <alignment vertical="center" wrapText="1"/>
    </xf>
    <xf numFmtId="178" fontId="19" fillId="16" borderId="1" xfId="0" applyNumberFormat="1" applyFon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 wrapText="1"/>
    </xf>
    <xf numFmtId="172" fontId="0" fillId="9" borderId="3" xfId="0" applyNumberFormat="1" applyFill="1" applyBorder="1" applyAlignment="1">
      <alignment horizontal="center" vertical="center"/>
    </xf>
    <xf numFmtId="0" fontId="0" fillId="9" borderId="3" xfId="0" applyFont="1" applyFill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7" fontId="0" fillId="9" borderId="1" xfId="2" applyNumberFormat="1" applyFont="1" applyFill="1" applyBorder="1" applyAlignment="1">
      <alignment horizontal="center" vertical="center" wrapText="1"/>
    </xf>
    <xf numFmtId="0" fontId="13" fillId="9" borderId="0" xfId="1" applyFill="1" applyAlignment="1">
      <alignment vertical="center"/>
    </xf>
    <xf numFmtId="172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9" fontId="19" fillId="16" borderId="1" xfId="0" applyNumberFormat="1" applyFont="1" applyFill="1" applyBorder="1" applyAlignment="1">
      <alignment horizontal="center" vertical="center" wrapText="1"/>
    </xf>
    <xf numFmtId="49" fontId="14" fillId="12" borderId="1" xfId="0" applyNumberFormat="1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49" fontId="14" fillId="9" borderId="1" xfId="0" applyNumberFormat="1" applyFont="1" applyFill="1" applyBorder="1" applyAlignment="1">
      <alignment horizontal="center" vertical="center" wrapText="1"/>
    </xf>
    <xf numFmtId="49" fontId="14" fillId="10" borderId="1" xfId="0" applyNumberFormat="1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172" fontId="16" fillId="9" borderId="1" xfId="0" applyNumberFormat="1" applyFont="1" applyFill="1" applyBorder="1" applyAlignment="1">
      <alignment horizontal="center" vertical="center" wrapText="1"/>
    </xf>
    <xf numFmtId="176" fontId="12" fillId="9" borderId="1" xfId="0" applyNumberFormat="1" applyFont="1" applyFill="1" applyBorder="1" applyAlignment="1">
      <alignment horizontal="center" vertical="center"/>
    </xf>
    <xf numFmtId="177" fontId="12" fillId="9" borderId="1" xfId="0" applyNumberFormat="1" applyFont="1" applyFill="1" applyBorder="1" applyAlignment="1">
      <alignment horizontal="center" vertical="center"/>
    </xf>
    <xf numFmtId="173" fontId="8" fillId="0" borderId="0" xfId="0" applyNumberFormat="1" applyFont="1" applyAlignment="1">
      <alignment horizontal="center" vertical="center"/>
    </xf>
    <xf numFmtId="173" fontId="20" fillId="16" borderId="1" xfId="0" applyNumberFormat="1" applyFont="1" applyFill="1" applyBorder="1" applyAlignment="1">
      <alignment horizontal="center" vertical="center" wrapText="1"/>
    </xf>
    <xf numFmtId="172" fontId="8" fillId="8" borderId="1" xfId="0" applyNumberFormat="1" applyFont="1" applyFill="1" applyBorder="1" applyAlignment="1">
      <alignment horizontal="center" vertical="center"/>
    </xf>
    <xf numFmtId="173" fontId="8" fillId="12" borderId="1" xfId="0" applyNumberFormat="1" applyFont="1" applyFill="1" applyBorder="1" applyAlignment="1">
      <alignment horizontal="center" vertical="center" wrapText="1"/>
    </xf>
    <xf numFmtId="172" fontId="8" fillId="10" borderId="1" xfId="0" applyNumberFormat="1" applyFont="1" applyFill="1" applyBorder="1" applyAlignment="1">
      <alignment horizontal="center" vertical="center" wrapText="1"/>
    </xf>
    <xf numFmtId="172" fontId="8" fillId="12" borderId="1" xfId="0" applyNumberFormat="1" applyFont="1" applyFill="1" applyBorder="1" applyAlignment="1">
      <alignment horizontal="center" vertical="center"/>
    </xf>
    <xf numFmtId="172" fontId="8" fillId="11" borderId="1" xfId="0" applyNumberFormat="1" applyFont="1" applyFill="1" applyBorder="1" applyAlignment="1">
      <alignment horizontal="center" vertical="center"/>
    </xf>
    <xf numFmtId="165" fontId="8" fillId="9" borderId="1" xfId="0" applyNumberFormat="1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  <xf numFmtId="166" fontId="16" fillId="8" borderId="1" xfId="0" applyNumberFormat="1" applyFont="1" applyFill="1" applyBorder="1" applyAlignment="1">
      <alignment horizontal="center" vertical="center"/>
    </xf>
    <xf numFmtId="172" fontId="16" fillId="8" borderId="1" xfId="0" applyNumberFormat="1" applyFont="1" applyFill="1" applyBorder="1" applyAlignment="1">
      <alignment horizontal="center" vertical="center"/>
    </xf>
    <xf numFmtId="166" fontId="16" fillId="8" borderId="1" xfId="0" applyNumberFormat="1" applyFont="1" applyFill="1" applyBorder="1" applyAlignment="1">
      <alignment horizontal="center" vertical="center" wrapText="1"/>
    </xf>
    <xf numFmtId="172" fontId="16" fillId="12" borderId="1" xfId="0" applyNumberFormat="1" applyFont="1" applyFill="1" applyBorder="1" applyAlignment="1">
      <alignment horizontal="center" vertical="center" wrapText="1"/>
    </xf>
    <xf numFmtId="165" fontId="16" fillId="9" borderId="1" xfId="0" applyNumberFormat="1" applyFont="1" applyFill="1" applyBorder="1" applyAlignment="1">
      <alignment horizontal="center" vertical="center" wrapText="1"/>
    </xf>
    <xf numFmtId="7" fontId="16" fillId="12" borderId="1" xfId="0" applyNumberFormat="1" applyFont="1" applyFill="1" applyBorder="1" applyAlignment="1">
      <alignment horizontal="center" vertical="center" wrapText="1"/>
    </xf>
    <xf numFmtId="167" fontId="16" fillId="8" borderId="1" xfId="0" applyNumberFormat="1" applyFont="1" applyFill="1" applyBorder="1" applyAlignment="1">
      <alignment horizontal="center" vertical="center" wrapText="1"/>
    </xf>
    <xf numFmtId="165" fontId="16" fillId="10" borderId="1" xfId="0" applyNumberFormat="1" applyFont="1" applyFill="1" applyBorder="1" applyAlignment="1">
      <alignment horizontal="center" vertical="center" wrapText="1"/>
    </xf>
    <xf numFmtId="165" fontId="16" fillId="9" borderId="1" xfId="0" applyNumberFormat="1" applyFont="1" applyFill="1" applyBorder="1" applyAlignment="1">
      <alignment horizontal="center" vertical="center"/>
    </xf>
    <xf numFmtId="165" fontId="16" fillId="12" borderId="1" xfId="0" applyNumberFormat="1" applyFont="1" applyFill="1" applyBorder="1" applyAlignment="1">
      <alignment horizontal="center" vertical="center"/>
    </xf>
    <xf numFmtId="8" fontId="16" fillId="9" borderId="1" xfId="0" applyNumberFormat="1" applyFont="1" applyFill="1" applyBorder="1" applyAlignment="1">
      <alignment horizontal="center" vertical="center"/>
    </xf>
    <xf numFmtId="8" fontId="16" fillId="11" borderId="1" xfId="0" applyNumberFormat="1" applyFont="1" applyFill="1" applyBorder="1" applyAlignment="1">
      <alignment horizontal="center" vertical="center"/>
    </xf>
    <xf numFmtId="172" fontId="16" fillId="11" borderId="1" xfId="0" applyNumberFormat="1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30" fillId="16" borderId="1" xfId="0" applyNumberFormat="1" applyFont="1" applyFill="1" applyBorder="1" applyAlignment="1">
      <alignment horizontal="center" vertical="center" wrapText="1"/>
    </xf>
    <xf numFmtId="14" fontId="6" fillId="8" borderId="1" xfId="0" applyNumberFormat="1" applyFont="1" applyFill="1" applyBorder="1" applyAlignment="1">
      <alignment horizontal="center" vertical="center"/>
    </xf>
    <xf numFmtId="14" fontId="6" fillId="8" borderId="1" xfId="0" applyNumberFormat="1" applyFont="1" applyFill="1" applyBorder="1" applyAlignment="1">
      <alignment horizontal="center" vertical="center" wrapText="1"/>
    </xf>
    <xf numFmtId="14" fontId="31" fillId="8" borderId="1" xfId="0" applyNumberFormat="1" applyFont="1" applyFill="1" applyBorder="1" applyAlignment="1">
      <alignment horizontal="center" vertical="center" wrapText="1"/>
    </xf>
    <xf numFmtId="14" fontId="6" fillId="11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72" fontId="11" fillId="9" borderId="1" xfId="0" applyNumberFormat="1" applyFont="1" applyFill="1" applyBorder="1" applyAlignment="1">
      <alignment horizontal="center" vertical="center" wrapText="1"/>
    </xf>
    <xf numFmtId="1" fontId="0" fillId="9" borderId="1" xfId="0" applyNumberFormat="1" applyFill="1" applyBorder="1" applyAlignment="1">
      <alignment horizontal="center" vertical="center" wrapText="1"/>
    </xf>
    <xf numFmtId="181" fontId="17" fillId="9" borderId="1" xfId="0" applyNumberFormat="1" applyFont="1" applyFill="1" applyBorder="1" applyAlignment="1">
      <alignment horizontal="center" vertical="center"/>
    </xf>
    <xf numFmtId="0" fontId="32" fillId="9" borderId="1" xfId="0" applyFont="1" applyFill="1" applyBorder="1" applyAlignment="1">
      <alignment horizontal="center" vertical="center" wrapText="1"/>
    </xf>
    <xf numFmtId="172" fontId="0" fillId="9" borderId="1" xfId="2" applyNumberFormat="1" applyFont="1" applyFill="1" applyBorder="1" applyAlignment="1">
      <alignment horizontal="center" vertical="center" wrapText="1"/>
    </xf>
    <xf numFmtId="3" fontId="0" fillId="9" borderId="1" xfId="0" applyNumberFormat="1" applyFill="1" applyBorder="1" applyAlignment="1">
      <alignment horizontal="center" vertical="center" wrapText="1"/>
    </xf>
    <xf numFmtId="178" fontId="0" fillId="9" borderId="2" xfId="0" applyNumberFormat="1" applyFill="1" applyBorder="1" applyAlignment="1">
      <alignment horizontal="center" vertical="center" wrapText="1"/>
    </xf>
    <xf numFmtId="172" fontId="0" fillId="9" borderId="2" xfId="0" applyNumberFormat="1" applyFill="1" applyBorder="1" applyAlignment="1">
      <alignment horizontal="center" vertical="center" wrapText="1"/>
    </xf>
    <xf numFmtId="14" fontId="0" fillId="9" borderId="2" xfId="0" applyNumberFormat="1" applyFill="1" applyBorder="1" applyAlignment="1">
      <alignment horizontal="center" vertical="center" wrapText="1"/>
    </xf>
    <xf numFmtId="170" fontId="0" fillId="9" borderId="2" xfId="0" applyNumberForma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left" vertical="center" wrapText="1"/>
    </xf>
    <xf numFmtId="178" fontId="0" fillId="9" borderId="10" xfId="0" applyNumberFormat="1" applyFill="1" applyBorder="1" applyAlignment="1">
      <alignment horizontal="center" vertical="center" wrapText="1"/>
    </xf>
    <xf numFmtId="172" fontId="6" fillId="9" borderId="10" xfId="0" applyNumberFormat="1" applyFont="1" applyFill="1" applyBorder="1" applyAlignment="1">
      <alignment horizontal="center" vertical="center" wrapText="1"/>
    </xf>
    <xf numFmtId="14" fontId="0" fillId="9" borderId="10" xfId="0" applyNumberFormat="1" applyFill="1" applyBorder="1" applyAlignment="1">
      <alignment horizontal="center" vertical="center" wrapText="1"/>
    </xf>
    <xf numFmtId="170" fontId="0" fillId="9" borderId="10" xfId="0" applyNumberFormat="1" applyFill="1" applyBorder="1" applyAlignment="1">
      <alignment horizontal="center" vertical="center" wrapText="1"/>
    </xf>
    <xf numFmtId="0" fontId="0" fillId="9" borderId="10" xfId="0" applyFill="1" applyBorder="1" applyAlignment="1">
      <alignment horizontal="left" vertical="center" wrapText="1"/>
    </xf>
    <xf numFmtId="172" fontId="0" fillId="9" borderId="10" xfId="0" applyNumberFormat="1" applyFill="1" applyBorder="1" applyAlignment="1">
      <alignment horizontal="center" vertical="center" wrapText="1"/>
    </xf>
    <xf numFmtId="17" fontId="0" fillId="9" borderId="3" xfId="0" applyNumberFormat="1" applyFill="1" applyBorder="1" applyAlignment="1">
      <alignment horizontal="center" vertical="center"/>
    </xf>
    <xf numFmtId="14" fontId="0" fillId="9" borderId="3" xfId="0" applyNumberFormat="1" applyFill="1" applyBorder="1" applyAlignment="1">
      <alignment horizontal="center" vertical="center"/>
    </xf>
    <xf numFmtId="0" fontId="2" fillId="17" borderId="1" xfId="0" applyFont="1" applyFill="1" applyBorder="1" applyAlignment="1">
      <alignment horizontal="center" vertical="center" wrapText="1"/>
    </xf>
    <xf numFmtId="175" fontId="12" fillId="11" borderId="1" xfId="0" applyNumberFormat="1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/>
    </xf>
    <xf numFmtId="0" fontId="17" fillId="18" borderId="1" xfId="0" applyFont="1" applyFill="1" applyBorder="1" applyAlignment="1">
      <alignment horizontal="center" vertical="center"/>
    </xf>
    <xf numFmtId="0" fontId="17" fillId="18" borderId="1" xfId="0" applyFont="1" applyFill="1" applyBorder="1" applyAlignment="1">
      <alignment horizontal="center" vertical="center" wrapText="1"/>
    </xf>
    <xf numFmtId="178" fontId="17" fillId="18" borderId="1" xfId="0" applyNumberFormat="1" applyFont="1" applyFill="1" applyBorder="1" applyAlignment="1">
      <alignment horizontal="center" vertical="center"/>
    </xf>
    <xf numFmtId="14" fontId="17" fillId="18" borderId="1" xfId="0" applyNumberFormat="1" applyFont="1" applyFill="1" applyBorder="1" applyAlignment="1">
      <alignment horizontal="center" vertical="center"/>
    </xf>
    <xf numFmtId="172" fontId="17" fillId="18" borderId="1" xfId="0" applyNumberFormat="1" applyFont="1" applyFill="1" applyBorder="1" applyAlignment="1">
      <alignment horizontal="center" vertical="center"/>
    </xf>
    <xf numFmtId="172" fontId="12" fillId="18" borderId="1" xfId="0" applyNumberFormat="1" applyFont="1" applyFill="1" applyBorder="1" applyAlignment="1">
      <alignment horizontal="center" vertical="center"/>
    </xf>
    <xf numFmtId="14" fontId="6" fillId="18" borderId="1" xfId="0" applyNumberFormat="1" applyFont="1" applyFill="1" applyBorder="1" applyAlignment="1">
      <alignment horizontal="center" vertical="center"/>
    </xf>
    <xf numFmtId="0" fontId="17" fillId="18" borderId="1" xfId="0" applyFont="1" applyFill="1" applyBorder="1" applyAlignment="1">
      <alignment horizontal="left" vertical="center"/>
    </xf>
    <xf numFmtId="0" fontId="0" fillId="0" borderId="12" xfId="0" applyBorder="1" applyAlignment="1">
      <alignment vertical="center"/>
    </xf>
    <xf numFmtId="172" fontId="5" fillId="9" borderId="1" xfId="0" applyNumberFormat="1" applyFont="1" applyFill="1" applyBorder="1" applyAlignment="1">
      <alignment horizontal="center" vertical="center" wrapText="1"/>
    </xf>
    <xf numFmtId="172" fontId="11" fillId="11" borderId="1" xfId="0" applyNumberFormat="1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14" fontId="8" fillId="11" borderId="1" xfId="0" applyNumberFormat="1" applyFont="1" applyFill="1" applyBorder="1" applyAlignment="1">
      <alignment horizontal="center" vertical="center"/>
    </xf>
    <xf numFmtId="14" fontId="8" fillId="11" borderId="1" xfId="0" applyNumberFormat="1" applyFont="1" applyFill="1" applyBorder="1" applyAlignment="1">
      <alignment horizontal="center" vertical="center" wrapText="1"/>
    </xf>
    <xf numFmtId="0" fontId="32" fillId="9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wrapText="1"/>
    </xf>
    <xf numFmtId="14" fontId="17" fillId="9" borderId="1" xfId="0" applyNumberFormat="1" applyFont="1" applyFill="1" applyBorder="1" applyAlignment="1">
      <alignment horizontal="center" vertical="center"/>
    </xf>
    <xf numFmtId="14" fontId="11" fillId="9" borderId="1" xfId="0" applyNumberFormat="1" applyFont="1" applyFill="1" applyBorder="1" applyAlignment="1">
      <alignment horizontal="center" vertical="center"/>
    </xf>
    <xf numFmtId="172" fontId="0" fillId="9" borderId="1" xfId="0" applyNumberFormat="1" applyFont="1" applyFill="1" applyBorder="1" applyAlignment="1">
      <alignment horizontal="center" vertical="center"/>
    </xf>
    <xf numFmtId="14" fontId="6" fillId="11" borderId="1" xfId="0" applyNumberFormat="1" applyFont="1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14" fontId="0" fillId="15" borderId="1" xfId="0" applyNumberFormat="1" applyFill="1" applyBorder="1" applyAlignment="1">
      <alignment horizontal="center" vertical="center"/>
    </xf>
    <xf numFmtId="14" fontId="6" fillId="15" borderId="1" xfId="0" applyNumberFormat="1" applyFont="1" applyFill="1" applyBorder="1" applyAlignment="1">
      <alignment horizontal="center" vertical="center"/>
    </xf>
    <xf numFmtId="0" fontId="13" fillId="15" borderId="1" xfId="1" applyFill="1" applyBorder="1" applyAlignment="1">
      <alignment horizontal="left" vertical="center"/>
    </xf>
    <xf numFmtId="177" fontId="12" fillId="15" borderId="1" xfId="0" applyNumberFormat="1" applyFont="1" applyFill="1" applyBorder="1" applyAlignment="1">
      <alignment horizontal="center" vertical="center"/>
    </xf>
    <xf numFmtId="172" fontId="17" fillId="15" borderId="1" xfId="0" applyNumberFormat="1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175" fontId="12" fillId="9" borderId="1" xfId="0" applyNumberFormat="1" applyFont="1" applyFill="1" applyBorder="1" applyAlignment="1">
      <alignment horizontal="center" vertical="center" wrapText="1"/>
    </xf>
    <xf numFmtId="0" fontId="11" fillId="15" borderId="1" xfId="0" applyFont="1" applyFill="1" applyBorder="1" applyAlignment="1">
      <alignment horizontal="center" vertical="center" wrapText="1"/>
    </xf>
    <xf numFmtId="178" fontId="0" fillId="0" borderId="0" xfId="0" applyNumberFormat="1" applyAlignment="1">
      <alignment horizontal="center" vertical="center"/>
    </xf>
    <xf numFmtId="178" fontId="14" fillId="8" borderId="1" xfId="0" applyNumberFormat="1" applyFont="1" applyFill="1" applyBorder="1" applyAlignment="1">
      <alignment horizontal="center" vertical="center"/>
    </xf>
    <xf numFmtId="178" fontId="14" fillId="8" borderId="1" xfId="0" applyNumberFormat="1" applyFont="1" applyFill="1" applyBorder="1" applyAlignment="1">
      <alignment horizontal="center" vertical="center" wrapText="1"/>
    </xf>
    <xf numFmtId="178" fontId="14" fillId="12" borderId="1" xfId="0" applyNumberFormat="1" applyFont="1" applyFill="1" applyBorder="1" applyAlignment="1">
      <alignment horizontal="center" vertical="center" wrapText="1"/>
    </xf>
    <xf numFmtId="178" fontId="8" fillId="8" borderId="1" xfId="0" applyNumberFormat="1" applyFont="1" applyFill="1" applyBorder="1" applyAlignment="1">
      <alignment horizontal="center" vertical="center" wrapText="1"/>
    </xf>
    <xf numFmtId="178" fontId="14" fillId="13" borderId="1" xfId="0" applyNumberFormat="1" applyFont="1" applyFill="1" applyBorder="1" applyAlignment="1">
      <alignment horizontal="center" vertical="center" wrapText="1"/>
    </xf>
    <xf numFmtId="178" fontId="14" fillId="10" borderId="1" xfId="0" applyNumberFormat="1" applyFont="1" applyFill="1" applyBorder="1" applyAlignment="1">
      <alignment horizontal="center" vertical="center" wrapText="1"/>
    </xf>
    <xf numFmtId="178" fontId="14" fillId="9" borderId="1" xfId="0" applyNumberFormat="1" applyFont="1" applyFill="1" applyBorder="1" applyAlignment="1">
      <alignment horizontal="center" vertical="center"/>
    </xf>
    <xf numFmtId="178" fontId="14" fillId="12" borderId="1" xfId="0" applyNumberFormat="1" applyFont="1" applyFill="1" applyBorder="1" applyAlignment="1">
      <alignment horizontal="center" vertical="center"/>
    </xf>
    <xf numFmtId="178" fontId="14" fillId="11" borderId="1" xfId="0" applyNumberFormat="1" applyFont="1" applyFill="1" applyBorder="1" applyAlignment="1">
      <alignment horizontal="center" vertical="center"/>
    </xf>
    <xf numFmtId="178" fontId="8" fillId="9" borderId="1" xfId="0" applyNumberFormat="1" applyFont="1" applyFill="1" applyBorder="1" applyAlignment="1">
      <alignment horizontal="center" vertical="center"/>
    </xf>
    <xf numFmtId="178" fontId="17" fillId="11" borderId="1" xfId="0" applyNumberFormat="1" applyFont="1" applyFill="1" applyBorder="1" applyAlignment="1">
      <alignment horizontal="center" vertical="center"/>
    </xf>
    <xf numFmtId="178" fontId="0" fillId="11" borderId="1" xfId="0" applyNumberFormat="1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8" fillId="11" borderId="1" xfId="0" applyNumberFormat="1" applyFont="1" applyFill="1" applyBorder="1" applyAlignment="1">
      <alignment horizontal="center" vertical="center"/>
    </xf>
    <xf numFmtId="178" fontId="0" fillId="15" borderId="1" xfId="0" applyNumberFormat="1" applyFill="1" applyBorder="1" applyAlignment="1">
      <alignment horizontal="center" vertical="center"/>
    </xf>
    <xf numFmtId="172" fontId="11" fillId="0" borderId="1" xfId="0" applyNumberFormat="1" applyFont="1" applyFill="1" applyBorder="1" applyAlignment="1">
      <alignment horizontal="center" vertical="center"/>
    </xf>
    <xf numFmtId="171" fontId="36" fillId="19" borderId="1" xfId="0" applyNumberFormat="1" applyFont="1" applyFill="1" applyBorder="1" applyAlignment="1">
      <alignment horizontal="center" vertical="center"/>
    </xf>
    <xf numFmtId="0" fontId="36" fillId="19" borderId="1" xfId="0" applyFont="1" applyFill="1" applyBorder="1" applyAlignment="1">
      <alignment horizontal="center" vertical="center" wrapText="1"/>
    </xf>
    <xf numFmtId="0" fontId="36" fillId="19" borderId="1" xfId="0" applyFont="1" applyFill="1" applyBorder="1" applyAlignment="1">
      <alignment horizontal="center" vertical="center"/>
    </xf>
    <xf numFmtId="172" fontId="8" fillId="15" borderId="1" xfId="0" applyNumberFormat="1" applyFont="1" applyFill="1" applyBorder="1" applyAlignment="1">
      <alignment horizontal="center" vertical="center"/>
    </xf>
    <xf numFmtId="172" fontId="11" fillId="15" borderId="1" xfId="0" applyNumberFormat="1" applyFont="1" applyFill="1" applyBorder="1" applyAlignment="1">
      <alignment horizontal="center" vertical="center"/>
    </xf>
    <xf numFmtId="14" fontId="0" fillId="5" borderId="1" xfId="0" applyNumberFormat="1" applyFill="1" applyBorder="1" applyAlignment="1">
      <alignment vertical="center"/>
    </xf>
    <xf numFmtId="0" fontId="14" fillId="9" borderId="2" xfId="0" applyFont="1" applyFill="1" applyBorder="1" applyAlignment="1">
      <alignment horizontal="left" vertical="center" wrapText="1"/>
    </xf>
    <xf numFmtId="16" fontId="0" fillId="9" borderId="1" xfId="0" applyNumberFormat="1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178" fontId="0" fillId="9" borderId="13" xfId="0" applyNumberFormat="1" applyFill="1" applyBorder="1" applyAlignment="1">
      <alignment horizontal="center" vertical="center" wrapText="1"/>
    </xf>
    <xf numFmtId="172" fontId="0" fillId="9" borderId="13" xfId="0" applyNumberFormat="1" applyFill="1" applyBorder="1" applyAlignment="1">
      <alignment horizontal="center" vertical="center" wrapText="1"/>
    </xf>
    <xf numFmtId="14" fontId="0" fillId="9" borderId="13" xfId="0" applyNumberFormat="1" applyFill="1" applyBorder="1" applyAlignment="1">
      <alignment horizontal="center" vertical="center" wrapText="1"/>
    </xf>
    <xf numFmtId="170" fontId="0" fillId="9" borderId="13" xfId="0" applyNumberFormat="1" applyFill="1" applyBorder="1" applyAlignment="1">
      <alignment horizontal="center" vertical="center" wrapText="1"/>
    </xf>
    <xf numFmtId="0" fontId="0" fillId="9" borderId="13" xfId="0" applyFill="1" applyBorder="1" applyAlignment="1">
      <alignment horizontal="left" vertical="center" wrapText="1"/>
    </xf>
    <xf numFmtId="0" fontId="11" fillId="18" borderId="1" xfId="0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/>
    </xf>
    <xf numFmtId="14" fontId="0" fillId="18" borderId="1" xfId="0" applyNumberFormat="1" applyFill="1" applyBorder="1" applyAlignment="1">
      <alignment horizontal="center" vertical="center"/>
    </xf>
    <xf numFmtId="172" fontId="8" fillId="18" borderId="1" xfId="0" applyNumberFormat="1" applyFont="1" applyFill="1" applyBorder="1" applyAlignment="1">
      <alignment horizontal="center" vertical="center"/>
    </xf>
    <xf numFmtId="172" fontId="16" fillId="18" borderId="1" xfId="0" applyNumberFormat="1" applyFont="1" applyFill="1" applyBorder="1" applyAlignment="1">
      <alignment horizontal="center" vertical="center"/>
    </xf>
    <xf numFmtId="14" fontId="38" fillId="18" borderId="1" xfId="0" applyNumberFormat="1" applyFont="1" applyFill="1" applyBorder="1" applyAlignment="1">
      <alignment horizontal="center" vertical="center"/>
    </xf>
    <xf numFmtId="0" fontId="13" fillId="18" borderId="1" xfId="1" applyFill="1" applyBorder="1" applyAlignment="1">
      <alignment horizontal="left" vertical="center"/>
    </xf>
    <xf numFmtId="0" fontId="6" fillId="0" borderId="0" xfId="0" applyFont="1" applyFill="1" applyAlignment="1">
      <alignment vertical="center" wrapText="1"/>
    </xf>
    <xf numFmtId="172" fontId="0" fillId="0" borderId="0" xfId="0" applyNumberFormat="1" applyAlignment="1">
      <alignment horizontal="center" vertical="center" wrapText="1"/>
    </xf>
    <xf numFmtId="178" fontId="0" fillId="18" borderId="1" xfId="0" applyNumberForma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0" fontId="16" fillId="18" borderId="1" xfId="0" applyFont="1" applyFill="1" applyBorder="1" applyAlignment="1">
      <alignment horizontal="center" vertical="center" wrapText="1"/>
    </xf>
    <xf numFmtId="0" fontId="8" fillId="18" borderId="1" xfId="0" applyFont="1" applyFill="1" applyBorder="1" applyAlignment="1">
      <alignment horizontal="center" vertical="center" wrapText="1"/>
    </xf>
    <xf numFmtId="178" fontId="8" fillId="18" borderId="1" xfId="0" applyNumberFormat="1" applyFont="1" applyFill="1" applyBorder="1" applyAlignment="1">
      <alignment horizontal="center" vertical="center"/>
    </xf>
    <xf numFmtId="14" fontId="8" fillId="18" borderId="1" xfId="0" applyNumberFormat="1" applyFont="1" applyFill="1" applyBorder="1" applyAlignment="1">
      <alignment horizontal="center" vertical="center"/>
    </xf>
    <xf numFmtId="0" fontId="11" fillId="18" borderId="0" xfId="0" applyFont="1" applyFill="1" applyAlignment="1">
      <alignment horizontal="center" vertical="center" wrapText="1"/>
    </xf>
    <xf numFmtId="0" fontId="14" fillId="20" borderId="1" xfId="0" applyFont="1" applyFill="1" applyBorder="1" applyAlignment="1">
      <alignment horizontal="center" vertical="center" wrapText="1"/>
    </xf>
    <xf numFmtId="0" fontId="11" fillId="20" borderId="1" xfId="0" applyFont="1" applyFill="1" applyBorder="1" applyAlignment="1">
      <alignment horizontal="center" vertical="center" wrapText="1"/>
    </xf>
    <xf numFmtId="49" fontId="14" fillId="20" borderId="1" xfId="0" applyNumberFormat="1" applyFont="1" applyFill="1" applyBorder="1" applyAlignment="1">
      <alignment horizontal="center" vertical="center" wrapText="1"/>
    </xf>
    <xf numFmtId="0" fontId="17" fillId="20" borderId="1" xfId="0" applyFont="1" applyFill="1" applyBorder="1" applyAlignment="1">
      <alignment horizontal="center" vertical="center" wrapText="1"/>
    </xf>
    <xf numFmtId="178" fontId="14" fillId="21" borderId="1" xfId="0" applyNumberFormat="1" applyFont="1" applyFill="1" applyBorder="1" applyAlignment="1">
      <alignment horizontal="center" vertical="center" wrapText="1"/>
    </xf>
    <xf numFmtId="14" fontId="14" fillId="21" borderId="1" xfId="0" applyNumberFormat="1" applyFont="1" applyFill="1" applyBorder="1" applyAlignment="1">
      <alignment horizontal="center" vertical="center" wrapText="1"/>
    </xf>
    <xf numFmtId="172" fontId="8" fillId="20" borderId="1" xfId="0" applyNumberFormat="1" applyFont="1" applyFill="1" applyBorder="1" applyAlignment="1">
      <alignment horizontal="center" vertical="center" wrapText="1"/>
    </xf>
    <xf numFmtId="172" fontId="16" fillId="20" borderId="1" xfId="0" applyNumberFormat="1" applyFont="1" applyFill="1" applyBorder="1" applyAlignment="1">
      <alignment horizontal="center" vertical="center" wrapText="1"/>
    </xf>
    <xf numFmtId="14" fontId="14" fillId="20" borderId="1" xfId="0" applyNumberFormat="1" applyFont="1" applyFill="1" applyBorder="1" applyAlignment="1">
      <alignment horizontal="center" vertical="center" wrapText="1"/>
    </xf>
    <xf numFmtId="14" fontId="8" fillId="18" borderId="1" xfId="0" applyNumberFormat="1" applyFont="1" applyFill="1" applyBorder="1" applyAlignment="1">
      <alignment horizontal="center" vertical="center" wrapText="1"/>
    </xf>
    <xf numFmtId="14" fontId="14" fillId="9" borderId="2" xfId="0" applyNumberFormat="1" applyFont="1" applyFill="1" applyBorder="1" applyAlignment="1">
      <alignment horizontal="center" vertical="center"/>
    </xf>
    <xf numFmtId="0" fontId="1" fillId="9" borderId="1" xfId="4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49" fontId="0" fillId="9" borderId="1" xfId="0" applyNumberFormat="1" applyFill="1" applyBorder="1" applyAlignment="1">
      <alignment horizontal="center" vertical="center" wrapText="1"/>
    </xf>
    <xf numFmtId="17" fontId="6" fillId="9" borderId="2" xfId="0" applyNumberFormat="1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14" fontId="6" fillId="9" borderId="2" xfId="0" applyNumberFormat="1" applyFont="1" applyFill="1" applyBorder="1" applyAlignment="1">
      <alignment horizontal="center" vertical="center"/>
    </xf>
    <xf numFmtId="172" fontId="11" fillId="18" borderId="1" xfId="0" applyNumberFormat="1" applyFont="1" applyFill="1" applyBorder="1" applyAlignment="1">
      <alignment horizontal="center" vertical="center"/>
    </xf>
    <xf numFmtId="14" fontId="13" fillId="8" borderId="1" xfId="1" applyNumberForma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/>
    </xf>
    <xf numFmtId="0" fontId="6" fillId="9" borderId="10" xfId="0" applyFont="1" applyFill="1" applyBorder="1" applyAlignment="1">
      <alignment horizontal="center" vertical="center" wrapText="1"/>
    </xf>
    <xf numFmtId="17" fontId="6" fillId="9" borderId="10" xfId="0" applyNumberFormat="1" applyFont="1" applyFill="1" applyBorder="1" applyAlignment="1">
      <alignment horizontal="center" vertical="center"/>
    </xf>
    <xf numFmtId="172" fontId="6" fillId="9" borderId="10" xfId="0" applyNumberFormat="1" applyFont="1" applyFill="1" applyBorder="1" applyAlignment="1">
      <alignment horizontal="center" vertical="center"/>
    </xf>
    <xf numFmtId="14" fontId="6" fillId="9" borderId="10" xfId="0" applyNumberFormat="1" applyFont="1" applyFill="1" applyBorder="1" applyAlignment="1">
      <alignment horizontal="center" vertical="center"/>
    </xf>
    <xf numFmtId="0" fontId="39" fillId="9" borderId="1" xfId="0" applyFont="1" applyFill="1" applyBorder="1" applyAlignment="1">
      <alignment horizontal="center" vertical="center" wrapText="1"/>
    </xf>
    <xf numFmtId="0" fontId="40" fillId="9" borderId="1" xfId="0" applyFont="1" applyFill="1" applyBorder="1" applyAlignment="1">
      <alignment horizontal="center" vertical="center" wrapText="1"/>
    </xf>
    <xf numFmtId="0" fontId="39" fillId="9" borderId="1" xfId="0" applyFont="1" applyFill="1" applyBorder="1" applyAlignment="1">
      <alignment horizontal="center" vertical="center"/>
    </xf>
    <xf numFmtId="178" fontId="39" fillId="9" borderId="1" xfId="0" applyNumberFormat="1" applyFont="1" applyFill="1" applyBorder="1" applyAlignment="1">
      <alignment horizontal="center" vertical="center"/>
    </xf>
    <xf numFmtId="14" fontId="39" fillId="9" borderId="1" xfId="0" applyNumberFormat="1" applyFont="1" applyFill="1" applyBorder="1" applyAlignment="1">
      <alignment horizontal="center" vertical="center"/>
    </xf>
    <xf numFmtId="172" fontId="39" fillId="9" borderId="1" xfId="0" applyNumberFormat="1" applyFont="1" applyFill="1" applyBorder="1" applyAlignment="1">
      <alignment horizontal="center" vertical="center"/>
    </xf>
    <xf numFmtId="172" fontId="40" fillId="9" borderId="1" xfId="0" applyNumberFormat="1" applyFont="1" applyFill="1" applyBorder="1" applyAlignment="1">
      <alignment horizontal="center" vertical="center"/>
    </xf>
    <xf numFmtId="172" fontId="6" fillId="9" borderId="2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2" fontId="6" fillId="0" borderId="1" xfId="0" applyNumberFormat="1" applyFont="1" applyFill="1" applyBorder="1" applyAlignment="1">
      <alignment horizontal="center" vertical="center"/>
    </xf>
    <xf numFmtId="172" fontId="0" fillId="4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4" fontId="5" fillId="9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ill="1" applyAlignment="1">
      <alignment vertical="center" wrapText="1"/>
    </xf>
    <xf numFmtId="175" fontId="12" fillId="15" borderId="1" xfId="0" applyNumberFormat="1" applyFont="1" applyFill="1" applyBorder="1" applyAlignment="1">
      <alignment horizontal="center" vertical="center"/>
    </xf>
    <xf numFmtId="49" fontId="0" fillId="15" borderId="1" xfId="0" applyNumberForma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 wrapText="1"/>
    </xf>
    <xf numFmtId="17" fontId="6" fillId="9" borderId="6" xfId="0" applyNumberFormat="1" applyFont="1" applyFill="1" applyBorder="1" applyAlignment="1">
      <alignment horizontal="center" vertical="center"/>
    </xf>
    <xf numFmtId="172" fontId="6" fillId="9" borderId="3" xfId="0" applyNumberFormat="1" applyFont="1" applyFill="1" applyBorder="1" applyAlignment="1">
      <alignment horizontal="center" vertical="center"/>
    </xf>
    <xf numFmtId="14" fontId="6" fillId="9" borderId="6" xfId="0" applyNumberFormat="1" applyFont="1" applyFill="1" applyBorder="1" applyAlignment="1">
      <alignment horizontal="center" vertical="center"/>
    </xf>
    <xf numFmtId="8" fontId="8" fillId="9" borderId="1" xfId="0" applyNumberFormat="1" applyFont="1" applyFill="1" applyBorder="1" applyAlignment="1">
      <alignment horizontal="center" vertical="center" wrapText="1"/>
    </xf>
    <xf numFmtId="170" fontId="42" fillId="9" borderId="1" xfId="0" applyNumberFormat="1" applyFont="1" applyFill="1" applyBorder="1" applyAlignment="1">
      <alignment horizontal="center" vertical="center" wrapText="1"/>
    </xf>
    <xf numFmtId="172" fontId="11" fillId="11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ont="1" applyFill="1" applyBorder="1" applyAlignment="1">
      <alignment horizontal="left" vertical="center" wrapText="1"/>
    </xf>
    <xf numFmtId="166" fontId="0" fillId="5" borderId="1" xfId="0" applyNumberFormat="1" applyFill="1" applyBorder="1" applyAlignment="1">
      <alignment horizontal="left" vertical="center" wrapText="1"/>
    </xf>
    <xf numFmtId="172" fontId="12" fillId="15" borderId="1" xfId="0" applyNumberFormat="1" applyFont="1" applyFill="1" applyBorder="1" applyAlignment="1">
      <alignment horizontal="center" vertical="center" wrapText="1"/>
    </xf>
    <xf numFmtId="172" fontId="12" fillId="0" borderId="1" xfId="0" applyNumberFormat="1" applyFont="1" applyBorder="1" applyAlignment="1">
      <alignment horizontal="center" vertical="center" wrapText="1"/>
    </xf>
    <xf numFmtId="0" fontId="5" fillId="9" borderId="2" xfId="0" applyFont="1" applyFill="1" applyBorder="1" applyAlignment="1">
      <alignment horizontal="left" vertical="center" wrapText="1"/>
    </xf>
    <xf numFmtId="17" fontId="6" fillId="9" borderId="1" xfId="0" applyNumberFormat="1" applyFont="1" applyFill="1" applyBorder="1" applyAlignment="1">
      <alignment horizontal="center" vertical="center"/>
    </xf>
    <xf numFmtId="0" fontId="11" fillId="9" borderId="5" xfId="0" applyFont="1" applyFill="1" applyBorder="1" applyAlignment="1">
      <alignment horizontal="center" vertical="center" wrapText="1"/>
    </xf>
    <xf numFmtId="170" fontId="16" fillId="9" borderId="1" xfId="0" applyNumberFormat="1" applyFont="1" applyFill="1" applyBorder="1" applyAlignment="1">
      <alignment horizontal="center" vertical="center" wrapText="1"/>
    </xf>
    <xf numFmtId="170" fontId="12" fillId="9" borderId="1" xfId="0" applyNumberFormat="1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178" fontId="6" fillId="9" borderId="13" xfId="0" applyNumberFormat="1" applyFont="1" applyFill="1" applyBorder="1" applyAlignment="1">
      <alignment horizontal="center" vertical="center" wrapText="1"/>
    </xf>
    <xf numFmtId="172" fontId="6" fillId="9" borderId="13" xfId="0" applyNumberFormat="1" applyFont="1" applyFill="1" applyBorder="1" applyAlignment="1">
      <alignment horizontal="center" vertical="center" wrapText="1"/>
    </xf>
    <xf numFmtId="14" fontId="6" fillId="9" borderId="13" xfId="0" applyNumberFormat="1" applyFont="1" applyFill="1" applyBorder="1" applyAlignment="1">
      <alignment horizontal="center" vertical="center" wrapText="1"/>
    </xf>
    <xf numFmtId="170" fontId="42" fillId="9" borderId="13" xfId="0" applyNumberFormat="1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left" vertical="center" wrapText="1"/>
    </xf>
    <xf numFmtId="172" fontId="17" fillId="0" borderId="1" xfId="0" applyNumberFormat="1" applyFont="1" applyFill="1" applyBorder="1" applyAlignment="1">
      <alignment horizontal="center" vertical="center"/>
    </xf>
    <xf numFmtId="175" fontId="12" fillId="0" borderId="1" xfId="0" applyNumberFormat="1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178" fontId="17" fillId="9" borderId="1" xfId="0" applyNumberFormat="1" applyFont="1" applyFill="1" applyBorder="1" applyAlignment="1">
      <alignment horizontal="center" vertical="center"/>
    </xf>
    <xf numFmtId="49" fontId="11" fillId="9" borderId="0" xfId="0" applyNumberFormat="1" applyFont="1" applyFill="1" applyAlignment="1">
      <alignment horizontal="center" vertical="center" wrapText="1"/>
    </xf>
    <xf numFmtId="49" fontId="14" fillId="11" borderId="1" xfId="0" applyNumberFormat="1" applyFont="1" applyFill="1" applyBorder="1" applyAlignment="1">
      <alignment horizontal="center" vertical="center" wrapText="1"/>
    </xf>
    <xf numFmtId="49" fontId="14" fillId="9" borderId="1" xfId="0" applyNumberFormat="1" applyFont="1" applyFill="1" applyBorder="1" applyAlignment="1">
      <alignment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49" fontId="17" fillId="11" borderId="1" xfId="0" applyNumberFormat="1" applyFont="1" applyFill="1" applyBorder="1" applyAlignment="1">
      <alignment horizontal="center" vertical="center" wrapText="1"/>
    </xf>
    <xf numFmtId="49" fontId="17" fillId="18" borderId="1" xfId="0" applyNumberFormat="1" applyFont="1" applyFill="1" applyBorder="1" applyAlignment="1">
      <alignment horizontal="center" vertical="center" wrapText="1"/>
    </xf>
    <xf numFmtId="49" fontId="6" fillId="9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 vertical="center" wrapText="1"/>
    </xf>
    <xf numFmtId="49" fontId="0" fillId="11" borderId="1" xfId="0" applyNumberFormat="1" applyFill="1" applyBorder="1" applyAlignment="1">
      <alignment horizontal="center" vertical="center" wrapText="1"/>
    </xf>
    <xf numFmtId="49" fontId="0" fillId="18" borderId="1" xfId="0" applyNumberFormat="1" applyFill="1" applyBorder="1" applyAlignment="1">
      <alignment horizontal="center" vertical="center" wrapText="1"/>
    </xf>
    <xf numFmtId="49" fontId="8" fillId="18" borderId="1" xfId="0" applyNumberFormat="1" applyFont="1" applyFill="1" applyBorder="1" applyAlignment="1">
      <alignment horizontal="center" vertical="center" wrapText="1"/>
    </xf>
    <xf numFmtId="49" fontId="8" fillId="11" borderId="1" xfId="0" applyNumberFormat="1" applyFont="1" applyFill="1" applyBorder="1" applyAlignment="1">
      <alignment horizontal="center" vertical="center" wrapText="1"/>
    </xf>
    <xf numFmtId="49" fontId="17" fillId="9" borderId="1" xfId="0" applyNumberFormat="1" applyFont="1" applyFill="1" applyBorder="1" applyAlignment="1">
      <alignment horizontal="center" vertical="center" wrapText="1"/>
    </xf>
    <xf numFmtId="49" fontId="39" fillId="9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43" fillId="16" borderId="1" xfId="0" applyFont="1" applyFill="1" applyBorder="1" applyAlignment="1">
      <alignment horizontal="center" vertical="center" wrapText="1"/>
    </xf>
    <xf numFmtId="166" fontId="12" fillId="8" borderId="1" xfId="0" applyNumberFormat="1" applyFont="1" applyFill="1" applyBorder="1" applyAlignment="1">
      <alignment horizontal="center" vertical="center" wrapText="1"/>
    </xf>
    <xf numFmtId="172" fontId="12" fillId="8" borderId="1" xfId="0" applyNumberFormat="1" applyFont="1" applyFill="1" applyBorder="1" applyAlignment="1">
      <alignment horizontal="center" vertical="center" wrapText="1"/>
    </xf>
    <xf numFmtId="7" fontId="12" fillId="1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72" fontId="12" fillId="11" borderId="1" xfId="0" applyNumberFormat="1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14" fillId="13" borderId="1" xfId="0" applyFont="1" applyFill="1" applyBorder="1" applyAlignment="1">
      <alignment horizontal="center" vertical="center" wrapText="1"/>
    </xf>
    <xf numFmtId="49" fontId="14" fillId="13" borderId="1" xfId="0" applyNumberFormat="1" applyFont="1" applyFill="1" applyBorder="1" applyAlignment="1">
      <alignment horizontal="center" vertical="center" wrapText="1"/>
    </xf>
    <xf numFmtId="172" fontId="8" fillId="13" borderId="1" xfId="0" applyNumberFormat="1" applyFont="1" applyFill="1" applyBorder="1" applyAlignment="1">
      <alignment horizontal="center" vertical="center" wrapText="1"/>
    </xf>
    <xf numFmtId="172" fontId="16" fillId="13" borderId="1" xfId="0" applyNumberFormat="1" applyFont="1" applyFill="1" applyBorder="1" applyAlignment="1">
      <alignment horizontal="center" vertical="center" wrapText="1"/>
    </xf>
    <xf numFmtId="165" fontId="12" fillId="13" borderId="1" xfId="0" applyNumberFormat="1" applyFont="1" applyFill="1" applyBorder="1" applyAlignment="1">
      <alignment horizontal="center" vertical="center" wrapText="1"/>
    </xf>
    <xf numFmtId="165" fontId="12" fillId="9" borderId="1" xfId="0" applyNumberFormat="1" applyFont="1" applyFill="1" applyBorder="1" applyAlignment="1">
      <alignment horizontal="center" vertical="center"/>
    </xf>
    <xf numFmtId="49" fontId="0" fillId="9" borderId="1" xfId="0" applyNumberFormat="1" applyFill="1" applyBorder="1" applyAlignment="1">
      <alignment horizontal="center" vertical="center"/>
    </xf>
    <xf numFmtId="0" fontId="17" fillId="9" borderId="2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14" fontId="14" fillId="22" borderId="1" xfId="0" applyNumberFormat="1" applyFont="1" applyFill="1" applyBorder="1" applyAlignment="1">
      <alignment horizontal="center" vertical="center"/>
    </xf>
    <xf numFmtId="172" fontId="19" fillId="16" borderId="1" xfId="0" applyNumberFormat="1" applyFont="1" applyFill="1" applyBorder="1" applyAlignment="1">
      <alignment horizontal="center" vertical="center" wrapText="1"/>
    </xf>
    <xf numFmtId="172" fontId="14" fillId="12" borderId="1" xfId="0" applyNumberFormat="1" applyFont="1" applyFill="1" applyBorder="1" applyAlignment="1">
      <alignment horizontal="center" vertical="center" wrapText="1"/>
    </xf>
    <xf numFmtId="172" fontId="39" fillId="9" borderId="1" xfId="0" applyNumberFormat="1" applyFont="1" applyFill="1" applyBorder="1" applyAlignment="1">
      <alignment horizontal="center" vertical="center" wrapText="1"/>
    </xf>
    <xf numFmtId="172" fontId="14" fillId="10" borderId="1" xfId="0" applyNumberFormat="1" applyFont="1" applyFill="1" applyBorder="1" applyAlignment="1">
      <alignment horizontal="center" vertical="center" wrapText="1"/>
    </xf>
    <xf numFmtId="172" fontId="0" fillId="15" borderId="1" xfId="0" applyNumberForma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1" fillId="9" borderId="0" xfId="0" applyFont="1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13" fillId="9" borderId="0" xfId="1" applyFill="1" applyBorder="1" applyAlignment="1">
      <alignment horizontal="left" vertical="center"/>
    </xf>
    <xf numFmtId="172" fontId="17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181" fontId="12" fillId="9" borderId="1" xfId="0" applyNumberFormat="1" applyFont="1" applyFill="1" applyBorder="1" applyAlignment="1">
      <alignment horizontal="center" vertical="center"/>
    </xf>
    <xf numFmtId="172" fontId="12" fillId="18" borderId="1" xfId="0" applyNumberFormat="1" applyFont="1" applyFill="1" applyBorder="1" applyAlignment="1">
      <alignment horizontal="center" vertical="center" wrapText="1"/>
    </xf>
    <xf numFmtId="172" fontId="0" fillId="18" borderId="1" xfId="0" applyNumberFormat="1" applyFill="1" applyBorder="1" applyAlignment="1">
      <alignment horizontal="center" vertical="center" wrapText="1"/>
    </xf>
    <xf numFmtId="182" fontId="12" fillId="9" borderId="1" xfId="0" applyNumberFormat="1" applyFont="1" applyFill="1" applyBorder="1" applyAlignment="1">
      <alignment horizontal="center" vertical="center" wrapText="1"/>
    </xf>
    <xf numFmtId="166" fontId="16" fillId="9" borderId="1" xfId="0" applyNumberFormat="1" applyFont="1" applyFill="1" applyBorder="1" applyAlignment="1">
      <alignment horizontal="center" vertical="center" wrapText="1"/>
    </xf>
    <xf numFmtId="173" fontId="8" fillId="9" borderId="1" xfId="0" applyNumberFormat="1" applyFont="1" applyFill="1" applyBorder="1" applyAlignment="1">
      <alignment horizontal="center" vertical="center" wrapText="1"/>
    </xf>
    <xf numFmtId="165" fontId="12" fillId="9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78" fontId="3" fillId="0" borderId="0" xfId="0" applyNumberFormat="1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14" fontId="29" fillId="0" borderId="0" xfId="0" applyNumberFormat="1" applyFont="1" applyBorder="1" applyAlignment="1">
      <alignment vertical="center"/>
    </xf>
    <xf numFmtId="172" fontId="3" fillId="0" borderId="0" xfId="0" applyNumberFormat="1" applyFont="1" applyBorder="1" applyAlignment="1">
      <alignment vertical="center"/>
    </xf>
    <xf numFmtId="0" fontId="8" fillId="9" borderId="13" xfId="0" applyFont="1" applyFill="1" applyBorder="1" applyAlignment="1">
      <alignment horizontal="left" vertical="center" wrapText="1"/>
    </xf>
    <xf numFmtId="0" fontId="6" fillId="9" borderId="14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 wrapText="1"/>
    </xf>
    <xf numFmtId="17" fontId="6" fillId="9" borderId="14" xfId="0" applyNumberFormat="1" applyFont="1" applyFill="1" applyBorder="1" applyAlignment="1">
      <alignment horizontal="center" vertical="center"/>
    </xf>
    <xf numFmtId="172" fontId="6" fillId="9" borderId="14" xfId="0" applyNumberFormat="1" applyFont="1" applyFill="1" applyBorder="1" applyAlignment="1">
      <alignment horizontal="center" vertical="center"/>
    </xf>
    <xf numFmtId="14" fontId="6" fillId="9" borderId="14" xfId="0" applyNumberFormat="1" applyFont="1" applyFill="1" applyBorder="1" applyAlignment="1">
      <alignment horizontal="center" vertical="center"/>
    </xf>
    <xf numFmtId="0" fontId="44" fillId="9" borderId="13" xfId="0" applyFont="1" applyFill="1" applyBorder="1" applyAlignment="1">
      <alignment horizontal="left" vertical="center" wrapText="1"/>
    </xf>
    <xf numFmtId="178" fontId="0" fillId="9" borderId="3" xfId="0" applyNumberFormat="1" applyFill="1" applyBorder="1" applyAlignment="1">
      <alignment horizontal="center" vertical="center" wrapText="1"/>
    </xf>
    <xf numFmtId="172" fontId="0" fillId="9" borderId="3" xfId="0" applyNumberFormat="1" applyFill="1" applyBorder="1" applyAlignment="1">
      <alignment horizontal="center" vertical="center" wrapText="1"/>
    </xf>
    <xf numFmtId="14" fontId="0" fillId="9" borderId="3" xfId="0" applyNumberFormat="1" applyFill="1" applyBorder="1" applyAlignment="1">
      <alignment horizontal="center" vertical="center" wrapText="1"/>
    </xf>
    <xf numFmtId="14" fontId="14" fillId="9" borderId="6" xfId="0" applyNumberFormat="1" applyFont="1" applyFill="1" applyBorder="1" applyAlignment="1">
      <alignment horizontal="center" vertical="center"/>
    </xf>
    <xf numFmtId="170" fontId="0" fillId="9" borderId="3" xfId="0" applyNumberForma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left" vertical="center" wrapText="1"/>
    </xf>
    <xf numFmtId="0" fontId="41" fillId="0" borderId="0" xfId="0" applyFont="1" applyBorder="1" applyAlignment="1">
      <alignment horizontal="center" vertical="center"/>
    </xf>
    <xf numFmtId="0" fontId="5" fillId="9" borderId="3" xfId="0" applyFont="1" applyFill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40" fillId="11" borderId="1" xfId="0" applyFont="1" applyFill="1" applyBorder="1" applyAlignment="1">
      <alignment horizontal="center" vertical="center" wrapText="1"/>
    </xf>
    <xf numFmtId="14" fontId="3" fillId="0" borderId="0" xfId="0" applyNumberFormat="1" applyFont="1" applyBorder="1" applyAlignment="1">
      <alignment vertical="center" wrapText="1"/>
    </xf>
    <xf numFmtId="10" fontId="0" fillId="0" borderId="0" xfId="6" applyNumberFormat="1" applyFont="1" applyAlignment="1">
      <alignment vertical="center"/>
    </xf>
    <xf numFmtId="0" fontId="20" fillId="16" borderId="1" xfId="0" applyFont="1" applyFill="1" applyBorder="1" applyAlignment="1">
      <alignment horizontal="center" vertical="center"/>
    </xf>
    <xf numFmtId="49" fontId="11" fillId="9" borderId="1" xfId="0" applyNumberFormat="1" applyFont="1" applyFill="1" applyBorder="1" applyAlignment="1">
      <alignment horizontal="center" vertical="center" wrapText="1"/>
    </xf>
    <xf numFmtId="0" fontId="6" fillId="15" borderId="2" xfId="0" applyFont="1" applyFill="1" applyBorder="1" applyAlignment="1">
      <alignment horizontal="center" vertical="center"/>
    </xf>
    <xf numFmtId="17" fontId="6" fillId="15" borderId="2" xfId="0" applyNumberFormat="1" applyFont="1" applyFill="1" applyBorder="1" applyAlignment="1">
      <alignment horizontal="center" vertical="center"/>
    </xf>
    <xf numFmtId="0" fontId="6" fillId="15" borderId="2" xfId="0" applyFont="1" applyFill="1" applyBorder="1" applyAlignment="1">
      <alignment horizontal="center" vertical="center" wrapText="1"/>
    </xf>
    <xf numFmtId="172" fontId="6" fillId="15" borderId="2" xfId="0" applyNumberFormat="1" applyFont="1" applyFill="1" applyBorder="1" applyAlignment="1">
      <alignment horizontal="center" vertical="center"/>
    </xf>
    <xf numFmtId="14" fontId="6" fillId="15" borderId="2" xfId="0" applyNumberFormat="1" applyFont="1" applyFill="1" applyBorder="1" applyAlignment="1">
      <alignment horizontal="center" vertical="center"/>
    </xf>
    <xf numFmtId="14" fontId="13" fillId="13" borderId="1" xfId="1" applyNumberFormat="1" applyFill="1" applyBorder="1" applyAlignment="1">
      <alignment horizontal="left" vertical="center"/>
    </xf>
    <xf numFmtId="14" fontId="21" fillId="8" borderId="1" xfId="1" applyNumberFormat="1" applyFont="1" applyFill="1" applyBorder="1" applyAlignment="1">
      <alignment horizontal="left" vertical="center"/>
    </xf>
    <xf numFmtId="0" fontId="14" fillId="12" borderId="1" xfId="0" applyFont="1" applyFill="1" applyBorder="1" applyAlignment="1">
      <alignment horizontal="left" vertical="center"/>
    </xf>
    <xf numFmtId="14" fontId="17" fillId="8" borderId="1" xfId="0" applyNumberFormat="1" applyFont="1" applyFill="1" applyBorder="1" applyAlignment="1">
      <alignment horizontal="left" vertical="center"/>
    </xf>
    <xf numFmtId="0" fontId="13" fillId="12" borderId="1" xfId="1" applyFill="1" applyBorder="1" applyAlignment="1">
      <alignment horizontal="left" vertical="center"/>
    </xf>
    <xf numFmtId="0" fontId="13" fillId="20" borderId="1" xfId="1" applyFill="1" applyBorder="1" applyAlignment="1">
      <alignment horizontal="left" vertical="center"/>
    </xf>
    <xf numFmtId="14" fontId="14" fillId="10" borderId="1" xfId="0" applyNumberFormat="1" applyFont="1" applyFill="1" applyBorder="1" applyAlignment="1">
      <alignment horizontal="left" vertical="center"/>
    </xf>
    <xf numFmtId="0" fontId="0" fillId="15" borderId="1" xfId="0" applyFill="1" applyBorder="1" applyAlignment="1">
      <alignment horizontal="left" vertical="center"/>
    </xf>
    <xf numFmtId="0" fontId="8" fillId="5" borderId="0" xfId="0" applyFont="1" applyFill="1" applyBorder="1" applyAlignment="1">
      <alignment horizontal="center" vertical="center"/>
    </xf>
    <xf numFmtId="14" fontId="0" fillId="15" borderId="1" xfId="0" applyNumberForma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181" fontId="12" fillId="0" borderId="1" xfId="0" applyNumberFormat="1" applyFont="1" applyFill="1" applyBorder="1" applyAlignment="1">
      <alignment horizontal="center" vertical="center"/>
    </xf>
    <xf numFmtId="14" fontId="0" fillId="9" borderId="15" xfId="0" applyNumberFormat="1" applyFill="1" applyBorder="1" applyAlignment="1">
      <alignment horizontal="center" vertical="center" wrapText="1"/>
    </xf>
    <xf numFmtId="16" fontId="6" fillId="9" borderId="1" xfId="0" applyNumberFormat="1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 wrapText="1"/>
    </xf>
    <xf numFmtId="17" fontId="6" fillId="9" borderId="16" xfId="0" applyNumberFormat="1" applyFont="1" applyFill="1" applyBorder="1" applyAlignment="1">
      <alignment horizontal="center" vertical="center"/>
    </xf>
    <xf numFmtId="172" fontId="6" fillId="9" borderId="16" xfId="0" applyNumberFormat="1" applyFont="1" applyFill="1" applyBorder="1" applyAlignment="1">
      <alignment horizontal="center" vertical="center"/>
    </xf>
    <xf numFmtId="14" fontId="0" fillId="9" borderId="16" xfId="0" applyNumberForma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 wrapText="1"/>
    </xf>
    <xf numFmtId="17" fontId="6" fillId="9" borderId="18" xfId="0" applyNumberFormat="1" applyFont="1" applyFill="1" applyBorder="1" applyAlignment="1">
      <alignment horizontal="center" vertical="center"/>
    </xf>
    <xf numFmtId="172" fontId="6" fillId="9" borderId="18" xfId="0" applyNumberFormat="1" applyFont="1" applyFill="1" applyBorder="1" applyAlignment="1">
      <alignment horizontal="center" vertical="center"/>
    </xf>
    <xf numFmtId="14" fontId="6" fillId="9" borderId="18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 wrapText="1"/>
    </xf>
    <xf numFmtId="14" fontId="0" fillId="9" borderId="13" xfId="0" applyNumberForma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left" vertical="center" wrapText="1"/>
    </xf>
    <xf numFmtId="0" fontId="12" fillId="9" borderId="13" xfId="0" applyFont="1" applyFill="1" applyBorder="1" applyAlignment="1">
      <alignment horizontal="left" vertical="center" wrapText="1"/>
    </xf>
    <xf numFmtId="172" fontId="16" fillId="0" borderId="1" xfId="0" applyNumberFormat="1" applyFont="1" applyBorder="1" applyAlignment="1">
      <alignment horizontal="center" vertical="center"/>
    </xf>
    <xf numFmtId="14" fontId="6" fillId="9" borderId="16" xfId="0" applyNumberFormat="1" applyFont="1" applyFill="1" applyBorder="1" applyAlignment="1">
      <alignment horizontal="center" vertical="center" wrapText="1"/>
    </xf>
    <xf numFmtId="0" fontId="0" fillId="9" borderId="16" xfId="0" applyFill="1" applyBorder="1" applyAlignment="1">
      <alignment vertical="center"/>
    </xf>
    <xf numFmtId="0" fontId="0" fillId="9" borderId="16" xfId="0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 vertical="center"/>
    </xf>
    <xf numFmtId="0" fontId="0" fillId="9" borderId="16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 wrapText="1"/>
    </xf>
    <xf numFmtId="0" fontId="0" fillId="9" borderId="17" xfId="0" applyFill="1" applyBorder="1" applyAlignment="1">
      <alignment vertical="center"/>
    </xf>
    <xf numFmtId="17" fontId="6" fillId="9" borderId="17" xfId="0" applyNumberFormat="1" applyFont="1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/>
    </xf>
    <xf numFmtId="0" fontId="0" fillId="9" borderId="17" xfId="0" applyFont="1" applyFill="1" applyBorder="1" applyAlignment="1">
      <alignment horizontal="center" vertical="center" wrapText="1"/>
    </xf>
    <xf numFmtId="14" fontId="6" fillId="9" borderId="10" xfId="0" applyNumberFormat="1" applyFont="1" applyFill="1" applyBorder="1" applyAlignment="1">
      <alignment horizontal="center" vertical="center" wrapText="1"/>
    </xf>
    <xf numFmtId="172" fontId="6" fillId="9" borderId="17" xfId="0" applyNumberFormat="1" applyFont="1" applyFill="1" applyBorder="1" applyAlignment="1">
      <alignment horizontal="center" vertical="center"/>
    </xf>
    <xf numFmtId="17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7" fontId="6" fillId="0" borderId="2" xfId="0" applyNumberFormat="1" applyFont="1" applyFill="1" applyBorder="1" applyAlignment="1">
      <alignment horizontal="center" vertical="center"/>
    </xf>
    <xf numFmtId="172" fontId="6" fillId="0" borderId="2" xfId="0" applyNumberFormat="1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14" fillId="9" borderId="0" xfId="0" applyFont="1" applyFill="1" applyBorder="1" applyAlignment="1">
      <alignment horizontal="center" wrapText="1"/>
    </xf>
    <xf numFmtId="178" fontId="8" fillId="9" borderId="0" xfId="0" applyNumberFormat="1" applyFont="1" applyFill="1" applyBorder="1" applyAlignment="1">
      <alignment horizontal="center" vertical="center"/>
    </xf>
    <xf numFmtId="0" fontId="13" fillId="9" borderId="0" xfId="1" applyFill="1" applyBorder="1" applyAlignment="1"/>
    <xf numFmtId="0" fontId="13" fillId="9" borderId="0" xfId="1" applyFill="1" applyBorder="1" applyAlignment="1">
      <alignment vertical="center"/>
    </xf>
    <xf numFmtId="14" fontId="0" fillId="9" borderId="17" xfId="0" applyNumberForma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  <xf numFmtId="178" fontId="0" fillId="0" borderId="2" xfId="0" applyNumberFormat="1" applyFill="1" applyBorder="1" applyAlignment="1">
      <alignment horizontal="center" vertical="center" wrapText="1"/>
    </xf>
    <xf numFmtId="172" fontId="0" fillId="0" borderId="2" xfId="0" applyNumberFormat="1" applyFill="1" applyBorder="1" applyAlignment="1">
      <alignment horizontal="center" vertical="center" wrapText="1"/>
    </xf>
    <xf numFmtId="170" fontId="0" fillId="0" borderId="2" xfId="0" applyNumberForma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0" fillId="0" borderId="13" xfId="0" applyFill="1" applyBorder="1" applyAlignment="1">
      <alignment horizontal="center" vertical="center" wrapText="1"/>
    </xf>
    <xf numFmtId="178" fontId="0" fillId="0" borderId="13" xfId="0" applyNumberFormat="1" applyFill="1" applyBorder="1" applyAlignment="1">
      <alignment horizontal="center" vertical="center" wrapText="1"/>
    </xf>
    <xf numFmtId="172" fontId="0" fillId="0" borderId="13" xfId="0" applyNumberFormat="1" applyFill="1" applyBorder="1" applyAlignment="1">
      <alignment horizontal="center" vertical="center" wrapText="1"/>
    </xf>
    <xf numFmtId="14" fontId="0" fillId="0" borderId="13" xfId="0" applyNumberFormat="1" applyFill="1" applyBorder="1" applyAlignment="1">
      <alignment horizontal="center" vertical="center" wrapText="1"/>
    </xf>
    <xf numFmtId="170" fontId="0" fillId="0" borderId="13" xfId="0" applyNumberForma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3" fillId="9" borderId="17" xfId="1" applyFill="1" applyBorder="1" applyAlignment="1">
      <alignment horizontal="left" vertical="center"/>
    </xf>
    <xf numFmtId="0" fontId="13" fillId="0" borderId="17" xfId="1" applyBorder="1" applyAlignment="1">
      <alignment horizontal="left" vertical="center"/>
    </xf>
    <xf numFmtId="0" fontId="13" fillId="0" borderId="2" xfId="1" applyBorder="1" applyAlignment="1">
      <alignment horizontal="left" vertical="center"/>
    </xf>
    <xf numFmtId="0" fontId="13" fillId="9" borderId="1" xfId="1" applyFill="1" applyBorder="1"/>
    <xf numFmtId="0" fontId="13" fillId="9" borderId="0" xfId="1" applyFill="1" applyBorder="1"/>
    <xf numFmtId="0" fontId="13" fillId="0" borderId="0" xfId="1"/>
    <xf numFmtId="0" fontId="11" fillId="14" borderId="1" xfId="0" applyFon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 wrapText="1"/>
    </xf>
    <xf numFmtId="49" fontId="0" fillId="14" borderId="1" xfId="0" applyNumberFormat="1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178" fontId="0" fillId="14" borderId="1" xfId="0" applyNumberFormat="1" applyFill="1" applyBorder="1" applyAlignment="1">
      <alignment horizontal="center" vertical="center"/>
    </xf>
    <xf numFmtId="14" fontId="0" fillId="14" borderId="1" xfId="0" applyNumberFormat="1" applyFill="1" applyBorder="1" applyAlignment="1">
      <alignment horizontal="center" vertical="center"/>
    </xf>
    <xf numFmtId="172" fontId="8" fillId="14" borderId="1" xfId="0" applyNumberFormat="1" applyFont="1" applyFill="1" applyBorder="1" applyAlignment="1">
      <alignment horizontal="center" vertical="center"/>
    </xf>
    <xf numFmtId="172" fontId="11" fillId="14" borderId="1" xfId="0" applyNumberFormat="1" applyFont="1" applyFill="1" applyBorder="1" applyAlignment="1">
      <alignment horizontal="center" vertical="center"/>
    </xf>
    <xf numFmtId="172" fontId="12" fillId="14" borderId="1" xfId="0" applyNumberFormat="1" applyFont="1" applyFill="1" applyBorder="1" applyAlignment="1">
      <alignment horizontal="center" vertical="center" wrapText="1"/>
    </xf>
    <xf numFmtId="14" fontId="6" fillId="14" borderId="1" xfId="0" applyNumberFormat="1" applyFont="1" applyFill="1" applyBorder="1" applyAlignment="1">
      <alignment horizontal="center" vertical="center"/>
    </xf>
    <xf numFmtId="0" fontId="13" fillId="14" borderId="1" xfId="1" applyFill="1" applyBorder="1" applyAlignment="1">
      <alignment horizontal="left" vertical="center"/>
    </xf>
    <xf numFmtId="172" fontId="0" fillId="14" borderId="0" xfId="0" applyNumberFormat="1" applyFill="1" applyAlignment="1">
      <alignment horizontal="center" vertical="center" wrapText="1"/>
    </xf>
    <xf numFmtId="0" fontId="13" fillId="9" borderId="1" xfId="1" applyFill="1" applyBorder="1" applyAlignment="1">
      <alignment horizontal="left" vertical="center" wrapText="1"/>
    </xf>
    <xf numFmtId="0" fontId="0" fillId="9" borderId="0" xfId="0" applyFill="1" applyAlignment="1">
      <alignment vertical="center"/>
    </xf>
    <xf numFmtId="0" fontId="13" fillId="9" borderId="2" xfId="1" applyFill="1" applyBorder="1" applyAlignment="1">
      <alignment horizontal="left" vertical="center"/>
    </xf>
    <xf numFmtId="172" fontId="8" fillId="0" borderId="1" xfId="0" applyNumberFormat="1" applyFont="1" applyFill="1" applyBorder="1" applyAlignment="1">
      <alignment horizontal="center" vertical="center"/>
    </xf>
    <xf numFmtId="172" fontId="12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13" fillId="0" borderId="1" xfId="1" applyFill="1" applyBorder="1" applyAlignment="1">
      <alignment horizontal="left" vertical="center"/>
    </xf>
    <xf numFmtId="0" fontId="13" fillId="9" borderId="0" xfId="1" applyFill="1"/>
    <xf numFmtId="14" fontId="0" fillId="9" borderId="4" xfId="0" applyNumberFormat="1" applyFill="1" applyBorder="1" applyAlignment="1">
      <alignment horizontal="center" vertical="center" wrapText="1"/>
    </xf>
    <xf numFmtId="172" fontId="0" fillId="9" borderId="5" xfId="0" applyNumberFormat="1" applyFill="1" applyBorder="1" applyAlignment="1">
      <alignment horizontal="center" vertical="center" wrapText="1"/>
    </xf>
    <xf numFmtId="0" fontId="13" fillId="0" borderId="3" xfId="1" applyBorder="1" applyAlignment="1">
      <alignment horizontal="left" vertical="center"/>
    </xf>
    <xf numFmtId="0" fontId="13" fillId="23" borderId="1" xfId="1" applyFill="1" applyBorder="1"/>
    <xf numFmtId="0" fontId="0" fillId="9" borderId="6" xfId="0" applyFill="1" applyBorder="1" applyAlignment="1">
      <alignment horizontal="center" vertical="center" wrapText="1"/>
    </xf>
    <xf numFmtId="178" fontId="0" fillId="9" borderId="6" xfId="0" applyNumberFormat="1" applyFill="1" applyBorder="1" applyAlignment="1">
      <alignment horizontal="center" vertical="center" wrapText="1"/>
    </xf>
    <xf numFmtId="172" fontId="0" fillId="9" borderId="6" xfId="0" applyNumberFormat="1" applyFill="1" applyBorder="1" applyAlignment="1">
      <alignment horizontal="center" vertical="center" wrapText="1"/>
    </xf>
    <xf numFmtId="14" fontId="0" fillId="9" borderId="6" xfId="0" applyNumberFormat="1" applyFill="1" applyBorder="1" applyAlignment="1">
      <alignment horizontal="center" vertical="center" wrapText="1"/>
    </xf>
    <xf numFmtId="170" fontId="0" fillId="9" borderId="6" xfId="0" applyNumberForma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17" fontId="6" fillId="0" borderId="10" xfId="0" applyNumberFormat="1" applyFont="1" applyFill="1" applyBorder="1" applyAlignment="1">
      <alignment horizontal="center" vertical="center"/>
    </xf>
    <xf numFmtId="172" fontId="6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2" fontId="6" fillId="9" borderId="1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5" fillId="0" borderId="7" xfId="0" applyFont="1" applyFill="1" applyBorder="1" applyAlignment="1">
      <alignment horizontal="center" vertical="center"/>
    </xf>
    <xf numFmtId="0" fontId="35" fillId="0" borderId="8" xfId="0" applyFont="1" applyFill="1" applyBorder="1" applyAlignment="1">
      <alignment horizontal="center" vertical="center"/>
    </xf>
    <xf numFmtId="0" fontId="35" fillId="0" borderId="9" xfId="0" applyFont="1" applyFill="1" applyBorder="1" applyAlignment="1">
      <alignment horizontal="center" vertical="center"/>
    </xf>
    <xf numFmtId="0" fontId="33" fillId="9" borderId="1" xfId="1" applyFont="1" applyFill="1" applyBorder="1" applyAlignment="1">
      <alignment horizontal="left" vertical="center"/>
    </xf>
  </cellXfs>
  <cellStyles count="7">
    <cellStyle name="Lien hypertexte" xfId="1" builtinId="8"/>
    <cellStyle name="Milliers 2" xfId="5"/>
    <cellStyle name="Monétaire" xfId="2" builtinId="4"/>
    <cellStyle name="Normal" xfId="0" builtinId="0"/>
    <cellStyle name="Normal 2" xfId="3"/>
    <cellStyle name="Normal 3" xfId="4"/>
    <cellStyle name="Pourcentage" xfId="6" builtinId="5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7DAC8"/>
      <rgbColor rgb="FF808080"/>
      <rgbColor rgb="FF9999FF"/>
      <rgbColor rgb="FF993366"/>
      <rgbColor rgb="FFF2F2F2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AEBDE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72A37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66CCFF"/>
      <color rgb="FF0000FF"/>
      <color rgb="FF0099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EUROSTRAL"/>
      <sheetName val="Suivi AF_AMEX"/>
      <sheetName val="Suivi FRAM_AMEX"/>
      <sheetName val="AW"/>
      <sheetName val="A refacturer ANA"/>
      <sheetName val="A refacturer AWG"/>
      <sheetName val="A refacturer ATIS CONGO"/>
    </sheetNames>
    <sheetDataSet>
      <sheetData sheetId="0"/>
      <sheetData sheetId="1"/>
      <sheetData sheetId="2"/>
      <sheetData sheetId="3">
        <row r="4">
          <cell r="D4">
            <v>41578</v>
          </cell>
          <cell r="E4">
            <v>293407.5</v>
          </cell>
        </row>
        <row r="5">
          <cell r="D5">
            <v>41578</v>
          </cell>
          <cell r="E5">
            <v>9596</v>
          </cell>
        </row>
        <row r="6">
          <cell r="D6">
            <v>41578</v>
          </cell>
          <cell r="E6">
            <v>8600</v>
          </cell>
        </row>
        <row r="7">
          <cell r="D7">
            <v>41577</v>
          </cell>
          <cell r="E7">
            <v>28620</v>
          </cell>
        </row>
        <row r="8">
          <cell r="D8">
            <v>41578</v>
          </cell>
          <cell r="E8">
            <v>9010</v>
          </cell>
        </row>
        <row r="9">
          <cell r="D9">
            <v>41577</v>
          </cell>
          <cell r="E9">
            <v>38271.800000000003</v>
          </cell>
        </row>
        <row r="10">
          <cell r="D10">
            <v>41549</v>
          </cell>
          <cell r="E10">
            <v>50974.83</v>
          </cell>
        </row>
        <row r="11">
          <cell r="D11">
            <v>41549</v>
          </cell>
          <cell r="E11">
            <v>46134.96</v>
          </cell>
        </row>
        <row r="12">
          <cell r="D12">
            <v>41608</v>
          </cell>
          <cell r="E12">
            <v>282625</v>
          </cell>
        </row>
        <row r="13">
          <cell r="D13">
            <v>41608</v>
          </cell>
          <cell r="E13">
            <v>9789.5</v>
          </cell>
        </row>
        <row r="14">
          <cell r="D14">
            <v>41608</v>
          </cell>
          <cell r="E14">
            <v>8170</v>
          </cell>
        </row>
        <row r="15">
          <cell r="D15">
            <v>41608</v>
          </cell>
          <cell r="E15">
            <v>41130</v>
          </cell>
        </row>
        <row r="16">
          <cell r="D16">
            <v>41608</v>
          </cell>
          <cell r="E16">
            <v>14310</v>
          </cell>
        </row>
        <row r="17">
          <cell r="D17">
            <v>41608</v>
          </cell>
          <cell r="E17">
            <v>21615.1</v>
          </cell>
        </row>
        <row r="18">
          <cell r="D18">
            <v>41549</v>
          </cell>
          <cell r="E18">
            <v>50974.83</v>
          </cell>
        </row>
        <row r="19">
          <cell r="D19">
            <v>41549</v>
          </cell>
          <cell r="E19">
            <v>46134.96</v>
          </cell>
        </row>
        <row r="20">
          <cell r="D20">
            <v>41608</v>
          </cell>
          <cell r="E20">
            <v>41094.519999999997</v>
          </cell>
        </row>
        <row r="21">
          <cell r="D21">
            <v>41639</v>
          </cell>
          <cell r="E21">
            <v>32518.95</v>
          </cell>
        </row>
        <row r="22">
          <cell r="D22">
            <v>41639</v>
          </cell>
          <cell r="E22">
            <v>31507.07</v>
          </cell>
        </row>
        <row r="23">
          <cell r="D23">
            <v>41639</v>
          </cell>
          <cell r="E23">
            <v>243275</v>
          </cell>
        </row>
        <row r="24">
          <cell r="D24">
            <v>41639</v>
          </cell>
          <cell r="E24">
            <v>14965.66</v>
          </cell>
        </row>
        <row r="25">
          <cell r="D25">
            <v>41639</v>
          </cell>
          <cell r="E25">
            <v>9528.27</v>
          </cell>
        </row>
        <row r="26">
          <cell r="D26">
            <v>41639</v>
          </cell>
          <cell r="E26">
            <v>15970</v>
          </cell>
        </row>
        <row r="27">
          <cell r="D27">
            <v>41639</v>
          </cell>
          <cell r="E27">
            <v>7950</v>
          </cell>
        </row>
        <row r="28">
          <cell r="D28">
            <v>41639</v>
          </cell>
          <cell r="E28">
            <v>24650</v>
          </cell>
        </row>
        <row r="29">
          <cell r="D29">
            <v>41667</v>
          </cell>
          <cell r="E29">
            <v>914.7</v>
          </cell>
        </row>
        <row r="30">
          <cell r="D30">
            <v>41670</v>
          </cell>
          <cell r="E30">
            <v>86284.49</v>
          </cell>
        </row>
        <row r="31">
          <cell r="D31">
            <v>41670</v>
          </cell>
          <cell r="E31">
            <v>203959.5</v>
          </cell>
        </row>
        <row r="32">
          <cell r="D32">
            <v>41670</v>
          </cell>
          <cell r="E32">
            <v>17565</v>
          </cell>
        </row>
        <row r="33">
          <cell r="D33">
            <v>41670</v>
          </cell>
          <cell r="E33">
            <v>10953.4</v>
          </cell>
        </row>
        <row r="34">
          <cell r="D34">
            <v>41670</v>
          </cell>
          <cell r="E34">
            <v>41140</v>
          </cell>
        </row>
        <row r="35">
          <cell r="D35">
            <v>41670</v>
          </cell>
          <cell r="E35">
            <v>10450.1</v>
          </cell>
        </row>
        <row r="36">
          <cell r="D36">
            <v>41698</v>
          </cell>
          <cell r="E36">
            <v>8540</v>
          </cell>
        </row>
        <row r="37">
          <cell r="D37">
            <v>41698</v>
          </cell>
          <cell r="E37">
            <v>20870</v>
          </cell>
        </row>
        <row r="38">
          <cell r="D38">
            <v>41698</v>
          </cell>
          <cell r="E38">
            <v>12065.05</v>
          </cell>
        </row>
        <row r="39">
          <cell r="D39">
            <v>41698</v>
          </cell>
          <cell r="E39">
            <v>13530</v>
          </cell>
        </row>
        <row r="40">
          <cell r="D40">
            <v>41698</v>
          </cell>
          <cell r="E40">
            <v>22225.51</v>
          </cell>
        </row>
        <row r="41">
          <cell r="D41">
            <v>41698</v>
          </cell>
          <cell r="E41">
            <v>257799.5</v>
          </cell>
        </row>
        <row r="42">
          <cell r="D42">
            <v>41698</v>
          </cell>
          <cell r="E42">
            <v>75060.039999999994</v>
          </cell>
        </row>
        <row r="43">
          <cell r="D43">
            <v>41729</v>
          </cell>
          <cell r="E43">
            <v>15483</v>
          </cell>
        </row>
        <row r="44">
          <cell r="D44">
            <v>41729</v>
          </cell>
          <cell r="E44">
            <v>176634.5</v>
          </cell>
        </row>
        <row r="45">
          <cell r="D45">
            <v>41729</v>
          </cell>
          <cell r="E45">
            <v>29270</v>
          </cell>
        </row>
        <row r="46">
          <cell r="D46">
            <v>41729</v>
          </cell>
          <cell r="E46">
            <v>10502.87</v>
          </cell>
        </row>
        <row r="47">
          <cell r="D47">
            <v>41729</v>
          </cell>
          <cell r="E47">
            <v>83502.03</v>
          </cell>
        </row>
        <row r="48">
          <cell r="D48">
            <v>41759</v>
          </cell>
          <cell r="E48">
            <v>28270</v>
          </cell>
        </row>
        <row r="49">
          <cell r="D49">
            <v>41759</v>
          </cell>
          <cell r="E49">
            <v>11133.1</v>
          </cell>
        </row>
        <row r="50">
          <cell r="D50">
            <v>41759</v>
          </cell>
          <cell r="E50">
            <v>12618</v>
          </cell>
        </row>
        <row r="51">
          <cell r="D51">
            <v>41759</v>
          </cell>
          <cell r="E51">
            <v>211630.5</v>
          </cell>
        </row>
        <row r="52">
          <cell r="D52">
            <v>41597</v>
          </cell>
          <cell r="E52">
            <v>971.77</v>
          </cell>
        </row>
        <row r="53">
          <cell r="D53">
            <v>41975</v>
          </cell>
          <cell r="E53">
            <v>950.82</v>
          </cell>
        </row>
        <row r="54">
          <cell r="D54">
            <v>41759</v>
          </cell>
          <cell r="E54">
            <v>87329.02</v>
          </cell>
        </row>
        <row r="55">
          <cell r="D55">
            <v>41766</v>
          </cell>
          <cell r="E55">
            <v>1320</v>
          </cell>
        </row>
        <row r="56">
          <cell r="D56">
            <v>41786</v>
          </cell>
          <cell r="E56">
            <v>1500</v>
          </cell>
        </row>
        <row r="57">
          <cell r="D57">
            <v>41793</v>
          </cell>
          <cell r="E57">
            <v>1320</v>
          </cell>
        </row>
        <row r="58">
          <cell r="D58">
            <v>41790</v>
          </cell>
          <cell r="E58">
            <v>189207.5</v>
          </cell>
        </row>
        <row r="59">
          <cell r="D59">
            <v>41790</v>
          </cell>
          <cell r="E59">
            <v>11209</v>
          </cell>
        </row>
        <row r="60">
          <cell r="D60">
            <v>41790</v>
          </cell>
          <cell r="E60">
            <v>11734.4</v>
          </cell>
        </row>
        <row r="61">
          <cell r="D61">
            <v>41790</v>
          </cell>
          <cell r="E61">
            <v>33470</v>
          </cell>
        </row>
        <row r="62">
          <cell r="D62">
            <v>41790</v>
          </cell>
          <cell r="E62">
            <v>76357.84</v>
          </cell>
        </row>
        <row r="63">
          <cell r="D63">
            <v>41820</v>
          </cell>
          <cell r="E63">
            <v>21167.15</v>
          </cell>
        </row>
        <row r="64">
          <cell r="D64">
            <v>41820</v>
          </cell>
          <cell r="E64">
            <v>153590.5</v>
          </cell>
        </row>
        <row r="65">
          <cell r="D65">
            <v>41820</v>
          </cell>
          <cell r="E65">
            <v>12762</v>
          </cell>
        </row>
        <row r="66">
          <cell r="D66">
            <v>41820</v>
          </cell>
          <cell r="E66">
            <v>9030</v>
          </cell>
        </row>
        <row r="67">
          <cell r="D67">
            <v>41820</v>
          </cell>
          <cell r="E67">
            <v>19470</v>
          </cell>
        </row>
        <row r="68">
          <cell r="D68">
            <v>41820</v>
          </cell>
          <cell r="E68">
            <v>88377.35</v>
          </cell>
        </row>
        <row r="69">
          <cell r="D69">
            <v>41851</v>
          </cell>
          <cell r="E69">
            <v>227282.15</v>
          </cell>
        </row>
        <row r="70">
          <cell r="D70">
            <v>41851</v>
          </cell>
          <cell r="E70">
            <v>23154</v>
          </cell>
        </row>
        <row r="71">
          <cell r="D71">
            <v>41851</v>
          </cell>
          <cell r="E71">
            <v>9460</v>
          </cell>
        </row>
        <row r="72">
          <cell r="D72">
            <v>41851</v>
          </cell>
          <cell r="E72">
            <v>48750</v>
          </cell>
        </row>
        <row r="73">
          <cell r="D73">
            <v>41825</v>
          </cell>
          <cell r="E73">
            <v>47728.5</v>
          </cell>
        </row>
        <row r="74">
          <cell r="D74">
            <v>41882</v>
          </cell>
          <cell r="E74">
            <v>13758.65</v>
          </cell>
        </row>
        <row r="75">
          <cell r="D75">
            <v>41882</v>
          </cell>
          <cell r="E75">
            <v>166471</v>
          </cell>
        </row>
        <row r="76">
          <cell r="D76">
            <v>41882</v>
          </cell>
          <cell r="E76">
            <v>10880</v>
          </cell>
        </row>
        <row r="77">
          <cell r="D77">
            <v>41882</v>
          </cell>
          <cell r="E77">
            <v>17850</v>
          </cell>
        </row>
        <row r="78">
          <cell r="D78">
            <v>41882</v>
          </cell>
          <cell r="E78">
            <v>1798</v>
          </cell>
        </row>
        <row r="79">
          <cell r="D79">
            <v>41882</v>
          </cell>
          <cell r="E79">
            <v>64255.92</v>
          </cell>
        </row>
        <row r="80">
          <cell r="D80">
            <v>41912</v>
          </cell>
          <cell r="E80">
            <v>218563.5</v>
          </cell>
        </row>
        <row r="81">
          <cell r="D81">
            <v>41912</v>
          </cell>
          <cell r="E81">
            <v>14315</v>
          </cell>
        </row>
        <row r="82">
          <cell r="D82">
            <v>41912</v>
          </cell>
          <cell r="E82">
            <v>42270</v>
          </cell>
        </row>
        <row r="83">
          <cell r="D83">
            <v>41912</v>
          </cell>
          <cell r="E83">
            <v>90051.199999999997</v>
          </cell>
        </row>
        <row r="84">
          <cell r="D84">
            <v>41943</v>
          </cell>
          <cell r="E84">
            <v>159980.5</v>
          </cell>
        </row>
        <row r="85">
          <cell r="D85">
            <v>41943</v>
          </cell>
          <cell r="E85">
            <v>96117.06</v>
          </cell>
        </row>
        <row r="86">
          <cell r="D86">
            <v>41943</v>
          </cell>
          <cell r="E86">
            <v>14044</v>
          </cell>
        </row>
        <row r="87">
          <cell r="D87">
            <v>41943</v>
          </cell>
          <cell r="E87">
            <v>9500</v>
          </cell>
        </row>
        <row r="88">
          <cell r="D88">
            <v>41973</v>
          </cell>
          <cell r="E88">
            <v>4750</v>
          </cell>
        </row>
        <row r="89">
          <cell r="D89">
            <v>41973</v>
          </cell>
          <cell r="E89">
            <v>15530</v>
          </cell>
        </row>
        <row r="90">
          <cell r="D90">
            <v>41973</v>
          </cell>
          <cell r="E90">
            <v>216972.5</v>
          </cell>
        </row>
        <row r="91">
          <cell r="D91">
            <v>41973</v>
          </cell>
          <cell r="E91">
            <v>75805.600000000006</v>
          </cell>
        </row>
        <row r="92">
          <cell r="D92">
            <v>42004</v>
          </cell>
          <cell r="E92">
            <v>29450</v>
          </cell>
        </row>
        <row r="93">
          <cell r="D93">
            <v>42004</v>
          </cell>
          <cell r="E93">
            <v>13840</v>
          </cell>
        </row>
        <row r="94">
          <cell r="D94">
            <v>42004</v>
          </cell>
          <cell r="E94">
            <v>132737.5</v>
          </cell>
        </row>
        <row r="95">
          <cell r="D95">
            <v>42004</v>
          </cell>
          <cell r="E95">
            <v>71056.759999999995</v>
          </cell>
        </row>
        <row r="96">
          <cell r="D96">
            <v>42035</v>
          </cell>
          <cell r="E96">
            <v>8550</v>
          </cell>
        </row>
        <row r="97">
          <cell r="D97">
            <v>42035</v>
          </cell>
          <cell r="E97">
            <v>14105</v>
          </cell>
        </row>
        <row r="98">
          <cell r="D98">
            <v>42035</v>
          </cell>
          <cell r="E98">
            <v>147134</v>
          </cell>
        </row>
        <row r="99">
          <cell r="D99">
            <v>42035</v>
          </cell>
          <cell r="E99">
            <v>60700.44</v>
          </cell>
        </row>
        <row r="100">
          <cell r="D100">
            <v>42063</v>
          </cell>
          <cell r="E100">
            <v>63703.92</v>
          </cell>
        </row>
        <row r="101">
          <cell r="D101">
            <v>42063</v>
          </cell>
          <cell r="E101">
            <v>164789</v>
          </cell>
        </row>
        <row r="102">
          <cell r="D102">
            <v>42063</v>
          </cell>
          <cell r="E102">
            <v>13815</v>
          </cell>
        </row>
        <row r="103">
          <cell r="D103">
            <v>42063</v>
          </cell>
          <cell r="E103">
            <v>12350</v>
          </cell>
        </row>
        <row r="104">
          <cell r="D104">
            <v>42094</v>
          </cell>
          <cell r="E104">
            <v>129392.5</v>
          </cell>
        </row>
        <row r="105">
          <cell r="D105">
            <v>42096</v>
          </cell>
          <cell r="E105">
            <v>56828.07</v>
          </cell>
        </row>
        <row r="106">
          <cell r="D106">
            <v>42094</v>
          </cell>
          <cell r="E106">
            <v>13385</v>
          </cell>
        </row>
        <row r="107">
          <cell r="D107">
            <v>42094</v>
          </cell>
          <cell r="E107">
            <v>19000</v>
          </cell>
        </row>
        <row r="108">
          <cell r="D108">
            <v>42137</v>
          </cell>
          <cell r="E108">
            <v>70362.75</v>
          </cell>
        </row>
        <row r="109">
          <cell r="D109">
            <v>42124</v>
          </cell>
          <cell r="E109">
            <v>130279.5</v>
          </cell>
        </row>
        <row r="110">
          <cell r="D110">
            <v>42124</v>
          </cell>
          <cell r="E110">
            <v>14745</v>
          </cell>
        </row>
        <row r="111">
          <cell r="D111">
            <v>42124</v>
          </cell>
          <cell r="E111">
            <v>15200</v>
          </cell>
        </row>
        <row r="112">
          <cell r="D112">
            <v>42124</v>
          </cell>
          <cell r="E112">
            <v>26802.5</v>
          </cell>
        </row>
        <row r="113">
          <cell r="D113">
            <v>42155</v>
          </cell>
          <cell r="E113">
            <v>138338</v>
          </cell>
        </row>
        <row r="114">
          <cell r="D114">
            <v>42155</v>
          </cell>
          <cell r="E114">
            <v>20900</v>
          </cell>
        </row>
        <row r="115">
          <cell r="D115">
            <v>42155</v>
          </cell>
          <cell r="E115">
            <v>11924</v>
          </cell>
        </row>
        <row r="116">
          <cell r="D116">
            <v>42163</v>
          </cell>
          <cell r="E116">
            <v>46012.83</v>
          </cell>
        </row>
        <row r="117">
          <cell r="D117">
            <v>42185</v>
          </cell>
          <cell r="E117">
            <v>16960</v>
          </cell>
        </row>
        <row r="118">
          <cell r="D118">
            <v>42185</v>
          </cell>
          <cell r="E118">
            <v>13300</v>
          </cell>
        </row>
        <row r="119">
          <cell r="D119">
            <v>42185</v>
          </cell>
          <cell r="E119">
            <v>161598.5</v>
          </cell>
        </row>
        <row r="120">
          <cell r="D120">
            <v>42185</v>
          </cell>
          <cell r="E120">
            <v>49794.2</v>
          </cell>
        </row>
        <row r="121">
          <cell r="D121">
            <v>42216</v>
          </cell>
          <cell r="E121">
            <v>10349</v>
          </cell>
        </row>
        <row r="122">
          <cell r="D122">
            <v>42216</v>
          </cell>
          <cell r="E122">
            <v>16150</v>
          </cell>
        </row>
        <row r="123">
          <cell r="D123">
            <v>42216</v>
          </cell>
          <cell r="E123">
            <v>138490.5</v>
          </cell>
        </row>
        <row r="124">
          <cell r="D124">
            <v>42216</v>
          </cell>
          <cell r="E124">
            <v>25542.6</v>
          </cell>
        </row>
        <row r="125">
          <cell r="D125">
            <v>42247</v>
          </cell>
          <cell r="E125">
            <v>13483</v>
          </cell>
        </row>
        <row r="126">
          <cell r="D126">
            <v>42247</v>
          </cell>
          <cell r="E126">
            <v>19000</v>
          </cell>
        </row>
        <row r="127">
          <cell r="D127">
            <v>42247</v>
          </cell>
          <cell r="E127">
            <v>150080.5</v>
          </cell>
        </row>
        <row r="128">
          <cell r="D128">
            <v>42247</v>
          </cell>
          <cell r="E128">
            <v>24012.3</v>
          </cell>
        </row>
        <row r="129">
          <cell r="D129">
            <v>42252</v>
          </cell>
          <cell r="E129">
            <v>31722.400000000001</v>
          </cell>
        </row>
        <row r="130">
          <cell r="D130">
            <v>42277</v>
          </cell>
          <cell r="E130">
            <v>17650</v>
          </cell>
        </row>
        <row r="131">
          <cell r="D131">
            <v>42277</v>
          </cell>
          <cell r="E131">
            <v>9405</v>
          </cell>
        </row>
        <row r="132">
          <cell r="D132">
            <v>42277</v>
          </cell>
          <cell r="E132">
            <v>94196.5</v>
          </cell>
        </row>
        <row r="133">
          <cell r="D133">
            <v>42308</v>
          </cell>
          <cell r="E133">
            <v>76349.399999999994</v>
          </cell>
        </row>
        <row r="134">
          <cell r="D134">
            <v>42308</v>
          </cell>
          <cell r="E134">
            <v>11784</v>
          </cell>
        </row>
        <row r="135">
          <cell r="D135">
            <v>42287</v>
          </cell>
          <cell r="E135">
            <v>19961.900000000001</v>
          </cell>
        </row>
        <row r="136">
          <cell r="D136">
            <v>42338</v>
          </cell>
          <cell r="E136">
            <v>83049</v>
          </cell>
        </row>
        <row r="137">
          <cell r="D137">
            <v>42338</v>
          </cell>
          <cell r="E137">
            <v>15941</v>
          </cell>
        </row>
        <row r="138">
          <cell r="D138">
            <v>42316</v>
          </cell>
          <cell r="E138">
            <v>37177</v>
          </cell>
        </row>
        <row r="139">
          <cell r="D139">
            <v>42371</v>
          </cell>
          <cell r="E139">
            <v>9318</v>
          </cell>
        </row>
        <row r="140">
          <cell r="D140">
            <v>42338</v>
          </cell>
          <cell r="E140">
            <v>-92863.44</v>
          </cell>
        </row>
        <row r="141">
          <cell r="D141">
            <v>42369</v>
          </cell>
          <cell r="E141">
            <v>-38338.519999999997</v>
          </cell>
        </row>
        <row r="142">
          <cell r="D142">
            <v>42369</v>
          </cell>
          <cell r="E142">
            <v>12762</v>
          </cell>
        </row>
        <row r="143">
          <cell r="D143">
            <v>42369</v>
          </cell>
          <cell r="E143">
            <v>79306.399999999994</v>
          </cell>
        </row>
        <row r="144">
          <cell r="D144">
            <v>42400</v>
          </cell>
          <cell r="E144">
            <v>59608.65</v>
          </cell>
        </row>
        <row r="145">
          <cell r="D145">
            <v>42400</v>
          </cell>
          <cell r="E145">
            <v>17220</v>
          </cell>
        </row>
        <row r="146">
          <cell r="D146">
            <v>42429</v>
          </cell>
          <cell r="E146">
            <v>56395</v>
          </cell>
        </row>
        <row r="147">
          <cell r="D147">
            <v>42429</v>
          </cell>
          <cell r="E147">
            <v>12725</v>
          </cell>
        </row>
        <row r="148">
          <cell r="D148">
            <v>42402</v>
          </cell>
          <cell r="E148">
            <v>50205.42</v>
          </cell>
        </row>
        <row r="149">
          <cell r="D149">
            <v>42431</v>
          </cell>
          <cell r="E149">
            <v>35656.980000000003</v>
          </cell>
        </row>
        <row r="150">
          <cell r="D150">
            <v>42371</v>
          </cell>
          <cell r="E150">
            <v>2812.88</v>
          </cell>
        </row>
        <row r="151">
          <cell r="D151">
            <v>42460</v>
          </cell>
          <cell r="E151">
            <v>-70411.14</v>
          </cell>
        </row>
        <row r="152">
          <cell r="D152">
            <v>42460</v>
          </cell>
          <cell r="E152">
            <v>2000</v>
          </cell>
        </row>
        <row r="153">
          <cell r="D153">
            <v>42429</v>
          </cell>
          <cell r="E153">
            <v>12580</v>
          </cell>
        </row>
        <row r="154">
          <cell r="D154">
            <v>42460</v>
          </cell>
          <cell r="E154">
            <v>39685</v>
          </cell>
        </row>
        <row r="155">
          <cell r="D155">
            <v>42460</v>
          </cell>
          <cell r="E155">
            <v>630.09</v>
          </cell>
        </row>
        <row r="156">
          <cell r="D156">
            <v>42465</v>
          </cell>
          <cell r="E156">
            <v>23661.9</v>
          </cell>
        </row>
        <row r="157">
          <cell r="D157">
            <v>42485</v>
          </cell>
          <cell r="E157">
            <v>-76322.559999999998</v>
          </cell>
        </row>
        <row r="158">
          <cell r="D158">
            <v>42490</v>
          </cell>
          <cell r="E158">
            <v>40675</v>
          </cell>
        </row>
        <row r="159">
          <cell r="D159">
            <v>42490</v>
          </cell>
          <cell r="E159">
            <v>13725</v>
          </cell>
        </row>
        <row r="160">
          <cell r="D160">
            <v>42495</v>
          </cell>
          <cell r="E160">
            <v>6618</v>
          </cell>
        </row>
        <row r="161">
          <cell r="D161">
            <v>42521</v>
          </cell>
          <cell r="E161">
            <v>50625</v>
          </cell>
        </row>
        <row r="162">
          <cell r="D162">
            <v>42521</v>
          </cell>
          <cell r="E162">
            <v>13010</v>
          </cell>
        </row>
        <row r="163">
          <cell r="D163">
            <v>42495</v>
          </cell>
          <cell r="E163">
            <v>12271.8</v>
          </cell>
        </row>
        <row r="164">
          <cell r="D164">
            <v>42551</v>
          </cell>
          <cell r="E164">
            <v>33255</v>
          </cell>
        </row>
        <row r="165">
          <cell r="D165">
            <v>42551</v>
          </cell>
          <cell r="E165">
            <v>13725</v>
          </cell>
        </row>
        <row r="166">
          <cell r="D166">
            <v>42526</v>
          </cell>
          <cell r="E166">
            <v>10497.6</v>
          </cell>
        </row>
        <row r="167">
          <cell r="D167">
            <v>42582</v>
          </cell>
          <cell r="E167">
            <v>23275</v>
          </cell>
        </row>
        <row r="168">
          <cell r="D168">
            <v>42582</v>
          </cell>
          <cell r="E168">
            <v>794.48</v>
          </cell>
        </row>
        <row r="169">
          <cell r="D169">
            <v>42582</v>
          </cell>
          <cell r="E169">
            <v>11795</v>
          </cell>
        </row>
        <row r="170">
          <cell r="D170">
            <v>42613</v>
          </cell>
          <cell r="E170">
            <v>4000</v>
          </cell>
        </row>
        <row r="171">
          <cell r="D171">
            <v>42556</v>
          </cell>
          <cell r="E171">
            <v>16602.2</v>
          </cell>
        </row>
        <row r="172">
          <cell r="D172">
            <v>42618</v>
          </cell>
          <cell r="E172">
            <v>11305.4</v>
          </cell>
        </row>
        <row r="173">
          <cell r="D173">
            <v>42613</v>
          </cell>
          <cell r="E173">
            <v>16895</v>
          </cell>
        </row>
        <row r="174">
          <cell r="D174">
            <v>42613</v>
          </cell>
          <cell r="E174">
            <v>11365</v>
          </cell>
        </row>
        <row r="175">
          <cell r="D175">
            <v>42643</v>
          </cell>
          <cell r="E175">
            <v>25155</v>
          </cell>
        </row>
        <row r="176">
          <cell r="D176">
            <v>42643</v>
          </cell>
          <cell r="E176">
            <v>11795</v>
          </cell>
        </row>
        <row r="177">
          <cell r="D177">
            <v>42618</v>
          </cell>
          <cell r="E177">
            <v>34596.5</v>
          </cell>
        </row>
        <row r="178">
          <cell r="D178">
            <v>42648</v>
          </cell>
          <cell r="E178">
            <v>33510.339999999997</v>
          </cell>
        </row>
        <row r="179">
          <cell r="D179">
            <v>42674</v>
          </cell>
          <cell r="E179">
            <v>30305</v>
          </cell>
        </row>
        <row r="180">
          <cell r="D180">
            <v>42674</v>
          </cell>
          <cell r="E180">
            <v>11295</v>
          </cell>
        </row>
        <row r="181">
          <cell r="D181">
            <v>42704</v>
          </cell>
          <cell r="E181">
            <v>88907.97</v>
          </cell>
        </row>
        <row r="182">
          <cell r="D182">
            <v>42704</v>
          </cell>
          <cell r="E182">
            <v>32955</v>
          </cell>
        </row>
        <row r="183">
          <cell r="D183">
            <v>42679</v>
          </cell>
          <cell r="E183">
            <v>35005.25</v>
          </cell>
        </row>
        <row r="184">
          <cell r="D184">
            <v>42709</v>
          </cell>
          <cell r="E184">
            <v>23041.54</v>
          </cell>
        </row>
        <row r="185">
          <cell r="D185">
            <v>42704</v>
          </cell>
          <cell r="E185">
            <v>2500</v>
          </cell>
        </row>
        <row r="186">
          <cell r="D186">
            <v>42726</v>
          </cell>
          <cell r="E186">
            <v>179349.7</v>
          </cell>
        </row>
        <row r="187">
          <cell r="D187">
            <v>42735</v>
          </cell>
          <cell r="E187">
            <v>29103.41</v>
          </cell>
        </row>
        <row r="188">
          <cell r="D188">
            <v>42735</v>
          </cell>
          <cell r="E188">
            <v>16660</v>
          </cell>
        </row>
        <row r="189">
          <cell r="D189">
            <v>42735</v>
          </cell>
          <cell r="E189">
            <v>6000</v>
          </cell>
        </row>
        <row r="190">
          <cell r="D190">
            <v>42750</v>
          </cell>
          <cell r="E190">
            <v>92885.96</v>
          </cell>
        </row>
        <row r="191">
          <cell r="D191">
            <v>42740</v>
          </cell>
          <cell r="E191">
            <v>35690.6</v>
          </cell>
        </row>
        <row r="192">
          <cell r="D192">
            <v>42766</v>
          </cell>
          <cell r="E192">
            <v>23250</v>
          </cell>
        </row>
        <row r="193">
          <cell r="D193">
            <v>42766</v>
          </cell>
          <cell r="E193">
            <v>12000</v>
          </cell>
        </row>
        <row r="194">
          <cell r="D194">
            <v>42794</v>
          </cell>
          <cell r="E194">
            <v>14875</v>
          </cell>
        </row>
        <row r="195">
          <cell r="D195">
            <v>42740</v>
          </cell>
          <cell r="E195">
            <v>9485.3799999999992</v>
          </cell>
        </row>
        <row r="196">
          <cell r="D196">
            <v>42794</v>
          </cell>
          <cell r="E196">
            <v>11000</v>
          </cell>
        </row>
        <row r="197">
          <cell r="D197">
            <v>42814</v>
          </cell>
          <cell r="E197">
            <v>41900</v>
          </cell>
        </row>
        <row r="198">
          <cell r="D198">
            <v>42824</v>
          </cell>
          <cell r="E198">
            <v>10725</v>
          </cell>
        </row>
        <row r="199">
          <cell r="D199">
            <v>42824</v>
          </cell>
          <cell r="E199">
            <v>32403.24</v>
          </cell>
        </row>
        <row r="200">
          <cell r="D200">
            <v>42825</v>
          </cell>
          <cell r="E200">
            <v>12000</v>
          </cell>
        </row>
        <row r="201">
          <cell r="D201">
            <v>42825</v>
          </cell>
          <cell r="E201">
            <v>30235</v>
          </cell>
        </row>
        <row r="202">
          <cell r="D202">
            <v>42838</v>
          </cell>
          <cell r="E202">
            <v>13325</v>
          </cell>
        </row>
        <row r="203">
          <cell r="D203">
            <v>42853</v>
          </cell>
          <cell r="E203">
            <v>11444.3</v>
          </cell>
        </row>
        <row r="204">
          <cell r="D204">
            <v>42858</v>
          </cell>
          <cell r="E204">
            <v>58087.1</v>
          </cell>
        </row>
        <row r="205">
          <cell r="D205">
            <v>42855</v>
          </cell>
          <cell r="E205">
            <v>12500</v>
          </cell>
        </row>
        <row r="206">
          <cell r="D206">
            <v>42855</v>
          </cell>
          <cell r="E206">
            <v>27765</v>
          </cell>
        </row>
        <row r="207">
          <cell r="D207">
            <v>42855</v>
          </cell>
          <cell r="E207">
            <v>19223.78</v>
          </cell>
        </row>
        <row r="208">
          <cell r="D208">
            <v>42863</v>
          </cell>
          <cell r="E208">
            <v>33608.76</v>
          </cell>
        </row>
        <row r="209">
          <cell r="D209">
            <v>42886</v>
          </cell>
          <cell r="E209">
            <v>36657.5</v>
          </cell>
        </row>
        <row r="210">
          <cell r="D210">
            <v>42886</v>
          </cell>
          <cell r="E210">
            <v>13000</v>
          </cell>
        </row>
        <row r="211">
          <cell r="D211">
            <v>42886</v>
          </cell>
          <cell r="E211">
            <v>36725</v>
          </cell>
        </row>
        <row r="212">
          <cell r="D212">
            <v>42916</v>
          </cell>
          <cell r="E212">
            <v>31714.82</v>
          </cell>
        </row>
        <row r="213">
          <cell r="D213">
            <v>42909</v>
          </cell>
          <cell r="E213">
            <v>39169.5</v>
          </cell>
        </row>
        <row r="214">
          <cell r="D214">
            <v>42916</v>
          </cell>
          <cell r="E214">
            <v>13250</v>
          </cell>
        </row>
        <row r="215">
          <cell r="D215">
            <v>42916</v>
          </cell>
          <cell r="E215">
            <v>32325</v>
          </cell>
        </row>
        <row r="216">
          <cell r="D216">
            <v>42947</v>
          </cell>
          <cell r="E216">
            <v>47837</v>
          </cell>
        </row>
        <row r="217">
          <cell r="D217">
            <v>42947</v>
          </cell>
          <cell r="E217">
            <v>27625</v>
          </cell>
        </row>
        <row r="218">
          <cell r="D218">
            <v>42975</v>
          </cell>
          <cell r="E218">
            <v>37865</v>
          </cell>
        </row>
        <row r="219">
          <cell r="D219">
            <v>42978</v>
          </cell>
          <cell r="E219">
            <v>19341.02</v>
          </cell>
        </row>
        <row r="220">
          <cell r="D220">
            <v>42978</v>
          </cell>
          <cell r="E220">
            <v>12000</v>
          </cell>
        </row>
        <row r="221">
          <cell r="D221">
            <v>42978</v>
          </cell>
          <cell r="E221">
            <v>28275</v>
          </cell>
        </row>
        <row r="222">
          <cell r="D222">
            <v>43008</v>
          </cell>
          <cell r="E222">
            <v>30000</v>
          </cell>
        </row>
        <row r="223">
          <cell r="D223">
            <v>43008</v>
          </cell>
          <cell r="E223">
            <v>9286.2999999999993</v>
          </cell>
        </row>
        <row r="224">
          <cell r="D224">
            <v>43039</v>
          </cell>
          <cell r="E224">
            <v>11000</v>
          </cell>
        </row>
        <row r="225">
          <cell r="D225">
            <v>42947</v>
          </cell>
          <cell r="E225">
            <v>46169.54</v>
          </cell>
        </row>
        <row r="226">
          <cell r="D226">
            <v>42947</v>
          </cell>
          <cell r="E226">
            <v>13000</v>
          </cell>
        </row>
        <row r="227">
          <cell r="D227">
            <v>43008</v>
          </cell>
          <cell r="E227">
            <v>1950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file:///\\192.168.0.150\Commun\01-ATIS%20GROUP\020%20ATIS%20SAS\030%20DEPARTEMENT%20FINANCIER\010%20COMPTABILITE\EXERCISE%202017\020%20FACTURES%20ACHAT\CHALINE%20G&#233;rard\16-10%20OCTOBRE\G%20CHALINE%20-%20Fact%2010-GC-2016%20-%2031.10.16.pdf" TargetMode="External"/><Relationship Id="rId1827" Type="http://schemas.openxmlformats.org/officeDocument/2006/relationships/hyperlink" Target="file:///\\192.168.0.150\Commun\01-ATIS%20GROUP\020%20ATIS%20SAS\030%20DEPARTEMENT%20FINANCIER\010%20COMPTABILITE\EXERCISE%202017\020%20FACTURES%20ACHAT\IRATA\PAYEES\150726%20150871%20151699%20151494\IRATA%20-%20Fact%20151494%20-%2003.04.17.pdf" TargetMode="External"/><Relationship Id="rId21" Type="http://schemas.openxmlformats.org/officeDocument/2006/relationships/hyperlink" Target="file:///\\192.168.0.150\Commun\01-ATIS%20GROUP\020%20ATIS%20SAS\030%20DEPARTEMENT%20FINANCIER\010%20COMPTABILITE\EXERCISE%202015\020%20FACTURES%20ACHAT\IRATA\d&#233;cembre%202014\IRATA%20Invoice%20137042%20du%2011.12.14.pdf" TargetMode="External"/><Relationship Id="rId2089" Type="http://schemas.openxmlformats.org/officeDocument/2006/relationships/hyperlink" Target="file:///\\192.168.0.150\Commun\01-ATIS%20GROUP\020%20ATIS%20SAS\030%20DEPARTEMENT%20FINANCIER\010%20COMPTABILITE\EXERCISE%202017\020%20FACTURES%20ACHAT\PETZL\17-09%20SEPTEMBRE\PETZL%20-%20FACT%207000188729%20-%2004.09.17.pdf" TargetMode="External"/><Relationship Id="rId170" Type="http://schemas.openxmlformats.org/officeDocument/2006/relationships/hyperlink" Target="file:///\\192.168.0.150\Commun\01-ATIS%20GROUP\020%20ATIS%20SAS\030%20DEPARTEMENT%20FINANCIER\010%20COMPTABILITE\EXERCISE%202015\020%20FACTURES%20ACHAT\VERISURE\juin%202015\VERISURE%20-%20Fact%201506C0017963%20-%2001.06.15.pdf" TargetMode="External"/><Relationship Id="rId268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60%20-%20Online%201st%20registration%20Imran%20OGEERALLY%20-%2029.07.15.pdf" TargetMode="External"/><Relationship Id="rId475" Type="http://schemas.openxmlformats.org/officeDocument/2006/relationships/hyperlink" Target="file:///\\192.168.0.150\Commun\01-ATIS%20GROUP\020%20ATIS%20SAS\030%20DEPARTEMENT%20FINANCIER\010%20COMPTABILITE\EXERCISE%202016\020%20FACTURES%20ACHAT\ORANGE\0442437967\15-11%20NOVEMBRE\ORANGE%20-%20Fact%200442437967%2015i3-%201D11%20-%2016.11.15.pdf" TargetMode="External"/><Relationship Id="rId682" Type="http://schemas.openxmlformats.org/officeDocument/2006/relationships/hyperlink" Target="file:///\\192.168.0.150\Commun\01-ATIS%20GROUP\020%20ATIS%20SAS\030%20DEPARTEMENT%20FINANCIER\010%20COMPTABILITE\EXERCISE%202016\020%20FACTURES%20ACHAT\AL%20BOUCLE%20D'OR\16-02%20FEVRIER\AL%20BOUCLE%20D'OR%20-%20Fact%20FC16%200071%20-%2004.02.16.pdf" TargetMode="External"/><Relationship Id="rId2156" Type="http://schemas.openxmlformats.org/officeDocument/2006/relationships/hyperlink" Target="file:///\\192.168.0.150\Commun\01-ATIS%20GROUP\020%20ATIS%20SAS\030%20DEPARTEMENT%20FINANCIER\010%20COMPTABILITE\EXERCISE%202018\020%20FACTURES%20ACHAT\CFE\17-10%20OCTOBRE\CFE%20-%20Bordereau%20de%20cotisations%20T4%20-%2001.10.17.pdf" TargetMode="External"/><Relationship Id="rId128" Type="http://schemas.openxmlformats.org/officeDocument/2006/relationships/hyperlink" Target="file:///\\192.168.0.150\Commun\01-ATIS%20GROUP\020%20ATIS%20SAS\030%20DEPARTEMENT%20FINANCIER\010%20COMPTABILITE\EXERCISE%202015\020%20FACTURES%20ACHAT\DPMC\mars%202015\DPMC%20Facture%2015.03.056%20du%2031.03.15.pdf" TargetMode="External"/><Relationship Id="rId335" Type="http://schemas.openxmlformats.org/officeDocument/2006/relationships/hyperlink" Target="file:///\\192.168.0.150\Commun\01-ATIS%20GROUP\020%20ATIS%20SAS\030%20DEPARTEMENT%20FINANCIER\010%20COMPTABILITE\EXERCISE%202015\020%20FACTURES%20ACHAT\CAROSSERIE%20AUTO%20LIFT\CAROSSERIE%20AUTO%20LIFT%20-%20Fact%201197%20-%2003.09.15.pdf" TargetMode="External"/><Relationship Id="rId542" Type="http://schemas.openxmlformats.org/officeDocument/2006/relationships/hyperlink" Target="file:///\\192.168.0.150\Commun\01-ATIS%20GROUP\020%20ATIS%20SAS\030%20DEPARTEMENT%20FINANCIER\010%20COMPTABILITE\EXERCISE%202016\020%20FACTURES%20ACHAT\ELEVATED%20SYSTEMS\15-12%20DECEMBRE\ELEVATED%20SYSTEMS%20-%20Fact%201038%20-%2017.12.15.pdf" TargetMode="External"/><Relationship Id="rId987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1358%20(0792016)%20-%2008.06.16.pdf" TargetMode="External"/><Relationship Id="rId1172" Type="http://schemas.openxmlformats.org/officeDocument/2006/relationships/hyperlink" Target="file:///\\192.168.0.150\Commun\01-ATIS%20GROUP\020%20ATIS%20SAS\030%20DEPARTEMENT%20FINANCIER\010%20COMPTABILITE\EXERCISE%202016\020%20FACTURES%20ACHAT\LE%20PLAIN%20Nicolas\16-08%20AOUT\N%20LE%20PLAIN%20-%20Fact%20ATIS%2005-16%20-%2008.08.16.docx" TargetMode="External"/><Relationship Id="rId2016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7%20JUILLET\PROWAR%20-%20Fact%20TM8%20-%2001.07.17.pdf" TargetMode="External"/><Relationship Id="rId2223" Type="http://schemas.openxmlformats.org/officeDocument/2006/relationships/hyperlink" Target="file:///\\192.168.0.150\Commun\01-ATIS%20GROUP\020%20ATIS%20SAS\030%20DEPARTEMENT%20FINANCIER\010%20COMPTABILITE\EXERCISE%202018\020%20FACTURES%20ACHAT\CORIALIS\17-10%20OCTOBRE\CORIALIS%20-%20Fact%2017168%20(BLANCO)%20-%2031.10.17.pdf" TargetMode="External"/><Relationship Id="rId402" Type="http://schemas.openxmlformats.org/officeDocument/2006/relationships/hyperlink" Target="file:///\\192.168.0.150\Commun\01-ATIS%20GROUP\020%20ATIS%20SAS\030%20DEPARTEMENT%20FINANCIER\010%20COMPTABILITE\EXERCISE%202016\020%20FACTURES%20ACHAT\PETZL\15-10%20OCTOBRE\PETZL%20-%20Fact%20666103%20-%2015.10.15.pdf" TargetMode="External"/><Relationship Id="rId847" Type="http://schemas.openxmlformats.org/officeDocument/2006/relationships/hyperlink" Target="file:///\\192.168.0.150\Commun\01-ATIS%20GROUP\020%20ATIS%20SAS\030%20DEPARTEMENT%20FINANCIER\010%20COMPTABILITE\EXERCISE%202016\020%20FACTURES%20ACHAT\OSC\16-04%20AVRIL\OSC%20-%20Fact%20VEP_5289%20-%2022.04.16.pdf" TargetMode="External"/><Relationship Id="rId1032" Type="http://schemas.openxmlformats.org/officeDocument/2006/relationships/hyperlink" Target="file:///\\192.168.0.150\Commun\01-ATIS%20GROUP\020%20ATIS%20SAS\030%20DEPARTEMENT%20FINANCIER\010%20COMPTABILITE\EXERCISE%202016\020%20FACTURES%20ACHAT\BERNE%20Mathieu\16-06%20JUIN\M%20BERNE%20-%20Fact%2014%20-%2027.06.16.docx" TargetMode="External"/><Relationship Id="rId1477" Type="http://schemas.openxmlformats.org/officeDocument/2006/relationships/hyperlink" Target="file:///\\192.168.0.150\Commun\01-ATIS%20GROUP\020%20ATIS%20SAS\030%20DEPARTEMENT%20FINANCIER\010%20COMPTABILITE\EXERCISE%202017\020%20FACTURES%20ACHAT\CORIALIS\16-12%20DECEMBRE\CORIALIS%20-%20Fact%2016283%20(Prestation%20MOUSSA)%20-%2031.12.16.pdf" TargetMode="External"/><Relationship Id="rId1684" Type="http://schemas.openxmlformats.org/officeDocument/2006/relationships/hyperlink" Target="file:///\\192.168.0.150\Commun\01-ATIS%20GROUP\020%20ATIS%20SAS\030%20DEPARTEMENT%20FINANCIER\010%20COMPTABILITE\EXERCISE%202017\020%20FACTURES%20ACHAT\CORIALIS\17-02%20FEVRIER\CORIALIS%20-%20Fact%2017022%20(MOUSSA%20services)%20-%2028.02.17.pdf" TargetMode="External"/><Relationship Id="rId1891" Type="http://schemas.openxmlformats.org/officeDocument/2006/relationships/hyperlink" Target="file:///\\192.168.0.150\Commun\01-ATIS%20GROUP\020%20ATIS%20SAS\030%20DEPARTEMENT%20FINANCIER\010%20COMPTABILITE\EXERCISE%202017\020%20FACTURES%20ACHAT\BIO%20NET\17-05%20MAI\BIO%20NET%20-%20Fact%201100%20-%2031.05.17.pdf" TargetMode="External"/><Relationship Id="rId707" Type="http://schemas.openxmlformats.org/officeDocument/2006/relationships/hyperlink" Target="file:///\\192.168.0.150\Commun\01-ATIS%20GROUP\020%20ATIS%20SAS\030%20DEPARTEMENT%20FINANCIER\010%20COMPTABILITE\EXERCISE%202016\020%20FACTURES%20ACHAT\SMF%20(Survie%20Mer%20Formation)\16-02%20FEVRIER\SMF%20-%20Fact%2016026%20-%2018.02.16.pdf" TargetMode="External"/><Relationship Id="rId914" Type="http://schemas.openxmlformats.org/officeDocument/2006/relationships/hyperlink" Target="file:///\\192.168.0.150\Commun\01-ATIS%20GROUP\020%20ATIS%20SAS\030%20DEPARTEMENT%20FINANCIER\010%20COMPTABILITE\EXERCISE%202016\020%20FACTURES%20ACHAT\IRATA\Fact%20PAYEES\144019%20144185%20144260%20144920%20145219\IRATA%20-%20Fact%20144920%20-%2029.03.16.pdf" TargetMode="External"/><Relationship Id="rId1337" Type="http://schemas.openxmlformats.org/officeDocument/2006/relationships/hyperlink" Target="file:///\\192.168.0.150\Commun\01-ATIS%20GROUP\020%20ATIS%20SAS\030%20DEPARTEMENT%20FINANCIER\010%20COMPTABILITE\EXERCISE%202017\020%20FACTURES%20ACHAT\NOVA%20SUBSEA\16-11%20NOVEMBRE\NOVA%20SUBSEA%20-%20Fact%205684%20(Manester%20expenses)%20-%2010.11.16.pdf" TargetMode="External"/><Relationship Id="rId1544" Type="http://schemas.openxmlformats.org/officeDocument/2006/relationships/hyperlink" Target="file:///\\192.168.0.150\Commun\01-ATIS%20GROUP\020%20ATIS%20SAS\030%20DEPARTEMENT%20FINANCIER\010%20COMPTABILITE\EXERCISE%202017\020%20FACTURES%20ACHAT\PIRES%20Virginie\17-01%20JANVIER\V%20PIRES%20-%20Fact%20143%20-%2026.01.17.pdf" TargetMode="External"/><Relationship Id="rId1751" Type="http://schemas.openxmlformats.org/officeDocument/2006/relationships/hyperlink" Target="file:///\\192.168.0.150\Commun\01-ATIS%20GROUP\020%20ATIS%20SAS\030%20DEPARTEMENT%20FINANCIER\010%20COMPTABILITE\EXERCISE%202017\020%20FACTURES%20ACHAT\NOVA%20PEOPLE\17-04%20AVRIL\NOVA%20-%20Fact%206194%20(Service%20CATALAN)%20-%2011.04.17.pdf" TargetMode="External"/><Relationship Id="rId1989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410%20-%2007.07.17.pdf" TargetMode="External"/><Relationship Id="rId43" Type="http://schemas.openxmlformats.org/officeDocument/2006/relationships/hyperlink" Target="file:///\\192.168.0.150\Commun\01-ATIS%20GROUP\020%20ATIS%20SAS\030%20DEPARTEMENT%20FINANCIER\010%20COMPTABILITE\EXERCISE%202015\020%20FACTURES%20ACHAT\DPMC\mars%202015\DPMC%20Facture%2015.02.029%20du%2023.02.15.pdf" TargetMode="External"/><Relationship Id="rId1404" Type="http://schemas.openxmlformats.org/officeDocument/2006/relationships/hyperlink" Target="file:///\\192.168.0.150\Commun\01-ATIS%20GROUP\020%20ATIS%20SAS\030%20DEPARTEMENT%20FINANCIER\010%20COMPTABILITE\EXERCISE%202017\020%20FACTURES%20ACHAT\IRATA\PAYEES\148459%20148462%20148532%20148533%20148697%20+%201%20exercice%202016\IRATA%20-%20Fact%20148462%20-%2012.10.16.pdf" TargetMode="External"/><Relationship Id="rId1611" Type="http://schemas.openxmlformats.org/officeDocument/2006/relationships/hyperlink" Target="file:///\\192.168.0.150\Commun\01-ATIS%20GROUP\020%20ATIS%20SAS\030%20DEPARTEMENT%20FINANCIER\010%20COMPTABILITE\EXERCISE%202017\020%20FACTURES%20ACHAT\PETZL\17-02%20FEVRIER\PETZL%20-%20Fact%207000126735%20(0502017)%20-%2016.02.17.pdf" TargetMode="External"/><Relationship Id="rId1849" Type="http://schemas.openxmlformats.org/officeDocument/2006/relationships/hyperlink" Target="file:///\\192.168.0.150\Commun\01-ATIS%20GROUP\020%20ATIS%20SAS\030%20DEPARTEMENT%20FINANCIER\010%20COMPTABILITE\EXERCISE%202017\020%20FACTURES%20ACHAT\CORIALIS\17-04%20AVRIL\CORIALIS%20-%20Fact%2017051%20(MOUSSA)%20-%2030.04.17.pdf" TargetMode="External"/><Relationship Id="rId192" Type="http://schemas.openxmlformats.org/officeDocument/2006/relationships/hyperlink" Target="file:///\\192.168.0.150\Commun\01-ATIS%20GROUP\020%20ATIS%20SAS\030%20DEPARTEMENT%20FINANCIER\010%20COMPTABILITE\EXERCISE%202015\020%20FACTURES%20ACHAT\CDISCOUNT%20PRO\CDISCOUNT%20PRO%20-%20Fact%20584914%20-%2025.06.15.pdf" TargetMode="External"/><Relationship Id="rId1709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2%20FEVRIER\NAVIER%20-%20Fact%204%20-%2002.02.17.pdf" TargetMode="External"/><Relationship Id="rId1916" Type="http://schemas.openxmlformats.org/officeDocument/2006/relationships/hyperlink" Target="file:///\\192.168.0.150\Commun\01-ATIS%20GROUP\020%20ATIS%20SAS\030%20DEPARTEMENT%20FINANCIER\010%20COMPTABILITE\EXERCISE%202017\020%20FACTURES%20ACHAT\YMF%20(MOUELLIC)\17-06%20JUIN\YMF%20-%20Fact%2001.06.2017%20-%2006.06.17.pdf" TargetMode="External"/><Relationship Id="rId497" Type="http://schemas.openxmlformats.org/officeDocument/2006/relationships/hyperlink" Target="file:///\\192.168.0.150\Commun\01-ATIS%20GROUP\020%20ATIS%20SAS\030%20DEPARTEMENT%20FINANCIER\010%20COMPTABILITE\EXERCISE%202016\020%20FACTURES%20ACHAT\TOTAL%20GR\15-11%20NOVEMBRE\TOTAL%20GR%20-%20Fact%20F5T28030%20-%2030.11.15.pdf" TargetMode="External"/><Relationship Id="rId2080" Type="http://schemas.openxmlformats.org/officeDocument/2006/relationships/hyperlink" Target="file:///\\192.168.0.150\Commun\01-ATIS%20GROUP\020%20ATIS%20SAS\030%20DEPARTEMENT%20FINANCIER\010%20COMPTABILITE\EXERCISE%202017\020%20FACTURES%20ACHAT\EBP\17-07%20JUILLET\EBP%20-%20Fact%2090891907%20-%2012.07.17.pdf" TargetMode="External"/><Relationship Id="rId2178" Type="http://schemas.openxmlformats.org/officeDocument/2006/relationships/hyperlink" Target="file:///\\192.168.0.150\Commun\01-ATIS%20GROUP\020%20ATIS%20SAS\030%20DEPARTEMENT%20FINANCIER\010%20COMPTABILITE\EXERCISE%202018\020%20FACTURES%20ACHAT\IRATA\A%20PAYER\IRATA%20-%20Fact%20155395%20-%2024.10.17.pdf" TargetMode="External"/><Relationship Id="rId357" Type="http://schemas.openxmlformats.org/officeDocument/2006/relationships/hyperlink" Target="file:///\\192.168.0.150\Commun\01-ATIS%20GROUP\020%20ATIS%20SAS\030%20DEPARTEMENT%20FINANCIER\010%20COMPTABILITE\EXERCISE%202015\020%20FACTURES%20ACHAT\ENERJIA\ao&#251;t%202015\ENERJIA%20-%20Fact%202015.3411%20(FLOQUET)%20-%2031.08.15.pdf" TargetMode="External"/><Relationship Id="rId1194" Type="http://schemas.openxmlformats.org/officeDocument/2006/relationships/hyperlink" Target="file:///\\192.168.0.150\Commun\01-ATIS%20GROUP\020%20ATIS%20SAS\030%20DEPARTEMENT%20FINANCIER\010%20COMPTABILITE\EXERCISE%202016\020%20FACTURES%20ACHAT\ORANGE\COMPTE%2061021161\16-08%20AOUT\ORANGE%20-%20Fact%2049953522%20-%2031.08.16.pdf" TargetMode="External"/><Relationship Id="rId2038" Type="http://schemas.openxmlformats.org/officeDocument/2006/relationships/hyperlink" Target="file:///\\192.168.0.150\Commun\01-ATIS%20GROUP\020%20ATIS%20SAS\030%20DEPARTEMENT%20FINANCIER\010%20COMPTABILITE\EXERCISE%202017\020%20FACTURES%20ACHAT\SCI%20COUPERIGNE\17-07%20JUILLET\SCI%20COUPERIGNE%20-%20Fact%20275%20-%2028.08.17.pdf" TargetMode="External"/><Relationship Id="rId217" Type="http://schemas.openxmlformats.org/officeDocument/2006/relationships/hyperlink" Target="file:///\\192.168.0.150\Commun\01-ATIS%20GROUP\020%20ATIS%20SAS\030%20DEPARTEMENT%20FINANCIER\010%20COMPTABILITE\EXERCISE%202015\020%20FACTURES%20ACHAT\URBAN%20EVASION\juin%202015\URBAN%20EVASION%20-%20Fact%202015-07-005%20-%2006.07.15.pdf" TargetMode="External"/><Relationship Id="rId564" Type="http://schemas.openxmlformats.org/officeDocument/2006/relationships/hyperlink" Target="file:///\\192.168.0.150\Commun\01-ATIS%20GROUP\020%20ATIS%20SAS\030%20DEPARTEMENT%20FINANCIER\010%20COMPTABILITE\EXERCISE%202016\020%20FACTURES%20ACHAT\ENERJIA\15-11%20NOVEMBRE\ENERJIA%20-%20Fact%20F2015.3689%20(REISER)%20-%2030.11.15.pdf" TargetMode="External"/><Relationship Id="rId771" Type="http://schemas.openxmlformats.org/officeDocument/2006/relationships/hyperlink" Target="file:///\\192.168.0.150\Commun\01-ATIS%20GROUP\020%20ATIS%20SAS\030%20DEPARTEMENT%20FINANCIER\010%20COMPTABILITE\EXERCISE%202016\020%20FACTURES%20ACHAT\SC%20SOLO%20SRL\16-03%20MARS\SC%20SOLO%20-%20Fact%2021%20-%2030.03.16.pdf" TargetMode="External"/><Relationship Id="rId869" Type="http://schemas.openxmlformats.org/officeDocument/2006/relationships/hyperlink" Target="file:///\\192.168.0.150\Commun\01-ATIS%20GROUP\020%20ATIS%20SAS\030%20DEPARTEMENT%20FINANCIER\010%20COMPTABILITE\EXERCISE%202016\020%20FACTURES%20ACHAT\SOCOTEC\16-03%20MARS\SOCOTEC%20-%20Fact%201604000041_EL7P1%20-%2029.04.16.pdf" TargetMode="External"/><Relationship Id="rId1499" Type="http://schemas.openxmlformats.org/officeDocument/2006/relationships/hyperlink" Target="file:///\\192.168.0.150\Commun\01-ATIS%20GROUP\020%20ATIS%20SAS\030%20DEPARTEMENT%20FINANCIER\010%20COMPTABILITE\EXERCISE%202017\020%20FACTURES%20ACHAT\NOVA%20SUBSEA\16-12%20DECEMBRE\NOVA%20-%20Fact%205813%20(Prestation%20Catalan)%20-%2031.12.16.pdf" TargetMode="External"/><Relationship Id="rId2245" Type="http://schemas.openxmlformats.org/officeDocument/2006/relationships/hyperlink" Target="file:///\\192.168.0.150\Commun\01-ATIS%20GROUP\020%20ATIS%20SAS\030%20DEPARTEMENT%20FINANCIER\010%20COMPTABILITE\EXERCISE%202017\020%20FACTURES%20ACHAT\SMILOVIC%20Nicolas\17-09%20SEPTEMBRE\SMILOVIC%20N%20-%20Fact%20NS016%20-%2030.09.2017.pdf" TargetMode="External"/><Relationship Id="rId424" Type="http://schemas.openxmlformats.org/officeDocument/2006/relationships/hyperlink" Target="file:///\\192.168.0.150\Commun\01-ATIS%20GROUP\020%20ATIS%20SAS\030%20DEPARTEMENT%20FINANCIER\010%20COMPTABILITE\EXERCISE%202016\020%20FACTURES%20ACHAT\LECLERCQ%20Pierre\15-10%20OCTOBRE\P%20LECLERCQ%20-%20Fact%2020015.019%20-%2019.10.15.pdf" TargetMode="External"/><Relationship Id="rId631" Type="http://schemas.openxmlformats.org/officeDocument/2006/relationships/hyperlink" Target="file:///\\192.168.0.150\Commun\01-ATIS%20GROUP\020%20ATIS%20SAS\030%20DEPARTEMENT%20FINANCIER\010%20COMPTABILITE\EXERCISE%202016\020%20FACTURES%20ACHAT\TINDILLER%20&amp;%20PINTO\16-01%20JANVIER\TINDILLER%20&amp;%20PINTO%20-%20Fact%2024%20-%2017.01.16.pdf" TargetMode="External"/><Relationship Id="rId729" Type="http://schemas.openxmlformats.org/officeDocument/2006/relationships/hyperlink" Target="file:///\\192.168.0.150\Commun\01-ATIS%20GROUP\020%20ATIS%20SAS\030%20DEPARTEMENT%20FINANCIER\010%20COMPTABILITE\EXERCISE%202016\020%20FACTURES%20ACHAT\ACTUAL\16-02%20FEVRIER\ACTUAL%20-%20Fact%20742_1000065%20-%2029.02.16.pdf" TargetMode="External"/><Relationship Id="rId1054" Type="http://schemas.openxmlformats.org/officeDocument/2006/relationships/hyperlink" Target="file:///\\192.168.0.150\Commun\01-ATIS%20GROUP\020%20ATIS%20SAS\030%20DEPARTEMENT%20FINANCIER\010%20COMPTABILITE\EXERCISE%202016\020%20FACTURES%20ACHAT\BEAL\16-06%20JUIN\BEAL%20-%20Fact%20BVF164280%20-%2028.06.16.pdf" TargetMode="External"/><Relationship Id="rId1261" Type="http://schemas.openxmlformats.org/officeDocument/2006/relationships/hyperlink" Target="file:///\\192.168.0.150\Commun\01-ATIS%20GROUP\020%20ATIS%20SAS\030%20DEPARTEMENT%20FINANCIER\010%20COMPTABILITE\EXERCISE%202016\020%20FACTURES%20ACHAT\PIRES%20Virginie\16-09%20SEPTEMBRE\V%20PIRES%20-%20Fact%20102%20-%2015.09.16.pdf" TargetMode="External"/><Relationship Id="rId1359" Type="http://schemas.openxmlformats.org/officeDocument/2006/relationships/hyperlink" Target="file:///\\192.168.0.150\Commun\01-ATIS%20GROUP\020%20ATIS%20SAS\030%20DEPARTEMENT%20FINANCIER\010%20COMPTABILITE\EXERCISE%202017\020%20FACTURES%20ACHAT\ORANGE\Contrat%20NZ08015\16-12%20DECEMBRE\ORANGE%20-%20Fact%20F6005912%20-%2001.12.16.pdf" TargetMode="External"/><Relationship Id="rId2105" Type="http://schemas.openxmlformats.org/officeDocument/2006/relationships/hyperlink" Target="file:///\\192.168.0.150\Commun\01-ATIS%20GROUP\020%20ATIS%20SAS\030%20DEPARTEMENT%20FINANCIER\010%20COMPTABILITE\EXERCISE%202017\020%20FACTURES%20ACHAT\CORIALIS\17-08%20AOUT\CORIALIS%20-%20Fact%2017138%20(DA%20COSTA)%20-%2031.08.17.pdf" TargetMode="External"/><Relationship Id="rId936" Type="http://schemas.openxmlformats.org/officeDocument/2006/relationships/hyperlink" Target="file:///\\192.168.0.150\Commun\01-ATIS%20GROUP\020%20ATIS%20SAS\030%20DEPARTEMENT%20FINANCIER\010%20COMPTABILITE\EXERCISE%202016\020%20FACTURES%20ACHAT\EUROSTRAL\16-05%20MAI" TargetMode="External"/><Relationship Id="rId1121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7085%20(0922016)%20-%2026.07.16.pdf" TargetMode="External"/><Relationship Id="rId1219" Type="http://schemas.openxmlformats.org/officeDocument/2006/relationships/hyperlink" Target="file:///\\192.168.0.150\Commun\01-ATIS%20GROUP\020%20ATIS%20SAS\030%20DEPARTEMENT%20FINANCIER\010%20COMPTABILITE\EXERCISE%202016\020%20FACTURES%20ACHAT\ACTUAL\16-09%20SEPTEMBRE\ACTUAL%20-%20Fact%20742_1000649%20-%2030.09.16.pdf" TargetMode="External"/><Relationship Id="rId1566" Type="http://schemas.openxmlformats.org/officeDocument/2006/relationships/hyperlink" Target="file:///\\192.168.0.150\Commun\01-ATIS%20GROUP\020%20ATIS%20SAS\030%20DEPARTEMENT%20FINANCIER\010%20COMPTABILITE\EXERCISE%202017\020%20FACTURES%20ACHAT\LYRECO\17-01%20JANVIER\LYRECO%20-%20Fact%205810334830%20-%2031.01.17.pdf" TargetMode="External"/><Relationship Id="rId1773" Type="http://schemas.openxmlformats.org/officeDocument/2006/relationships/hyperlink" Target="file:///\\192.168.0.150\Commun\01-ATIS%20GROUP\020%20ATIS%20SAS\030%20DEPARTEMENT%20FINANCIER\010%20COMPTABILITE\EXERCISE%202017\020%20FACTURES%20ACHAT\ACTUAL\17-03%20MARS\ACTUAL%20-%20Fact%20796_1000145%20-%2031.03.17.pdf" TargetMode="External"/><Relationship Id="rId1980" Type="http://schemas.openxmlformats.org/officeDocument/2006/relationships/hyperlink" Target="file:///\\192.168.0.150\Commun\01-ATIS%20GROUP\020%20ATIS%20SAS\030%20DEPARTEMENT%20FINANCIER\010%20COMPTABILITE\EXERCISE%202017\020%20FACTURES%20ACHAT\INTECH\17-07%20JUILLET\INTECH%20-%20Fact%20INV-2-0455%20(KUMAR)%20-%2004.07.17.pdf" TargetMode="External"/><Relationship Id="rId65" Type="http://schemas.openxmlformats.org/officeDocument/2006/relationships/hyperlink" Target="file:///\\192.168.0.150\Commun\01-ATIS%20GROUP\020%20ATIS%20SAS\030%20DEPARTEMENT%20FINANCIER\010%20COMPTABILITE\EXERCISE%202015\020%20FACTURES%20ACHAT\LANZA\avril%202015\Facture%20F150411%20CQP%201%20ATIS%20.pdf" TargetMode="External"/><Relationship Id="rId1426" Type="http://schemas.openxmlformats.org/officeDocument/2006/relationships/hyperlink" Target="file:///\\192.168.0.150\Commun\01-ATIS%20GROUP\020%20ATIS%20SAS\030%20DEPARTEMENT%20FINANCIER\010%20COMPTABILITE\EXERCISE%202016\020%20FACTURES%20ACHAT\DIAC%20LOCATION\16-09%20SEPTEMBRE\DIAC%20-%20Fact%20S60787436%20-%2001.09.16.pdf" TargetMode="External"/><Relationship Id="rId1633" Type="http://schemas.openxmlformats.org/officeDocument/2006/relationships/hyperlink" Target="file:///\\192.168.0.150\Commun\01-ATIS%20GROUP\020%20ATIS%20SAS\030%20DEPARTEMENT%20FINANCIER\010%20COMPTABILITE\EXERCISE%202017\020%20FACTURES%20ACHAT\COMETRANS\17-02%20FEVRIER\COMETRANS%20-%20Fact%20102072%20-%2024.02.17.pdf" TargetMode="External"/><Relationship Id="rId1840" Type="http://schemas.openxmlformats.org/officeDocument/2006/relationships/hyperlink" Target="file:///\\192.168.0.150\Commun\01-ATIS%20GROUP\020%20ATIS%20SAS\030%20DEPARTEMENT%20FINANCIER\010%20COMPTABILITE\EXERCISE%202017\020%20FACTURES%20ACHAT\INTECH\17-04%20AVRIL\INTECH%20-%20Fact%20INV-2-0361%20-%2027.04.17.pdf" TargetMode="External"/><Relationship Id="rId1700" Type="http://schemas.openxmlformats.org/officeDocument/2006/relationships/hyperlink" Target="file:///\\192.168.0.150\Commun\01-ATIS%20GROUP\020%20ATIS%20SAS\030%20DEPARTEMENT%20FINANCIER\010%20COMPTABILITE\EXERCISE%202017\020%20FACTURES%20ACHAT\TOTAL\17-03%20MARS\TOTAL%20-%20Fact%20F7745817%20-%2015.03.17.pdf" TargetMode="External"/><Relationship Id="rId1938" Type="http://schemas.openxmlformats.org/officeDocument/2006/relationships/hyperlink" Target="file:///\\192.168.0.150\Commun\01-ATIS%20GROUP\020%20ATIS%20SAS\030%20DEPARTEMENT%20FINANCIER\010%20COMPTABILITE\EXERCISE%202017\020%20FACTURES%20ACHAT\CORIALIS%20ENGINEERS\17-05%20MAI\CORIALIS%20ENGIN%20-%20Avoir%2017050244%20-%2031.05.17.pdf" TargetMode="External"/><Relationship Id="rId281" Type="http://schemas.openxmlformats.org/officeDocument/2006/relationships/hyperlink" Target="file:///\\192.168.0.150\Commun\01-ATIS%20GROUP\020%20ATIS%20SAS\030%20DEPARTEMENT%20FINANCIER\010%20COMPTABILITE\EXERCISE%202015\020%20FACTURES%20ACHAT\BIO%20NET\juillet%202015\BIO%20NET%20-%20Fact%20FA0571%20-%2031.07.15.pdf" TargetMode="External"/><Relationship Id="rId141" Type="http://schemas.openxmlformats.org/officeDocument/2006/relationships/hyperlink" Target="file:///\\192.168.0.150\Commun\01-ATIS%20GROUP\020%20ATIS%20SAS\030%20DEPARTEMENT%20FINANCIER\010%20COMPTABILITE\EXERCISE%202015\020%20FACTURES%20ACHAT\TOTAL%20GR\mai%202015\TOTAL%20-%20Fact%20F5B61365%20-%2015.05.15.pdf" TargetMode="External"/><Relationship Id="rId379" Type="http://schemas.openxmlformats.org/officeDocument/2006/relationships/hyperlink" Target="file:///\\192.168.0.150\Commun\01-ATIS%20GROUP\020%20ATIS%20SAS\030%20DEPARTEMENT%20FINANCIER\010%20COMPTABILITE\EXERCISE%202015\020%20FACTURES%20ACHAT\LYRECO\septembre%202015\LYRECO%20-%20Fact%205810315571%20-%2030.09.15.pdf" TargetMode="External"/><Relationship Id="rId586" Type="http://schemas.openxmlformats.org/officeDocument/2006/relationships/hyperlink" Target="file:///\\192.168.0.150\Commun\01-ATIS%20GROUP\020%20ATIS%20SAS\030%20DEPARTEMENT%20FINANCIER\010%20COMPTABILITE\EXERCISE%202016\020%20FACTURES%20ACHAT\STICKAD\16-01%20JANVIER\STICKAD%20-%20Fact%20F-2016-01-00002%20-%2004.01.16.pdf" TargetMode="External"/><Relationship Id="rId793" Type="http://schemas.openxmlformats.org/officeDocument/2006/relationships/hyperlink" Target="file:///\\192.168.0.150\Commun\01-ATIS%20GROUP\020%20ATIS%20SAS\030%20DEPARTEMENT%20FINANCIER\010%20COMPTABILITE\EXERCISE%202016\020%20FACTURES%20ACHAT\FIDUCIAIRE%20DURANCE\16-04%20AVRIL\FIDUCIAIRE%20-%20Fact%202016-04-006131%20-%2004.04.16.pdf" TargetMode="External"/><Relationship Id="rId7" Type="http://schemas.openxmlformats.org/officeDocument/2006/relationships/hyperlink" Target="file:///\\192.168.0.150\Commun\01-ATIS%20GROUP\020%20ATIS%20SAS\030%20DEPARTEMENT%20FINANCIER\010%20COMPTABILITE\EXERCISE%202015\020%20FACTURES%20ACHAT\ORANGE\04%2042%2043%2079%2067\f&#233;vrier%202015\ORANGE%20Facture%20du%2013.02.15.pdf" TargetMode="External"/><Relationship Id="rId239" Type="http://schemas.openxmlformats.org/officeDocument/2006/relationships/hyperlink" Target="file:///\\192.168.0.150\Commun\01-ATIS%20GROUP\020%20ATIS%20SAS\030%20DEPARTEMENT%20FINANCIER\010%20COMPTABILITE\EXERCISE%202015\020%20FACTURES%20ACHAT\FONTANILLE\2015%2006\FONTANILLE%20-%20Fact%202015%2006%20REV0%20-%2010.06.15.pdf" TargetMode="External"/><Relationship Id="rId446" Type="http://schemas.openxmlformats.org/officeDocument/2006/relationships/hyperlink" Target="file:///\\192.168.0.150\Commun\01-ATIS%20GROUP\020%20ATIS%20SAS\030%20DEPARTEMENT%20FINANCIER\010%20COMPTABILITE\EXERCISE%202016\020%20FACTURES%20ACHAT\REESO%20ASSOCIATION\15-11%20NOVEMBRE\REESO%20-%20Fact%201%20-%2002.11.15.pdf" TargetMode="External"/><Relationship Id="rId653" Type="http://schemas.openxmlformats.org/officeDocument/2006/relationships/hyperlink" Target="file:///\\192.168.0.150\Commun\01-ATIS%20GROUP\020%20ATIS%20SAS\030%20DEPARTEMENT%20FINANCIER\010%20COMPTABILITE\EXERCISE%202016\020%20FACTURES%20ACHAT\EUROSTRAL\16-01%20JANVIER" TargetMode="External"/><Relationship Id="rId1076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1635%20(0892016)%20-%2006.07.16.pdf" TargetMode="External"/><Relationship Id="rId1283" Type="http://schemas.openxmlformats.org/officeDocument/2006/relationships/hyperlink" Target="file:///\\192.168.0.150\Commun\01-ATIS%20GROUP\020%20ATIS%20SAS\030%20DEPARTEMENT%20FINANCIER\010%20COMPTABILITE\EXERCISE%202016\020%20FACTURES%20ACHAT\ACTUAL%20SETT%20IDF\16-09%20SEPTEMBRE\ACTUAL%20SETT%20IDF%20-%20Fact%2075400242%20-%2030.09.16.pdf" TargetMode="External"/><Relationship Id="rId1490" Type="http://schemas.openxmlformats.org/officeDocument/2006/relationships/hyperlink" Target="file:///\\192.168.0.150\Commun\01-ATIS%20GROUP\020%20ATIS%20SAS\030%20DEPARTEMENT%20FINANCIER\010%20COMPTABILITE\EXERCISE%202017\020%20FACTURES%20ACHAT\LYRECO\16-12%20DECEMBRE\LYRECO%20-%20Fact%205810333546%20-%2031.12.16.pdf" TargetMode="External"/><Relationship Id="rId2127" Type="http://schemas.openxmlformats.org/officeDocument/2006/relationships/hyperlink" Target="file:///\\192.168.0.150\Commun\01-ATIS%20GROUP\020%20ATIS%20SAS\030%20DEPARTEMENT%20FINANCIER\010%20COMPTABILITE\EXERCISE%202017\020%20FACTURES%20ACHAT\ECHELLE%20EUROPEENNE%20GEAO\17-09%20SEPTEMBRE\ECHELLE%20EUROPEENNE%20GEAO%20Fact%2026903766%2021.09.17.pdf" TargetMode="External"/><Relationship Id="rId306" Type="http://schemas.openxmlformats.org/officeDocument/2006/relationships/hyperlink" Target="file:///\\192.168.0.150\Commun\01-ATIS%20GROUP\020%20ATIS%20SAS\030%20DEPARTEMENT%20FINANCIER\010%20COMPTABILITE\EXERCISE%202015\020%20FACTURES%20ACHAT\APRIL\Appel%20cotisations%202&#232;me%20%20TR%202015" TargetMode="External"/><Relationship Id="rId860" Type="http://schemas.openxmlformats.org/officeDocument/2006/relationships/hyperlink" Target="file:///\\192.168.0.150\Commun\01-ATIS%20GROUP\020%20ATIS%20SAS\030%20DEPARTEMENT%20FINANCIER\010%20COMPTABILITE\EXERCISE%202016\020%20FACTURES%20ACHAT\COENS%20ENERGY\16-04%20AVRIL\COENS%20-%20Fact%20193167-02-MP1603-03%20(Exp%20SH%20PARK)%20-%2027.04.16.pdf" TargetMode="External"/><Relationship Id="rId958" Type="http://schemas.openxmlformats.org/officeDocument/2006/relationships/hyperlink" Target="file:///\\192.168.0.150\Commun\01-ATIS%20GROUP\020%20ATIS%20SAS\030%20DEPARTEMENT%20FINANCIER\010%20COMPTABILITE\EXERCISE%202016\020%20FACTURES%20ACHAT\CULLIGAN\16-05%20MAI\CULLIGAN%20-%20Fact%20FAC051640716591%20-%2030.05.16.pdf" TargetMode="External"/><Relationship Id="rId1143" Type="http://schemas.openxmlformats.org/officeDocument/2006/relationships/hyperlink" Target="file:///\\192.168.0.150\Commun\01-ATIS%20GROUP\020%20ATIS%20SAS\030%20DEPARTEMENT%20FINANCIER\010%20COMPTABILITE\EXERCISE%202016\020%20FACTURES%20ACHAT\KILOMETRES%20SERVICES\16-07%20JUILLET\KM%20SCES%20-%20Fact%20FC9802%20(CANNAROZZO)%20-%2006.07.16.pdf" TargetMode="External"/><Relationship Id="rId1588" Type="http://schemas.openxmlformats.org/officeDocument/2006/relationships/hyperlink" Target="file:///\\192.168.0.150\Commun\01-ATIS%20GROUP\020%20ATIS%20SAS\030%20DEPARTEMENT%20FINANCIER\010%20COMPTABILITE\EXERCISE%202017\020%20FACTURES%20ACHAT\ACTUAL\17-01%20JANVIER\ACTUAL%20-%20Fact%20796_1000014%20-%2031.01.17.pdf" TargetMode="External"/><Relationship Id="rId1795" Type="http://schemas.openxmlformats.org/officeDocument/2006/relationships/hyperlink" Target="file:///\\192.168.0.150\Commun\01-ATIS%20GROUP\020%20ATIS%20SAS\030%20DEPARTEMENT%20FINANCIER\010%20COMPTABILITE\EXERCISE%202017\020%20FACTURES%20ACHAT\AMERICAN%20EXPRESS\AIR%20FRANCE\17-03%20MARS\AMEX_AF%20-%20Relev&#233;%20929961617091%20-%20Mars%202017.pdf" TargetMode="External"/><Relationship Id="rId87" Type="http://schemas.openxmlformats.org/officeDocument/2006/relationships/hyperlink" Target="file:///\\192.168.0.150\Commun\01-ATIS%20GROUP\020%20ATIS%20SAS\030%20DEPARTEMENT%20FINANCIER\010%20COMPTABILITE\EXERCISE%202015\020%20FACTURES%20ACHAT\PETZL\avril%202015\FACTURE_I_633536%20du%2029.04.15.pdf" TargetMode="External"/><Relationship Id="rId513" Type="http://schemas.openxmlformats.org/officeDocument/2006/relationships/hyperlink" Target="file:///\\192.168.0.150\Commun\01-ATIS%20GROUP\020%20ATIS%20SAS\030%20DEPARTEMENT%20FINANCIER\010%20COMPTABILITE\EXERCISE%202016\020%20FACTURES%20ACHAT\ATIS%20NEBEST%20ANGOLA\15-10%20OCTOBRE\ANA%20-%20Fact%20AO%2002015%20-%2023.10.15.pdf" TargetMode="External"/><Relationship Id="rId720" Type="http://schemas.openxmlformats.org/officeDocument/2006/relationships/hyperlink" Target="file:///\\192.168.0.150\Commun\01-ATIS%20GROUP\020%20ATIS%20SAS\030%20DEPARTEMENT%20FINANCIER\010%20COMPTABILITE\EXERCISE%202016\020%20FACTURES%20ACHAT\L'EQUIPEUR\16-02%20FEVRIER\L'EQUIPEUR%20-%20Fact%20160422%20-%2029.02.16.pdf" TargetMode="External"/><Relationship Id="rId818" Type="http://schemas.openxmlformats.org/officeDocument/2006/relationships/hyperlink" Target="file:///\\192.168.0.150\Commun\01-ATIS%20GROUP\020%20ATIS%20SAS\030%20DEPARTEMENT%20FINANCIER\010%20COMPTABILITE\EXERCISE%202014\020%20FACTURES%20ACHAT\ENERJIA\D2013.2046_ENERJIA_311013.pdf" TargetMode="External"/><Relationship Id="rId1350" Type="http://schemas.openxmlformats.org/officeDocument/2006/relationships/hyperlink" Target="file:///\\192.168.0.150\Commun\01-ATIS%20GROUP\020%20ATIS%20SAS\030%20DEPARTEMENT%20FINANCIER\010%20COMPTABILITE\EXERCISE%202017\020%20FACTURES%20ACHAT\ORANGE\0442437967\16-11%20NOVEMBRE\ORANGE%20-%200442437967%2016i3-%201D11%20-%2015.11.16.pdf" TargetMode="External"/><Relationship Id="rId1448" Type="http://schemas.openxmlformats.org/officeDocument/2006/relationships/hyperlink" Target="file:///\\192.168.0.150\Commun\01-ATIS%20GROUP\020%20ATIS%20SAS\030%20DEPARTEMENT%20FINANCIER\010%20COMPTABILITE\EXERCISE%202017\020%20FACTURES%20ACHAT\BERNE%20Mathieu\16-12%20DECEMBRE\BERNE%20-%20Fact%20016%20-%2005.12.16.pdf" TargetMode="External"/><Relationship Id="rId1655" Type="http://schemas.openxmlformats.org/officeDocument/2006/relationships/hyperlink" Target="file:///\\192.168.0.150\Commun\01-ATIS%20GROUP\020%20ATIS%20SAS\030%20DEPARTEMENT%20FINANCIER\010%20COMPTABILITE\EXERCISE%202017\020%20FACTURES%20ACHAT\NOVA%20PEOPLE\17-02%20FEVRIER\NOVA%20PEOPLE%20-%20Fact%206046%20(ABDALLAH%20Sce)%20-%2028.02.17.pdf" TargetMode="External"/><Relationship Id="rId1003" Type="http://schemas.openxmlformats.org/officeDocument/2006/relationships/hyperlink" Target="file:///\\192.168.0.150\Commun\01-ATIS%20GROUP\020%20ATIS%20SAS\030%20DEPARTEMENT%20FINANCIER\010%20COMPTABILITE\EXERCISE%202016\020%20FACTURES%20ACHAT\COENS%20ENERGY\16-06%20JUIN\COENS%20-%20Fact%20193167-02-MP-1605-01%20-%2010.06.16%20(KM%20KIM%20Service).pdf" TargetMode="External"/><Relationship Id="rId1210" Type="http://schemas.openxmlformats.org/officeDocument/2006/relationships/hyperlink" Target="file:///\\192.168.0.150\Commun\01-ATIS%20GROUP\020%20ATIS%20SAS\030%20DEPARTEMENT%20FINANCIER\LA%20POSTE\16-10%20OCTOBRE\LA%20POSTE%20-%20Fact%2045165686%20-%2003.10.16.pdf" TargetMode="External"/><Relationship Id="rId1308" Type="http://schemas.openxmlformats.org/officeDocument/2006/relationships/hyperlink" Target="file:///\\192.168.0.150\Commun\01-ATIS%20GROUP\020%20ATIS%20SAS\030%20DEPARTEMENT%20FINANCIER\010%20COMPTABILITE\EXERCISE%202017\020%20FACTURES%20ACHAT\ANTTON%20CHOCOLATIER\16-10%20OCTOBRE\ANTTON%20-%20Bon_Commande%20C17000131%20-%2031.10.16.pdf" TargetMode="External"/><Relationship Id="rId1862" Type="http://schemas.openxmlformats.org/officeDocument/2006/relationships/hyperlink" Target="file:///\\192.168.0.150\Commun\01-ATIS%20GROUP\020%20ATIS%20SAS\030%20DEPARTEMENT%20FINANCIER\010%20COMPTABILITE\EXERCISE%202017\020%20FACTURES%20ACHAT\EBP\17-05%20MAI\EBP%20-%20Fact%200090874875%20-%2019.05.17.pdf" TargetMode="External"/><Relationship Id="rId1515" Type="http://schemas.openxmlformats.org/officeDocument/2006/relationships/hyperlink" Target="file:///\\192.168.0.150\Commun\01-ATIS%20GROUP\020%20ATIS%20SAS\030%20DEPARTEMENT%20FINANCIER\010%20COMPTABILITE\EXERCISE%202016\020%20FACTURES%20ACHAT\FNAC\16-01%20JANVIER\FNAC%20-%20Fact%201600980426%20-%2009.01.16.pdf" TargetMode="External"/><Relationship Id="rId1722" Type="http://schemas.openxmlformats.org/officeDocument/2006/relationships/hyperlink" Target="file:///\\192.168.0.150\Commun\01-ATIS%20GROUP\020%20ATIS%20SAS\030%20DEPARTEMENT%20FINANCIER\010%20COMPTABILITE\EXERCISE%202017\020%20FACTURES%20ACHAT\FAC%20SIMILE%20(Partenaire%20Bureautique)\17-03%20MARS\FAC%20SIMILE%20-%20Fact%2034138867%20-%2027.03.17.pdf" TargetMode="External"/><Relationship Id="rId14" Type="http://schemas.openxmlformats.org/officeDocument/2006/relationships/hyperlink" Target="file:///\\192.168.0.150\Commun\01-ATIS%20GROUP\020%20ATIS%20SAS\030%20DEPARTEMENT%20FINANCIER\010%20COMPTABILITE\EXERCISE%202015\020%20FACTURES%20ACHAT\PETZL\janvier%202015\Avoir%20610024%20du%2014.01.15.pdf" TargetMode="External"/><Relationship Id="rId2191" Type="http://schemas.openxmlformats.org/officeDocument/2006/relationships/hyperlink" Target="file:///\\192.168.0.150\Commun\01-ATIS%20GROUP\020%20ATIS%20SAS\030%20DEPARTEMENT%20FINANCIER\010%20COMPTABILITE\EXERCISE%202017\020%20FACTURES%20ACHAT\VOGELSBERGER%20Michel\17-08%20AOUT\VOGELSBERGER%20-%20INV%20MV-08-17%20-%2025.08.17.pdf" TargetMode="External"/><Relationship Id="rId163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88%20-%20Online%20re-registration%20L2%20Aur&#233;lien%20VINOIS%20-%2003.06.15.pdf" TargetMode="External"/><Relationship Id="rId370" Type="http://schemas.openxmlformats.org/officeDocument/2006/relationships/hyperlink" Target="file:///\\192.168.0.150\Commun\01-ATIS%20GROUP\020%20ATIS%20SAS\030%20DEPARTEMENT%20FINANCIER\010%20COMPTABILITE\EXERCISE%202016\020%20FACTURES%20ACHAT\TINDILLER%20&amp;%20PINTO\15-10%20OCTOBRE\TINDILLER%20PINTO%20-%20Fact%200012%20-%2005.10.15.pdf" TargetMode="External"/><Relationship Id="rId2051" Type="http://schemas.openxmlformats.org/officeDocument/2006/relationships/hyperlink" Target="file:///\\192.168.0.150\Commun\01-ATIS%20GROUP\020%20ATIS%20SAS\030%20DEPARTEMENT%20FINANCIER\010%20COMPTABILITE\EXERCISE%202017\020%20FACTURES%20ACHAT\ASSISTANCE%20DEMARCHES\ASSISTANCE%20DEMARCHES%20-%20FACT%2050519%2007.08.2017.pdf" TargetMode="External"/><Relationship Id="rId230" Type="http://schemas.openxmlformats.org/officeDocument/2006/relationships/hyperlink" Target="file:///\\192.168.0.150\Commun\01-ATIS%20GROUP\020%20ATIS%20SAS\030%20DEPARTEMENT%20FINANCIER\010%20COMPTABILITE\EXERCISE%202015\020%20FACTURES%20ACHAT\SIXT%20LOCATION\juillet%202015\SIXT%20-%20Fact%2054952989%20-%2024.06.15.pdf" TargetMode="External"/><Relationship Id="rId468" Type="http://schemas.openxmlformats.org/officeDocument/2006/relationships/hyperlink" Target="file:///\\192.168.0.150\Commun\01-ATIS%20GROUP\020%20ATIS%20SAS\030%20DEPARTEMENT%20FINANCIER\010%20COMPTABILITE\EXERCISE%202016\020%20FACTURES%20ACHAT\ENERJIA\15-10%20OCTOBRE\ENERJIA%20-%20Fact%202015.3623%20(REISER)%20-%2031.10.15.pdf" TargetMode="External"/><Relationship Id="rId675" Type="http://schemas.openxmlformats.org/officeDocument/2006/relationships/hyperlink" Target="file:///\\192.168.0.150\Commun\01-ATIS%20GROUP\020%20ATIS%20SAS\030%20DEPARTEMENT%20FINANCIER\010%20COMPTABILITE\EXERCISE%202016\020%20FACTURES%20ACHAT\CETIM\CETIM%20-%20Fact%202016278890%20-%2002.02.16.pdf" TargetMode="External"/><Relationship Id="rId882" Type="http://schemas.openxmlformats.org/officeDocument/2006/relationships/hyperlink" Target="file:///\\192.168.0.150\Commun\01-ATIS%20GROUP\020%20ATIS%20SAS\030%20DEPARTEMENT%20FINANCIER\010%20COMPTABILITE\EXERCISE%202016\020%20FACTURES%20ACHAT\COENS%20ENERGY\16-05%20MAI\COENS%20-%20Fact%20193167-02-MP-1604-02%20(Mob%20Demob%20SH%20PARK)%20-%2009.05.16.pdf" TargetMode="External"/><Relationship Id="rId1098" Type="http://schemas.openxmlformats.org/officeDocument/2006/relationships/hyperlink" Target="file:///\\192.168.0.150\Commun\01-ATIS%20GROUP\020%20ATIS%20SAS\030%20DEPARTEMENT%20FINANCIER\010%20COMPTABILITE\EXERCISE%202016\020%20FACTURES%20ACHAT\EUROFEU%20PARFEU\16-07%20JUILLET\EUROFEU%20-%20Fact%20VFA100988361%20-%2013.07.16.pdf" TargetMode="External"/><Relationship Id="rId2149" Type="http://schemas.openxmlformats.org/officeDocument/2006/relationships/hyperlink" Target="file:///\\192.168.0.150\Commun\01-ATIS%20GROUP\020%20ATIS%20SAS\030%20DEPARTEMENT%20FINANCIER\010%20COMPTABILITE\EXERCISE%202018\020%20FACTURES%20ACHAT\EBP\17-10%20OCTOBRE\EBP%20-%20Fact%2090926141%20-%2010.10.17.pdf" TargetMode="External"/><Relationship Id="rId328" Type="http://schemas.openxmlformats.org/officeDocument/2006/relationships/hyperlink" Target="file:///\\192.168.0.150\Commun\01-ATIS%20GROUP\020%20ATIS%20SAS\030%20DEPARTEMENT%20FINANCIER\010%20COMPTABILITE\EXERCISE%202015\020%20FACTURES%20ACHAT\ORANGE\Contrat%20NZ08015\ORANGE%20Facture%20loyer%20septembre%202015.pdf" TargetMode="External"/><Relationship Id="rId535" Type="http://schemas.openxmlformats.org/officeDocument/2006/relationships/hyperlink" Target="file:///\\192.168.0.150\Commun\01-ATIS%20GROUP\020%20ATIS%20SAS\030%20DEPARTEMENT%20FINANCIER\010%20COMPTABILITE\EXERCISE%202016\020%20FACTURES%20ACHAT\DPMC\15-10%20OCTOBRE\DPMC%20-%20Fact%2015.10.247%20-%2015.10.15.pdf" TargetMode="External"/><Relationship Id="rId742" Type="http://schemas.openxmlformats.org/officeDocument/2006/relationships/hyperlink" Target="file:///\\192.168.0.150\Commun\01-ATIS%20GROUP\020%20ATIS%20SAS\030%20DEPARTEMENT%20FINANCIER\010%20COMPTABILITE\EXERCISE%202016\020%20FACTURES%20ACHAT\CLAUZARD%20Matthieu\16-03%20MARS\CLAUZARD%20-%20Fact%200007-16%20-%2009.03.16.pdf" TargetMode="External"/><Relationship Id="rId1165" Type="http://schemas.openxmlformats.org/officeDocument/2006/relationships/hyperlink" Target="file:///\\192.168.0.150\Commun\01-ATIS%20GROUP\020%20ATIS%20SAS\030%20DEPARTEMENT%20FINANCIER\010%20COMPTABILITE\EXERCISE%202016\020%20FACTURES%20ACHAT\ORANGE\0442026150\16-08%20AOUT\ORANGE%20-%20Fact%200442026150%2016F9-%202N04%20-%2016.08.16.pdf" TargetMode="External"/><Relationship Id="rId1372" Type="http://schemas.openxmlformats.org/officeDocument/2006/relationships/hyperlink" Target="file:///\\192.168.0.150\Commun\01-ATIS%20GROUP\020%20ATIS%20SAS\030%20DEPARTEMENT%20FINANCIER\010%20COMPTABILITE\EXERCISE%202017\020%20FACTURES%20ACHAT\LYRECO\16-11%20NOVEMBRE\LYRECO%20-%20Fact%205810332346%20-%2030.11.16.pdf" TargetMode="External"/><Relationship Id="rId2009" Type="http://schemas.openxmlformats.org/officeDocument/2006/relationships/hyperlink" Target="file:///\\192.168.0.150\Commun\01-ATIS%20GROUP\020%20ATIS%20SAS\030%20DEPARTEMENT%20FINANCIER\010%20COMPTABILITE\EXERCISE%202017\020%20FACTURES%20ACHAT\LA%20POSTE\17-07%20JUILLET\LA%20POSTE%20-%20Fact%2047755038%20-%2010.07.2017.pdf" TargetMode="External"/><Relationship Id="rId2216" Type="http://schemas.openxmlformats.org/officeDocument/2006/relationships/hyperlink" Target="file:///\\192.168.0.150\Commun\01-ATIS%20GROUP\020%20ATIS%20SAS\030%20DEPARTEMENT%20FINANCIER\010%20COMPTABILITE\EXERCISE%202018\020%20FACTURES%20ACHAT\APPART'CITY\17-10%20OCTOBRE\Fact%20075_1046754\APPARTCITY%20-%20Fact%20075_1046754%20-%2010.11.17.pdf" TargetMode="External"/><Relationship Id="rId602" Type="http://schemas.openxmlformats.org/officeDocument/2006/relationships/hyperlink" Target="file:///\\192.168.0.150\Commun\01-ATIS%20GROUP\020%20ATIS%20SAS\030%20DEPARTEMENT%20FINANCIER\010%20COMPTABILITE\EXERCISE%202016\020%20FACTURES%20ACHAT\PETZL\16-01%20JANVIER\PETZL%20-%20Avoir%207000006355%20(sur%20cde%200282016)%20-%2025.01.16.pdf" TargetMode="External"/><Relationship Id="rId1025" Type="http://schemas.openxmlformats.org/officeDocument/2006/relationships/hyperlink" Target="file:///\\192.168.0.150\Commun\01-ATIS%20GROUP\020%20ATIS%20SAS\030%20DEPARTEMENT%20FINANCIER\010%20COMPTABILITE\EXERCISE%202016\020%20FACTURES%20ACHAT\AWG\16-04%20AVRIL" TargetMode="External"/><Relationship Id="rId1232" Type="http://schemas.openxmlformats.org/officeDocument/2006/relationships/hyperlink" Target="file:///\\192.168.0.150\Commun\01-ATIS%20GROUP\020%20ATIS%20SAS\030%20DEPARTEMENT%20FINANCIER\010%20COMPTABILITE\EXERCISE%202017\020%20FACTURES%20ACHAT\TOTAL\16-10%20OCTOBRE\TOTAL%20-%20Fact%20F6R54554%20-%2015.10.16.pdf" TargetMode="External"/><Relationship Id="rId1677" Type="http://schemas.openxmlformats.org/officeDocument/2006/relationships/hyperlink" Target="file:///\\192.168.0.150\Commun\01-ATIS%20GROUP\020%20ATIS%20SAS\030%20DEPARTEMENT%20FINANCIER\010%20COMPTABILITE\EXERCISE%202017\020%20FACTURES%20ACHAT\PETZL\17-03%20MARS\PETZL%20-%20Fact%207000134363%20(0632017)%20-%2015.03.17.pdf" TargetMode="External"/><Relationship Id="rId1884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2731%20-%2031.05.17.pdf" TargetMode="External"/><Relationship Id="rId907" Type="http://schemas.openxmlformats.org/officeDocument/2006/relationships/hyperlink" Target="file:///\\192.168.0.150\Commun\01-ATIS%20GROUP\020%20ATIS%20SAS\030%20DEPARTEMENT%20FINANCIER\010%20COMPTABILITE\EXERCISE%202016\020%20FACTURES%20ACHAT\TUV\16-05%20MAI\TUV%20-%20Fact%2074055372%20-%2018.05.16.pdf" TargetMode="External"/><Relationship Id="rId1537" Type="http://schemas.openxmlformats.org/officeDocument/2006/relationships/hyperlink" Target="file:///\\192.168.0.150\Commun\01-ATIS%20GROUP\020%20ATIS%20SAS\030%20DEPARTEMENT%20FINANCIER\010%20COMPTABILITE\EXERCISE%202017\020%20FACTURES%20ACHAT\CORIALIS\16-11%20NOVEMBRE\CORIALIS%20-%20Fact%2016278%20(SOARES%20Nov%20services)%20-%2030.11.16.pdf" TargetMode="External"/><Relationship Id="rId1744" Type="http://schemas.openxmlformats.org/officeDocument/2006/relationships/hyperlink" Target="file:///\\192.168.0.150\Commun\01-ATIS%20GROUP\020%20ATIS%20SAS\030%20DEPARTEMENT%20FINANCIER\010%20COMPTABILITE\EXERCISE%202017\020%20FACTURES%20ACHAT\VOLKSWAGEN%20BANK\17-04%20AVRIL\VLKSWGN%20BK%20-%20Fact%20F033346679%20-%2001.04.17.pdf" TargetMode="External"/><Relationship Id="rId1951" Type="http://schemas.openxmlformats.org/officeDocument/2006/relationships/hyperlink" Target="file:///\\192.168.0.150\Commun\01-ATIS%20GROUP\020%20ATIS%20SAS\030%20DEPARTEMENT%20FINANCIER\010%20COMPTABILITE\EXERCISE%202017\020%20FACTURES%20ACHAT\PROGRESSIVE\17-03%20MARS\PROGRESSIVE%20-%20Fact%2001008000650571%20-%2031.03.17.pdf" TargetMode="External"/><Relationship Id="rId36" Type="http://schemas.openxmlformats.org/officeDocument/2006/relationships/hyperlink" Target="file:///\\192.168.0.150\Commun\01-ATIS%20GROUP\020%20ATIS%20SAS\030%20DEPARTEMENT%20FINANCIER\010%20COMPTABILITE\EXERCISE%202015\020%20FACTURES%20ACHAT\LYRECO\f&#233;vrier%202015\LYRECO%20Facture%205810307558%20du%2028.02.15.pdf" TargetMode="External"/><Relationship Id="rId1604" Type="http://schemas.openxmlformats.org/officeDocument/2006/relationships/hyperlink" Target="file:///\\192.168.0.150\Commun\01-ATIS%20GROUP\020%20ATIS%20SAS\030%20DEPARTEMENT%20FINANCIER\010%20COMPTABILITE\EXERCISE%202017\020%20FACTURES%20ACHAT\CULLIGAN\17-01%20JANVIER\CULLIGAN%20-%20Fact%20FAC011740705289%20-%2030.01.17.pdf" TargetMode="External"/><Relationship Id="rId185" Type="http://schemas.openxmlformats.org/officeDocument/2006/relationships/hyperlink" Target="file:///\\192.168.0.150\Commun\01-ATIS%20GROUP\020%20ATIS%20SAS\030%20DEPARTEMENT%20FINANCIER\010%20COMPTABILITE\EXERCISE%202015\020%20FACTURES%20ACHAT\AB%20CERTIFICATION\AB%20CERTIFICATION%20-%20Fact%2015.06.7482%20-%2009.06.15.pdf" TargetMode="External"/><Relationship Id="rId1811" Type="http://schemas.openxmlformats.org/officeDocument/2006/relationships/hyperlink" Target="file:///\\192.168.0.150\Commun\01-ATIS%20GROUP\020%20ATIS%20SAS\030%20DEPARTEMENT%20FINANCIER\010%20COMPTABILITE\EXERCISE%202017\020%20FACTURES%20ACHAT\TOTAL\17-04%20AVRIL\TOTAL%20-%20Fact%20F7A82158%20-%2015.04.17.pdf" TargetMode="External"/><Relationship Id="rId1909" Type="http://schemas.openxmlformats.org/officeDocument/2006/relationships/hyperlink" Target="file:///\\192.168.0.150\Commun\01-ATIS%20GROUP\020%20ATIS%20SAS\030%20DEPARTEMENT%20FINANCIER\010%20COMPTABILITE\EXERCISE%202017\020%20FACTURES%20ACHAT\ROPE%20BASE%20(R%20CARTER)\17-06%20JUIN\ROPE%20BASE%20-%20Fact%20RBLA211%20-%2008.06.17.pdf" TargetMode="External"/><Relationship Id="rId392" Type="http://schemas.openxmlformats.org/officeDocument/2006/relationships/hyperlink" Target="file:///\\192.168.0.150\Commun\01-ATIS%20GROUP\020%20ATIS%20SAS\030%20DEPARTEMENT%20FINANCIER\010%20COMPTABILITE\EXERCISE%202016\020%20FACTURES%20ACHAT\LEBHAR%20Vincent\15-10%20OCTOBRE\V%20LEBHAR%20-%20Fact%20F2015100014%20-%2008.10.15.pdf" TargetMode="External"/><Relationship Id="rId697" Type="http://schemas.openxmlformats.org/officeDocument/2006/relationships/hyperlink" Target="file:///\\192.168.0.150\Commun\01-ATIS%20GROUP\020%20ATIS%20SAS\030%20DEPARTEMENT%20FINANCIER\010%20COMPTABILITE\EXERCISE%202016\020%20FACTURES%20ACHAT\SCI%20COUPERIGNE\15-10%20OCTOBRE\SCI%20COUPERIGNE%20-%20Fact%202135%20(Taxe%20Fonci&#232;re%202015)%20-%2006.10.15.pdf" TargetMode="External"/><Relationship Id="rId2073" Type="http://schemas.openxmlformats.org/officeDocument/2006/relationships/hyperlink" Target="file:///\\192.168.0.150\Commun\01-ATIS%20GROUP\020%20ATIS%20SAS\030%20DEPARTEMENT%20FINANCIER\010%20COMPTABILITE\EXERCISE%202017\020%20FACTURES%20ACHAT\CHALINE%20G&#233;rard\17-04%20AVRIL\G%20CHALINE%20-%20Fact%2004-GC-2017%20-%2030.04.17.pdf" TargetMode="External"/><Relationship Id="rId252" Type="http://schemas.openxmlformats.org/officeDocument/2006/relationships/hyperlink" Target="file:///\\192.168.0.150\Commun\01-ATIS%20GROUP\020%20ATIS%20SAS\030%20DEPARTEMENT%20FINANCIER\010%20COMPTABILITE\EXERCISE%202015\020%20FACTURES%20ACHAT\DPMC\juin%202015\DPMC%20-%20Fact%2015.06.167%20-%2029.06.15.pdf" TargetMode="External"/><Relationship Id="rId1187" Type="http://schemas.openxmlformats.org/officeDocument/2006/relationships/hyperlink" Target="file:///\\192.168.0.150\Commun\01-ATIS%20GROUP\020%20ATIS%20SAS\030%20DEPARTEMENT%20FINANCIER\010%20COMPTABILITE\EXERCISE%202016\020%20FACTURES%20ACHAT\SIXT\16-08%20AOUT\SIXT%20-%20Fact%2055922929%20-%2024.08.16.pdf" TargetMode="External"/><Relationship Id="rId2140" Type="http://schemas.openxmlformats.org/officeDocument/2006/relationships/hyperlink" Target="file:///\\192.168.0.150\Commun\01-ATIS%20GROUP\020%20ATIS%20SAS\030%20DEPARTEMENT%20FINANCIER\010%20COMPTABILITE\EXERCISE%202017\020%20FACTURES%20ACHAT\ACTUAL%20SETT%20IDF\17-06%20JUIN\ACTUAL%20SETT%20-%20Fact%2075400587%20-%2030.06.17.pdf" TargetMode="External"/><Relationship Id="rId112" Type="http://schemas.openxmlformats.org/officeDocument/2006/relationships/hyperlink" Target="file:///\\192.168.0.150\Commun\01-ATIS%20GROUP\020%20ATIS%20SAS\030%20DEPARTEMENT%20FINANCIER\010%20COMPTABILITE\EXERCISE%202015\020%20FACTURES%20ACHAT\ORANGE\04%2042%2043%2079%2067\mai%202015\ORANGE%20-%20Fact%200442437967%2015D5-%201D05%20-%2015.05.15.pdf" TargetMode="External"/><Relationship Id="rId557" Type="http://schemas.openxmlformats.org/officeDocument/2006/relationships/hyperlink" Target="file:///\\192.168.0.150\Commun\01-ATIS%20GROUP\020%20ATIS%20SAS\030%20DEPARTEMENT%20FINANCIER\010%20COMPTABILITE\EXERCISE%202016\020%20FACTURES%20ACHAT\CLAUZARD%20Matthieu\16-01%20JANVIER\M%20CLAUZARD%20-%20Fact-0002-16%20-%2002.01.16.pdf" TargetMode="External"/><Relationship Id="rId764" Type="http://schemas.openxmlformats.org/officeDocument/2006/relationships/hyperlink" Target="file:///\\192.168.0.150\Commun\01-ATIS%20GROUP\020%20ATIS%20SAS\030%20DEPARTEMENT%20FINANCIER\010%20COMPTABILITE\EXERCISE%202016\020%20FACTURES%20ACHAT\CBSA\16-03%20MARS\CBSA%20-%20Fact%209008%20-%2021.03.16.pdf" TargetMode="External"/><Relationship Id="rId971" Type="http://schemas.openxmlformats.org/officeDocument/2006/relationships/hyperlink" Target="file:///\\192.168.0.150\Commun\01-ATIS%20GROUP\020%20ATIS%20SAS\030%20DEPARTEMENT%20FINANCIER\010%20COMPTABILITE\EXERCISE%202016\020%20FACTURES%20ACHAT\VEGEA\16-05%20MAI\VEGEA%20-%20Fact%202016-0017001_AL%20-%2023.05.16.pdf" TargetMode="External"/><Relationship Id="rId1394" Type="http://schemas.openxmlformats.org/officeDocument/2006/relationships/hyperlink" Target="file:///\\192.168.0.150\Commun\01-ATIS%20GROUP\020%20ATIS%20SAS\030%20DEPARTEMENT%20FINANCIER\010%20COMPTABILITE\EXERCISE%202017\020%20FACTURES%20ACHAT\ACTUAL\16-11%20NOVEMBRE\ACTUAL%20-%20Fact%20742_10000867%20-%2030.11.16.pdf" TargetMode="External"/><Relationship Id="rId1699" Type="http://schemas.openxmlformats.org/officeDocument/2006/relationships/hyperlink" Target="file:///\\192.168.0.150\Commun\01-ATIS%20GROUP\020%20ATIS%20SAS\030%20DEPARTEMENT%20FINANCIER\010%20COMPTABILITE\EXERCISE%202017\020%20FACTURES%20ACHAT\ACTION%20NDT\17-03%20MARS\ACTION%20NDT%20-%20Fact%20F82170279%20-%2015.03.17.pdf" TargetMode="External"/><Relationship Id="rId2000" Type="http://schemas.openxmlformats.org/officeDocument/2006/relationships/hyperlink" Target="file:///\\192.168.0.150\Commun\01-ATIS%20GROUP\020%20ATIS%20SAS\030%20DEPARTEMENT%20FINANCIER\010%20COMPTABILITE\EXERCISE%202017\020%20FACTURES%20ACHAT\NOVA%20PEOPLE\17-06%20JUIN\NOVA%20PEOPLE%20UK%20-%20Fact%204870%20(ABDALLAH)%20-%2030.06.17.pdf" TargetMode="External"/><Relationship Id="rId2238" Type="http://schemas.openxmlformats.org/officeDocument/2006/relationships/hyperlink" Target="file:///\\192.168.0.150\Commun\01-ATIS%20GROUP\020%20ATIS%20SAS\030%20DEPARTEMENT%20FINANCIER\010%20COMPTABILITE\EXERCISE%202018\020%20FACTURES%20ACHAT\ORANGE\0442437967\17-11%20NOVEMBRE\ORANGE%20-%20Fact%200442437967%2017i3-1D11%20-%20%2014.11.17.pdf" TargetMode="External"/><Relationship Id="rId417" Type="http://schemas.openxmlformats.org/officeDocument/2006/relationships/hyperlink" Target="file:///\\192.168.0.150\Commun\01-ATIS%20GROUP\020%20ATIS%20SAS\030%20DEPARTEMENT%20FINANCIER\010%20COMPTABILITE\EXERCISE%202015\020%20FACTURES%20ACHAT\ENERJIA\septembre%202015\ENERJIA%20-%20Fact%20F2015.3562%20(REISER)%20-%2030.09.15.pdf" TargetMode="External"/><Relationship Id="rId624" Type="http://schemas.openxmlformats.org/officeDocument/2006/relationships/hyperlink" Target="file:///\\192.168.0.150\Commun\01-ATIS%20GROUP\020%20ATIS%20SAS\030%20DEPARTEMENT%20FINANCIER\010%20COMPTABILITE\EXERCISE%202016\020%20FACTURES%20ACHAT\TINDILLER%20&amp;%20PINTO\16-01%20JANVIER\TINDILLER%20&amp;%20PINTO%20-%20Fact%2022%20-%2012.01.16.pdf" TargetMode="External"/><Relationship Id="rId831" Type="http://schemas.openxmlformats.org/officeDocument/2006/relationships/hyperlink" Target="file:///\\192.168.0.150\Commun\01-ATIS%20GROUP\020%20ATIS%20SAS\030%20DEPARTEMENT%20FINANCIER\010%20COMPTABILITE\EXERCISE%202016\020%20FACTURES%20ACHAT\ACTION%20NDT\16-04%20AVRIL\ACTION%20NDT%20-%20Fact%20F82160217%20-%2014.04.16.pdf" TargetMode="External"/><Relationship Id="rId1047" Type="http://schemas.openxmlformats.org/officeDocument/2006/relationships/hyperlink" Target="file:///\\192.168.0.150\Commun\01-ATIS%20GROUP\020%20ATIS%20SAS\030%20DEPARTEMENT%20FINANCIER\010%20COMPTABILITE\EXERCISE%202016\020%20FACTURES%20ACHAT\KILOMETRES%20SERVICES\16-06%20JUIN\KM%20SCES%20-%20Fact%20FC9667%20-%2028.06.16.pdf" TargetMode="External"/><Relationship Id="rId1254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79209%20(1022016)%20-%2008.09.16.pdf" TargetMode="External"/><Relationship Id="rId1461" Type="http://schemas.openxmlformats.org/officeDocument/2006/relationships/hyperlink" Target="file:///\\192.168.0.150\Commun\01-ATIS%20GROUP\020%20ATIS%20SAS\030%20DEPARTEMENT%20FINANCIER\010%20COMPTABILITE\EXERCISE%202014\020%20FACTURES%20ACHAT\STAR-LAN\devis%20ATIS%20SAS.pdf" TargetMode="External"/><Relationship Id="rId929" Type="http://schemas.openxmlformats.org/officeDocument/2006/relationships/hyperlink" Target="file:///\\192.168.0.150\Commun\01-ATIS%20GROUP\020%20ATIS%20SAS\030%20DEPARTEMENT%20FINANCIER\010%20COMPTABILITE\EXERCISE%202016\020%20FACTURES%20ACHAT\CLAUZARD%20Matthieu\16-05%20MAI\M%20CLAUZARD%20-%20Fact%202016050001-%2025.05.16.pdf" TargetMode="External"/><Relationship Id="rId1114" Type="http://schemas.openxmlformats.org/officeDocument/2006/relationships/hyperlink" Target="file:///\\192.168.0.150\Commun\01-ATIS%20GROUP\020%20ATIS%20SAS\030%20DEPARTEMENT%20FINANCIER\010%20COMPTABILITE\EXERCISE%202016\020%20FACTURES%20ACHAT\CORIALIS\16-06%20JUIN\CORIALIS%20-%20Fact%2016165%20(DUPRAT)%20Services%20-%2030.06.16.pdf" TargetMode="External"/><Relationship Id="rId1321" Type="http://schemas.openxmlformats.org/officeDocument/2006/relationships/hyperlink" Target="file:///\\192.168.0.150\Commun\01-ATIS%20GROUP\020%20ATIS%20SAS\030%20DEPARTEMENT%20FINANCIER\010%20COMPTABILITE\EXERCISE%202017\020%20FACTURES%20ACHAT\ORANGE\Contrat%20NZ08015\16-11%20NOVEMBRE\ORANGE%20-%20Fact%20F5959927%20-%2001.11.16.pdf" TargetMode="External"/><Relationship Id="rId1559" Type="http://schemas.openxmlformats.org/officeDocument/2006/relationships/hyperlink" Target="file:///\\192.168.0.150\Commun\01-ATIS%20GROUP\020%20ATIS%20SAS\030%20DEPARTEMENT%20FINANCIER\010%20COMPTABILITE\EXERCISE%202017\020%20FACTURES%20ACHAT\ACRO'ZENITH\17-01%20JANVIER\ACRO%20ZENITH%20-%20Fact%201752%20-%2016.01.17.pdf" TargetMode="External"/><Relationship Id="rId1766" Type="http://schemas.openxmlformats.org/officeDocument/2006/relationships/hyperlink" Target="file:///\\192.168.0.150\Commun\01-ATIS%20GROUP\020%20ATIS%20SAS\030%20DEPARTEMENT%20FINANCIER\010%20COMPTABILITE\EXERCISE%202017\020%20FACTURES%20ACHAT\VERTICAL%20SYSTEM%20(TODESCO%20Gionet)\17-01%20JANVIER\G%20TODESCO%20-%20Fact%201701T%20-%2031.01.17.pdf" TargetMode="External"/><Relationship Id="rId1973" Type="http://schemas.openxmlformats.org/officeDocument/2006/relationships/hyperlink" Target="file:///\\192.168.0.150\Commun\01-ATIS%20GROUP\020%20ATIS%20SAS\030%20DEPARTEMENT%20FINANCIER\010%20COMPTABILITE\EXERCISE%202017\020%20FACTURES%20ACHAT\SIXT\17-06%20JUIN\SIXT%20-%20Fact%2056782982%20-%2022.06.17.pdf" TargetMode="External"/><Relationship Id="rId58" Type="http://schemas.openxmlformats.org/officeDocument/2006/relationships/hyperlink" Target="file:///\\192.168.0.150\Commun\01-ATIS%20GROUP\020%20ATIS%20SAS\030%20DEPARTEMENT%20FINANCIER\010%20COMPTABILITE\EXERCISE%202015\020%20FACTURES%20ACHAT\IRATA\mars%202015\IRATA%20Facture%20138635.pdf" TargetMode="External"/><Relationship Id="rId1419" Type="http://schemas.openxmlformats.org/officeDocument/2006/relationships/hyperlink" Target="file:///\\192.168.0.150\Commun\01-ATIS%20GROUP\020%20ATIS%20SAS\030%20DEPARTEMENT%20FINANCIER\010%20COMPTABILITE\EXERCISE%202016\020%20FACTURES%20ACHAT\DIAC%20LOCATION\16-03%20MARS\DIAC%20-%20Fact%20S60208956%20-%2001.03.16.pdf" TargetMode="External"/><Relationship Id="rId1626" Type="http://schemas.openxmlformats.org/officeDocument/2006/relationships/hyperlink" Target="file:///\\192.168.0.150\Commun\01-ATIS%20GROUP\020%20ATIS%20SAS\030%20DEPARTEMENT%20FINANCIER\010%20COMPTABILITE\EXERCISE%202017\020%20FACTURES%20ACHAT\URBAN%20EVASION\17-02%20FEVRIER\URBAN%20-%20Fact%202017-02-015%20-%2024.02.17.pdf" TargetMode="External"/><Relationship Id="rId1833" Type="http://schemas.openxmlformats.org/officeDocument/2006/relationships/hyperlink" Target="file:///\\192.168.0.150\Commun\01-ATIS%20GROUP\020%20ATIS%20SAS\030%20DEPARTEMENT%20FINANCIER\010%20COMPTABILITE\EXERCISE%202017\020%20FACTURES%20ACHAT\NOVA%20PEOPLE\17-04%20AVRIL\NOVA%20-%20Fact%204833%20(MOREL)%20-%2030.04.17.pdf" TargetMode="External"/><Relationship Id="rId1900" Type="http://schemas.openxmlformats.org/officeDocument/2006/relationships/hyperlink" Target="file:///\\192.168.0.150\Commun\01-ATIS%20GROUP\020%20ATIS%20SAS\030%20DEPARTEMENT%20FINANCIER\010%20COMPTABILITE\EXERCISE%202017\020%20FACTURES%20ACHAT\NOVA%20PEOPLE\17-05%20MAI\NOVA%20PEOPLE%20(UK)%20-%20Fact%204853%20(MOREL)%20-%2031.05.17.pdf" TargetMode="External"/><Relationship Id="rId2095" Type="http://schemas.openxmlformats.org/officeDocument/2006/relationships/hyperlink" Target="file:///\\192.168.0.150\Commun\01-ATIS%20GROUP\020%20ATIS%20SAS\030%20DEPARTEMENT%20FINANCIER\010%20COMPTABILITE\EXERCISE%202017\020%20FACTURES%20ACHAT\BIO%20NET\17-08%20AOUT\BIO%20NET%20-%20Fact%201234%20-%2030.08.17.pdf" TargetMode="External"/><Relationship Id="rId274" Type="http://schemas.openxmlformats.org/officeDocument/2006/relationships/hyperlink" Target="file:///\\192.168.0.150\Commun\01-ATIS%20GROUP\020%20ATIS%20SAS\030%20DEPARTEMENT%20FINANCIER\010%20COMPTABILITE\EXERCISE%202015\020%20FACTURES%20ACHAT\EVOLUTEC\15.04%20AVRIL\EVOLUTEC%20-%20Fact%20150401576%20-%2030.04.15.pdf" TargetMode="External"/><Relationship Id="rId481" Type="http://schemas.openxmlformats.org/officeDocument/2006/relationships/hyperlink" Target="file:///\\192.168.0.150\Commun\01-ATIS%20GROUP\020%20ATIS%20SAS\030%20DEPARTEMENT%20FINANCIER\010%20COMPTABILITE\EXERCISE%202016\020%20FACTURES%20ACHAT\SC%20SOLO%20SRL\15-10%20OCTOBRE\SC%20SOLO%20-%20Fact%2073%20-%2019.10.15.pdf" TargetMode="External"/><Relationship Id="rId2162" Type="http://schemas.openxmlformats.org/officeDocument/2006/relationships/hyperlink" Target="file:///\\192.168.0.150\Commun\01-ATIS%20GROUP\020%20ATIS%20SAS\030%20DEPARTEMENT%20FINANCIER\010%20COMPTABILITE\EXERCISE%202018\020%20FACTURES%20ACHAT\TOTAL%20GR\17-10%20OCTOBRE\TOTAL%20GR%20-%20Fact%20F7U16218%20-%2015.10.17.pdf" TargetMode="External"/><Relationship Id="rId134" Type="http://schemas.openxmlformats.org/officeDocument/2006/relationships/hyperlink" Target="file:///\\192.168.0.150\Commun\01-ATIS%20GROUP\020%20ATIS%20SAS\030%20DEPARTEMENT%20FINANCIER\010%20COMPTABILITE\EXERCISE%202015\020%20FACTURES%20ACHAT\ORANGE\Contrat%20NZ08015\ORANGE%20Facture%20loyer%20juin%202015.pdf" TargetMode="External"/><Relationship Id="rId579" Type="http://schemas.openxmlformats.org/officeDocument/2006/relationships/hyperlink" Target="file:///\\192.168.0.150\Commun\01-ATIS%20GROUP\020%20ATIS%20SAS\030%20DEPARTEMENT%20FINANCIER\010%20COMPTABILITE\EXERCISE%202016\020%20FACTURES%20ACHAT\FONTANILLE%20Ludovic\15-10%20OCTOBRE\FONTANILLE%20-%20Fact%202015%2009%20-%2001.10.15.pdf" TargetMode="External"/><Relationship Id="rId786" Type="http://schemas.openxmlformats.org/officeDocument/2006/relationships/hyperlink" Target="file:///\\192.168.0.150\Commun\01-ATIS%20GROUP\020%20ATIS%20SAS\030%20DEPARTEMENT%20FINANCIER\010%20COMPTABILITE\EXERCISE%202016\020%20FACTURES%20ACHAT\DHL\16-03%20MARS\DHL%20-%20Fact%20MRS3593992%20-%2030.03.16.pdf" TargetMode="External"/><Relationship Id="rId993" Type="http://schemas.openxmlformats.org/officeDocument/2006/relationships/hyperlink" Target="file:///\\192.168.0.150\Commun\01-ATIS%20GROUP\020%20ATIS%20SAS\030%20DEPARTEMENT%20FINANCIER\010%20COMPTABILITE\EXERCISE%202014\020%20FACTURES%20ACHAT\PETZL\FACTURE_526386.PDF" TargetMode="External"/><Relationship Id="rId341" Type="http://schemas.openxmlformats.org/officeDocument/2006/relationships/hyperlink" Target="file:///\\192.168.0.150\Commun\01-ATIS%20GROUP\020%20ATIS%20SAS\030%20DEPARTEMENT%20FINANCIER\010%20COMPTABILITE\EXERCISE%202015\020%20FACTURES%20ACHAT\PINTO%20&amp;%20TINDILLER\15.08%20-%20AOUT%202015\PINTO%20&amp;%20TINDILLER%20-%20Fact%202%20(L%20GINET)%20-%2031.08.15.pdf" TargetMode="External"/><Relationship Id="rId439" Type="http://schemas.openxmlformats.org/officeDocument/2006/relationships/hyperlink" Target="file:///\\192.168.0.150\Commun\01-ATIS%20GROUP\020%20ATIS%20SAS\030%20DEPARTEMENT%20FINANCIER\010%20COMPTABILITE\EXERCISE%202016\020%20FACTURES%20ACHAT\PETZL\15-10%20OCTOBRE\PETZL%20-%20Fact%20669256%20-%2030.10.15.pdf" TargetMode="External"/><Relationship Id="rId646" Type="http://schemas.openxmlformats.org/officeDocument/2006/relationships/hyperlink" Target="file:///\\192.168.0.150\Commun\01-ATIS%20GROUP\020%20ATIS%20SAS\030%20DEPARTEMENT%20FINANCIER\010%20COMPTABILITE\EXERCISE%202016\020%20FACTURES%20ACHAT\URBAN%20EVASION\16-01%20JANVIER\URBAN%20EVASION%20-%20Fact%202016-01-008%20-%2030.01.16.pdf" TargetMode="External"/><Relationship Id="rId1069" Type="http://schemas.openxmlformats.org/officeDocument/2006/relationships/hyperlink" Target="file:///\\192.168.0.150\Commun\01-ATIS%20GROUP\020%20ATIS%20SAS\030%20DEPARTEMENT%20FINANCIER\010%20COMPTABILITE\EXERCISE%202016\020%20FACTURES%20ACHAT\IRATA\Fact%20PAYEES\146043%20146046%20146047%20146225\IRATA%20-%20Fact%20146047%20-%2006.05.16.pdf" TargetMode="External"/><Relationship Id="rId1276" Type="http://schemas.openxmlformats.org/officeDocument/2006/relationships/hyperlink" Target="file:///\\192.168.0.150\Commun\01-ATIS%20GROUP\020%20ATIS%20SAS\030%20DEPARTEMENT%20FINANCIER\010%20COMPTABILITE\EXERCISE%202016\020%20FACTURES%20ACHAT\BUREAU%20VERITAS\16-09%20SEPTEMBRE\BUREAU%20VERITAS%20-%20Fact%2016916509%20-%2028.09.16.pdf" TargetMode="External"/><Relationship Id="rId1483" Type="http://schemas.openxmlformats.org/officeDocument/2006/relationships/hyperlink" Target="file:///\\192.168.0.150\Commun\01-ATIS%20GROUP\020%20ATIS%20SAS\030%20DEPARTEMENT%20FINANCIER\010%20COMPTABILITE\EXERCISE%202017\020%20FACTURES%20ACHAT\ARSYS\17-01%20JANVIER\ARSYS%20-%20Fact%20FR2017A000075%20-%2008.01.17.pdf" TargetMode="External"/><Relationship Id="rId2022" Type="http://schemas.openxmlformats.org/officeDocument/2006/relationships/hyperlink" Target="file:///\\192.168.0.150\Commun\01-ATIS%20GROUP\020%20ATIS%20SAS\030%20DEPARTEMENT%20FINANCIER\010%20COMPTABILITE\EXERCISE%202017\020%20FACTURES%20ACHAT\DPI%20INFORMATIQUE\17-07%20JUILLET\DPI%20-%20Fact%20005506%20-%2024.07.17.pdf" TargetMode="External"/><Relationship Id="rId201" Type="http://schemas.openxmlformats.org/officeDocument/2006/relationships/hyperlink" Target="file:///\\192.168.0.150\Commun\01-ATIS%20GROUP\020%20ATIS%20SAS\030%20DEPARTEMENT%20FINANCIER\010%20COMPTABILITE\EXERCISE%202015\020%20FACTURES%20ACHAT\FAC%20SIMILE\FAC%20SIMILE%20Facture%2034094550%20du%2025.03.15.pdf" TargetMode="External"/><Relationship Id="rId506" Type="http://schemas.openxmlformats.org/officeDocument/2006/relationships/hyperlink" Target="file:///\\192.168.0.150\Commun\01-ATIS%20GROUP\020%20ATIS%20SAS\030%20DEPARTEMENT%20FINANCIER\010%20COMPTABILITE\EXERCISE%202015\020%20FACTURES%20ACHAT\LODGIS%20PERDIGUES\QUITTANCE%20DE%20LOYER%20ATIS%20Juin%20et%20Juillet%202015.pdf" TargetMode="External"/><Relationship Id="rId853" Type="http://schemas.openxmlformats.org/officeDocument/2006/relationships/hyperlink" Target="file:///\\192.168.0.150\Commun\01-ATIS%20GROUP\020%20ATIS%20SAS\030%20DEPARTEMENT%20FINANCIER\010%20COMPTABILITE\EXERCISE%202016\020%20FACTURES%20ACHAT\COENS%20ENERGY\16-03%20MARS\COENS%20-%20Fact%20193167-02-MP1602-02%20(Mob%20Demob%20KM%20KIM)%20-%2008.03.16.pdf" TargetMode="External"/><Relationship Id="rId1136" Type="http://schemas.openxmlformats.org/officeDocument/2006/relationships/hyperlink" Target="file:///\\192.168.0.150\Commun\01-ATIS%20GROUP\020%20ATIS%20SAS\030%20DEPARTEMENT%20FINANCIER\010%20COMPTABILITE\EXERCISE%202016\020%20FACTURES%20ACHAT\IRATA\Fact%20ATTENTE%20DE%20RGLMT\IRATA%20-%20Fact%20147487%20-%2002.08.16.pdf" TargetMode="External"/><Relationship Id="rId1690" Type="http://schemas.openxmlformats.org/officeDocument/2006/relationships/hyperlink" Target="file:///\\192.168.0.150\Commun\01-ATIS%20GROUP\020%20ATIS%20SAS\030%20DEPARTEMENT%20FINANCIER\010%20COMPTABILITE\EXERCISE%202017\020%20FACTURES%20ACHAT\MERCIER%20Laurent%20(CONSULTEAM)\17-03%20MARS\L%20MERCIER%20-%20Fact%202017_00205%20-%2017.03.17.pdf" TargetMode="External"/><Relationship Id="rId1788" Type="http://schemas.openxmlformats.org/officeDocument/2006/relationships/hyperlink" Target="file:///\\192.168.0.150\Commun\01-ATIS%20GROUP\020%20ATIS%20SAS\030%20DEPARTEMENT%20FINANCIER\010%20COMPTABILITE\EXERCISE%202017\020%20FACTURES%20ACHAT\CORIALIS%20ENGINEERS\17-03%20MARS\CORIALIS%20ENGINEERS%20-%20Fact%2017030153%20-%2031.03.17.pdf" TargetMode="External"/><Relationship Id="rId1995" Type="http://schemas.openxmlformats.org/officeDocument/2006/relationships/hyperlink" Target="file:///\\192.168.0.150\Commun\01-ATIS%20GROUP\020%20ATIS%20SAS\030%20DEPARTEMENT%20FINANCIER\010%20COMPTABILITE\EXERCISE%202017\020%20FACTURES%20ACHAT\FAC%20SIMILE%20(Partenaire%20Bureautique)\17-06%20JUIN\FAC%20SIMILE%20-%20Fact%2034144023%20-%2026.06.17.pdf" TargetMode="External"/><Relationship Id="rId713" Type="http://schemas.openxmlformats.org/officeDocument/2006/relationships/hyperlink" Target="file:///\\192.168.0.150\Commun\01-ATIS%20GROUP\020%20ATIS%20SAS\030%20DEPARTEMENT%20FINANCIER\010%20COMPTABILITE\EXERCISE%202016\020%20FACTURES%20ACHAT\SIXT\16-02%20FEVRIER\SIXT%20-%20Fact%2055445020%20-%2024.02.16.pdf" TargetMode="External"/><Relationship Id="rId920" Type="http://schemas.openxmlformats.org/officeDocument/2006/relationships/hyperlink" Target="file:///\\192.168.0.150\Commun\01-ATIS%20GROUP\020%20ATIS%20SAS\030%20DEPARTEMENT%20FINANCIER\010%20COMPTABILITE\EXERCISE%202016\020%20FACTURES%20ACHAT\COMETRANS\16-04%20AVRIL\COMETRANS%20-%20Fact%20303093%20-%2029.04.16.pdf" TargetMode="External"/><Relationship Id="rId1343" Type="http://schemas.openxmlformats.org/officeDocument/2006/relationships/hyperlink" Target="file:///\\192.168.0.150\Commun\01-ATIS%20GROUP\020%20ATIS%20SAS\030%20DEPARTEMENT%20FINANCIER\010%20COMPTABILITE\EXERCISE%202017\020%20FACTURES%20ACHAT\POLLINO%20Laura\16-11%20NOVEMBRE\POLLINO%20-%20Fact%20F-2016-006%20-%2016.11.16.pdf" TargetMode="External"/><Relationship Id="rId1550" Type="http://schemas.openxmlformats.org/officeDocument/2006/relationships/hyperlink" Target="file:///\\192.168.0.150\Commun\01-ATIS%20GROUP\020%20ATIS%20SAS\030%20DEPARTEMENT%20FINANCIER\010%20COMPTABILITE\EXERCISE%202017\020%20FACTURES%20ACHAT\ROPE%20BASE%20(R%20CARTER)\17-01%20JANVIER\ROPE%20BASE%20-%20Fact%20RBLA198%20-%2030.01.17.pdf" TargetMode="External"/><Relationship Id="rId1648" Type="http://schemas.openxmlformats.org/officeDocument/2006/relationships/hyperlink" Target="file:///\\192.168.0.150\Commun\01-ATIS%20GROUP\020%20ATIS%20SAS\030%20DEPARTEMENT%20FINANCIER\010%20COMPTABILITE\EXERCISE%202017\020%20FACTURES%20ACHAT\LA%20POSTE\17-03%20MARS\LA%20POSTE%20-%20Fact%2046723355%20-%2007.03.17.pdf" TargetMode="External"/><Relationship Id="rId1203" Type="http://schemas.openxmlformats.org/officeDocument/2006/relationships/hyperlink" Target="file:///\\192.168.0.150\Commun\01-ATIS%20GROUP\020%20ATIS%20SAS\030%20DEPARTEMENT%20FINANCIER\010%20COMPTABILITE\EXERCISE%202016\020%20FACTURES%20ACHAT\NOVA%20SUBSEA\16-09%20SEPTEMBRE\NOVA%20-%20Fact%205605%20(Manester%20Exp%202016%2009%2012-13)%20-%2030.09.16.pdf" TargetMode="External"/><Relationship Id="rId1410" Type="http://schemas.openxmlformats.org/officeDocument/2006/relationships/hyperlink" Target="file:///\\192.168.0.150\Commun\01-ATIS%20GROUP\020%20ATIS%20SAS\030%20DEPARTEMENT%20FINANCIER\010%20COMPTABILITE\EXERCISE%202016\020%20FACTURES%20ACHAT\EQUIPEMENT%20ET%20FORMATION%201ERS%20SECOURS\16-09%20SEPTEMBRE\EFPS%20-%20Fact%202016-002%20-%2014.09.16.pdf" TargetMode="External"/><Relationship Id="rId1508" Type="http://schemas.openxmlformats.org/officeDocument/2006/relationships/hyperlink" Target="file:///\\192.168.0.150\Commun\01-ATIS%20GROUP\020%20ATIS%20SAS\030%20DEPARTEMENT%20FINANCIER\010%20COMPTABILITE\EXERCISE%202017\020%20FACTURES%20ACHAT\COMFORT%20HOTEL\17-01%20JANVIER\COMFORT%20HOTEL%20-%20Fact%209334%20-%2006.01.17.pdf" TargetMode="External"/><Relationship Id="rId1855" Type="http://schemas.openxmlformats.org/officeDocument/2006/relationships/hyperlink" Target="file:///\\192.168.0.150\Commun\01-ATIS%20GROUP\020%20ATIS%20SAS\030%20DEPARTEMENT%20FINANCIER\010%20COMPTABILITE\EXERCISE%202017\020%20FACTURES%20ACHAT\EVOLUTEC\17-04%20AVRIL\EVOLUTEC%20INT%20-%20Fact%20EI170401352%20(CAMLONG)%20-%2030.04.17.pdf" TargetMode="External"/><Relationship Id="rId1715" Type="http://schemas.openxmlformats.org/officeDocument/2006/relationships/hyperlink" Target="file:///\\192.168.0.150\Commun\01-ATIS%20GROUP\020%20ATIS%20SAS\030%20DEPARTEMENT%20FINANCIER\010%20COMPTABILITE\EXERCISE%202017\020%20FACTURES%20ACHAT\PETZL\17-03%20MARS\PETZL%20-%20Fact%207000139183%20(0672017)%20-%2029.03.17.pdf" TargetMode="External"/><Relationship Id="rId1922" Type="http://schemas.openxmlformats.org/officeDocument/2006/relationships/hyperlink" Target="file:///\\192.168.0.150\Commun\01-ATIS%20GROUP\020%20ATIS%20SAS\030%20DEPARTEMENT%20FINANCIER\010%20COMPTABILITE\EXERCISE%202017\020%20FACTURES%20ACHAT\CORIALIS\17-05%20MAI\CORIALIS%20-%20Fact%2017080%20(MANIN%20service)%20-%2031.05.17.pdf" TargetMode="External"/><Relationship Id="rId296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41%20-%2006.08.15.pdf" TargetMode="External"/><Relationship Id="rId2184" Type="http://schemas.openxmlformats.org/officeDocument/2006/relationships/hyperlink" Target="file:///\\192.168.0.150\Commun\01-ATIS%20GROUP\020%20ATIS%20SAS\030%20DEPARTEMENT%20FINANCIER\010%20COMPTABILITE\EXERCISE%202018\020%20FACTURES%20ACHAT\IRATA\A%20PAYER\IRATA%20-%20Fact%20155428%20-%2025.10.17.pdf" TargetMode="External"/><Relationship Id="rId156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74%20-%20Online%201st%20registration%20Christophe%20MICHELON%20-%2003.06.15.pdf" TargetMode="External"/><Relationship Id="rId363" Type="http://schemas.openxmlformats.org/officeDocument/2006/relationships/hyperlink" Target="file:///\\192.168.0.150\Commun\01-ATIS%20GROUP\020%20ATIS%20SAS\030%20DEPARTEMENT%20FINANCIER\010%20COMPTABILITE\EXERCISE%202015\020%20FACTURES%20ACHAT\DHL\septembre%202015\DHL%20-%20Fact%20MRS3418020%20-%2030.09.15.pdf" TargetMode="External"/><Relationship Id="rId570" Type="http://schemas.openxmlformats.org/officeDocument/2006/relationships/hyperlink" Target="file:///\\192.168.0.150\Commun\01-ATIS%20GROUP\020%20ATIS%20SAS\030%20DEPARTEMENT%20FINANCIER\010%20COMPTABILITE\EXERCISE%202015\020%20FACTURES%20ACHAT\EVOLUTEC\15.07%20JUILLET\07-15%20JUILLET%20-%20Fac_EI150700886.pdf" TargetMode="External"/><Relationship Id="rId2044" Type="http://schemas.openxmlformats.org/officeDocument/2006/relationships/hyperlink" Target="file:///\\192.168.0.150\Commun\01-ATIS%20GROUP\020%20ATIS%20SAS\030%20DEPARTEMENT%20FINANCIER\010%20COMPTABILITE\EXERCISE%202017\020%20FACTURES%20ACHAT\ACTUAL%20SETT%20IDF\17-07%20JUILLET\ACTUAL%20SETT%20-%20Fact%2075400645%20-%2031.07.17.pdf" TargetMode="External"/><Relationship Id="rId2251" Type="http://schemas.openxmlformats.org/officeDocument/2006/relationships/hyperlink" Target="file:///\\192.168.0.150\Commun\01-ATIS%20GROUP\020%20ATIS%20SAS\030%20DEPARTEMENT%20FINANCIER\010%20COMPTABILITE\EXERCISE%202018\020%20FACTURES%20ACHAT\VOLKSWAGEN%20BANK\17-12%20DECEMBRE\VOLKSWAGEN%20BANK%20-%20Fact%20F036075390-%2001.12.17.pdf" TargetMode="External"/><Relationship Id="rId223" Type="http://schemas.openxmlformats.org/officeDocument/2006/relationships/hyperlink" Target="file:///\\192.168.0.150\Commun\01-ATIS%20GROUP\020%20ATIS%20SAS\030%20DEPARTEMENT%20FINANCIER\010%20COMPTABILITE\EXERCISE%202015\020%20FACTURES%20ACHAT\EVOLUTEC\15.05%20MAI\05-15%20MAI%20-%20Fac_EI150500841.pdf" TargetMode="External"/><Relationship Id="rId430" Type="http://schemas.openxmlformats.org/officeDocument/2006/relationships/hyperlink" Target="file:///\\192.168.0.150\Commun\01-ATIS%20GROUP\020%20ATIS%20SAS\030%20DEPARTEMENT%20FINANCIER\010%20COMPTABILITE\EXERCISE%202016\020%20FACTURES%20ACHAT\ATIS%20NEBEST%20ANGOLA\15-10%20OCTOBRE\ANA%20-%20Fact%20AO%2001015%20-%2007.10.15.pdf" TargetMode="External"/><Relationship Id="rId668" Type="http://schemas.openxmlformats.org/officeDocument/2006/relationships/hyperlink" Target="file:///\\192.168.0.150\Commun\01-ATIS%20GROUP\020%20ATIS%20SAS\030%20DEPARTEMENT%20FINANCIER\010%20COMPTABILITE\EXERCISE%202016\020%20FACTURES%20ACHAT\FONTANILLE%20Ludovic\16-02%20FEVRIER\L%20FONTANILLE%20-%20TS%20F&#233;vrier%202016.pdf" TargetMode="External"/><Relationship Id="rId875" Type="http://schemas.openxmlformats.org/officeDocument/2006/relationships/hyperlink" Target="file:///\\192.168.0.150\Commun\01-ATIS%20GROUP\020%20ATIS%20SAS\030%20DEPARTEMENT%20FINANCIER\010%20COMPTABILITE\EXERCISE%202016\020%20FACTURES%20ACHAT\SC%20SOLO%20SRL\16-05%20MAI\SC%20SOLO%20-%20Fact%2027%20-%2004.05.16.pdf" TargetMode="External"/><Relationship Id="rId1060" Type="http://schemas.openxmlformats.org/officeDocument/2006/relationships/hyperlink" Target="file:///\\192.168.0.150\Commun\01-ATIS%20GROUP\020%20ATIS%20SAS\030%20DEPARTEMENT%20FINANCIER\010%20COMPTABILITE\EXERCISE%202016\020%20FACTURES%20ACHAT\PARK%20&amp;%20SUITES%20MRS\16-06%20JUIN\P&amp;S%20MRS%20-%20Fact%20075_2052306%20-%2023.06.16.pdf" TargetMode="External"/><Relationship Id="rId1298" Type="http://schemas.openxmlformats.org/officeDocument/2006/relationships/hyperlink" Target="file:///\\192.168.0.150\Commun\01-ATIS%20GROUP\020%20ATIS%20SAS\030%20DEPARTEMENT%20FINANCIER\010%20COMPTABILITE\EXERCISE%202017\020%20FACTURES%20ACHAT\ARSYS\16-10%20OCTOBRE\ARSYS%20-%20Fact%20FR2016A002914%20-%2018.10.16.pdf" TargetMode="External"/><Relationship Id="rId2111" Type="http://schemas.openxmlformats.org/officeDocument/2006/relationships/hyperlink" Target="file:///\\192.168.0.150\Commun\01-ATIS%20GROUP\020%20ATIS%20SAS\030%20DEPARTEMENT%20FINANCIER\010%20COMPTABILITE\EXERCISE%202017\020%20FACTURES%20ACHAT\BEAL\17-09%20SEPTEMBRE\BEAL%20-%20Fact%20BVF177439%20-%2011.09.17.pdf" TargetMode="External"/><Relationship Id="rId528" Type="http://schemas.openxmlformats.org/officeDocument/2006/relationships/hyperlink" Target="file:///\\192.168.0.150\Commun\01-ATIS%20GROUP\020%20ATIS%20SAS\030%20DEPARTEMENT%20FINANCIER\010%20COMPTABILITE\EXERCISE%202016\020%20FACTURES%20ACHAT\COMFORT%20HOTEL\15-12%20DECEMBRE\COMFORT%20HOTEL%20-%20Fact%202203%20-%2011.12.15.pdf" TargetMode="External"/><Relationship Id="rId735" Type="http://schemas.openxmlformats.org/officeDocument/2006/relationships/hyperlink" Target="file:///\\192.168.0.150\Commun\01-ATIS%20GROUP\020%20ATIS%20SAS\030%20DEPARTEMENT%20FINANCIER\010%20COMPTABILITE\EXERCISE%202016\020%20FACTURES%20ACHAT\SCI%20COUPERIGNE\16-02%20FEVRIER\SCI%20COUPERIGNE%20-%20Fact%2029%20-%2029.02.16.pdf" TargetMode="External"/><Relationship Id="rId942" Type="http://schemas.openxmlformats.org/officeDocument/2006/relationships/hyperlink" Target="file:///\\192.168.0.150\Commun\01-ATIS%20GROUP\020%20ATIS%20SAS\030%20DEPARTEMENT%20FINANCIER\010%20COMPTABILITE\EXERCISE%202016\020%20FACTURES%20ACHAT\VERTICAL%20SYSTEMS%20(Gionet)\16-04%20AVRIL\VERTICAL%20-%20Fact%201601%20-%2011.04.16.pdf" TargetMode="External"/><Relationship Id="rId1158" Type="http://schemas.openxmlformats.org/officeDocument/2006/relationships/hyperlink" Target="file:///\\192.168.0.150\Commun\01-ATIS%20GROUP\020%20ATIS%20SAS\030%20DEPARTEMENT%20FINANCIER\010%20COMPTABILITE\EXERCISE%202016\020%20FACTURES%20ACHAT\PETZL\16-05%20MAI\PETZL%20-%20Fact%207000046012%20(0742016)%20-%2023.05.16.pdf" TargetMode="External"/><Relationship Id="rId1365" Type="http://schemas.openxmlformats.org/officeDocument/2006/relationships/hyperlink" Target="file:///\\192.168.0.150\Commun\01-ATIS%20GROUP\020%20ATIS%20SAS\030%20DEPARTEMENT%20FINANCIER\010%20COMPTABILITE\EXERCISE%202017\020%20FACTURES%20ACHAT\PETZL\16-11%20NOVEMBRE\PETZL%20-%20Fact%207000100725%20(0152017)%20-%2028.11.16.pdf" TargetMode="External"/><Relationship Id="rId1572" Type="http://schemas.openxmlformats.org/officeDocument/2006/relationships/hyperlink" Target="file:///\\192.168.0.150\Commun\01-ATIS%20GROUP\020%20ATIS%20SAS\030%20DEPARTEMENT%20FINANCIER\010%20COMPTABILITE\EXERCISE%202017\020%20FACTURES%20ACHAT\ACCESS%20VERTICAL%20(N%20LE%20PLAIN)\17-01%20JANVIER\ACCESS%20VERTICAL%20-%20Fact%20ATIS%2001-17%20-%2030.01.17.pdf" TargetMode="External"/><Relationship Id="rId2209" Type="http://schemas.openxmlformats.org/officeDocument/2006/relationships/hyperlink" Target="file:///\\192.168.0.150\Commun\01-ATIS%20GROUP\020%20ATIS%20SAS\030%20DEPARTEMENT%20FINANCIER\010%20COMPTABILITE\EXERCISE%202018\020%20FACTURES%20ACHAT\VOLKSWAGEN%20BANK\17-10%20OCTOBRE\VOLKSWAGEN%20BANK%20-%20Fact%20F035369620%20-%2001.10.17.pdf" TargetMode="External"/><Relationship Id="rId1018" Type="http://schemas.openxmlformats.org/officeDocument/2006/relationships/hyperlink" Target="file:///\\192.168.0.150\Commun\01-ATIS%20GROUP\020%20ATIS%20SAS\030%20DEPARTEMENT%20FINANCIER\010%20COMPTABILITE\EXERCISE%202016\020%20FACTURES%20ACHAT\IRATA\Fact%20ATTENTE%20DE%20RGLMT\IRATA%20-%20Fact%20146856%20-%2022.06.16.pdf" TargetMode="External"/><Relationship Id="rId1225" Type="http://schemas.openxmlformats.org/officeDocument/2006/relationships/hyperlink" Target="file:///\\192.168.0.150\Commun\01-ATIS%20GROUP\020%20ATIS%20SAS\030%20DEPARTEMENT%20FINANCIER\010%20COMPTABILITE\EXERCISE%202016\020%20FACTURES%20ACHAT\ENERJIA\16-05%20MAI\ENERJIA%20-%20Fact%20F20164089%20(GORRIA%20presta)%20-%2031.05.16.pdf" TargetMode="External"/><Relationship Id="rId1432" Type="http://schemas.openxmlformats.org/officeDocument/2006/relationships/hyperlink" Target="file:///\\192.168.0.150\Commun\01-ATIS%20GROUP\020%20ATIS%20SAS\030%20DEPARTEMENT%20FINANCIER\010%20COMPTABILITE\EXERCISE%202017\020%20FACTURES%20ACHAT\NEBEST\16-11%20NOVEMBRE\NEBEST%20-%20Fact%20N-FC16000503%20-%2030.11.16.pdf" TargetMode="External"/><Relationship Id="rId1877" Type="http://schemas.openxmlformats.org/officeDocument/2006/relationships/hyperlink" Target="file:///\\192.168.0.150\Commun\01-ATIS%20GROUP\020%20ATIS%20SAS\030%20DEPARTEMENT%20FINANCIER\010%20COMPTABILITE\EXERCISE%202017\020%20FACTURES%20ACHAT\SIXT\17-05%20MAI\SIXT%20-%20Fact%2056696484%20-%2022.05.17.pdf" TargetMode="External"/><Relationship Id="rId71" Type="http://schemas.openxmlformats.org/officeDocument/2006/relationships/hyperlink" Target="file:///\\192.168.0.150\Commun\01-ATIS%20GROUP\020%20ATIS%20SAS\030%20DEPARTEMENT%20FINANCIER\010%20COMPTABILITE\EXERCISE%202015\020%20FACTURES%20ACHAT\SC%20SOLO\f&#233;vrier%202015\invoice%20EUR%20and%20LEI%20assessment%2020%20Feb.pdf" TargetMode="External"/><Relationship Id="rId802" Type="http://schemas.openxmlformats.org/officeDocument/2006/relationships/hyperlink" Target="file:///\\192.168.0.150\Commun\01-ATIS%20GROUP\020%20ATIS%20SAS\030%20DEPARTEMENT%20FINANCIER\010%20COMPTABILITE\EXERCISE%202016\020%20FACTURES%20ACHAT\ACTUAL\16-03%20MARS\ACTUAL%20-%20Fact%20742_1000143%20-%2031.03.16.pdf" TargetMode="External"/><Relationship Id="rId1737" Type="http://schemas.openxmlformats.org/officeDocument/2006/relationships/hyperlink" Target="file:///\\192.168.0.150\Commun\01-ATIS%20GROUP\020%20ATIS%20SAS\030%20DEPARTEMENT%20FINANCIER\010%20COMPTABILITE\EXERCISE%202017\020%20FACTURES%20ACHAT\ELEVATED%20SYSTEMS\17-04%20AVRIL\ELEVATED%20SYSTEMS%20-%20Fact%201106%20-%2003.04.17.pdf" TargetMode="External"/><Relationship Id="rId1944" Type="http://schemas.openxmlformats.org/officeDocument/2006/relationships/hyperlink" Target="file:///\\192.168.0.150\Commun\01-ATIS%20GROUP\020%20ATIS%20SAS\030%20DEPARTEMENT%20FINANCIER\010%20COMPTABILITE\EXERCISE%202017\020%20FACTURES%20ACHAT\PETZL\17-06%20JUIN\PETZL%20-%20Fact%207000166488%20(0932017)%20-%2021.06.17.pdf" TargetMode="External"/><Relationship Id="rId29" Type="http://schemas.openxmlformats.org/officeDocument/2006/relationships/hyperlink" Target="file:///\\192.168.0.150\Commun\01-ATIS%20GROUP\020%20ATIS%20SAS\030%20DEPARTEMENT%20FINANCIER\010%20COMPTABILITE\EXERCISE%202015\020%20FACTURES%20ACHAT\IRATA\f&#233;vrier%202015\IRATA%20Invoice%20138079%20du%2024.02.15.pdf" TargetMode="External"/><Relationship Id="rId178" Type="http://schemas.openxmlformats.org/officeDocument/2006/relationships/hyperlink" Target="file:///\\192.168.0.150\Commun\01-ATIS%20GROUP\020%20ATIS%20SAS\030%20DEPARTEMENT%20FINANCIER\010%20COMPTABILITE\EXERCISE%202015\020%20FACTURES%20ACHAT\FONTANILLE\2015%2003\Invoice%202015%2003%20REV1.pdf" TargetMode="External"/><Relationship Id="rId1804" Type="http://schemas.openxmlformats.org/officeDocument/2006/relationships/hyperlink" Target="file:///\\192.168.0.150\Commun\01-ATIS%20GROUP\020%20ATIS%20SAS\030%20DEPARTEMENT%20FINANCIER\010%20COMPTABILITE\EXERCISE%202017\020%20FACTURES%20ACHAT\DIAC%20LOCATION\17-05%20MAI\DIAC%20LOCATION%20-%20Fact%20S70478413%20-%2001.05.17.pdf" TargetMode="External"/><Relationship Id="rId385" Type="http://schemas.openxmlformats.org/officeDocument/2006/relationships/hyperlink" Target="file:///\\192.168.0.150\Commun\01-ATIS%20GROUP\020%20ATIS%20SAS\030%20DEPARTEMENT%20FINANCIER\010%20COMPTABILITE\EXERCISE%202015\020%20FACTURES%20ACHAT\ATIS%20CONGO\SEPTEMBRE%202015\ATIS%20CONGO%20-%20Fact%20CG1542015ATIS%20-%2030.09.15.pdf" TargetMode="External"/><Relationship Id="rId592" Type="http://schemas.openxmlformats.org/officeDocument/2006/relationships/hyperlink" Target="file:///\\192.168.0.150\Commun\01-ATIS%20GROUP\020%20ATIS%20SAS\030%20DEPARTEMENT%20FINANCIER\010%20COMPTABILITE\EXERCISE%202016\020%20FACTURES%20ACHAT\LYRECO\15-12%20DECEMBRE\LYRECO%20-%20Fact%205810319081%20-%2031.12.16.pdf" TargetMode="External"/><Relationship Id="rId2066" Type="http://schemas.openxmlformats.org/officeDocument/2006/relationships/hyperlink" Target="file:///\\192.168.0.150\Commun\01-ATIS%20GROUP\020%20ATIS%20SAS\030%20DEPARTEMENT%20FINANCIER\010%20COMPTABILITE\EXERCISE%202017\020%20FACTURES%20ACHAT\ASSO%20SPORT%20ELEC%20PARIS\17-08%20AOUT\ASEP%20-%20FACT%20CHALLENGE%20NUCLEAIRE%2022.08.17.pdf" TargetMode="External"/><Relationship Id="rId245" Type="http://schemas.openxmlformats.org/officeDocument/2006/relationships/hyperlink" Target="file:///\\192.168.0.150\Commun\01-ATIS%20GROUP\020%20ATIS%20SAS\030%20DEPARTEMENT%20FINANCIER\010%20COMPTABILITE\EXERCISE%202015\020%20FACTURES%20ACHAT\SC%20SOLO\juillet%202015\SC%20SOLO%20-%20Fact%2050%20-%2013.07.15.pdf" TargetMode="External"/><Relationship Id="rId452" Type="http://schemas.openxmlformats.org/officeDocument/2006/relationships/hyperlink" Target="file:///\\192.168.0.150\Commun\01-ATIS%20GROUP\020%20ATIS%20SAS\030%20DEPARTEMENT%20FINANCIER\010%20COMPTABILITE\EXERCISE%202016\020%20FACTURES%20ACHAT\HILTI\15-11%20NOVEMBRE\HILTI%20-%20Fact%20FM%204092022077%20-%2001.11.15.pdf" TargetMode="External"/><Relationship Id="rId897" Type="http://schemas.openxmlformats.org/officeDocument/2006/relationships/hyperlink" Target="file:///\\192.168.0.150\Commun\01-ATIS%20GROUP\020%20ATIS%20SAS\030%20DEPARTEMENT%20FINANCIER\010%20COMPTABILITE\EXERCISE%202016\020%20FACTURES%20ACHAT\PETZL\16-05%20MAI\PETZL%20-%20Fact%207000043807%20(0722016)%20-%2013.05.16.pdf" TargetMode="External"/><Relationship Id="rId1082" Type="http://schemas.openxmlformats.org/officeDocument/2006/relationships/hyperlink" Target="file:///\\192.168.0.150\Commun\01-ATIS%20GROUP\020%20ATIS%20SAS\030%20DEPARTEMENT%20FINANCIER\010%20COMPTABILITE\EXERCISE%202016\020%20FACTURES%20ACHAT\PETZL\16-04%20AVRIL\PETZL%20-%20Fact%207000038810%20(0692016)%20-%2028.04.16.pdf" TargetMode="External"/><Relationship Id="rId2133" Type="http://schemas.openxmlformats.org/officeDocument/2006/relationships/hyperlink" Target="file:///\\192.168.0.150\Commun\01-ATIS%20GROUP\020%20ATIS%20SAS\030%20DEPARTEMENT%20FINANCIER\010%20COMPTABILITE\EXERCISE%202018\020%20FACTURES%20ACHAT\ACCESS%20VERTICAL%20(N%20LE%20PLAIN)\17-10%20OCTOBRE\ACCES%20VERTICAL%20-%20ATIS%20SAS%20invoice%2006-17%20%2001.10.17.pdf" TargetMode="External"/><Relationship Id="rId105" Type="http://schemas.openxmlformats.org/officeDocument/2006/relationships/hyperlink" Target="file:///\\192.168.0.150\Commun\01-ATIS%20GROUP\020%20ATIS%20SAS\030%20DEPARTEMENT%20FINANCIER\010%20COMPTABILITE\EXERCISE%202015\020%20FACTURES%20ACHAT\PETZL\mars%202015\Facture%20622409%20du%2009.03.15.pdf" TargetMode="External"/><Relationship Id="rId312" Type="http://schemas.openxmlformats.org/officeDocument/2006/relationships/hyperlink" Target="file:///\\192.168.0.150\Commun\01-ATIS%20GROUP\020%20ATIS%20SAS\030%20DEPARTEMENT%20FINANCIER\010%20COMPTABILITE\EXERCISE%202015\020%20FACTURES%20ACHAT\LEEA\juillet%202015\LEEA%20-%20Fact%2043811%20-%2031.07.15.pdf" TargetMode="External"/><Relationship Id="rId757" Type="http://schemas.openxmlformats.org/officeDocument/2006/relationships/hyperlink" Target="file:///\\192.168.0.150\Commun\01-ATIS%20GROUP\020%20ATIS%20SAS\030%20DEPARTEMENT%20FINANCIER\010%20COMPTABILITE\EXERCISE%202016\020%20FACTURES%20ACHAT\CBSA\16-02%20FEVRIER\CBSA%20-%20Fact%209267%20(G%20LAUGEROTTE)%20-%2026.02.16.pdf" TargetMode="External"/><Relationship Id="rId964" Type="http://schemas.openxmlformats.org/officeDocument/2006/relationships/hyperlink" Target="file:///\\192.168.0.150\Commun\01-ATIS%20GROUP\020%20ATIS%20SAS\030%20DEPARTEMENT%20FINANCIER\010%20COMPTABILITE\EXERCISE%202016\020%20FACTURES%20ACHAT\ENERJIA\16-01%20JANVIER\ENERJIA%20-%20Fact%20F2016.3789%20B%20(GORRIA%20-%20NDF)%20-%2031.01.16.pdf" TargetMode="External"/><Relationship Id="rId1387" Type="http://schemas.openxmlformats.org/officeDocument/2006/relationships/hyperlink" Target="file:///\\192.168.0.150\Commun\01-ATIS%20GROUP\020%20ATIS%20SAS\030%20DEPARTEMENT%20FINANCIER\010%20COMPTABILITE\EXERCISE%202017\020%20FACTURES%20ACHAT\SC%20SOLO\16-11%20NOVEMBRE\SC%20SOLO%20-%20Fact%2078%20-%2029.11.16.pdf" TargetMode="External"/><Relationship Id="rId1594" Type="http://schemas.openxmlformats.org/officeDocument/2006/relationships/hyperlink" Target="file:///\\192.168.0.150\Commun\01-ATIS%20GROUP\020%20ATIS%20SAS\030%20DEPARTEMENT%20FINANCIER\010%20COMPTABILITE\EXERCISE%202017\020%20FACTURES%20ACHAT\CORIALIS\17-01%20JANVIER\CORIALIS%20-%20Fact%2017002%20(MANIN%20Services)%20-%2031.01.17.pdf" TargetMode="External"/><Relationship Id="rId2200" Type="http://schemas.openxmlformats.org/officeDocument/2006/relationships/hyperlink" Target="file:///\\192.168.0.150\Commun\01-ATIS%20GROUP\020%20ATIS%20SAS\030%20DEPARTEMENT%20FINANCIER\010%20COMPTABILITE\EXERCISE%202018\020%20FACTURES%20ACHAT\SCI%20MONT%20AUGUSTIN\17-11%20NOVEMBRE\SCI%20MONT%20AUGUSTIN%20-%20Fact%202017.11_01%20-%2007.11.2017.pdf" TargetMode="External"/><Relationship Id="rId93" Type="http://schemas.openxmlformats.org/officeDocument/2006/relationships/hyperlink" Target="file:///\\192.168.0.150\Commun\01-ATIS%20GROUP\020%20ATIS%20SAS\030%20DEPARTEMENT%20FINANCIER\010%20COMPTABILITE\EXERCISE%202015\020%20FACTURES%20ACHAT\PRINTSTORE\2015%2005-MAI\PRINTSTORE%20-%20Fact%20PR1505-01%20-%2004.05.15.pdf" TargetMode="External"/><Relationship Id="rId617" Type="http://schemas.openxmlformats.org/officeDocument/2006/relationships/hyperlink" Target="file:///\\192.168.0.150\Commun\01-ATIS%20GROUP\020%20ATIS%20SAS\030%20DEPARTEMENT%20FINANCIER\010%20COMPTABILITE\EXERCISE%202016\020%20FACTURES%20ACHAT\PETZL\16-01%20JANVIER\PETZL%20-%20Fact%207000001561%20(0222016)%20-%2006.01.15.pdf" TargetMode="External"/><Relationship Id="rId824" Type="http://schemas.openxmlformats.org/officeDocument/2006/relationships/hyperlink" Target="file:///\\192.168.0.150\Commun\01-ATIS%20GROUP\020%20ATIS%20SAS\030%20DEPARTEMENT%20FINANCIER\010%20COMPTABILITE\EXERCISE%202016\020%20FACTURES%20ACHAT\COMETRANS\16-03%20MARS\COMETRANS%20-%20Fact%20302971%20-%2024.03.16.pdf" TargetMode="External"/><Relationship Id="rId1247" Type="http://schemas.openxmlformats.org/officeDocument/2006/relationships/hyperlink" Target="file:///\\192.168.0.150\Commun\01-ATIS%20GROUP\020%20ATIS%20SAS\030%20DEPARTEMENT%20FINANCIER\010%20COMPTABILITE\EXERCISE%202016\020%20FACTURES%20ACHAT\MERCIER%20Laurent\16-09%20SEPTEMBRE\L%20MERCIER%20-%20Fact%202016_00165%20-%2011.09.16.pdf" TargetMode="External"/><Relationship Id="rId1454" Type="http://schemas.openxmlformats.org/officeDocument/2006/relationships/hyperlink" Target="file:///\\192.168.0.150\Commun\01-ATIS%20GROUP\020%20ATIS%20SAS\030%20DEPARTEMENT%20FINANCIER\010%20COMPTABILITE\EXERCISE%202017\020%20FACTURES%20ACHAT\SIXT\16-12%20DECEMBRE\SIXT%20-%20Fact%2056261587%20-%2021.12.16.pdf" TargetMode="External"/><Relationship Id="rId1661" Type="http://schemas.openxmlformats.org/officeDocument/2006/relationships/hyperlink" Target="file:///\\192.168.0.150\Commun\01-ATIS%20GROUP\020%20ATIS%20SAS\030%20DEPARTEMENT%20FINANCIER\010%20COMPTABILITE\EXERCISE%202017\020%20FACTURES%20ACHAT\PETZL\17-03%20MARS\PETZL%20-%20Fact%207000131699%20(0602017)%20-%2006.03.17.pdf" TargetMode="External"/><Relationship Id="rId1899" Type="http://schemas.openxmlformats.org/officeDocument/2006/relationships/hyperlink" Target="file:///\\192.168.0.150\Commun\01-ATIS%20GROUP\020%20ATIS%20SAS\030%20DEPARTEMENT%20FINANCIER\010%20COMPTABILITE\EXERCISE%202017\020%20FACTURES%20ACHAT\NOVA%20PEOPLE\17-05%20MAI\NOVA%20PEOPLE%20(UK)%20-%20Fact%204852%20(MANESTER)%20-%2031.05.17.pdf" TargetMode="External"/><Relationship Id="rId1107" Type="http://schemas.openxmlformats.org/officeDocument/2006/relationships/hyperlink" Target="file:///\\192.168.0.150\Commun\01-ATIS%20GROUP\020%20ATIS%20SAS\030%20DEPARTEMENT%20FINANCIER\010%20COMPTABILITE\EXERCISE%202016\020%20FACTURES%20ACHAT\AB%20CERTIFICATION\16-07%20JUILLET\AB%20CERTIF%20-%20Fact%2016.07.8658%20-%2001.07.16.pdf" TargetMode="External"/><Relationship Id="rId1314" Type="http://schemas.openxmlformats.org/officeDocument/2006/relationships/hyperlink" Target="file:///\\192.168.0.150\Commun\01-ATIS%20GROUP\020%20ATIS%20SAS\030%20DEPARTEMENT%20FINANCIER\010%20COMPTABILITE\EXERCISE%202017\020%20FACTURES%20ACHAT\BIO%20NET\16-10%20OCTOBRE\BIO%20NET%20-%20Fact%20FA0914%20-%2031.10.16.pdf" TargetMode="External"/><Relationship Id="rId1521" Type="http://schemas.openxmlformats.org/officeDocument/2006/relationships/hyperlink" Target="file:///\\192.168.0.150\Commun\01-ATIS%20GROUP\020%20ATIS%20SAS\030%20DEPARTEMENT%20FINANCIER\010%20COMPTABILITE\EXERCISE%202017\020%20FACTURES%20ACHAT\CBSA\16-12%20DECEMBRE\CBSA%20-%20Fact%2011249%20-%2031.12.16.pdf" TargetMode="External"/><Relationship Id="rId1759" Type="http://schemas.openxmlformats.org/officeDocument/2006/relationships/hyperlink" Target="file:///\\192.168.0.150\Commun\01-ATIS%20GROUP\020%20ATIS%20SAS\030%20DEPARTEMENT%20FINANCIER\010%20COMPTABILITE\EXERCISE%202017\020%20FACTURES%20ACHAT\CORIALIS\17-03%20MARS\CORIALIS%20-%20Fact%2017038%20(MANIN%20Service)%20-%2031.03.17.pdf" TargetMode="External"/><Relationship Id="rId1966" Type="http://schemas.openxmlformats.org/officeDocument/2006/relationships/hyperlink" Target="file:///\\192.168.0.150\Commun\01-ATIS%20GROUP\020%20ATIS%20SAS\030%20DEPARTEMENT%20FINANCIER\010%20COMPTABILITE\EXERCISE%202017\020%20FACTURES%20ACHAT\OGER%20Philippe\17-06%20JUIN\P%20OGER%20-%20Fact%201706-1%20-%2030.06.17.pdf" TargetMode="External"/><Relationship Id="rId1619" Type="http://schemas.openxmlformats.org/officeDocument/2006/relationships/hyperlink" Target="file:///\\192.168.0.150\Commun\01-ATIS%20GROUP\020%20ATIS%20SAS\030%20DEPARTEMENT%20FINANCIER\010%20COMPTABILITE\EXERCISE%202017\020%20FACTURES%20ACHAT\PETZL\17-02%20FEVRIER\PETZL%20-%20Fact%207000127757%20(0522017)%20-%2021.02.17.pdf" TargetMode="External"/><Relationship Id="rId1826" Type="http://schemas.openxmlformats.org/officeDocument/2006/relationships/hyperlink" Target="file:///\\192.168.0.150\Commun\01-ATIS%20GROUP\020%20ATIS%20SAS\030%20DEPARTEMENT%20FINANCIER\010%20COMPTABILITE\EXERCISE%202017\020%20FACTURES%20ACHAT\IRATA\PAYEES\150726%20150871%20151699%20151494\IRATA%20-%20Fact%20151699%20-%2005.04.17.pdf" TargetMode="External"/><Relationship Id="rId20" Type="http://schemas.openxmlformats.org/officeDocument/2006/relationships/hyperlink" Target="file:///\\192.168.0.150\Commun\01-ATIS%20GROUP\020%20ATIS%20SAS\030%20DEPARTEMENT%20FINANCIER\010%20COMPTABILITE\EXERCISE%202015\020%20FACTURES%20ACHAT\AU%20VIEUX%20CAMPEUR\f&#233;vrier%202015\AU%20VIEUX%20CAMPEUR%20FA044902%20du%2024.02.15.pdf" TargetMode="External"/><Relationship Id="rId2088" Type="http://schemas.openxmlformats.org/officeDocument/2006/relationships/hyperlink" Target="file:///\\192.168.0.150\Commun\01-ATIS%20GROUP\020%20ATIS%20SAS\030%20DEPARTEMENT%20FINANCIER\010%20COMPTABILITE\EXERCISE%202017\020%20FACTURES%20ACHAT\NOVA%20PEOPLE\17-07%20JUILLET\NOVA%20PEOPLE%20-%20Fact%204899%20(SINTIC)%20JUILLET%20-%2031.07.17.pdf" TargetMode="External"/><Relationship Id="rId267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59%20-%20Online%201st%20registration%20Nirmal%20HEERAMAN%20-%2029.07.15.pdf" TargetMode="External"/><Relationship Id="rId474" Type="http://schemas.openxmlformats.org/officeDocument/2006/relationships/hyperlink" Target="file:///\\192.168.0.150\Commun\01-ATIS%20GROUP\020%20ATIS%20SAS\030%20DEPARTEMENT%20FINANCIER\010%20COMPTABILITE\EXERCISE%202016\020%20FACTURES%20ACHAT\ORANGE\COMPTE%2061021161\15-10%20OCTOBRE\ORANGE%20-%20Fact%2044983294%20-%2031.10.15.pdf" TargetMode="External"/><Relationship Id="rId2155" Type="http://schemas.openxmlformats.org/officeDocument/2006/relationships/hyperlink" Target="file:///\\192.168.0.150\Commun\01-ATIS%20GROUP\020%20ATIS%20SAS\030%20DEPARTEMENT%20FINANCIER\010%20COMPTABILITE\EXERCISE%202018\020%20FACTURES%20ACHAT\T.S.M\17-10%20OCTOBRE\T.S.M%20Fact%20FC%2057%2013.10.17.pdf" TargetMode="External"/><Relationship Id="rId127" Type="http://schemas.openxmlformats.org/officeDocument/2006/relationships/hyperlink" Target="file:///\\192.168.0.150\Commun\01-ATIS%20GROUP\020%20ATIS%20SAS\030%20DEPARTEMENT%20FINANCIER\010%20COMPTABILITE\EXERCISE%202015\020%20FACTURES%20ACHAT\HILTI\avril%2015\HILTI%20FM%204091203956%20du%2001.04.15.pdf" TargetMode="External"/><Relationship Id="rId681" Type="http://schemas.openxmlformats.org/officeDocument/2006/relationships/hyperlink" Target="file:///\\192.168.0.150\Commun\01-ATIS%20GROUP\020%20ATIS%20SAS\030%20DEPARTEMENT%20FINANCIER\010%20COMPTABILITE\EXERCISE%202016\020%20FACTURES%20ACHAT\HAUTEUR%20ET%20SECURITE%20DIFFUSION\H&amp;S%20DIFFUSION%20-%20Fact%20160018%20-%2015.02.16.pdf" TargetMode="External"/><Relationship Id="rId779" Type="http://schemas.openxmlformats.org/officeDocument/2006/relationships/hyperlink" Target="file:///\\192.168.0.150\Commun\01-ATIS%20GROUP\020%20ATIS%20SAS\030%20DEPARTEMENT%20FINANCIER\010%20COMPTABILITE\EXERCISE%202016\020%20FACTURES%20ACHAT\AXA\ARCHIVES%20-%20ANNULATIONS\ANNULE%20AXA%20-%20010416-300916%20-%2004.0316.pdf" TargetMode="External"/><Relationship Id="rId986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1357%20(0782016)%20-%2008.06.16.pdf" TargetMode="External"/><Relationship Id="rId334" Type="http://schemas.openxmlformats.org/officeDocument/2006/relationships/hyperlink" Target="file:///\\192.168.0.150\Commun\01-ATIS%20GROUP\020%20ATIS%20SAS\030%20DEPARTEMENT%20FINANCIER\010%20COMPTABILITE\EXERCISE%202015\020%20FACTURES%20ACHAT\EVOLUTEC\15.06%20JUIN\EVOLUTEC%20-%20Fact%20150601675%20(J%20BOUVIER)%20-%2030.06.15.pdf" TargetMode="External"/><Relationship Id="rId541" Type="http://schemas.openxmlformats.org/officeDocument/2006/relationships/hyperlink" Target="file:///\\192.168.0.150\Commun\01-ATIS%20GROUP\020%20ATIS%20SAS\030%20DEPARTEMENT%20FINANCIER\010%20COMPTABILITE\EXERCISE%202016\020%20FACTURES%20ACHAT\TOTAL%20GR\15-12%20DECEMBRE\TOTAL%20-%20Fact%20F5U85864%20-%2015.12.15.pdf" TargetMode="External"/><Relationship Id="rId639" Type="http://schemas.openxmlformats.org/officeDocument/2006/relationships/hyperlink" Target="file:///\\192.168.0.150\Commun\01-ATIS%20GROUP\020%20ATIS%20SAS\030%20DEPARTEMENT%20FINANCIER\010%20COMPTABILITE\EXERCISE%202016\020%20FACTURES%20ACHAT\AZUR%20PREVENTION%20FORMATIONS\15-12%20DECEMBRE\AZUR%20PREV%20FORM%20-%20Fact%20130%20-%2031.12.15.pdf" TargetMode="External"/><Relationship Id="rId1171" Type="http://schemas.openxmlformats.org/officeDocument/2006/relationships/hyperlink" Target="file:///\\192.168.0.150\Commun\01-ATIS%20GROUP\020%20ATIS%20SAS\030%20DEPARTEMENT%20FINANCIER\010%20COMPTABILITE\EXERCISE%202016\020%20FACTURES%20ACHAT\TOTAL%20GR\16-08%20AOUT\TOTAL%20-%20Fact%20F6L08966%20-%2015.08.16.pdf" TargetMode="External"/><Relationship Id="rId1269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5354%20(0012017)%20-%2029.09.16.pdf" TargetMode="External"/><Relationship Id="rId1476" Type="http://schemas.openxmlformats.org/officeDocument/2006/relationships/hyperlink" Target="file:///\\192.168.0.150\Commun\01-ATIS%20GROUP\020%20ATIS%20SAS\030%20DEPARTEMENT%20FINANCIER\010%20COMPTABILITE\EXERCISE%202017\020%20FACTURES%20ACHAT\CORIALIS\16-12%20DECEMBRE\CORIALIS%20-%20Fact%2016282%20(Prestation%20DUPRAT)%20-%2031.12.16.pdf" TargetMode="External"/><Relationship Id="rId2015" Type="http://schemas.openxmlformats.org/officeDocument/2006/relationships/hyperlink" Target="file:///\\192.168.0.150\Commun\01-ATIS%20GROUP\020%20ATIS%20SAS\030%20DEPARTEMENT%20FINANCIER\010%20COMPTABILITE\EXERCISE%202017\020%20FACTURES%20ACHAT\ORANGE\Compte%2061021181\17-06%20JUIN\ORANGE%20-%20Fact%2054407310%20-%2030.06.17.pdf" TargetMode="External"/><Relationship Id="rId2222" Type="http://schemas.openxmlformats.org/officeDocument/2006/relationships/hyperlink" Target="file:///\\192.168.0.150\Commun\01-ATIS%20GROUP\020%20ATIS%20SAS\030%20DEPARTEMENT%20FINANCIER\010%20COMPTABILITE\EXERCISE%202018\020%20FACTURES%20ACHAT\CEFRI\17-11%20NOVEMBRE\CEFRI%20-%20Fact%2020170734%20-%2020.11.17.pdf" TargetMode="External"/><Relationship Id="rId401" Type="http://schemas.openxmlformats.org/officeDocument/2006/relationships/hyperlink" Target="file:///\\192.168.0.150\Commun\01-ATIS%20GROUP\020%20ATIS%20SAS\030%20DEPARTEMENT%20FINANCIER\010%20COMPTABILITE\EXERCISE%202016\020%20FACTURES%20ACHAT\PIRES%20Virginie\15-10%20OCTOBRE\V%20PIRES%20-%20Fact%2068%20-%2009.10.15.xls" TargetMode="External"/><Relationship Id="rId846" Type="http://schemas.openxmlformats.org/officeDocument/2006/relationships/hyperlink" Target="file:///\\192.168.0.150\Commun\01-ATIS%20GROUP\020%20ATIS%20SAS\030%20DEPARTEMENT%20FINANCIER\010%20COMPTABILITE\EXERCISE%202016\020%20FACTURES%20ACHAT\LE%20PLAIN%20Nicolas\16-05%20MAI\N%20LE%20PLAIN%20-%20Fact%20ATIS%2002-16%20-%2005.05.16.pdf" TargetMode="External"/><Relationship Id="rId1031" Type="http://schemas.openxmlformats.org/officeDocument/2006/relationships/hyperlink" Target="file:///\\192.168.0.150\Commun\01-ATIS%20GROUP\020%20ATIS%20SAS\030%20DEPARTEMENT%20FINANCIER\010%20COMPTABILITE\EXERCISE%202016\020%20FACTURES%20ACHAT\IRATA\Fact%20ATTENTE%20DE%20RGLMT\IRATA%20-%20Fact%20146882%20-%2023.06.16.pdf" TargetMode="External"/><Relationship Id="rId1129" Type="http://schemas.openxmlformats.org/officeDocument/2006/relationships/hyperlink" Target="file:///\\192.168.0.150\Commun\01-ATIS%20GROUP\020%20ATIS%20SAS\030%20DEPARTEMENT%20FINANCIER\010%20COMPTABILITE\EXERCISE%202016\020%20FACTURES%20ACHAT\NOVA%20SUBSEA\16-06%20JUIN\NOVA%20SUBSEA%20-%20Fact%205356%20(CATALAN)%20-%2030.06.16.pdf" TargetMode="External"/><Relationship Id="rId1683" Type="http://schemas.openxmlformats.org/officeDocument/2006/relationships/hyperlink" Target="file:///\\192.168.0.150\Commun\01-ATIS%20GROUP\020%20ATIS%20SAS\030%20DEPARTEMENT%20FINANCIER\010%20COMPTABILITE\EXERCISE%202017\020%20FACTURES%20ACHAT\CORIALIS\17-02%20FEVRIER\CORIALIS%20-%20Fact%2017021%20(MANIN%20services)%20-%2028.02.17.pdf" TargetMode="External"/><Relationship Id="rId1890" Type="http://schemas.openxmlformats.org/officeDocument/2006/relationships/hyperlink" Target="file:///\\192.168.0.150\Commun\01-ATIS%20GROUP\020%20ATIS%20SAS\030%20DEPARTEMENT%20FINANCIER\010%20COMPTABILITE\EXERCISE%202017\020%20FACTURES%20ACHAT\ORANGE\Contrat%20NZ08015\17-06%20JUIN\ORANGE%20-%20Fact%20F6287520%20-%2001.06.17.pdf" TargetMode="External"/><Relationship Id="rId1988" Type="http://schemas.openxmlformats.org/officeDocument/2006/relationships/hyperlink" Target="file:///\\192.168.0.150\Commun\01-ATIS%20GROUP\020%20ATIS%20SAS\030%20DEPARTEMENT%20FINANCIER\010%20COMPTABILITE\EXERCISE%202017\020%20FACTURES%20ACHAT\BERNE%20Mathieu\17-07%20JUILLET\M%20BERNE%20-%20Fact%20018%20-%2007.07.17.pdf" TargetMode="External"/><Relationship Id="rId706" Type="http://schemas.openxmlformats.org/officeDocument/2006/relationships/hyperlink" Target="file:///\\192.168.0.150\Commun\01-ATIS%20GROUP\020%20ATIS%20SAS\030%20DEPARTEMENT%20FINANCIER\010%20COMPTABILITE\EXERCISE%202016\020%20FACTURES%20ACHAT\CCIR%20PACA\16-02%20FEVRIER\CCIR%20PACA%20-%20Taxe%20d'apprentissage%202016%20-%2018.02.16.pdf" TargetMode="External"/><Relationship Id="rId913" Type="http://schemas.openxmlformats.org/officeDocument/2006/relationships/hyperlink" Target="file:///\\192.168.0.150\Commun\01-ATIS%20GROUP\020%20ATIS%20SAS\030%20DEPARTEMENT%20FINANCIER\010%20COMPTABILITE\EXERCISE%202016\020%20FACTURES%20ACHAT\IRATA\Fact%20PAYEES\144650\IRATA%20-%20Fact%20144650%20-%2010.03.16.pdf" TargetMode="External"/><Relationship Id="rId1336" Type="http://schemas.openxmlformats.org/officeDocument/2006/relationships/hyperlink" Target="file:///\\192.168.0.150\Commun\01-ATIS%20GROUP\020%20ATIS%20SAS\030%20DEPARTEMENT%20FINANCIER\010%20COMPTABILITE\EXERCISE%202017\020%20FACTURES%20ACHAT\CULLIGAN\16-10%20OCTOBRE\CULLIGAN%20-%20Fact%20FAC101640733490%20-%2027.10.16.pdf" TargetMode="External"/><Relationship Id="rId1543" Type="http://schemas.openxmlformats.org/officeDocument/2006/relationships/hyperlink" Target="file:///\\192.168.0.150\Commun\01-ATIS%20GROUP\020%20ATIS%20SAS\030%20DEPARTEMENT%20FINANCIER\010%20COMPTABILITE\EXERCISE%202017\020%20FACTURES%20ACHAT\CFE\17-01%20JANVIER\CFE%20-%20Cotisation%202017%20T1%20-%2014.01.17.pdf" TargetMode="External"/><Relationship Id="rId1750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4%20AVRIL\PROWAR%20NAVIER%20-%20Fact%207%202%20-%2008.04.17.pdf" TargetMode="External"/><Relationship Id="rId42" Type="http://schemas.openxmlformats.org/officeDocument/2006/relationships/hyperlink" Target="file:///\\192.168.0.150\Commun\01-ATIS%20GROUP\020%20ATIS%20SAS\030%20DEPARTEMENT%20FINANCIER\010%20COMPTABILITE\EXERCISE%202015\020%20FACTURES%20ACHAT\IRATA\mars%202015\IRATA%20invoices%20technician%204th%20march%202015.pdf" TargetMode="External"/><Relationship Id="rId1403" Type="http://schemas.openxmlformats.org/officeDocument/2006/relationships/hyperlink" Target="file:///\\192.168.0.150\Commun\01-ATIS%20GROUP\020%20ATIS%20SAS\030%20DEPARTEMENT%20FINANCIER\010%20COMPTABILITE\EXERCISE%202017\020%20FACTURES%20ACHAT\IRATA\PAYEES\148459%20148462%20148532%20148533%20148697%20+%201%20exercice%202016\IRATA%20-%20Fact%20148459%20-%2012.10.16.pdf" TargetMode="External"/><Relationship Id="rId1610" Type="http://schemas.openxmlformats.org/officeDocument/2006/relationships/hyperlink" Target="file:///\\192.168.0.150\Commun\01-ATIS%20GROUP\020%20ATIS%20SAS\030%20DEPARTEMENT%20FINANCIER\010%20COMPTABILITE\EXERCISE%202017\020%20FACTURES%20ACHAT\CFE\17-02%20FEVRIER\CFE%20-%20Cotisation%202017%20ED%20-%2011.02.17.pdf" TargetMode="External"/><Relationship Id="rId1848" Type="http://schemas.openxmlformats.org/officeDocument/2006/relationships/hyperlink" Target="file:///\\192.168.0.150\Commun\01-ATIS%20GROUP\020%20ATIS%20SAS\030%20DEPARTEMENT%20FINANCIER\010%20COMPTABILITE\EXERCISE%202017\020%20FACTURES%20ACHAT\CORIALIS\17-04%20AVRIL\CORIALIS%20-%20Fact%2017050%20(MANIN)%20-%2030.04.17.pdf" TargetMode="External"/><Relationship Id="rId191" Type="http://schemas.openxmlformats.org/officeDocument/2006/relationships/hyperlink" Target="file:///\\192.168.0.150\Commun\01-ATIS%20GROUP\020%20ATIS%20SAS\030%20DEPARTEMENT%20FINANCIER\010%20COMPTABILITE\EXERCISE%202015\020%20FACTURES%20ACHAT\PIRES%20V\PIRES%20V%20Facture%20n&#176;65%20du%2022.06.15.xls" TargetMode="External"/><Relationship Id="rId1708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6-10%20OCTOBRE\S%20NAVIER%20-%20Fact%203%20-%2015.10.16.docx" TargetMode="External"/><Relationship Id="rId1915" Type="http://schemas.openxmlformats.org/officeDocument/2006/relationships/hyperlink" Target="file:///\\192.168.0.150\Commun\01-ATIS%20GROUP\020%20ATIS%20SAS\030%20DEPARTEMENT%20FINANCIER\010%20COMPTABILITE\EXERCISE%202017\020%20FACTURES%20ACHAT\NOVA%20PEOPLE\17-05%20MAI\NOVA%20PEOPLE%20(UK)%20-%20Fact%204858%20(SINTIC)%20-%2031.05.17.pdf" TargetMode="External"/><Relationship Id="rId289" Type="http://schemas.openxmlformats.org/officeDocument/2006/relationships/hyperlink" Target="file:///\\192.168.0.150\Commun\01-ATIS%20GROUP\020%20ATIS%20SAS\030%20DEPARTEMENT%20FINANCIER\010%20COMPTABILITE\EXERCISE%202015\020%20FACTURES%20ACHAT\VERISURE\ao&#251;t%202015\VERISURE%20-%20Fact%201508C0015594%20-%2001.08.15.pdf" TargetMode="External"/><Relationship Id="rId496" Type="http://schemas.openxmlformats.org/officeDocument/2006/relationships/hyperlink" Target="file:///\\192.168.0.150\Commun\01-ATIS%20GROUP\020%20ATIS%20SAS\030%20DEPARTEMENT%20FINANCIER\010%20COMPTABILITE\EXERCISE%202016\020%20FACTURES%20ACHAT\SIXT\15-11%20NOVEMBRE\SIXT%20-%20Fact%2055278493%20-%2025.11.15.pdf" TargetMode="External"/><Relationship Id="rId2177" Type="http://schemas.openxmlformats.org/officeDocument/2006/relationships/hyperlink" Target="file:///\\192.168.0.150\Commun\01-ATIS%20GROUP\020%20ATIS%20SAS\030%20DEPARTEMENT%20FINANCIER\010%20COMPTABILITE\EXERCISE%202018\020%20FACTURES%20ACHAT\ATIS%20WORLDWIDED%20LIMITED\17-10%20OCTOBRE\ATIS%20WORLDWIDED%20LIMITED%20-%20Fact%20FI%207%20-%2020.10.17.pdf" TargetMode="External"/><Relationship Id="rId149" Type="http://schemas.openxmlformats.org/officeDocument/2006/relationships/hyperlink" Target="file:///\\192.168.0.150\Commun\01-ATIS%20GROUP\020%20ATIS%20SAS\030%20DEPARTEMENT%20FINANCIER\010%20COMPTABILITE\EXERCISE%202015\020%20FACTURES%20ACHAT\CBSA\juin%202015\CBSA%20-%20Fact%20ATS%2015.06%20-%2002.06.15.pdf" TargetMode="External"/><Relationship Id="rId356" Type="http://schemas.openxmlformats.org/officeDocument/2006/relationships/hyperlink" Target="file:///\\192.168.0.150\Commun\01-ATIS%20GROUP\020%20ATIS%20SAS\030%20DEPARTEMENT%20FINANCIER\010%20COMPTABILITE\EXERCISE%202015\020%20FACTURES%20ACHAT\ENERJIA\ao&#251;t%202015\ENERJIA%20-%20Fact%202015.3412%20(GORRIA)%20-%2031.08.15.pdf" TargetMode="External"/><Relationship Id="rId563" Type="http://schemas.openxmlformats.org/officeDocument/2006/relationships/hyperlink" Target="file:///\\192.168.0.150\Commun\01-ATIS%20GROUP\020%20ATIS%20SAS\030%20DEPARTEMENT%20FINANCIER\010%20COMPTABILITE\EXERCISE%202016\020%20FACTURES%20ACHAT\ENERJIA\15-11%20NOVEMBRE\ENERJIA%20-%20Fact%20F2015.3688%20(Frais%20GORRIA)%20-%2030.11.15.pdf" TargetMode="External"/><Relationship Id="rId770" Type="http://schemas.openxmlformats.org/officeDocument/2006/relationships/hyperlink" Target="file:///\\192.168.0.150\Commun\01-ATIS%20GROUP\020%20ATIS%20SAS\030%20DEPARTEMENT%20FINANCIER\010%20COMPTABILITE\EXERCISE%202016\020%20FACTURES%20ACHAT\PETZL\16-03%20MARS\PETZL%20-%20Fact%207000027678%20(0592016)%20-%2029.03.16.pdf" TargetMode="External"/><Relationship Id="rId1193" Type="http://schemas.openxmlformats.org/officeDocument/2006/relationships/hyperlink" Target="file:///\\192.168.0.150\Commun\01-ATIS%20GROUP\020%20ATIS%20SAS\030%20DEPARTEMENT%20FINANCIER\010%20COMPTABILITE\EXERCISE%202016\020%20FACTURES%20ACHAT\KILOMETRES%20SERVICES\16-07%20JUILLET\KM%20SCES%20-%20Fact%20FC9803%20(r&#233;gul)%20-%2006.07.16%20(fausse).pdf" TargetMode="External"/><Relationship Id="rId2037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8%20AOUT\PROWAR%20-%20Fact%20FI3%20-%2028.07.17.pdf" TargetMode="External"/><Relationship Id="rId2244" Type="http://schemas.openxmlformats.org/officeDocument/2006/relationships/hyperlink" Target="file:///\\192.168.0.150\Commun\01-ATIS%20GROUP\020%20ATIS%20SAS\030%20DEPARTEMENT%20FINANCIER\010%20COMPTABILITE\EXERCISE%202017\020%20FACTURES%20ACHAT\SMILOVIC%20Nicolas\17-08%20AOUT\SMILOVIC%20N%20-%20Fact%20NS015%20-%2031.08.2017.pdf" TargetMode="External"/><Relationship Id="rId216" Type="http://schemas.openxmlformats.org/officeDocument/2006/relationships/hyperlink" Target="file:///\\192.168.0.150\Commun\01-ATIS%20GROUP\020%20ATIS%20SAS\030%20DEPARTEMENT%20FINANCIER\010%20COMPTABILITE\EXERCISE%202015\020%20FACTURES%20ACHAT\IRATA\juin%202015\IRATA%20-%20Fact%20140560%20-%20Online%201st%20registration%20Henri%20DUMONT%20-%2029.06.15.pdf" TargetMode="External"/><Relationship Id="rId423" Type="http://schemas.openxmlformats.org/officeDocument/2006/relationships/hyperlink" Target="file:///\\192.168.0.150\Commun\01-ATIS%20GROUP\020%20ATIS%20SAS\030%20DEPARTEMENT%20FINANCIER\010%20COMPTABILITE\EXERCISE%202016\020%20FACTURES%20ACHAT\GRAVICAL%20ACCESS\15-10%20OCTOBRE\GRAVICAL%20ACCESS%20-%20Fact%2015.15%20-%2018.10.15.pdf" TargetMode="External"/><Relationship Id="rId868" Type="http://schemas.openxmlformats.org/officeDocument/2006/relationships/hyperlink" Target="file:///\\192.168.0.150\Commun\01-ATIS%20GROUP\020%20ATIS%20SAS\030%20DEPARTEMENT%20FINANCIER\010%20COMPTABILITE\EXERCISE%202016\020%20FACTURES%20ACHAT\MASE\16-05%20MAI\MASE%20-%20Fact%20M160114%20-%2004.05.16.pdf" TargetMode="External"/><Relationship Id="rId1053" Type="http://schemas.openxmlformats.org/officeDocument/2006/relationships/hyperlink" Target="file:///\\192.168.0.150\Commun\01-ATIS%20GROUP\020%20ATIS%20SAS\030%20DEPARTEMENT%20FINANCIER\010%20COMPTABILITE\EXERCISE%202016\020%20FACTURES%20ACHAT\FACSIMILE\16-06%20JUIN\FACSIMILE%20-%20Fact%2034122358%20-%2024.06.16.pdf" TargetMode="External"/><Relationship Id="rId1260" Type="http://schemas.openxmlformats.org/officeDocument/2006/relationships/hyperlink" Target="file:///\\192.168.0.150\Commun\01-ATIS%20GROUP\020%20ATIS%20SAS\030%20DEPARTEMENT%20FINANCIER\010%20COMPTABILITE\EXERCISE%202016\020%20FACTURES%20ACHAT\ORANGE\0442437967\16-09%20SEPTEMBRE\ORANGE%20-%20Fact%200442437967%2016G7-%201D09%20-%2013.09.16.pdf" TargetMode="External"/><Relationship Id="rId1498" Type="http://schemas.openxmlformats.org/officeDocument/2006/relationships/hyperlink" Target="file:///\\192.168.0.150\Commun\01-ATIS%20GROUP\020%20ATIS%20SAS\030%20DEPARTEMENT%20FINANCIER\010%20COMPTABILITE\EXERCISE%202017\020%20FACTURES%20ACHAT\NOVA%20SUBSEA\16-12%20DECEMBRE\NOVA%20-%20Fact%205811%20(Frais%20VCD%20Manester)%20-%2031.12.16.pdf" TargetMode="External"/><Relationship Id="rId2104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4632-%2011.09.17.pdf" TargetMode="External"/><Relationship Id="rId630" Type="http://schemas.openxmlformats.org/officeDocument/2006/relationships/hyperlink" Target="file:///\\192.168.0.150\Commun\01-ATIS%20GROUP\020%20ATIS%20SAS\030%20DEPARTEMENT%20FINANCIER\010%20COMPTABILITE\EXERCISE%202016\020%20FACTURES%20ACHAT\TINDILLER%20&amp;%20PINTO\16-01%20JANVIER\TINDILLER%20&amp;%20PINTO%20-%20Fact%2025%20-%2017.01.16.pdf" TargetMode="External"/><Relationship Id="rId728" Type="http://schemas.openxmlformats.org/officeDocument/2006/relationships/hyperlink" Target="file:///\\192.168.0.150\Commun\01-ATIS%20GROUP\020%20ATIS%20SAS\030%20DEPARTEMENT%20FINANCIER\010%20COMPTABILITE\EXERCISE%202016\020%20FACTURES%20ACHAT\ACTUAL\16-02%20FEVRIER\ACTUAL%20-%20Fact%20742_1000066%20-%2029.02.16.pdf" TargetMode="External"/><Relationship Id="rId935" Type="http://schemas.openxmlformats.org/officeDocument/2006/relationships/hyperlink" Target="file:///\\192.168.0.150\Commun\01-ATIS%20GROUP\020%20ATIS%20SAS\030%20DEPARTEMENT%20FINANCIER\010%20COMPTABILITE\EXERCISE%202016\020%20FACTURES%20ACHAT\SYFFORHA\16-06%20JUIN\SYFFORHA%20-%20Bulletin%20d'adh&#233;sion%20-%2006.06.16.pdf" TargetMode="External"/><Relationship Id="rId1358" Type="http://schemas.openxmlformats.org/officeDocument/2006/relationships/hyperlink" Target="file:///\\192.168.0.150\Commun\01-ATIS%20GROUP\020%20ATIS%20SAS\030%20DEPARTEMENT%20FINANCIER\010%20COMPTABILITE\EXERCISE%202017\020%20FACTURES%20ACHAT\BABB%20CO\16-11%20NOVEMBRE\BABB%20CO%20-%20Fact%20FA82620%20-%2024.11.16.pdf" TargetMode="External"/><Relationship Id="rId1565" Type="http://schemas.openxmlformats.org/officeDocument/2006/relationships/hyperlink" Target="file:///\\192.168.0.150\Commun\01-ATIS%20GROUP\020%20ATIS%20SAS\030%20DEPARTEMENT%20FINANCIER\010%20COMPTABILITE\EXERCISE%202017\020%20FACTURES%20ACHAT\APRIL\17-01%20JANVIER" TargetMode="External"/><Relationship Id="rId1772" Type="http://schemas.openxmlformats.org/officeDocument/2006/relationships/hyperlink" Target="file:///\\192.168.0.150\Commun\01-ATIS%20GROUP\020%20ATIS%20SAS\030%20DEPARTEMENT%20FINANCIER\010%20COMPTABILITE\EXERCISE%202017\020%20FACTURES%20ACHAT\CIPRES\2016%20T4%20+%202017%20T1\CIPRES%20-%20R&#233;f%204576211%20-%20Cotisation%202016T4%20+%202017T1%20-%2010.04.17.pdf" TargetMode="External"/><Relationship Id="rId64" Type="http://schemas.openxmlformats.org/officeDocument/2006/relationships/hyperlink" Target="file:///\\192.168.0.150\Commun\01-ATIS%20GROUP\020%20ATIS%20SAS\030%20DEPARTEMENT%20FINANCIER\010%20COMPTABILITE\EXERCISE%202015\020%20FACTURES%20ACHAT\IRATA\d&#233;cembre%202014\IRATA%20Facture%20137162%20du%2017.12.14.pdf" TargetMode="External"/><Relationship Id="rId1120" Type="http://schemas.openxmlformats.org/officeDocument/2006/relationships/hyperlink" Target="file:///\\192.168.0.150\Commun\01-ATIS%20GROUP\020%20ATIS%20SAS\030%20DEPARTEMENT%20FINANCIER\010%20COMPTABILITE\EXERCISE%202016\020%20FACTURES%20ACHAT\ARSYS\16-07%20JUILLET\ARSYS%20-%20Fact%20A002155%20B003927" TargetMode="External"/><Relationship Id="rId1218" Type="http://schemas.openxmlformats.org/officeDocument/2006/relationships/hyperlink" Target="file:///\\192.168.0.150\Commun\01-ATIS%20GROUP\020%20ATIS%20SAS\030%20DEPARTEMENT%20FINANCIER\REESO\16-10%20OCTOBRE\REESO%20-%20Fact%20011016%20-%2001.10.16.pdf" TargetMode="External"/><Relationship Id="rId1425" Type="http://schemas.openxmlformats.org/officeDocument/2006/relationships/hyperlink" Target="file:///\\192.168.0.150\Commun\01-ATIS%20GROUP\020%20ATIS%20SAS\030%20DEPARTEMENT%20FINANCIER\010%20COMPTABILITE\EXERCISE%202016\020%20FACTURES%20ACHAT\DIAC%20LOCATION\16-08%20AOUT\DIAC%20-%20Fact%20S60751874%20-%2011.08.16.pdf" TargetMode="External"/><Relationship Id="rId1632" Type="http://schemas.openxmlformats.org/officeDocument/2006/relationships/hyperlink" Target="file:///\\192.168.0.150\Commun\01-ATIS%20GROUP\020%20ATIS%20SAS\030%20DEPARTEMENT%20FINANCIER\010%20COMPTABILITE\EXERCISE%202017\020%20FACTURES%20ACHAT\SIXT\17-02%20FEVRIER\SIXT%20-%20Fact%2056438043%20-%2024.02.17.pdf" TargetMode="External"/><Relationship Id="rId1937" Type="http://schemas.openxmlformats.org/officeDocument/2006/relationships/hyperlink" Target="file:///\\192.168.0.150\Commun\01-ATIS%20GROUP\020%20ATIS%20SAS\030%20DEPARTEMENT%20FINANCIER\010%20COMPTABILITE\EXERCISE%202017\020%20FACTURES%20ACHAT\TOTAL\17-06%20JUIN\TOTAL%20-%20Fact%20F7F78121%20-%2015.06.17.pdf" TargetMode="External"/><Relationship Id="rId2199" Type="http://schemas.openxmlformats.org/officeDocument/2006/relationships/hyperlink" Target="file:///\\192.168.0.150\Commun\01-ATIS%20GROUP\020%20ATIS%20SAS\030%20DEPARTEMENT%20FINANCIER\010%20COMPTABILITE\EXERCISE%202017\020%20FACTURES%20ACHAT\INTECH\17-06%20JUIN\INTECH%20-%20Fact%20INV-2-0425%20(R%20KUMAR)%20-%2007.06.17.pdf" TargetMode="External"/><Relationship Id="rId280" Type="http://schemas.openxmlformats.org/officeDocument/2006/relationships/hyperlink" Target="file:///\\192.168.0.150\Commun\01-ATIS%20GROUP\020%20ATIS%20SAS\030%20DEPARTEMENT%20FINANCIER\010%20COMPTABILITE\EXERCISE%202015\020%20FACTURES%20ACHAT\EUROSTRAL\JUILLET%202015" TargetMode="External"/><Relationship Id="rId140" Type="http://schemas.openxmlformats.org/officeDocument/2006/relationships/hyperlink" Target="file:///\\192.168.0.150\Commun\01-ATIS%20GROUP\020%20ATIS%20SAS\030%20DEPARTEMENT%20FINANCIER\010%20COMPTABILITE\EXERCISE%202015\020%20FACTURES%20ACHAT\DHL\mai%202015\DHL%20-%20Fact%20MRS3331982%20-%2031.05.15.pdf" TargetMode="External"/><Relationship Id="rId378" Type="http://schemas.openxmlformats.org/officeDocument/2006/relationships/hyperlink" Target="file:///\\192.168.0.150\Commun\01-ATIS%20GROUP\020%20ATIS%20SAS\030%20DEPARTEMENT%20FINANCIER\010%20COMPTABILITE\EXERCISE%202015\020%20FACTURES%20ACHAT\BIO%20NET\septembre%202015\BIO%20NET%20-%20Fact%20FA0622%20-%2030.09.15.pdf" TargetMode="External"/><Relationship Id="rId585" Type="http://schemas.openxmlformats.org/officeDocument/2006/relationships/hyperlink" Target="file:///\\192.168.0.150\Commun\01-ATIS%20GROUP\020%20ATIS%20SAS\030%20DEPARTEMENT%20FINANCIER\010%20COMPTABILITE\EXERCISE%202016\020%20FACTURES%20ACHAT\STICKAD\16-01%20JANVIER\STICKAD%20-%20Fact%20F-2016-01-00003%20-%2004.01.16.pdf" TargetMode="External"/><Relationship Id="rId792" Type="http://schemas.openxmlformats.org/officeDocument/2006/relationships/hyperlink" Target="file:///\\192.168.0.150\Commun\01-ATIS%20GROUP\020%20ATIS%20SAS\030%20DEPARTEMENT%20FINANCIER\010%20COMPTABILITE\EXERCISE%202016\020%20FACTURES%20ACHAT\TOURAINE%20ESCALADE\16-03%20MARS\TOURAINE%20-%20Fact%2034041%20-%2031.03.16.pdf" TargetMode="External"/><Relationship Id="rId2059" Type="http://schemas.openxmlformats.org/officeDocument/2006/relationships/hyperlink" Target="file:///\\192.168.0.150\Commun\01-ATIS%20GROUP\020%20ATIS%20SAS\030%20DEPARTEMENT%20FINANCIER\010%20COMPTABILITE\EXERCISE%202017\020%20FACTURES%20ACHAT\ACTUAL\17-06%20JUIN\ACTUAL%20-%20Fact%20796_1000393%20-%2030.06.17.pdf" TargetMode="External"/><Relationship Id="rId2266" Type="http://schemas.openxmlformats.org/officeDocument/2006/relationships/comments" Target="../comments2.xml"/><Relationship Id="rId6" Type="http://schemas.openxmlformats.org/officeDocument/2006/relationships/hyperlink" Target="file:///\\192.168.0.150\Commun\01-ATIS%20GROUP\020%20ATIS%20SAS\030%20DEPARTEMENT%20FINANCIER\010%20COMPTABILITE\EXERCISE%202015\020%20FACTURES%20ACHAT\ORANGE\ORANGE%20Facture%2040334583%20du%2031.01.15.pdf" TargetMode="External"/><Relationship Id="rId238" Type="http://schemas.openxmlformats.org/officeDocument/2006/relationships/hyperlink" Target="file:///\\192.168.0.150\Commun\01-ATIS%20GROUP\020%20ATIS%20SAS\030%20DEPARTEMENT%20FINANCIER\010%20COMPTABILITE\EXERCISE%202015\020%20FACTURES%20ACHAT\AXA\RC%20PRESTATAIRES%205441386804\363.00\A01%20-%20RC%20PRESTA%205441386804%20-%20Appel%20de%20cotisation%20(ANR)%20-%2001.10.14%20au%2031.03.15.pdf" TargetMode="External"/><Relationship Id="rId445" Type="http://schemas.openxmlformats.org/officeDocument/2006/relationships/hyperlink" Target="file:///\\192.168.0.150\Commun\01-ATIS%20GROUP\020%20ATIS%20SAS\030%20DEPARTEMENT%20FINANCIER\010%20COMPTABILITE\EXERCISE%202016\020%20FACTURES%20ACHAT\DHL\15-10%20OCTOBRE\DHL%20-%20Fact%20MRS3448143%20-%2031.10.15.pdf" TargetMode="External"/><Relationship Id="rId652" Type="http://schemas.openxmlformats.org/officeDocument/2006/relationships/hyperlink" Target="file:///\\192.168.0.150\Commun\01-ATIS%20GROUP\020%20ATIS%20SAS\030%20DEPARTEMENT%20FINANCIER\010%20COMPTABILITE\EXERCISE%202016\020%20FACTURES%20ACHAT\SC%20SOLO%20SRL\16-02%20FEVRIER\SC%20SOLO%20-%20Fact%205%20-%2002.02.16.pdf" TargetMode="External"/><Relationship Id="rId1075" Type="http://schemas.openxmlformats.org/officeDocument/2006/relationships/hyperlink" Target="file:///\\192.168.0.150\Commun\01-ATIS%20GROUP\020%20ATIS%20SAS\030%20DEPARTEMENT%20FINANCIER\010%20COMPTABILITE\EXERCISE%202016\020%20FACTURES%20ACHAT\CIPRES\16-06%20JUIN\CIPRES%20-%20Appel%20de%20cotisation%202T2016%20-%203842511%20-%2007.07.16.pdf" TargetMode="External"/><Relationship Id="rId1282" Type="http://schemas.openxmlformats.org/officeDocument/2006/relationships/hyperlink" Target="file:///\\192.168.0.150\Commun\01-ATIS%20GROUP\020%20ATIS%20SAS\030%20DEPARTEMENT%20FINANCIER\010%20COMPTABILITE\EXERCISE%202016\020%20FACTURES%20ACHAT\CORIALIS\16-07%20JUILLET\CORIALIS%20-%20Fact%2016186%20(Moussa%20July%20Services)%20-%2031.07.16.pdf" TargetMode="External"/><Relationship Id="rId2126" Type="http://schemas.openxmlformats.org/officeDocument/2006/relationships/hyperlink" Target="file:///\\192.168.0.150\Commun\01-ATIS%20GROUP\020%20ATIS%20SAS\030%20DEPARTEMENT%20FINANCIER\010%20COMPTABILITE\EXERCISE%202017\020%20FACTURES%20ACHAT\APRIL\17-09%20SEPTEMBRE" TargetMode="External"/><Relationship Id="rId305" Type="http://schemas.openxmlformats.org/officeDocument/2006/relationships/hyperlink" Target="file:///\\192.168.0.150\Commun\01-ATIS%20GROUP\020%20ATIS%20SAS\030%20DEPARTEMENT%20FINANCIER\010%20COMPTABILITE\EXERCISE%202015\020%20FACTURES%20ACHAT\CMETE\juillet%202015\CMETE%20-%20Fact%2040%20-%2031.07.15.pdf" TargetMode="External"/><Relationship Id="rId512" Type="http://schemas.openxmlformats.org/officeDocument/2006/relationships/hyperlink" Target="file:///\\192.168.0.150\Commun\01-ATIS%20GROUP\020%20ATIS%20SAS\030%20DEPARTEMENT%20FINANCIER\010%20COMPTABILITE\EXERCISE%202016\020%20FACTURES%20ACHAT\EDENRED%20KADEOS\EDENRED%20-%20Fact%20Pro-forma%20998100059%20-%2004.12.15.pdf" TargetMode="External"/><Relationship Id="rId957" Type="http://schemas.openxmlformats.org/officeDocument/2006/relationships/hyperlink" Target="file:///\\192.168.0.150\Commun\01-ATIS%20GROUP\020%20ATIS%20SAS\030%20DEPARTEMENT%20FINANCIER\010%20COMPTABILITE\EXERCISE%202016\020%20FACTURES%20ACHAT\CBSA\16-05%20MAI\CBSA%20-%20Fact%209330%20(ROCHEREUX)%20-%2030.05.16.pdf" TargetMode="External"/><Relationship Id="rId1142" Type="http://schemas.openxmlformats.org/officeDocument/2006/relationships/hyperlink" Target="file:///\\192.168.0.150\Commun\01-ATIS%20GROUP\020%20ATIS%20SAS\030%20DEPARTEMENT%20FINANCIER\010%20COMPTABILITE\EXERCISE%202016\020%20FACTURES%20ACHAT\KILOMETRES%20SERVICES\16-08%20AOUT\KM%20SCES%20-%20Fact%20FD0006%20-%2004.08.16.pdf" TargetMode="External"/><Relationship Id="rId1587" Type="http://schemas.openxmlformats.org/officeDocument/2006/relationships/hyperlink" Target="file:///\\192.168.0.150\Commun\01-ATIS%20GROUP\020%20ATIS%20SAS\030%20DEPARTEMENT%20FINANCIER\010%20COMPTABILITE\EXERCISE%202017\020%20FACTURES%20ACHAT\ACTUAL\17-01%20JANVIER\ACTUAL%20-%20Fact%20796_1000013%20-%2031.01.17.pdf" TargetMode="External"/><Relationship Id="rId1794" Type="http://schemas.openxmlformats.org/officeDocument/2006/relationships/hyperlink" Target="file:///\\192.168.0.150\Commun\01-ATIS%20GROUP\020%20ATIS%20SAS\030%20DEPARTEMENT%20FINANCIER\010%20COMPTABILITE\EXERCISE%202017\020%20FACTURES%20ACHAT\AMERICAN%20EXPRESS\AIR%20FRANCE\17-02%20FEVRIER\AMEX_AF%20-%20Relev&#233;%20929961617060%20-%20F&#233;vrier%202017.pdf" TargetMode="External"/><Relationship Id="rId86" Type="http://schemas.openxmlformats.org/officeDocument/2006/relationships/hyperlink" Target="file:///\\192.168.0.150\Commun\01-ATIS%20GROUP\020%20ATIS%20SAS\030%20DEPARTEMENT%20FINANCIER\010%20COMPTABILITE\EXERCISE%202015\020%20FACTURES%20ACHAT\FLEXATRANS\d&#233;cembre%202014\FLEXATRANS%20F1918892%20du%2010.12.14.pdf" TargetMode="External"/><Relationship Id="rId817" Type="http://schemas.openxmlformats.org/officeDocument/2006/relationships/hyperlink" Target="file:///\\192.168.0.150\Commun\01-ATIS%20GROUP\020%20ATIS%20SAS\030%20DEPARTEMENT%20FINANCIER\010%20COMPTABILITE\EXERCISE%202016\020%20FACTURES%20ACHAT\KILOMETRES%20SERVICES\16-04%20AVRIL\KM%20SERVICES%20-%20Fact%20FC8669%20-%2012.04.16.pdf" TargetMode="External"/><Relationship Id="rId1002" Type="http://schemas.openxmlformats.org/officeDocument/2006/relationships/hyperlink" Target="file:///\\192.168.0.150\Commun\01-ATIS%20GROUP\020%20ATIS%20SAS\030%20DEPARTEMENT%20FINANCIER\010%20COMPTABILITE\EXERCISE%202016\020%20FACTURES%20ACHAT\SC%20SOLO%20SRL\16-06%20JUIN\SC%20SOLO%20-%20Fact%2040%20-%2014.06.16.pdf" TargetMode="External"/><Relationship Id="rId1447" Type="http://schemas.openxmlformats.org/officeDocument/2006/relationships/hyperlink" Target="file:///\\192.168.0.150\Commun\01-ATIS%20GROUP\020%20ATIS%20SAS\030%20DEPARTEMENT%20FINANCIER\010%20COMPTABILITE\EXERCISE%202016\020%20FACTURES%20ACHAT\AMERICAN%20EXPRESS\AIR%20FRANCE\16-08%20AOUT" TargetMode="External"/><Relationship Id="rId1654" Type="http://schemas.openxmlformats.org/officeDocument/2006/relationships/hyperlink" Target="file:///\\192.168.0.150\Commun\01-ATIS%20GROUP\020%20ATIS%20SAS\030%20DEPARTEMENT%20FINANCIER\010%20COMPTABILITE\EXERCISE%202017\020%20FACTURES%20ACHAT\ACTUAL%20SETT%20IDF\17-02%20FEVRIER\ACTUAL%20SETT%20-%20Fact%2075400413%20-%2028.02.17.pdf" TargetMode="External"/><Relationship Id="rId1861" Type="http://schemas.openxmlformats.org/officeDocument/2006/relationships/hyperlink" Target="file:///\\192.168.0.150\Commun\01-ATIS%20GROUP\020%20ATIS%20SAS\030%20DEPARTEMENT%20FINANCIER\010%20COMPTABILITE\EXERCISE%202017\020%20FACTURES%20ACHAT\URBAN%20EVASION\17-05%20MAI\URBAN%20-%20Fact%202017-05-006%20-%2019.05.17.pdf" TargetMode="External"/><Relationship Id="rId1307" Type="http://schemas.openxmlformats.org/officeDocument/2006/relationships/hyperlink" Target="file:///\\192.168.0.150\Commun\01-ATIS%20GROUP\020%20ATIS%20SAS\030%20DEPARTEMENT%20FINANCIER\010%20COMPTABILITE\EXERCISE%202017\020%20FACTURES%20ACHAT\TOURAINE%20ESCALADE\16-10%20OCTOBRE\TOURAINE%20-%20Fact%2037222%20-%2026.10.16.pdf" TargetMode="External"/><Relationship Id="rId1514" Type="http://schemas.openxmlformats.org/officeDocument/2006/relationships/hyperlink" Target="file:///\\192.168.0.150\Commun\01-ATIS%20GROUP\020%20ATIS%20SAS\030%20DEPARTEMENT%20FINANCIER\010%20COMPTABILITE\EXERCISE%202017\020%20FACTURES%20ACHAT\PIRES%20Virginie\16-11%20NOVEMBRE\PIRES%20-%20Fact%20122%20-%2016.11.16.pdf" TargetMode="External"/><Relationship Id="rId1721" Type="http://schemas.openxmlformats.org/officeDocument/2006/relationships/hyperlink" Target="file:///\\192.168.0.150\Commun\01-ATIS%20GROUP\020%20ATIS%20SAS\030%20DEPARTEMENT%20FINANCIER\010%20COMPTABILITE\EXERCISE%202017\020%20FACTURES%20ACHAT\ACTUAL%20SETT%20IDF\17-03%20MARS\ACTUAL%20SETT%20-%20Fact%2075400440%20-%2031.03.17.pdf" TargetMode="External"/><Relationship Id="rId1959" Type="http://schemas.openxmlformats.org/officeDocument/2006/relationships/hyperlink" Target="file:///\\192.168.0.150\Commun\01-ATIS%20GROUP\020%20ATIS%20SAS\030%20DEPARTEMENT%20FINANCIER\010%20COMPTABILITE\EXERCISE%202017\020%20FACTURES%20ACHAT\IRATA\PAYEES\151823%20151994%20152036\IRATA%20-%20Fact%20151823%20-%2012.04.17.pdf" TargetMode="External"/><Relationship Id="rId13" Type="http://schemas.openxmlformats.org/officeDocument/2006/relationships/hyperlink" Target="file:///\\192.168.0.150\Commun\01-ATIS%20GROUP\020%20ATIS%20SAS\030%20DEPARTEMENT%20FINANCIER\010%20COMPTABILITE\EXERCISE%202015\020%20FACTURES%20ACHAT\AGENCE%20EUROBAT%20SERVICES\AES%20F2015.02.006%20du%2008.02.15.pdf" TargetMode="External"/><Relationship Id="rId1819" Type="http://schemas.openxmlformats.org/officeDocument/2006/relationships/hyperlink" Target="file:///\\192.168.0.150\Commun\01-ATIS%20GROUP\020%20ATIS%20SAS\030%20DEPARTEMENT%20FINANCIER\010%20COMPTABILITE\EXERCISE%202017\020%20FACTURES%20ACHAT\NOVA%20PEOPLE\17-02%20FEVRIER\NOVA%20PEOPLE%20-%20Fact%205991%20(CATALAN%20Sce)%20-%2015.02.17.pdf" TargetMode="External"/><Relationship Id="rId2190" Type="http://schemas.openxmlformats.org/officeDocument/2006/relationships/hyperlink" Target="file:///\\192.168.0.150\Commun\01-ATIS%20GROUP\020%20ATIS%20SAS\030%20DEPARTEMENT%20FINANCIER\010%20COMPTABILITE\EXERCISE%202017\020%20FACTURES%20ACHAT\PIRVU%20DUMITRU\PIRVU%20-%20INV%20092017%20-%2026.09.17.pdf" TargetMode="External"/><Relationship Id="rId162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86%20-%20Online%20re-registration%20L3%20Martin%20RAFFY%20-%2003.06.15.pdf" TargetMode="External"/><Relationship Id="rId467" Type="http://schemas.openxmlformats.org/officeDocument/2006/relationships/hyperlink" Target="file:///\\192.168.0.150\Commun\01-ATIS%20GROUP\020%20ATIS%20SAS\030%20DEPARTEMENT%20FINANCIER\010%20COMPTABILITE\EXERCISE%202016\020%20FACTURES%20ACHAT\ENERJIA\15-10%20OCTOBRE\ENERJIA%20-%20Fact%202015.3622%20(GORRIA%20frais%20de%20mission)%20-%2031.10.15.pdf" TargetMode="External"/><Relationship Id="rId1097" Type="http://schemas.openxmlformats.org/officeDocument/2006/relationships/hyperlink" Target="file:///\\192.168.0.150\Commun\01-ATIS%20GROUP\020%20ATIS%20SAS\030%20DEPARTEMENT%20FINANCIER\010%20COMPTABILITE\EXERCISE%202016\020%20FACTURES%20ACHAT\TOTAL%20GR\16-07%20JUILLET\TOTAL%20-%20Fact%20F6H63287%20-%2015.07.16.pdf" TargetMode="External"/><Relationship Id="rId2050" Type="http://schemas.openxmlformats.org/officeDocument/2006/relationships/hyperlink" Target="file:///\\192.168.0.150\Commun\01-ATIS%20GROUP\020%20ATIS%20SAS\030%20DEPARTEMENT%20FINANCIER\010%20COMPTABILITE\EXERCISE%202017\020%20FACTURES%20ACHAT\PETZL\17-08%20AOUT\PETZL%20-%20FACT%20700182282%20-%2007.08.17.pdf" TargetMode="External"/><Relationship Id="rId2148" Type="http://schemas.openxmlformats.org/officeDocument/2006/relationships/hyperlink" Target="file:///\\192.168.0.150\Commun\01-ATIS%20GROUP\020%20ATIS%20SAS\030%20DEPARTEMENT%20FINANCIER\010%20COMPTABILITE\EXERCISE%202017\020%20FACTURES%20ACHAT\TOURAINE%20ESCALADE\17-09%20SEPTEMBRE\TOURAINE%20ESCALADE%20-%20Fact%202585-%2030.09.17.pdf" TargetMode="External"/><Relationship Id="rId674" Type="http://schemas.openxmlformats.org/officeDocument/2006/relationships/hyperlink" Target="file:///\\192.168.0.150\Commun\01-ATIS%20GROUP\020%20ATIS%20SAS\030%20DEPARTEMENT%20FINANCIER\010%20COMPTABILITE\EXERCISE%202016\020%20FACTURES%20ACHAT\VERISURE%20SECURITAS\16-02%20FEVRIER\VERISURE%20-%20Fact%201602C0025955%20-%2001.02.16.pdf" TargetMode="External"/><Relationship Id="rId881" Type="http://schemas.openxmlformats.org/officeDocument/2006/relationships/hyperlink" Target="file:///\\192.168.0.150\Commun\01-ATIS%20GROUP\020%20ATIS%20SAS\030%20DEPARTEMENT%20FINANCIER\010%20COMPTABILITE\EXERCISE%202016\020%20FACTURES%20ACHAT\COENS%20ENERGY\16-05%20MAI\COENS%20-%20Fact%20193167-02-MP-1604-01%20(Sce%20SH%20PARK)%20-%2009.05.16.pdf" TargetMode="External"/><Relationship Id="rId979" Type="http://schemas.openxmlformats.org/officeDocument/2006/relationships/hyperlink" Target="file:///\\192.168.0.150\Commun\01-ATIS%20GROUP\020%20ATIS%20SAS\030%20DEPARTEMENT%20FINANCIER\010%20COMPTABILITE\EXERCISE%202016\020%20FACTURES%20ACHAT\ACTUAL\16-05%20MAI\ACTUAL%20-%20Fact%20742_1000309%20-%2031.05.16.pdf" TargetMode="External"/><Relationship Id="rId327" Type="http://schemas.openxmlformats.org/officeDocument/2006/relationships/hyperlink" Target="file:///\\192.168.0.150\Commun\01-ATIS%20GROUP\020%20ATIS%20SAS\030%20DEPARTEMENT%20FINANCIER\010%20COMPTABILITE\EXERCISE%202015\020%20FACTURES%20ACHAT\EVOLUTEC\15.07%20JUILLET\EVOLUTEC%20-%20Fact%20150701744%20(J%20BOUVIER)%20-%2031.07.15.pdf" TargetMode="External"/><Relationship Id="rId534" Type="http://schemas.openxmlformats.org/officeDocument/2006/relationships/hyperlink" Target="file:///\\192.168.0.150\Commun\01-ATIS%20GROUP\020%20ATIS%20SAS\030%20DEPARTEMENT%20FINANCIER\010%20COMPTABILITE\EXERCISE%202016\020%20FACTURES%20ACHAT\DPMC\15-10%20OCTOBRE\DPMC%20-%20Avoir%2015.10.275%20-%2030.10.15.pdf" TargetMode="External"/><Relationship Id="rId741" Type="http://schemas.openxmlformats.org/officeDocument/2006/relationships/hyperlink" Target="file:///\\192.168.0.150\Commun\01-ATIS%20GROUP\020%20ATIS%20SAS\030%20DEPARTEMENT%20FINANCIER\010%20COMPTABILITE\EXERCISE%202016\020%20FACTURES%20ACHAT\CLAUZARD%20Matthieu\16-03%20MARS\CLAUZARD%20-%20Fact%200006-16%20-%2009.03.16.pdf" TargetMode="External"/><Relationship Id="rId839" Type="http://schemas.openxmlformats.org/officeDocument/2006/relationships/hyperlink" Target="file:///\\192.168.0.150\Commun\01-ATIS%20GROUP\020%20ATIS%20SAS\030%20DEPARTEMENT%20FINANCIER\010%20COMPTABILITE\EXERCISE%202016\020%20FACTURES%20ACHAT\ORANGE\CONTRAT%20NZ08015\16-05%20MAI\ORANGE%20-%20Fact%20F5680485%20-%2001.05.16.pdf" TargetMode="External"/><Relationship Id="rId1164" Type="http://schemas.openxmlformats.org/officeDocument/2006/relationships/hyperlink" Target="file:///\\192.168.0.150\Commun\01-ATIS%20GROUP\020%20ATIS%20SAS\030%20DEPARTEMENT%20FINANCIER\010%20COMPTABILITE\EXERCISE%202016\020%20FACTURES%20ACHAT\ORANGE\0442437967\16-08%20AOUT\ORANGE%20-%20Fact%200442437967%2016F9-%201D08%20-%2016.08.16.pdf" TargetMode="External"/><Relationship Id="rId1371" Type="http://schemas.openxmlformats.org/officeDocument/2006/relationships/hyperlink" Target="file:///\\192.168.0.150\Commun\01-ATIS%20GROUP\020%20ATIS%20SAS\030%20DEPARTEMENT%20FINANCIER\010%20COMPTABILITE\EXERCISE%202017\020%20FACTURES%20ACHAT\VOLKSWAGEN%20BANK\16-12%20DECEMBRE\VLKSWGN%20BK%20-%20Fact%20F031910348%20-%2001.12.16.pdf" TargetMode="External"/><Relationship Id="rId1469" Type="http://schemas.openxmlformats.org/officeDocument/2006/relationships/hyperlink" Target="file:///\\192.168.0.150\Commun\01-ATIS%20GROUP\020%20ATIS%20SAS\030%20DEPARTEMENT%20FINANCIER\010%20COMPTABILITE\EXERCISE%202017\020%20FACTURES%20ACHAT\FAC%20SIMILE%20(Partenaire%20Bureautique)\16-12%20DECEMBRE\FAC%20SIMILE%20-%20Fact%2034132805%20-%2021.12.16.pdf" TargetMode="External"/><Relationship Id="rId2008" Type="http://schemas.openxmlformats.org/officeDocument/2006/relationships/hyperlink" Target="file:///\\192.168.0.150\Commun\01-ATIS%20GROUP\020%20ATIS%20SAS\030%20DEPARTEMENT%20FINANCIER\010%20COMPTABILITE\EXERCISE%202017\020%20FACTURES%20ACHAT\VUILLEMIN%20Arnaud\17-07%20JUILLET\VUILLEMIN%20-%20Rbsmt%20solde.pdf" TargetMode="External"/><Relationship Id="rId2215" Type="http://schemas.openxmlformats.org/officeDocument/2006/relationships/hyperlink" Target="file:///\\192.168.0.150\Commun\01-ATIS%20GROUP\020%20ATIS%20SAS\030%20DEPARTEMENT%20FINANCIER\010%20COMPTABILITE\EXERCISE%202018\020%20FACTURES%20ACHAT\APPART'CITY\17-10%20OCTOBRE\Fact%20075_1046754\APPARTCITY%20-%20Fact%20075_1046754%20-%2010.11.17.pdf" TargetMode="External"/><Relationship Id="rId601" Type="http://schemas.openxmlformats.org/officeDocument/2006/relationships/hyperlink" Target="file:///\\192.168.0.150\Commun\01-ATIS%20GROUP\020%20ATIS%20SAS\030%20DEPARTEMENT%20FINANCIER\010%20COMPTABILITE\EXERCISE%202016\020%20FACTURES%20ACHAT\PETZL\16-01%20JANVIER\PETZL%20-%20Fact%207000004819%20(0242016)%20-%2007.01.16.pdf" TargetMode="External"/><Relationship Id="rId1024" Type="http://schemas.openxmlformats.org/officeDocument/2006/relationships/hyperlink" Target="file:///\\192.168.0.150\Commun\01-ATIS%20GROUP\020%20ATIS%20SAS\030%20DEPARTEMENT%20FINANCIER\010%20COMPTABILITE\EXERCISE%202015\020%20FACTURES%20ACHAT\AWG\d&#233;cembre%202014" TargetMode="External"/><Relationship Id="rId1231" Type="http://schemas.openxmlformats.org/officeDocument/2006/relationships/hyperlink" Target="file:///\\192.168.0.150\Commun\01-ATIS%20GROUP\020%20ATIS%20SAS\030%20DEPARTEMENT%20FINANCIER\010%20COMPTABILITE\EXERCISE%202017\020%20FACTURES%20ACHAT\ORANGE\0442026150\16-10%20OCTOBRE\ORANGE%20-%20Fact%200442026150%2016H5-%202N05%20-%2013.10.16.pdf" TargetMode="External"/><Relationship Id="rId1676" Type="http://schemas.openxmlformats.org/officeDocument/2006/relationships/hyperlink" Target="file:///\\192.168.0.150\Commun\01-ATIS%20GROUP\020%20ATIS%20SAS\030%20DEPARTEMENT%20FINANCIER\010%20COMPTABILITE\EXERCISE%202017\020%20FACTURES%20ACHAT\BERNE%20Mathieu\17-03%20MARS\BERNE%20-%20Fact%2017%20-%2016.03.17.pdf" TargetMode="External"/><Relationship Id="rId1883" Type="http://schemas.openxmlformats.org/officeDocument/2006/relationships/hyperlink" Target="file:///\\192.168.0.150\Commun\01-ATIS%20GROUP\020%20ATIS%20SAS\030%20DEPARTEMENT%20FINANCIER\010%20COMPTABILITE\EXERCISE%202017\020%20FACTURES%20ACHAT\DIAC%20LOCATION\17-06%20JUIN\DIAC%20-%20Fact%20S70584537%20-%2001.06.17.pdf" TargetMode="External"/><Relationship Id="rId906" Type="http://schemas.openxmlformats.org/officeDocument/2006/relationships/hyperlink" Target="file:///\\192.168.0.150\Commun\01-ATIS%20GROUP\020%20ATIS%20SAS\030%20DEPARTEMENT%20FINANCIER\010%20COMPTABILITE\EXERCISE%202016\020%20FACTURES%20ACHAT\PETZL\16-05%20MAI\PETZL%20-%20Fact%207000044298%20(0732016)%20-%2018.05.16.pdf" TargetMode="External"/><Relationship Id="rId1329" Type="http://schemas.openxmlformats.org/officeDocument/2006/relationships/hyperlink" Target="file:///\\192.168.0.150\Commun\01-ATIS%20GROUP\020%20ATIS%20SAS\030%20DEPARTEMENT%20FINANCIER\010%20COMPTABILITE\EXERCISE%202017\020%20FACTURES%20ACHAT\SCI%20COUPERIGNE\16-10%20OCTOBRE\SCI%20COUPERIGNE%20-%20Avoir%20152%20-%2026.10.16.pdf" TargetMode="External"/><Relationship Id="rId1536" Type="http://schemas.openxmlformats.org/officeDocument/2006/relationships/hyperlink" Target="file:///\\192.168.0.150\Commun\01-ATIS%20GROUP\020%20ATIS%20SAS\030%20DEPARTEMENT%20FINANCIER\010%20COMPTABILITE\EXERCISE%202017\020%20FACTURES%20ACHAT\CORIALIS\16-11%20NOVEMBRE\CORIALIS%20-%20Fact%2016277%20(SOARES%20Oct%20services)%20-%2030.11.16.pdf" TargetMode="External"/><Relationship Id="rId1743" Type="http://schemas.openxmlformats.org/officeDocument/2006/relationships/hyperlink" Target="file:///\\192.168.0.150\Commun\01-ATIS%20GROUP\020%20ATIS%20SAS\030%20DEPARTEMENT%20FINANCIER\010%20COMPTABILITE\EXERCISE%202017\020%20FACTURES%20ACHAT\BERNE%20Mathieu\17-04%20AVRIL\M%20BERNE%20-%20Fact%2018%20-%2003.04.17.pdf" TargetMode="External"/><Relationship Id="rId1950" Type="http://schemas.openxmlformats.org/officeDocument/2006/relationships/hyperlink" Target="file:///\\192.168.0.150\Commun\01-ATIS%20GROUP\020%20ATIS%20SAS\030%20DEPARTEMENT%20FINANCIER\010%20COMPTABILITE\EXERCISE%202017\020%20FACTURES%20ACHAT\PROGRESSIVE\17-03%20MARS\PROGRESSIVE%20-%20Fact%2001008000650570%20-%2031.03.17.pdf" TargetMode="External"/><Relationship Id="rId35" Type="http://schemas.openxmlformats.org/officeDocument/2006/relationships/hyperlink" Target="file:///\\192.168.0.150\Commun\01-ATIS%20GROUP\020%20ATIS%20SAS\030%20DEPARTEMENT%20FINANCIER\010%20COMPTABILITE\EXERCISE%202015\020%20FACTURES%20ACHAT\CMTE\f&#233;vrier%202015\CMETE%20Facture%2036.2%20du%2028.02.15.pdf" TargetMode="External"/><Relationship Id="rId1603" Type="http://schemas.openxmlformats.org/officeDocument/2006/relationships/hyperlink" Target="file:///\\192.168.0.150\Commun\01-ATIS%20GROUP\020%20ATIS%20SAS\030%20DEPARTEMENT%20FINANCIER\010%20COMPTABILITE\EXERCISE%202017\020%20FACTURES%20ACHAT\LA%20POSTE\17-02%20FEVRIER\LA%20POSTE%20-%20Fact%2046461453%20-%2007.02.17.pdf" TargetMode="External"/><Relationship Id="rId1810" Type="http://schemas.openxmlformats.org/officeDocument/2006/relationships/hyperlink" Target="file:///\\192.168.0.150\Commun\01-ATIS%20GROUP\020%20ATIS%20SAS\030%20DEPARTEMENT%20FINANCIER\010%20COMPTABILITE\EXERCISE%202017\020%20FACTURES%20ACHAT\TOTAL\17-04%20AVRIL\TOTAL%20-%20Fact%20F7C00578%20-%2030.04.17.pdf" TargetMode="External"/><Relationship Id="rId184" Type="http://schemas.openxmlformats.org/officeDocument/2006/relationships/hyperlink" Target="file:///\\192.168.0.150\Commun\01-ATIS%20GROUP\020%20ATIS%20SAS\030%20DEPARTEMENT%20FINANCIER\010%20COMPTABILITE\EXERCISE%202015\020%20FACTURES%20ACHAT\ORANGE\04%2042%2043%2079%2067\juin%202015\ORANGE%20-%20Fact%200442437967%2015E3-1D06%20-%2015.06.15.pdf" TargetMode="External"/><Relationship Id="rId391" Type="http://schemas.openxmlformats.org/officeDocument/2006/relationships/hyperlink" Target="file:///\\192.168.0.150\Commun\01-ATIS%20GROUP\020%20ATIS%20SAS\030%20DEPARTEMENT%20FINANCIER\010%20COMPTABILITE\EXERCISE%202016\020%20FACTURES%20ACHAT\COMFORT%20HOTEL\15-10%20OCTOBRE\COMFORT%20HOTEL%20-%20Fact%20962%20(G%20JEANNIN)%20-%2009.10.15.pdf" TargetMode="External"/><Relationship Id="rId1908" Type="http://schemas.openxmlformats.org/officeDocument/2006/relationships/hyperlink" Target="file:///\\192.168.0.150\Commun\01-ATIS%20GROUP\020%20ATIS%20SAS\030%20DEPARTEMENT%20FINANCIER\010%20COMPTABILITE\EXERCISE%202017\020%20FACTURES%20ACHAT\ATIS%20CONGO\17-06%20JUIN\ATIS%20CONGO%20-%20NOTE%20DE%20DEBOURS%20CG0012017ATISSAS%20-%2007.06.17.pdf" TargetMode="External"/><Relationship Id="rId2072" Type="http://schemas.openxmlformats.org/officeDocument/2006/relationships/hyperlink" Target="file:///\\192.168.0.150\Commun\01-ATIS%20GROUP\020%20ATIS%20SAS\030%20DEPARTEMENT%20FINANCIER\010%20COMPTABILITE\EXERCISE%202017\020%20FACTURES%20ACHAT\PETZL\17-08%20AOUT\PETZL%20-%20FACT%20700187403%20-%2029.08.17.pdf" TargetMode="External"/><Relationship Id="rId251" Type="http://schemas.openxmlformats.org/officeDocument/2006/relationships/hyperlink" Target="file:///\\192.168.0.150\Commun\01-ATIS%20GROUP\020%20ATIS%20SAS\030%20DEPARTEMENT%20FINANCIER\010%20COMPTABILITE\EXERCISE%202015\020%20FACTURES%20ACHAT\ORANGE\Compte%20client%2061021161\ORANGE%2061021161%20-%20Fact%2042945147-%2030.06.15.pdf" TargetMode="External"/><Relationship Id="rId489" Type="http://schemas.openxmlformats.org/officeDocument/2006/relationships/hyperlink" Target="file:///\\192.168.0.150\Commun\01-ATIS%20GROUP\020%20ATIS%20SAS\030%20DEPARTEMENT%20FINANCIER\010%20COMPTABILITE\EXERCISE%202016\020%20FACTURES%20ACHAT\URBAN%20EVASION\15-11%20NOVEMBRE\URBAN%20EVASION%20-%20Fact%202015-11-011%20-%2030.11.15.pdf" TargetMode="External"/><Relationship Id="rId696" Type="http://schemas.openxmlformats.org/officeDocument/2006/relationships/hyperlink" Target="file:///\\192.168.0.150\Commun\01-ATIS%20GROUP\020%20ATIS%20SAS\030%20DEPARTEMENT%20FINANCIER\010%20COMPTABILITE\EXERCISE%202015\020%20FACTURES%20ACHAT\SCI%20COUPERIGNE\15-08%20AOUT\SCI%20COUPERIGNE%20-%20Avoir%20n&#176;2114%20-%2006.08.15.pdf" TargetMode="External"/><Relationship Id="rId349" Type="http://schemas.openxmlformats.org/officeDocument/2006/relationships/hyperlink" Target="file:///\\192.168.0.150\Commun\01-ATIS%20GROUP\020%20ATIS%20SAS\030%20DEPARTEMENT%20FINANCIER\010%20COMPTABILITE\EXERCISE%202015\020%20FACTURES%20ACHAT\VERISURE\septembe%202015\VERISURE%20-%20Fact%201509C0081042%20-%2001.09.15.pdf" TargetMode="External"/><Relationship Id="rId556" Type="http://schemas.openxmlformats.org/officeDocument/2006/relationships/hyperlink" Target="file:///\\192.168.0.150\Commun\01-ATIS%20GROUP\020%20ATIS%20SAS\030%20DEPARTEMENT%20FINANCIER\010%20COMPTABILITE\EXERCISE%202016\020%20FACTURES%20ACHAT\CLAUZARD%20Matthieu\16-01%20JANVIER\M%20CLAUZARD%20-%20Fact-0001-16%20-%2002.01.16.pdf" TargetMode="External"/><Relationship Id="rId763" Type="http://schemas.openxmlformats.org/officeDocument/2006/relationships/hyperlink" Target="file:///\\192.168.0.150\Commun\01-ATIS%20GROUP\020%20ATIS%20SAS\030%20DEPARTEMENT%20FINANCIER\010%20COMPTABILITE\EXERCISE%202016\020%20FACTURES%20ACHAT\REESO%20ASSOCIATION\16-03%20MARS\REESO%20-%20Fact%201%20-%2029.03.16.pdf" TargetMode="External"/><Relationship Id="rId1186" Type="http://schemas.openxmlformats.org/officeDocument/2006/relationships/hyperlink" Target="file:///\\192.168.0.150\Commun\01-ATIS%20GROUP\020%20ATIS%20SAS\030%20DEPARTEMENT%20FINANCIER\010%20COMPTABILITE\EXERCISE%202016\020%20FACTURES%20ACHAT\BIO%20NET%20GROUP\16-08%20AOUT\BIO%20NET%20-%20Fact%20FA0868%20-%2031.08.16.pdf" TargetMode="External"/><Relationship Id="rId1393" Type="http://schemas.openxmlformats.org/officeDocument/2006/relationships/hyperlink" Target="file:///\\192.168.0.150\Commun\01-ATIS%20GROUP\020%20ATIS%20SAS\030%20DEPARTEMENT%20FINANCIER\010%20COMPTABILITE\EXERCISE%202017\020%20FACTURES%20ACHAT\LA%20POSTE\16-12%20DECEMBRE\LA%20POSTE%20-%20Fact%2045865251%20-%2008.12.16.pdf" TargetMode="External"/><Relationship Id="rId2237" Type="http://schemas.openxmlformats.org/officeDocument/2006/relationships/hyperlink" Target="file:///\\192.168.0.150\Commun\01-ATIS%20GROUP\020%20ATIS%20SAS\030%20DEPARTEMENT%20FINANCIER\010%20COMPTABILITE\EXERCISE%202018\020%20FACTURES%20ACHAT\BUROMAC\17-11%20NOVEMBRE\BUROMAC%20-%20Fact%2006240%20-%2015.11.17.pdf" TargetMode="External"/><Relationship Id="rId111" Type="http://schemas.openxmlformats.org/officeDocument/2006/relationships/hyperlink" Target="file:///\\192.168.0.150\Commun\01-ATIS%20GROUP\020%20ATIS%20SAS\030%20DEPARTEMENT%20FINANCIER\010%20COMPTABILITE\EXERCISE%202015\020%20FACTURES%20ACHAT\AXA\RC%20PRESTATAIRES%204620830004\17506.74\A01%20-%20RC%20PRESTA%204620830004%20-%20Avis%20d'&#233;ch&#233;ance%20-%2001.10.14%20au%2001.04.15.pdf" TargetMode="External"/><Relationship Id="rId209" Type="http://schemas.openxmlformats.org/officeDocument/2006/relationships/hyperlink" Target="file:///\\192.168.0.150\Commun\01-ATIS%20GROUP\020%20ATIS%20SAS\030%20DEPARTEMENT%20FINANCIER\010%20COMPTABILITE\EXERCISE%202015\020%20FACTURES%20ACHAT\JAUFFRET%20Erik\Email%20S%20CHABAUD%2006.02.15%20-%20Remboursement%20des%20arrhes%20de%20M.%20JAUFFRET%20(396E).pdf" TargetMode="External"/><Relationship Id="rId416" Type="http://schemas.openxmlformats.org/officeDocument/2006/relationships/hyperlink" Target="file:///\\192.168.0.150\Commun\01-ATIS%20GROUP\020%20ATIS%20SAS\030%20DEPARTEMENT%20FINANCIER\010%20COMPTABILITE\EXERCISE%202015\020%20FACTURES%20ACHAT\NEBEST%20GROUPE\15-09%20SEPTEMBRE\NEBEST%20GROUPE%20-%20Fact%20N-FC15000615%20-%2030.09.15.pdf" TargetMode="External"/><Relationship Id="rId970" Type="http://schemas.openxmlformats.org/officeDocument/2006/relationships/hyperlink" Target="file:///\\192.168.0.150\Commun\01-ATIS%20GROUP\020%20ATIS%20SAS\030%20DEPARTEMENT%20FINANCIER\010%20COMPTABILITE\EXERCISE%202016\020%20FACTURES%20ACHAT\MVA%20(Magali%20VALDOR)\16-06%20JUIN\MVA%20-%20Fact%202016060004%20-%2007.06.16.pdf" TargetMode="External"/><Relationship Id="rId1046" Type="http://schemas.openxmlformats.org/officeDocument/2006/relationships/hyperlink" Target="file:///\\192.168.0.150\Commun\01-ATIS%20GROUP\020%20ATIS%20SAS\030%20DEPARTEMENT%20FINANCIER\010%20COMPTABILITE\EXERCISE%202016\020%20FACTURES%20ACHAT\KILOMETRES%20SERVICES\16-06%20JUIN\KM%20SCES%20-%20Fact%20FC9665%20-%2028.06.16.pdf" TargetMode="External"/><Relationship Id="rId1253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0600%20(1022016)%20-%2013.09.16.pdf" TargetMode="External"/><Relationship Id="rId1698" Type="http://schemas.openxmlformats.org/officeDocument/2006/relationships/hyperlink" Target="file:///\\192.168.0.150\Commun\01-ATIS%20GROUP\020%20ATIS%20SAS\030%20DEPARTEMENT%20FINANCIER\010%20COMPTABILITE\EXERCISE%202017\020%20FACTURES%20ACHAT\ORANGE\0442437967\17-03%20MARS\ORANGE%20-%20Fact%200442437967%2017B9-%201D03%20-%2014.03.17.pdf" TargetMode="External"/><Relationship Id="rId623" Type="http://schemas.openxmlformats.org/officeDocument/2006/relationships/hyperlink" Target="file:///\\192.168.0.150\Commun\01-ATIS%20GROUP\020%20ATIS%20SAS\030%20DEPARTEMENT%20FINANCIER\010%20COMPTABILITE\EXERCISE%202016\020%20FACTURES%20ACHAT\PETZL\16-01%20JANVIER\PETZL%20-%20Fact%207000004056%20(0282016)%20-%2018.01.16.pdf" TargetMode="External"/><Relationship Id="rId830" Type="http://schemas.openxmlformats.org/officeDocument/2006/relationships/hyperlink" Target="file:///\\192.168.0.150\Commun\01-ATIS%20GROUP\020%20ATIS%20SAS\030%20DEPARTEMENT%20FINANCIER\010%20COMPTABILITE\EXERCISE%202016\020%20FACTURES%20ACHAT\CHIMIMECA\16-04%20AVRIL\CHIMIMECA%20-%20Fact%20FA067929%20-%2004.04.16.pdf" TargetMode="External"/><Relationship Id="rId928" Type="http://schemas.openxmlformats.org/officeDocument/2006/relationships/hyperlink" Target="file:///\\192.168.0.150\Commun\01-ATIS%20GROUP\020%20ATIS%20SAS\030%20DEPARTEMENT%20FINANCIER\010%20COMPTABILITE\EXERCISE%202016\020%20FACTURES%20ACHAT\IRATA\Fact%20ATTENTE%20DE%20RGLMT\IRATA%20-%20Fact%20146387%20-%2025.05.16.pdf" TargetMode="External"/><Relationship Id="rId1460" Type="http://schemas.openxmlformats.org/officeDocument/2006/relationships/hyperlink" Target="file:///\\192.168.0.150\Commun\01-ATIS%20GROUP\020%20ATIS%20SAS\030%20DEPARTEMENT%20FINANCIER\010%20COMPTABILITE\EXERCISE%202017\020%20FACTURES%20ACHAT\FIDUCIAIRE%20DE%20LA%20DURANCE\16-10%20OCTOBRE\FIDUCIAIRE%20-%20Fact%202016_10-006567%20-%2003.10.16.pdf" TargetMode="External"/><Relationship Id="rId1558" Type="http://schemas.openxmlformats.org/officeDocument/2006/relationships/hyperlink" Target="file:///\\192.168.0.150\Commun\01-ATIS%20GROUP\020%20ATIS%20SAS\030%20DEPARTEMENT%20FINANCIER\010%20COMPTABILITE\EXERCISE%202017\020%20FACTURES%20ACHAT\DPMC\17-01%20JANVIER\DPMC%20-%20Fact%2017.01.017%20-%2023.01.17.pdf" TargetMode="External"/><Relationship Id="rId1765" Type="http://schemas.openxmlformats.org/officeDocument/2006/relationships/hyperlink" Target="file:///\\192.168.0.150\Commun\01-ATIS%20GROUP\020%20ATIS%20SAS\030%20DEPARTEMENT%20FINANCIER\010%20COMPTABILITE\EXERCISE%202017\020%20FACTURES%20ACHAT\VERISURE%20SECURITAS\17-04%20AVRIL\VERISURE%20-%20Fact%201704C0043275%20-%2005.04.17.pdf" TargetMode="External"/><Relationship Id="rId57" Type="http://schemas.openxmlformats.org/officeDocument/2006/relationships/hyperlink" Target="file:///\\192.168.0.150\Commun\01-ATIS%20GROUP\020%20ATIS%20SAS\030%20DEPARTEMENT%20FINANCIER\010%20COMPTABILITE\EXERCISE%202015\020%20FACTURES%20ACHAT\IRATA\avril%202015\Invoice%20138873%20from%20IRATA%20International%20-%2002_04_2015.pdf" TargetMode="External"/><Relationship Id="rId1113" Type="http://schemas.openxmlformats.org/officeDocument/2006/relationships/hyperlink" Target="file:///\\192.168.0.150\Commun\01-ATIS%20GROUP\020%20ATIS%20SAS\030%20DEPARTEMENT%20FINANCIER\010%20COMPTABILITE\EXERCISE%202016\020%20FACTURES%20ACHAT\CORIALIS\16-06%20JUIN\CORIALIS%20-%20Fact%2016166%20(ODIN)%20Services%20-%2030.06.16.pdf" TargetMode="External"/><Relationship Id="rId1320" Type="http://schemas.openxmlformats.org/officeDocument/2006/relationships/hyperlink" Target="file:///\\192.168.0.150\Commun\01-ATIS%20GROUP\020%20ATIS%20SAS\030%20DEPARTEMENT%20FINANCIER\010%20COMPTABILITE\EXERCISE%202017\020%20FACTURES%20ACHAT\SPE\16-10%20OCTOBRE\SPE%20-%20Fact%20142990%20-%2027.10.16.pdf" TargetMode="External"/><Relationship Id="rId1418" Type="http://schemas.openxmlformats.org/officeDocument/2006/relationships/hyperlink" Target="file:///\\192.168.0.150\Commun\01-ATIS%20GROUP\020%20ATIS%20SAS\030%20DEPARTEMENT%20FINANCIER\010%20COMPTABILITE\EXERCISE%202016\020%20FACTURES%20ACHAT\DIAC%20LOCATION\16-02%20FEVRIER\DIAC%20-%20Fact%20S60128334%20-%2001.02.16.pdf" TargetMode="External"/><Relationship Id="rId1972" Type="http://schemas.openxmlformats.org/officeDocument/2006/relationships/hyperlink" Target="file:///\\192.168.0.150\Commun\01-ATIS%20GROUP\020%20ATIS%20SAS\030%20DEPARTEMENT%20FINANCIER\010%20COMPTABILITE\EXERCISE%202017\020%20FACTURES%20ACHAT\DPI%20INFORMATIQUE\17-06%20JUIN\DPI%20-%20Fact%20005085%20-%2028.06.17.pdf" TargetMode="External"/><Relationship Id="rId1625" Type="http://schemas.openxmlformats.org/officeDocument/2006/relationships/hyperlink" Target="file:///\\192.168.0.150\Commun\01-ATIS%20GROUP\020%20ATIS%20SAS\030%20DEPARTEMENT%20FINANCIER\010%20COMPTABILITE\EXERCISE%202017\020%20FACTURES%20ACHAT\COMFORT%20HOTEL\17-02%20FEVRIER\COMFORT%20HOTEL%20-%20Fact%2010203%20-%2024.02.17.pdf" TargetMode="External"/><Relationship Id="rId1832" Type="http://schemas.openxmlformats.org/officeDocument/2006/relationships/hyperlink" Target="file:///\\192.168.0.150\Commun\01-ATIS%20GROUP\020%20ATIS%20SAS\030%20DEPARTEMENT%20FINANCIER\010%20COMPTABILITE\EXERCISE%202017\020%20FACTURES%20ACHAT\NOVA%20PEOPLE\17-04%20AVRIL\NOVA%20-%20Fact%204832%20(SINTIC)%20-%2030.04.17.pdf" TargetMode="External"/><Relationship Id="rId2094" Type="http://schemas.openxmlformats.org/officeDocument/2006/relationships/hyperlink" Target="file:///\\192.168.0.150\Commun\01-ATIS%20GROUP\020%20ATIS%20SAS\030%20DEPARTEMENT%20FINANCIER\010%20COMPTABILITE\EXERCISE%202017\020%20FACTURES%20ACHAT\BIO%20NET\17-08%20AOUT\BIO%20NET%20-%20Fact%201233%20-%2030.08.17.pdf" TargetMode="External"/><Relationship Id="rId273" Type="http://schemas.openxmlformats.org/officeDocument/2006/relationships/hyperlink" Target="file:///\\192.168.0.150\Commun\01-ATIS%20GROUP\020%20ATIS%20SAS\030%20DEPARTEMENT%20FINANCIER\010%20COMPTABILITE\EXERCISE%202015\020%20FACTURES%20ACHAT\ATIS%20CONGO\JUILLET%202015%20-%20CANOVAS\CG1072015TEPC-CANOVAS%20h&#233;bergement%20+Formation-31JUILLET15.pdf" TargetMode="External"/><Relationship Id="rId480" Type="http://schemas.openxmlformats.org/officeDocument/2006/relationships/hyperlink" Target="file:///\\192.168.0.150\Commun\01-ATIS%20GROUP\020%20ATIS%20SAS\030%20DEPARTEMENT%20FINANCIER\010%20COMPTABILITE\EXERCISE%202016\020%20FACTURES%20ACHAT\REESO%20ASSOCIATION\15-11%20NOVEMBRE\REESO%20-%20Fact%201.2%20-%2002.11.15.pdf" TargetMode="External"/><Relationship Id="rId2161" Type="http://schemas.openxmlformats.org/officeDocument/2006/relationships/hyperlink" Target="file:///\\192.168.0.150\Commun\01-ATIS%20GROUP\020%20ATIS%20SAS\030%20DEPARTEMENT%20FINANCIER\010%20COMPTABILITE\EXERCISE%202018\020%20FACTURES%20ACHAT\ORANGE\0442437967\17-10%20OCTOBRE\ORANGE%20-%20Fact%200442437967%2017H5-1D10%2013.10.17.pdf" TargetMode="External"/><Relationship Id="rId133" Type="http://schemas.openxmlformats.org/officeDocument/2006/relationships/hyperlink" Target="file:///\\192.168.0.150\Commun\01-ATIS%20GROUP\020%20ATIS%20SAS\030%20DEPARTEMENT%20FINANCIER\010%20COMPTABILITE\EXERCISE%202015\020%20FACTURES%20ACHAT\TRACTEL\TRACTEL%20-%20Fact%2087504%20(PF%2081238)%20-%2006.07.15.pdf" TargetMode="External"/><Relationship Id="rId340" Type="http://schemas.openxmlformats.org/officeDocument/2006/relationships/hyperlink" Target="file:///\\192.168.0.150\Commun\01-ATIS%20GROUP\020%20ATIS%20SAS\030%20DEPARTEMENT%20FINANCIER\010%20COMPTABILITE\EXERCISE%202015\020%20FACTURES%20ACHAT\PINTO%20&amp;%20TINDILLER\15.08%20-%20AOUT%202015\PINTO%20&amp;%20TINDILLER%20-%20Fact%201%20(G%20BECHON)%20-%2031.08.15.pdf" TargetMode="External"/><Relationship Id="rId578" Type="http://schemas.openxmlformats.org/officeDocument/2006/relationships/hyperlink" Target="file:///\\192.168.0.150\Commun\01-ATIS%20GROUP\020%20ATIS%20SAS\030%20DEPARTEMENT%20FINANCIER\010%20COMPTABILITE\EXERCISE%202016\020%20FACTURES%20ACHAT\EUROSTRAL\15-12%20DECEMBRE" TargetMode="External"/><Relationship Id="rId785" Type="http://schemas.openxmlformats.org/officeDocument/2006/relationships/hyperlink" Target="file:///\\192.168.0.150\Commun\01-ATIS%20GROUP\020%20ATIS%20SAS\030%20DEPARTEMENT%20FINANCIER\010%20COMPTABILITE\EXERCISE%202016\020%20FACTURES%20ACHAT\AXA\RC%20PRESTA%204620830004\011014%20-%20011015\AXA%20-%20RC%204620830004%20-%20AE1%20-%20011014-011015.pdf" TargetMode="External"/><Relationship Id="rId992" Type="http://schemas.openxmlformats.org/officeDocument/2006/relationships/hyperlink" Target="file:///\\192.168.0.150\Commun\01-ATIS%20GROUP\020%20ATIS%20SAS\030%20DEPARTEMENT%20FINANCIER\010%20COMPTABILITE\EXERCISE%202014\020%20FACTURES%20ACHAT\PETZL\FACTURE_526385.PDF" TargetMode="External"/><Relationship Id="rId2021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674%20-%2021.07.17.pdf" TargetMode="External"/><Relationship Id="rId2259" Type="http://schemas.openxmlformats.org/officeDocument/2006/relationships/hyperlink" Target="file:///\\192.168.0.150\Commun\01-ATIS%20GROUP\020%20ATIS%20SAS\030%20DEPARTEMENT%20FINANCIER\010%20COMPTABILITE\EXERCISE%202018\020%20FACTURES%20ACHAT\CASTLE%20Martin%20ltd\17-10%20OCTOBRE\CASTLE%20-%20INV%201939%20-%2031.10.17.pdf" TargetMode="External"/><Relationship Id="rId200" Type="http://schemas.openxmlformats.org/officeDocument/2006/relationships/hyperlink" Target="file:///\\192.168.0.150\Commun\01-ATIS%20GROUP\020%20ATIS%20SAS\030%20DEPARTEMENT%20FINANCIER\010%20COMPTABILITE\EXERCISE%202015\020%20FACTURES%20ACHAT\FAC%20SIMILE\FAC%20SIMILE%20Facture%2034100189%20du%2025.06.15.pdf" TargetMode="External"/><Relationship Id="rId438" Type="http://schemas.openxmlformats.org/officeDocument/2006/relationships/hyperlink" Target="file:///\\192.168.0.150\Commun\01-ATIS%20GROUP\020%20ATIS%20SAS\030%20DEPARTEMENT%20FINANCIER\010%20COMPTABILITE\EXERCISE%202016\020%20FACTURES%20ACHAT\LANZA%20Charles\15-10%20OCTOBRE\LANZA%20-%20Fact%20F151026%20-%2026.10.15.pdf" TargetMode="External"/><Relationship Id="rId645" Type="http://schemas.openxmlformats.org/officeDocument/2006/relationships/hyperlink" Target="file:///\\192.168.0.150\Commun\01-ATIS%20GROUP\020%20ATIS%20SAS\030%20DEPARTEMENT%20FINANCIER\010%20COMPTABILITE\EXERCISE%202016\020%20FACTURES%20ACHAT\LA%20POSTE\16-01%20JANVIER\LA%20POSTE%20-%20Fact%2042936531%20-%2007.01.16.pdf" TargetMode="External"/><Relationship Id="rId852" Type="http://schemas.openxmlformats.org/officeDocument/2006/relationships/hyperlink" Target="file:///\\192.168.0.150\Commun\01-ATIS%20GROUP\020%20ATIS%20SAS\030%20DEPARTEMENT%20FINANCIER\010%20COMPTABILITE\EXERCISE%202016\020%20FACTURES%20ACHAT\COENS%20ENERGY\16-03%20MARS\COENS%20-%20Fact%20193167-02-MP1602-01%20(Sce%20KM%20KIM)%20-%2008.03.16.pdf" TargetMode="External"/><Relationship Id="rId1068" Type="http://schemas.openxmlformats.org/officeDocument/2006/relationships/hyperlink" Target="file:///\\192.168.0.150\Commun\01-ATIS%20GROUP\020%20ATIS%20SAS\030%20DEPARTEMENT%20FINANCIER\010%20COMPTABILITE\EXERCISE%202016\020%20FACTURES%20ACHAT\IRATA\Fact%20PAYEES\146043%20146046%20146047%20146225\IRATA%20-%20Fact%20146046%20-%2006.05.16.pdf" TargetMode="External"/><Relationship Id="rId1275" Type="http://schemas.openxmlformats.org/officeDocument/2006/relationships/hyperlink" Target="file:///\\192.168.0.150\Commun\01-ATIS%20GROUP\020%20ATIS%20SAS\030%20DEPARTEMENT%20FINANCIER\010%20COMPTABILITE\EXERCISE%202016\020%20FACTURES%20ACHAT\TOURAINE%20ESCALADE\16-09%20SEPTEMBRE\TOURAINE%20-%20Fact%2036733%20-%2030.09.16.pdf" TargetMode="External"/><Relationship Id="rId1482" Type="http://schemas.openxmlformats.org/officeDocument/2006/relationships/hyperlink" Target="file:///\\192.168.0.150\Commun\01-ATIS%20GROUP\020%20ATIS%20SAS\030%20DEPARTEMENT%20FINANCIER\010%20COMPTABILITE\EXERCISE%202017\020%20FACTURES%20ACHAT\EVOLUTEC\16-12%20DECEMBRE\EVOLUTEC%20-%20Fact%20161202698%20(Presta%20BOUVIER)%20-%2031.12.16.pdf" TargetMode="External"/><Relationship Id="rId2119" Type="http://schemas.openxmlformats.org/officeDocument/2006/relationships/hyperlink" Target="file:///\\192.168.0.150\Commun\01-ATIS%20GROUP\020%20ATIS%20SAS\030%20DEPARTEMENT%20FINANCIER\010%20COMPTABILITE\EXERCISE%202017\020%20FACTURES%20ACHAT\EVOLUTEC\17-08%20AOUT\EVOLUTEC%20INT%20-%20EI170801438%2031.08.17.pdf" TargetMode="External"/><Relationship Id="rId505" Type="http://schemas.openxmlformats.org/officeDocument/2006/relationships/hyperlink" Target="file:///\\192.168.0.150\Commun\01-ATIS%20GROUP\020%20ATIS%20SAS\030%20DEPARTEMENT%20FINANCIER\010%20COMPTABILITE\EXERCISE%202015\020%20FACTURES%20ACHAT\LODGIS%20PERDIGUES\QUITTANCE%20DE%20LOYER%20ATIS%20Juin%20et%20Juillet%202015.pdf" TargetMode="External"/><Relationship Id="rId712" Type="http://schemas.openxmlformats.org/officeDocument/2006/relationships/hyperlink" Target="file:///\\192.168.0.150\Commun\01-ATIS%20GROUP\020%20ATIS%20SAS\030%20DEPARTEMENT%20FINANCIER\010%20COMPTABILITE\EXERCISE%202016\020%20FACTURES%20ACHAT\FRANCE%20SECURITE\16-02%20FEVRIER\FRCE%20SECURITE%20-%20Fact%205435739%20-%2023.02.16.pdf" TargetMode="External"/><Relationship Id="rId1135" Type="http://schemas.openxmlformats.org/officeDocument/2006/relationships/hyperlink" Target="file:///\\192.168.0.150\Commun\01-ATIS%20GROUP\020%20ATIS%20SAS\030%20DEPARTEMENT%20FINANCIER\010%20COMPTABILITE\EXERCISE%202016\020%20FACTURES%20ACHAT\TOTAL%20GR\16-07%20JUILLET\TOTAL%20-%20Fact%20F6J52159%20-%2031.07.16.pdf" TargetMode="External"/><Relationship Id="rId1342" Type="http://schemas.openxmlformats.org/officeDocument/2006/relationships/hyperlink" Target="file:///\\192.168.0.150\Commun\01-ATIS%20GROUP\020%20ATIS%20SAS\030%20DEPARTEMENT%20FINANCIER\010%20COMPTABILITE\EXERCISE%202017\020%20FACTURES%20ACHAT\VOLKSWAGEN%20BANK\16-11%20NOVEMBRE\VLKSWGN%20BK%20-%20Fact%20F031711025%20-%2001.11.16.pdf" TargetMode="External"/><Relationship Id="rId1787" Type="http://schemas.openxmlformats.org/officeDocument/2006/relationships/hyperlink" Target="file:///\\192.168.0.150\Commun\01-ATIS%20GROUP\020%20ATIS%20SAS\030%20DEPARTEMENT%20FINANCIER\010%20COMPTABILITE\EXERCISE%202017\020%20FACTURES%20ACHAT\EBP\17-04%20AVRIL\EBP%20-%20Fact%2090863422%20-%2020.04.17.pdf" TargetMode="External"/><Relationship Id="rId1994" Type="http://schemas.openxmlformats.org/officeDocument/2006/relationships/hyperlink" Target="file:///\\192.168.0.150\Commun\01-ATIS%20GROUP\020%20ATIS%20SAS\030%20DEPARTEMENT%20FINANCIER\010%20COMPTABILITE\EXERCISE%202017\020%20FACTURES%20ACHAT\LAKKIMI%20Karim\17-06%20JUIN\LAKKIMI%20-%20Fact%20ATISSAS11JUN2017%20-%2027.06.17.pdf" TargetMode="External"/><Relationship Id="rId79" Type="http://schemas.openxmlformats.org/officeDocument/2006/relationships/hyperlink" Target="file:///\\192.168.0.150\Commun\01-ATIS%20GROUP\020%20ATIS%20SAS\030%20DEPARTEMENT%20FINANCIER\010%20COMPTABILITE\EXERCISE%202015\020%20FACTURES%20ACHAT\REESO\Avril%202015\REESO%20-%20Fact%201%20-%2002.04.15.pdf" TargetMode="External"/><Relationship Id="rId1202" Type="http://schemas.openxmlformats.org/officeDocument/2006/relationships/hyperlink" Target="file:///\\192.168.0.150\Commun\01-ATIS%20GROUP\020%20ATIS%20SAS\030%20DEPARTEMENT%20FINANCIER\010%20COMPTABILITE\EXERCISE%202016\020%20FACTURES%20ACHAT\NOVA%20SUBSEA\16-09%20SEPTEMBRE\NOVA%20-%20Fact%205603%20(Manester%202016%2009)%20-%2030.09.16.pdf" TargetMode="External"/><Relationship Id="rId1647" Type="http://schemas.openxmlformats.org/officeDocument/2006/relationships/hyperlink" Target="file:///\\192.168.0.150\Commun\01-ATIS%20GROUP\020%20ATIS%20SAS\030%20DEPARTEMENT%20FINANCIER\010%20COMPTABILITE\EXERCISE%202017\020%20FACTURES%20ACHAT\CORIATIS\17-02%20FEVRIER\CORIATIS%20-%20Fact%20170106%20-%2028.02.17.pdf" TargetMode="External"/><Relationship Id="rId1854" Type="http://schemas.openxmlformats.org/officeDocument/2006/relationships/hyperlink" Target="file:///\\192.168.0.150\Commun\01-ATIS%20GROUP\020%20ATIS%20SAS\030%20DEPARTEMENT%20FINANCIER\010%20COMPTABILITE\EXERCISE%202017\020%20FACTURES%20ACHAT\EBP\17-04%20AVRIL\EBP%20-%20Fact%2090869813%20-%2005.05.17.pdf" TargetMode="External"/><Relationship Id="rId1507" Type="http://schemas.openxmlformats.org/officeDocument/2006/relationships/hyperlink" Target="file:///\\192.168.0.150\Commun\01-ATIS%20GROUP\020%20ATIS%20SAS\030%20DEPARTEMENT%20FINANCIER\010%20COMPTABILITE\EXERCISE%202017\020%20FACTURES%20ACHAT\BUROMAC%20(Cartes%20pour%20la%20vie)\16-12%20DECEMBRE\BUROMAC%20-%20Fact%2008348%20-%2031.12.16.pdf" TargetMode="External"/><Relationship Id="rId1714" Type="http://schemas.openxmlformats.org/officeDocument/2006/relationships/hyperlink" Target="file:///\\192.168.0.150\Commun\01-ATIS%20GROUP\020%20ATIS%20SAS\030%20DEPARTEMENT%20FINANCIER\010%20COMPTABILITE\EXERCISE%202017\020%20FACTURES%20ACHAT\OGER%20Philippe\17-03%20MARS\P%20OGER%20-%20Fact%201703-1%20-%2031.03.17.pdf" TargetMode="External"/><Relationship Id="rId295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40%20-%2006.08.15.pdf" TargetMode="External"/><Relationship Id="rId1921" Type="http://schemas.openxmlformats.org/officeDocument/2006/relationships/hyperlink" Target="file:///\\192.168.0.150\Commun\01-ATIS%20GROUP\020%20ATIS%20SAS\030%20DEPARTEMENT%20FINANCIER\010%20COMPTABILITE\EXERCISE%202017\020%20FACTURES%20ACHAT\CORIALIS\17-05%20MAI\CORIALIS%20-%20Fact%2017079%20(DUPRAT%20service)%20-%2031.05.17.pdf" TargetMode="External"/><Relationship Id="rId2183" Type="http://schemas.openxmlformats.org/officeDocument/2006/relationships/hyperlink" Target="file:///\\192.168.0.150\Commun\01-ATIS%20GROUP\020%20ATIS%20SAS\030%20DEPARTEMENT%20FINANCIER\010%20COMPTABILITE\EXERCISE%202018\020%20FACTURES%20ACHAT\PROWAR%20(NAVIER)\17-10%20OCTOBRE\PROWAR%20-%20TM11%20-%2021.10.17.pdf" TargetMode="External"/><Relationship Id="rId155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73%20-%20Online%201st%20registration%20Florian%20MURTINU%20-%2003.06.15.pdf" TargetMode="External"/><Relationship Id="rId362" Type="http://schemas.openxmlformats.org/officeDocument/2006/relationships/hyperlink" Target="file:///\\192.168.0.150\Commun\01-ATIS%20GROUP\020%20ATIS%20SAS\030%20DEPARTEMENT%20FINANCIER\010%20COMPTABILITE\EXERCISE%202015\020%20FACTURES%20ACHAT\AXA\MULTIRISQUE%20ENTREPRISE%205357720904\924.81\A01%20-%20MULTIRISQUE%205357720904%20-%20Appel%20de%20cotisation%20-%2001.10.15%20au%2031.03.16.pdf" TargetMode="External"/><Relationship Id="rId1297" Type="http://schemas.openxmlformats.org/officeDocument/2006/relationships/hyperlink" Target="file:///\\192.168.0.150\Commun\01-ATIS%20GROUP\020%20ATIS%20SAS\030%20DEPARTEMENT%20FINANCIER\010%20COMPTABILITE\EXERCISE%202013\01-EXERCISE%202013\020%20FACTURES%20ACHAT\SCI%20COUPERIGNE\AVOIR%201957_SCI%20COUPERIGNE_280613.pdf" TargetMode="External"/><Relationship Id="rId2043" Type="http://schemas.openxmlformats.org/officeDocument/2006/relationships/hyperlink" Target="file:///\\192.168.0.150\Commun\01-ATIS%20GROUP\020%20ATIS%20SAS\030%20DEPARTEMENT%20FINANCIER\010%20COMPTABILITE\EXERCISE%202017\020%20FACTURES%20ACHAT\ORANGE\Contrat%20NZ08015\17-08%20AOUT\ORANGE%20-%20%20Fact%20F6382800%20-%2001.08.17.pdf" TargetMode="External"/><Relationship Id="rId2250" Type="http://schemas.openxmlformats.org/officeDocument/2006/relationships/hyperlink" Target="file:///\\192.168.0.150\Commun\01-ATIS%20GROUP\020%20ATIS%20SAS\030%20DEPARTEMENT%20FINANCIER\010%20COMPTABILITE\EXERCISE%202018\020%20FACTURES%20ACHAT\EDF\17-11%20NOVEMBRE\EDF%20-%20Fact%2010068795209%20-%2024.11.17.pdf" TargetMode="External"/><Relationship Id="rId222" Type="http://schemas.openxmlformats.org/officeDocument/2006/relationships/hyperlink" Target="file:///\\192.168.0.150\Commun\01-ATIS%20GROUP\020%20ATIS%20SAS\030%20DEPARTEMENT%20FINANCIER\010%20COMPTABILITE\EXERCISE%202015\020%20FACTURES%20ACHAT\EVOLUTEC\15.05%20MAI\05-MAI-Fac_EI150500840.pdf" TargetMode="External"/><Relationship Id="rId667" Type="http://schemas.openxmlformats.org/officeDocument/2006/relationships/hyperlink" Target="file:///\\192.168.0.150\Commun\01-ATIS%20GROUP\020%20ATIS%20SAS\030%20DEPARTEMENT%20FINANCIER\010%20COMPTABILITE\EXERCISE%202016\020%20FACTURES%20ACHAT\PETZL\16-02%20FEVRIER\PETZL%20-%20Fact%207000010997%20(0332016)%20-%2005.02.16.pdf" TargetMode="External"/><Relationship Id="rId874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6-05%20MAI\AMA%20-%20Fact%20IVH1022-160501%20-%2009.05.16.pdf" TargetMode="External"/><Relationship Id="rId2110" Type="http://schemas.openxmlformats.org/officeDocument/2006/relationships/hyperlink" Target="file:///\\192.168.0.150\Commun\01-ATIS%20GROUP\020%20ATIS%20SAS\030%20DEPARTEMENT%20FINANCIER\010%20COMPTABILITE\EXERCISE%202017\020%20FACTURES%20ACHAT\SCI%20COUPERIGNE\17-09%20SEPTEMBRE\SCI%20COUPERIGNE%20-%20Fact%20310%20-%2013.09.17.pdf" TargetMode="External"/><Relationship Id="rId527" Type="http://schemas.openxmlformats.org/officeDocument/2006/relationships/hyperlink" Target="file:///\\192.168.0.150\Commun\01-ATIS%20GROUP\020%20ATIS%20SAS\030%20DEPARTEMENT%20FINANCIER\010%20COMPTABILITE\EXERCISE%202016\020%20FACTURES%20ACHAT\AWG\15-12%20DECEMBRE\AWG%20-%20Note%20de%20remboursement%20frais%20LBV%20P%20BOURILLON%20-%20Nov%202015.pdf" TargetMode="External"/><Relationship Id="rId734" Type="http://schemas.openxmlformats.org/officeDocument/2006/relationships/hyperlink" Target="file:///\\192.168.0.150\Commun\01-ATIS%20GROUP\020%20ATIS%20SAS\030%20DEPARTEMENT%20FINANCIER\010%20COMPTABILITE\EXERCISE%202016\020%20FACTURES%20ACHAT\BEAL\16-03%20MARS\BEAL%20-%20Fact%20BVF161206%20-%2008.03.16.pdf" TargetMode="External"/><Relationship Id="rId941" Type="http://schemas.openxmlformats.org/officeDocument/2006/relationships/hyperlink" Target="file:///\\192.168.0.150\Commun\01-ATIS%20GROUP\020%20ATIS%20SAS\030%20DEPARTEMENT%20FINANCIER\010%20COMPTABILITE\EXERCISE%202016\020%20FACTURES%20ACHAT\IRATA\Fact%20ATTENTE%20DE%20RGLMT\IRATA%20-%20Fact%20146586%20-%2006.06.16.pdf" TargetMode="External"/><Relationship Id="rId1157" Type="http://schemas.openxmlformats.org/officeDocument/2006/relationships/hyperlink" Target="file:///\\192.168.0.150\Commun\01-ATIS%20GROUP\020%20ATIS%20SAS\030%20DEPARTEMENT%20FINANCIER\010%20COMPTABILITE\EXERCISE%202016\020%20FACTURES%20ACHAT\LE%20PLAIN%20Nicolas\16-06%20JUIN\N%20LE%20PLAIN%20-%20Fact%20ATIS%2004-16%20-%2010.06.16.pdf" TargetMode="External"/><Relationship Id="rId1364" Type="http://schemas.openxmlformats.org/officeDocument/2006/relationships/hyperlink" Target="file:///\\192.168.0.150\Commun\01-ATIS%20GROUP\020%20ATIS%20SAS\030%20DEPARTEMENT%20FINANCIER\010%20COMPTABILITE\EXERCISE%202017\020%20FACTURES%20ACHAT\BUREAU%20VERITAS\16-11%20NOVEMBRE\BUREAU%20VERITAS%20-%20Fact%2016988427%20-%2022.11.16.pdf" TargetMode="External"/><Relationship Id="rId1571" Type="http://schemas.openxmlformats.org/officeDocument/2006/relationships/hyperlink" Target="file:///\\192.168.0.150\Commun\01-ATIS%20GROUP\020%20ATIS%20SAS\030%20DEPARTEMENT%20FINANCIER\010%20COMPTABILITE\EXERCISE%202017\020%20FACTURES%20ACHAT\OGER%20Philippe\17-01%20JANVIER\P%20OGER%20-%20Fact%201701-1%20-%2031.01.17.pdf" TargetMode="External"/><Relationship Id="rId2208" Type="http://schemas.openxmlformats.org/officeDocument/2006/relationships/hyperlink" Target="file:///\\192.168.0.150\Commun\01-ATIS%20GROUP\020%20ATIS%20SAS\030%20DEPARTEMENT%20FINANCIER\010%20COMPTABILITE\EXERCISE%202018\020%20FACTURES%20ACHAT\VOLKSWAGEN%20BANK\17-11%20NOVEMBRE\VOLKSWAGEN%20BANK%20-%20Fact%20F035722542%20-%2001.11.17.pdf" TargetMode="External"/><Relationship Id="rId70" Type="http://schemas.openxmlformats.org/officeDocument/2006/relationships/hyperlink" Target="file:///\\192.168.0.150\Commun\01-ATIS%20GROUP\020%20ATIS%20SAS\030%20DEPARTEMENT%20FINANCIER\010%20COMPTABILITE\EXERCISE%202015\020%20FACTURES%20ACHAT\SC%20SOLO\mars%202015\invoice%20EUR%20and%20LEI%20assessment%2020.03.2015.pdf" TargetMode="External"/><Relationship Id="rId801" Type="http://schemas.openxmlformats.org/officeDocument/2006/relationships/hyperlink" Target="file:///\\192.168.0.150\Commun\01-ATIS%20GROUP\020%20ATIS%20SAS\030%20DEPARTEMENT%20FINANCIER\010%20COMPTABILITE\EXERCISE%202016\020%20FACTURES%20ACHAT\CMETE\16-03%20MARS\CMETE%20-%20Fact%2042%20(SMILOVIC)%20-%2031.03.16.pdf" TargetMode="External"/><Relationship Id="rId1017" Type="http://schemas.openxmlformats.org/officeDocument/2006/relationships/hyperlink" Target="file:///\\192.168.0.150\Commun\01-ATIS%20GROUP\020%20ATIS%20SAS\030%20DEPARTEMENT%20FINANCIER\010%20COMPTABILITE\EXERCISE%202016\020%20FACTURES%20ACHAT\ORANGE\COMPTE%2061021161\16-05%20MAI\ORANGE%20-%20Fact%2048488159%20-%2031.05.16.pdf" TargetMode="External"/><Relationship Id="rId1224" Type="http://schemas.openxmlformats.org/officeDocument/2006/relationships/hyperlink" Target="file:///\\192.168.0.150\Commun\01-ATIS%20GROUP\020%20ATIS%20SAS\030%20DEPARTEMENT%20FINANCIER\010%20COMPTABILITE\EXERCISE%202017\020%20FACTURES%20ACHAT\SCI%20COUPERIGNE\16-10%20OCTOBRE\SCI%20COUPERIGNE%20-%20Fact%20131%20-%2011.10.16.pdf" TargetMode="External"/><Relationship Id="rId1431" Type="http://schemas.openxmlformats.org/officeDocument/2006/relationships/hyperlink" Target="file:///\\192.168.0.150\Commun\01-ATIS%20GROUP\020%20ATIS%20SAS\030%20DEPARTEMENT%20FINANCIER\010%20COMPTABILITE\EXERCISE%202017\020%20FACTURES%20ACHAT\ORANGE\Compte%2061021181\16-11%20NOVEMBRE\ORANGE%20-%20Fact%2051588409%20-%2030.11.16.pdf" TargetMode="External"/><Relationship Id="rId1669" Type="http://schemas.openxmlformats.org/officeDocument/2006/relationships/hyperlink" Target="file:///\\192.168.0.150\Commun\01-ATIS%20GROUP\020%20ATIS%20SAS\030%20DEPARTEMENT%20FINANCIER\010%20COMPTABILITE\EXERCISE%202017\020%20FACTURES%20ACHAT\ORANGE\Contrat%20NZ08015\17-03%20MARS\ORANGE%20-%20Fact%20F6146281%20-%2001.03.17.pdf" TargetMode="External"/><Relationship Id="rId1876" Type="http://schemas.openxmlformats.org/officeDocument/2006/relationships/hyperlink" Target="file:///\\192.168.0.150\Commun\01-ATIS%20GROUP\020%20ATIS%20SAS\030%20DEPARTEMENT%20FINANCIER\010%20COMPTABILITE\EXERCISE%202017\020%20FACTURES%20ACHAT\ORANGE\Compte%2061021181\17-04%20AVRIL\ORANGE%20-%20Fact%2053614974%20-%2030.04.17.pdf" TargetMode="External"/><Relationship Id="rId1529" Type="http://schemas.openxmlformats.org/officeDocument/2006/relationships/hyperlink" Target="file:///\\192.168.0.150\Commun\01-ATIS%20GROUP\020%20ATIS%20SAS\030%20DEPARTEMENT%20FINANCIER\010%20COMPTABILITE\EXERCISE%202017\020%20FACTURES%20ACHAT\NOVA%20SUBSEA\16-12%20DECEMBRE\NOVA%20-%20Fact%205884%20(Prestation%20Manester%20rev%201)%20-%2031.12.16.pdf" TargetMode="External"/><Relationship Id="rId1736" Type="http://schemas.openxmlformats.org/officeDocument/2006/relationships/hyperlink" Target="file:///\\192.168.0.150\Commun\01-ATIS%20GROUP\020%20ATIS%20SAS\030%20DEPARTEMENT%20FINANCIER\010%20COMPTABILITE\EXERCISE%202017\020%20FACTURES%20ACHAT\COMFORT%20HOTEL\17-03%20MARS\COMFORT%20HOTEL%20-%20Fact%2010924%20(BURNARD)%20-%2031.03.17.pdf" TargetMode="External"/><Relationship Id="rId1943" Type="http://schemas.openxmlformats.org/officeDocument/2006/relationships/hyperlink" Target="file:///\\192.168.0.150\Commun\01-ATIS%20GROUP\020%20ATIS%20SAS\030%20DEPARTEMENT%20FINANCIER\010%20COMPTABILITE\EXERCISE%202017\020%20FACTURES%20ACHAT\PETZL\17-06%20JUIN\PETZL%20-%20Fact%207000166487%20(0912017)%20-%2021.06.17.pdf" TargetMode="External"/><Relationship Id="rId28" Type="http://schemas.openxmlformats.org/officeDocument/2006/relationships/hyperlink" Target="file:///\\192.168.0.150\Commun\01-ATIS%20GROUP\020%20ATIS%20SAS\030%20DEPARTEMENT%20FINANCIER\010%20COMPTABILITE\EXERCISE%202015\020%20FACTURES%20ACHAT\IRATA\f&#233;vrier%202015\IRATA%20Factures%20138135%20et%20138136%20du%2027.02.15.pdf" TargetMode="External"/><Relationship Id="rId1803" Type="http://schemas.openxmlformats.org/officeDocument/2006/relationships/hyperlink" Target="file:///\\192.168.0.150\Commun\01-ATIS%20GROUP\020%20ATIS%20SAS\030%20DEPARTEMENT%20FINANCIER\010%20COMPTABILITE\EXERCISE%202017\020%20FACTURES%20ACHAT\SIXT\17-04%20AVRIL\SIXT%20-%20Fact%2056607714%20-%2020.04.17.pdf" TargetMode="External"/><Relationship Id="rId177" Type="http://schemas.openxmlformats.org/officeDocument/2006/relationships/hyperlink" Target="file:///\\192.168.0.150\Commun\01-ATIS%20GROUP\020%20ATIS%20SAS\030%20DEPARTEMENT%20FINANCIER\010%20COMPTABILITE\EXERCISE%202015\020%20FACTURES%20ACHAT\ROCHEREUX%20St&#233;phane\Facture%202015%2009\ROCHEREUX%20S%20-%20Fact%202015%2009%20-%2015.06.15.pdf" TargetMode="External"/><Relationship Id="rId384" Type="http://schemas.openxmlformats.org/officeDocument/2006/relationships/hyperlink" Target="file:///\\192.168.0.150\Commun\01-ATIS%20GROUP\020%20ATIS%20SAS\030%20DEPARTEMENT%20FINANCIER\010%20COMPTABILITE\EXERCISE%202015\020%20FACTURES%20ACHAT\TOTAL%20GR\septembre%202015\TOTAL%20-%20Fact%20F5P42447%20-%2030.09.15.pdf" TargetMode="External"/><Relationship Id="rId591" Type="http://schemas.openxmlformats.org/officeDocument/2006/relationships/hyperlink" Target="file:///\\192.168.0.150\Commun\01-ATIS%20GROUP\020%20ATIS%20SAS\030%20DEPARTEMENT%20FINANCIER\010%20COMPTABILITE\EXERCISE%202016\020%20FACTURES%20ACHAT\FIDUCIAIRE%20DURANCE\16-01%20JANVIER\FIDUCIAIRE%20-%20Fact%202016.01-005987%20-%2004.01.16.pdf" TargetMode="External"/><Relationship Id="rId2065" Type="http://schemas.openxmlformats.org/officeDocument/2006/relationships/hyperlink" Target="file:///\\192.168.0.150\Commun\01-ATIS%20GROUP\020%20ATIS%20SAS\030%20DEPARTEMENT%20FINANCIER\010%20COMPTABILITE\EXERCISE%202017\020%20FACTURES%20ACHAT\ORANGE\0442437967\17-08%20AOUT\ORANGE%20-%20Fact%200442437967%2017F9-%201D08%20-%2016.08.17.pdf" TargetMode="External"/><Relationship Id="rId244" Type="http://schemas.openxmlformats.org/officeDocument/2006/relationships/hyperlink" Target="file:///\\192.168.0.150\Commun\01-ATIS%20GROUP\020%20ATIS%20SAS\030%20DEPARTEMENT%20FINANCIER\010%20COMPTABILITE\EXERCISE%202015\020%20FACTURES%20ACHAT\LANZA\juillet%202015\LANZA%20-%20Fact%20F150715%20(IRATA%20E&#769;pinay%2006-10.07.15%20-%2015.07.15.pdf" TargetMode="External"/><Relationship Id="rId689" Type="http://schemas.openxmlformats.org/officeDocument/2006/relationships/hyperlink" Target="file:///\\192.168.0.150\Commun\01-ATIS%20GROUP\020%20ATIS%20SAS\030%20DEPARTEMENT%20FINANCIER\010%20COMPTABILITE\EXERCISE%202014\020%20FACTURES%20ACHAT\SCI%20COUPERIGNE\14-01%20JANVIER\SC%20COUPERIGNE%20-%20Fact%20553%20(2T2014)%20-%2021.01.14.pdf" TargetMode="External"/><Relationship Id="rId896" Type="http://schemas.openxmlformats.org/officeDocument/2006/relationships/hyperlink" Target="file:///\\192.168.0.150\Commun\01-ATIS%20GROUP\020%20ATIS%20SAS\030%20DEPARTEMENT%20FINANCIER\010%20COMPTABILITE\EXERCISE%202016\020%20FACTURES%20ACHAT\BEAL\16-05%20MAI\BEAL%20-%20Fact%20BVF162738%20-%2010.05.16.pdf" TargetMode="External"/><Relationship Id="rId1081" Type="http://schemas.openxmlformats.org/officeDocument/2006/relationships/hyperlink" Target="file:///\\192.168.0.150\Commun\01-ATIS%20GROUP\020%20ATIS%20SAS\030%20DEPARTEMENT%20FINANCIER\010%20COMPTABILITE\EXERCISE%202016\020%20FACTURES%20ACHAT\CBSA\16-07%20JUILLET\CBSA%20-%20Fact%209708%20(TOURNOUX)%20-%2004.07.16.pdf" TargetMode="External"/><Relationship Id="rId451" Type="http://schemas.openxmlformats.org/officeDocument/2006/relationships/hyperlink" Target="file:///\\192.168.0.150\Commun\01-ATIS%20GROUP\020%20ATIS%20SAS\030%20DEPARTEMENT%20FINANCIER\010%20COMPTABILITE\EXERCISE%202016\020%20FACTURES%20ACHAT\BIO%20NET%20GROUP\15-10%20OCTOBRE\BIO%20NET%20-%20Fact%20FA0644%20-%2031.10.15.pdf" TargetMode="External"/><Relationship Id="rId549" Type="http://schemas.openxmlformats.org/officeDocument/2006/relationships/hyperlink" Target="file:///\\192.168.0.150\Commun\01-ATIS%20GROUP\020%20ATIS%20SAS\030%20DEPARTEMENT%20FINANCIER\010%20COMPTABILITE\EXERCISE%202016\020%20FACTURES%20ACHAT\PETZL\15-12%20DECEMBRE\PETZL%20-%20Fact%20680333%20(0192016)%20-%2018.12.15.pdf" TargetMode="External"/><Relationship Id="rId756" Type="http://schemas.openxmlformats.org/officeDocument/2006/relationships/hyperlink" Target="file:///\\192.168.0.150\Commun\01-ATIS%20GROUP\020%20ATIS%20SAS\030%20DEPARTEMENT%20FINANCIER\010%20COMPTABILITE\EXERCISE%202016\020%20FACTURES%20ACHAT\CBSA\16-02%20FEVRIER\CBSA%20-%20Fact%209160%20(S%20ARMAND)%20-%2026.02.16.pdf" TargetMode="External"/><Relationship Id="rId1179" Type="http://schemas.openxmlformats.org/officeDocument/2006/relationships/hyperlink" Target="file:///\\192.168.0.150\Commun\01-ATIS%20GROUP\020%20ATIS%20SAS\030%20DEPARTEMENT%20FINANCIER\010%20COMPTABILITE\EXERCISE%202016\020%20FACTURES%20ACHAT\FORMA%20+\16-08%20AOUT\FORMA%20+%20-%20Fact%20FA3908%20-%2024.08.16.pdf" TargetMode="External"/><Relationship Id="rId1386" Type="http://schemas.openxmlformats.org/officeDocument/2006/relationships/hyperlink" Target="file:///\\192.168.0.150\Commun\01-ATIS%20GROUP\020%20ATIS%20SAS\030%20DEPARTEMENT%20FINANCIER\010%20COMPTABILITE\EXERCISE%202017\020%20FACTURES%20ACHAT\EVOLUTEC\16-10%20OCTOBRE\EVOLUTEC%20-%20Fact%20161002589%20(BOUVIER)%20-%2031.10.16.pdf" TargetMode="External"/><Relationship Id="rId1593" Type="http://schemas.openxmlformats.org/officeDocument/2006/relationships/hyperlink" Target="file:///\\192.168.0.150\Commun\01-ATIS%20GROUP\020%20ATIS%20SAS\030%20DEPARTEMENT%20FINANCIER\010%20COMPTABILITE\EXERCISE%202017\020%20FACTURES%20ACHAT\CORIALIS\17-01%20JANVIER\CORIALIS%20-%20Fact%2017001%20(DUPRAT%20Services)%20-%2031.01.17.pdf" TargetMode="External"/><Relationship Id="rId2132" Type="http://schemas.openxmlformats.org/officeDocument/2006/relationships/hyperlink" Target="file:///\\192.168.0.150\Commun\01-ATIS%20GROUP\020%20ATIS%20SAS\030%20DEPARTEMENT%20FINANCIER\010%20COMPTABILITE\EXERCISE%202018\020%20FACTURES%20ACHAT\DIAC%20LOCATION\17-10%20OCTOBRE\DIAC%20-%20Fact%20S71060214%2001.10.17.pdf" TargetMode="External"/><Relationship Id="rId104" Type="http://schemas.openxmlformats.org/officeDocument/2006/relationships/hyperlink" Target="file:///\\192.168.0.150\Commun\01-ATIS%20GROUP\020%20ATIS%20SAS\030%20DEPARTEMENT%20FINANCIER\010%20COMPTABILITE\EXERCISE%202015\020%20FACTURES%20ACHAT\PETZL\mars%202015\Facture%20621328%20du%2004.03.15.pdf" TargetMode="External"/><Relationship Id="rId311" Type="http://schemas.openxmlformats.org/officeDocument/2006/relationships/hyperlink" Target="file:///\\192.168.0.150\Commun\01-ATIS%20GROUP\020%20ATIS%20SAS\030%20DEPARTEMENT%20FINANCIER\010%20COMPTABILITE\EXERCISE%202015\020%20FACTURES%20ACHAT\COMFORT%20HOTEL\juillet%202015\COMFORT%20HOTEL%20-%20Fact%2068044%20(IRATA%20S%20CHRYSTI)%20-%2031.07.15.pdf" TargetMode="External"/><Relationship Id="rId409" Type="http://schemas.openxmlformats.org/officeDocument/2006/relationships/hyperlink" Target="file:///\\192.168.0.150\Commun\01-ATIS%20GROUP\020%20ATIS%20SAS\030%20DEPARTEMENT%20FINANCIER\010%20COMPTABILITE\EXERCISE%202015\020%20FACTURES%20ACHAT\Associated%20maritime%20Affairs\06%20-%20Juin%202015\AMA%20-%20Fact%20IVH1022-150601%20-%2009.06.15.pdf" TargetMode="External"/><Relationship Id="rId963" Type="http://schemas.openxmlformats.org/officeDocument/2006/relationships/hyperlink" Target="file:///\\192.168.0.150\Commun\01-ATIS%20GROUP\020%20ATIS%20SAS\030%20DEPARTEMENT%20FINANCIER\010%20COMPTABILITE\EXERCISE%202016\020%20FACTURES%20ACHAT\ENERJIA\16-01%20JANVIER\ENERJIA%20-%20Fact%20F2016.3788%20B%20(GORRIA)%20-%2031.01.16.pdf" TargetMode="External"/><Relationship Id="rId1039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6147%20(0812016)%20-%2020.06.16.pdf" TargetMode="External"/><Relationship Id="rId1246" Type="http://schemas.openxmlformats.org/officeDocument/2006/relationships/hyperlink" Target="file:///\\192.168.0.150\Commun\01-ATIS%20GROUP\020%20ATIS%20SAS\030%20DEPARTEMENT%20FINANCIER\010%20COMPTABILITE\EXERCISE%202016\020%20FACTURES%20ACHAT\KRATOS%20SAFETY\16-09%20SEPTEMBRE" TargetMode="External"/><Relationship Id="rId1898" Type="http://schemas.openxmlformats.org/officeDocument/2006/relationships/hyperlink" Target="file:///\\192.168.0.150\Commun\01-ATIS%20GROUP\020%20ATIS%20SAS\030%20DEPARTEMENT%20FINANCIER\010%20COMPTABILITE\EXERCISE%202017\020%20FACTURES%20ACHAT\NOVA%20PEOPLE\17-05%20MAI\NOVA%20PEOPLE%20(UK)%20-%20Fact%204851%20(ABDALLAH)%20-%2031.05.17.pdf" TargetMode="External"/><Relationship Id="rId92" Type="http://schemas.openxmlformats.org/officeDocument/2006/relationships/hyperlink" Target="file:///\\192.168.0.150\Commun\01-ATIS%20GROUP\020%20ATIS%20SAS\030%20DEPARTEMENT%20FINANCIER\010%20COMPTABILITE\EXERCISE%202015\020%20FACTURES%20ACHAT\SIXT%20LOCATION\mai%202015\SIXT%20-%20Facture%2054842103%20-%20Mai%2015.pdf" TargetMode="External"/><Relationship Id="rId616" Type="http://schemas.openxmlformats.org/officeDocument/2006/relationships/hyperlink" Target="file:///\\192.168.0.150\Commun\01-ATIS%20GROUP\020%20ATIS%20SAS\030%20DEPARTEMENT%20FINANCIER\010%20COMPTABILITE\EXERCISE%202016\020%20FACTURES%20ACHAT\PETZL\16-01%20JANVIER\PETZL%20-%20Fact%207000001560%20(0242016)%20-%2007.01.15.pdf" TargetMode="External"/><Relationship Id="rId823" Type="http://schemas.openxmlformats.org/officeDocument/2006/relationships/hyperlink" Target="file:///\\192.168.0.150\Commun\01-ATIS%20GROUP\020%20ATIS%20SAS\030%20DEPARTEMENT%20FINANCIER\010%20COMPTABILITE\EXERCISE%202016\020%20FACTURES%20ACHAT\SCP%20MAILLARD%20&amp;%20LEFEVRE\16-04%20AVRIL\SCP%20M&amp;L%20-%20Fact%202016025%20(LAVERGNE)%20-%2013.04.16.pdf" TargetMode="External"/><Relationship Id="rId1453" Type="http://schemas.openxmlformats.org/officeDocument/2006/relationships/hyperlink" Target="file:///\\192.168.0.150\Commun\01-ATIS%20GROUP\020%20ATIS%20SAS\030%20DEPARTEMENT%20FINANCIER\010%20COMPTABILITE\EXERCISE%202017\020%20FACTURES%20ACHAT\DPMC\16-12%20DECEMBRE\DPMC%20-%20Fact%2016.12.402%20-%2024.12.16%20(12244).pdf" TargetMode="External"/><Relationship Id="rId1660" Type="http://schemas.openxmlformats.org/officeDocument/2006/relationships/hyperlink" Target="file:///\\192.168.0.150\Commun\01-ATIS%20GROUP\020%20ATIS%20SAS\030%20DEPARTEMENT%20FINANCIER\010%20COMPTABILITE\EXERCISE%202017\020%20FACTURES%20ACHAT\DIAC%20LOCATION\17-03%20MARS\DIAC%20-%20Fact%20S70303002%20-%2002.03.17.pdf" TargetMode="External"/><Relationship Id="rId1758" Type="http://schemas.openxmlformats.org/officeDocument/2006/relationships/hyperlink" Target="file:///\\192.168.0.150\Commun\01-ATIS%20GROUP\020%20ATIS%20SAS\030%20DEPARTEMENT%20FINANCIER\010%20COMPTABILITE\EXERCISE%202017\020%20FACTURES%20ACHAT\CORIALIS\17-03%20MARS\CORIALIS%20-%20Fact%2017037%20(DUPRAT%20Service)%20-%2031.03.17.pdf" TargetMode="External"/><Relationship Id="rId1106" Type="http://schemas.openxmlformats.org/officeDocument/2006/relationships/hyperlink" Target="file:///\\192.168.0.150\Commun\01-ATIS%20GROUP\020%20ATIS%20SAS\030%20DEPARTEMENT%20FINANCIER\010%20COMPTABILITE\EXERCISE%202016\020%20FACTURES%20ACHAT\ORANGE\0442437967\16-07%20JUILLET\ORANGE%20-%20Fact%200442437967%2016F1-%201D07%20-%2013.07.16.pdf" TargetMode="External"/><Relationship Id="rId1313" Type="http://schemas.openxmlformats.org/officeDocument/2006/relationships/hyperlink" Target="file:///\\192.168.0.150\Commun\01-ATIS%20GROUP\020%20ATIS%20SAS\030%20DEPARTEMENT%20FINANCIER\010%20COMPTABILITE\EXERCISE%202017\020%20FACTURES%20ACHAT\SC%20SOLO\16-10%20OCTOBRE\SC%20SOLO%20-%20Fact%2065%20-%2003.10.16.pdf" TargetMode="External"/><Relationship Id="rId1520" Type="http://schemas.openxmlformats.org/officeDocument/2006/relationships/hyperlink" Target="file:///\\192.168.0.150\Commun\01-ATIS%20GROUP\020%20ATIS%20SAS\030%20DEPARTEMENT%20FINANCIER\010%20COMPTABILITE\EXERCISE%202017\020%20FACTURES%20ACHAT\COMETRANS\17-01%20JANVIER\COMETRANS%20-%20Fact%20101461%20-%2013.01.17.pdf" TargetMode="External"/><Relationship Id="rId1965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202%20-%2026.06.17.pdf" TargetMode="External"/><Relationship Id="rId1618" Type="http://schemas.openxmlformats.org/officeDocument/2006/relationships/hyperlink" Target="file:///\\192.168.0.150\Commun\01-ATIS%20GROUP\020%20ATIS%20SAS\030%20DEPARTEMENT%20FINANCIER\010%20COMPTABILITE\EXERCISE%202017\020%20FACTURES%20ACHAT\ORANGE\Compte%2061021181\17-01%20JANVIER\ORANGE%20-%20Fact%2052386648%20-%2031.01.17.pdf" TargetMode="External"/><Relationship Id="rId1825" Type="http://schemas.openxmlformats.org/officeDocument/2006/relationships/hyperlink" Target="file:///\\192.168.0.150\Commun\01-ATIS%20GROUP\020%20ATIS%20SAS\030%20DEPARTEMENT%20FINANCIER\010%20COMPTABILITE\EXERCISE%202017\020%20FACTURES%20ACHAT\IRATA\PAYEES\150726%20150871%20151699%20151494\IRATA%20-%20Fact%20150871%20-%2021.03.17.pdf" TargetMode="External"/><Relationship Id="rId199" Type="http://schemas.openxmlformats.org/officeDocument/2006/relationships/hyperlink" Target="file:///\\192.168.0.150\Commun\01-ATIS%20GROUP\020%20ATIS%20SAS\030%20DEPARTEMENT%20FINANCIER\010%20COMPTABILITE\EXERCISE%202015\020%20FACTURES%20ACHAT\APRIL\Appel%20cotisations%201er%20T%202015" TargetMode="External"/><Relationship Id="rId2087" Type="http://schemas.openxmlformats.org/officeDocument/2006/relationships/hyperlink" Target="file:///\\192.168.0.150\Commun\01-ATIS%20GROUP\020%20ATIS%20SAS\030%20DEPARTEMENT%20FINANCIER\010%20COMPTABILITE\EXERCISE%202017\020%20FACTURES%20ACHAT\NOVA%20PEOPLE\17-07%20JUILLET\NOVA%20PEOPLE%20-%20Fact%204897%20(MOREL)%20JUILLET%20-%2031.07.17.pdf" TargetMode="External"/><Relationship Id="rId266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52%20-%20Online%20upgrade%20L2%20Nathen%20SAMUEL%20-%2029.07.15.pdf" TargetMode="External"/><Relationship Id="rId473" Type="http://schemas.openxmlformats.org/officeDocument/2006/relationships/hyperlink" Target="file:///\\192.168.0.150\Commun\01-ATIS%20GROUP\020%20ATIS%20SAS\030%20DEPARTEMENT%20FINANCIER\010%20COMPTABILITE\EXERCISE%202016\020%20FACTURES%20ACHAT\VERISURE%20SECURITAS\15-11%20NOVEMBRE\VERISURE%20-%20Fact%201511C0069237%20-%2001.11.15.pdf" TargetMode="External"/><Relationship Id="rId680" Type="http://schemas.openxmlformats.org/officeDocument/2006/relationships/hyperlink" Target="file:///\\192.168.0.150\Commun\01-ATIS%20GROUP\020%20ATIS%20SAS\030%20DEPARTEMENT%20FINANCIER\010%20COMPTABILITE\EXERCISE%202016\020%20FACTURES%20ACHAT\PETZL\16-02%20FEVRIER\PETZL%20-%20Fact%207000013388%20(0332016)%20-%2015.02.16.pdf" TargetMode="External"/><Relationship Id="rId2154" Type="http://schemas.openxmlformats.org/officeDocument/2006/relationships/hyperlink" Target="file:///\\192.168.0.150\Commun\01-ATIS%20GROUP\020%20ATIS%20SAS\030%20DEPARTEMENT%20FINANCIER\010%20COMPTABILITE\EXERCISE%202018\020%20FACTURES%20ACHAT\ELABED%20NAIM%20(taxi)\17-10%20OCTOBRE\ELABED%20NAIM%20(taxi)%20-%20Fact%202017.10.4%20%2013.10.17.pdf" TargetMode="External"/><Relationship Id="rId126" Type="http://schemas.openxmlformats.org/officeDocument/2006/relationships/hyperlink" Target="file:///\\192.168.0.150\Commun\01-ATIS%20GROUP\020%20ATIS%20SAS\030%20DEPARTEMENT%20FINANCIER\010%20COMPTABILITE\EXERCISE%202015\020%20FACTURES%20ACHAT\PROTECT%20FRANCE%20INCENDIE\PROTECT%20FRANCE%20INCENDIE%20FA08893.pdf" TargetMode="External"/><Relationship Id="rId333" Type="http://schemas.openxmlformats.org/officeDocument/2006/relationships/hyperlink" Target="file:///\\192.168.0.150\Commun\01-ATIS%20GROUP\020%20ATIS%20SAS\030%20DEPARTEMENT%20FINANCIER\010%20COMPTABILITE\EXERCISE%202015\020%20FACTURES%20ACHAT\EVOLUTEC\15.08%20AOUT\EVOLUTEC%20-%20Fact%20150801763%20(J%20BOUVIER)%20-%2031.08.15.pdf" TargetMode="External"/><Relationship Id="rId540" Type="http://schemas.openxmlformats.org/officeDocument/2006/relationships/hyperlink" Target="file:///\\192.168.0.150\Commun\01-ATIS%20GROUP\020%20ATIS%20SAS\030%20DEPARTEMENT%20FINANCIER\010%20COMPTABILITE\EXERCISE%202016\020%20FACTURES%20ACHAT\FORMA%20+\15-12%20DECEMBRE\FORMA%20+%20-%20Fact%20FA3351%20-%2011.12.15.pdf" TargetMode="External"/><Relationship Id="rId778" Type="http://schemas.openxmlformats.org/officeDocument/2006/relationships/hyperlink" Target="file:///\\192.168.0.150\Commun\01-ATIS%20GROUP\020%20ATIS%20SAS\030%20DEPARTEMENT%20FINANCIER\010%20COMPTABILITE\EXERCISE%202016\020%20FACTURES%20ACHAT\AXA\MULTIRISQUE%20ENTREPRISE%205357720904\010416%20-%20011016\AXA%20-%20MRE%205357720904%20-%20ADC1%20-%20010416-0110916.pdf" TargetMode="External"/><Relationship Id="rId985" Type="http://schemas.openxmlformats.org/officeDocument/2006/relationships/hyperlink" Target="file:///\\192.168.0.150\Commun\01-ATIS%20GROUP\020%20ATIS%20SAS\030%20DEPARTEMENT%20FINANCIER\010%20COMPTABILITE\EXERCISE%202014\020%20FACTURES%20ACHAT\PETZL\PETZL%20FACTURE%20Facture%20523350.PDF" TargetMode="External"/><Relationship Id="rId1170" Type="http://schemas.openxmlformats.org/officeDocument/2006/relationships/hyperlink" Target="file:///\\192.168.0.150\Commun\01-ATIS%20GROUP\020%20ATIS%20SAS\030%20DEPARTEMENT%20FINANCIER\010%20COMPTABILITE\EXERCISE%202016\020%20FACTURES%20ACHAT\TOTAL%20GR\16-08%20AOUT\TOTAL%20-%20Fact%20F6M62649%20-%2031.08.16.pdf" TargetMode="External"/><Relationship Id="rId2014" Type="http://schemas.openxmlformats.org/officeDocument/2006/relationships/hyperlink" Target="file:///\\192.168.0.150\Commun\01-ATIS%20GROUP\020%20ATIS%20SAS\030%20DEPARTEMENT%20FINANCIER\010%20COMPTABILITE\EXERCISE%202017\020%20FACTURES%20ACHAT\ORANGE\0442437967\17-07%20JUILLET\ORANGE%20-%20Fact%200442437967%2017F1-%201D07%20-%2013.07.17.pdf" TargetMode="External"/><Relationship Id="rId2221" Type="http://schemas.openxmlformats.org/officeDocument/2006/relationships/hyperlink" Target="file:///\\192.168.0.150\Commun\01-ATIS%20GROUP\020%20ATIS%20SAS\030%20DEPARTEMENT%20FINANCIER\010%20COMPTABILITE\EXERCISE%202017\020%20FACTURES%20ACHAT\CHALINE%20G&#233;rard\17-08%20AOUT\CHALINE%20G&#233;rard%20-%20Fact%2007-GC-2017%20-%2031.08.17.xls" TargetMode="External"/><Relationship Id="rId638" Type="http://schemas.openxmlformats.org/officeDocument/2006/relationships/hyperlink" Target="file:///\\192.168.0.150\Commun\01-ATIS%20GROUP\020%20ATIS%20SAS\030%20DEPARTEMENT%20FINANCIER\010%20COMPTABILITE\EXERCISE%202016\020%20FACTURES%20ACHAT\DPMC\15-12%20DECEMBRE\DPMC%20-%20Fact%2015.12.322%20-%2018.12.15.pdf" TargetMode="External"/><Relationship Id="rId845" Type="http://schemas.openxmlformats.org/officeDocument/2006/relationships/hyperlink" Target="file:///\\192.168.0.150\Commun\01-ATIS%20GROUP\020%20ATIS%20SAS\030%20DEPARTEMENT%20FINANCIER\010%20COMPTABILITE\EXERCISE%202016\020%20FACTURES%20ACHAT\FANGOUSE%20Nicolas\16-04%20AVRIL\N%20FANGOUSE%20-%20Fact%20F2016001%20-%2025.04.16.pdf" TargetMode="External"/><Relationship Id="rId1030" Type="http://schemas.openxmlformats.org/officeDocument/2006/relationships/hyperlink" Target="file:///\\192.168.0.150\Commun\01-ATIS%20GROUP\020%20ATIS%20SAS\030%20DEPARTEMENT%20FINANCIER\010%20COMPTABILITE\EXERCISE%202016\020%20FACTURES%20ACHAT\ROPE%20BASE%20(Richard%20CARTER)\16-06%20JUIN\ROPE%20BASE%20-%20Fact%20RBLA177%20-%2027.06.16.pdf" TargetMode="External"/><Relationship Id="rId1268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4846%20(1142016)%20-%2028.09.16.pdf" TargetMode="External"/><Relationship Id="rId1475" Type="http://schemas.openxmlformats.org/officeDocument/2006/relationships/hyperlink" Target="file:///\\192.168.0.150\Commun\01-ATIS%20GROUP\020%20ATIS%20SAS\030%20DEPARTEMENT%20FINANCIER\010%20COMPTABILITE\EXERCISE%202017\020%20FACTURES%20ACHAT\CORIALIS%20ENGINEERS\16-11%20NOVEMBRE\CORIALIS%20-%20Fact%2016113667%20(J%20DA%20COSTA%20Novembre%202016)%20-%2030.11.16.pdf" TargetMode="External"/><Relationship Id="rId1682" Type="http://schemas.openxmlformats.org/officeDocument/2006/relationships/hyperlink" Target="file:///\\192.168.0.150\Commun\01-ATIS%20GROUP\020%20ATIS%20SAS\030%20DEPARTEMENT%20FINANCIER\010%20COMPTABILITE\EXERCISE%202017\020%20FACTURES%20ACHAT\CORIALIS\17-02%20FEVRIER\CORIALIS%20-%20Fact%2017034%20(DUPRAT%20services)%20-%2028.02.17.pdf" TargetMode="External"/><Relationship Id="rId400" Type="http://schemas.openxmlformats.org/officeDocument/2006/relationships/hyperlink" Target="file:///\\192.168.0.150\Commun\01-ATIS%20GROUP\020%20ATIS%20SAS\030%20DEPARTEMENT%20FINANCIER\010%20COMPTABILITE\EXERCISE%202015\020%20FACTURES%20ACHAT\EVOLUTEC\15.09%20SEPTEMBRE\EVOLUTEC%20-%20Fact%20150901831%20(BOUVIER)%20-%2030.09.15.pdf" TargetMode="External"/><Relationship Id="rId705" Type="http://schemas.openxmlformats.org/officeDocument/2006/relationships/hyperlink" Target="file:///\\192.168.0.150\Commun\01-ATIS%20GROUP\020%20ATIS%20SAS\030%20DEPARTEMENT%20FINANCIER\010%20COMPTABILITE\EXERCISE%202016\020%20FACTURES%20ACHAT\PETZL\16-02%20FEVRIER\PETZL%20-%20Fact%207000015441%20(0392016)%20-%2022.02.16.pdf" TargetMode="External"/><Relationship Id="rId1128" Type="http://schemas.openxmlformats.org/officeDocument/2006/relationships/hyperlink" Target="file:///\\192.168.0.150\Commun\01-ATIS%20GROUP\020%20ATIS%20SAS\030%20DEPARTEMENT%20FINANCIER\010%20COMPTABILITE\EXERCISE%202016\020%20FACTURES%20ACHAT\TRESORERIE%20ATIS\16-07%20JUILLET\PAIEMENT%20TRESO%20HSBC-SMC%20160716.pdf" TargetMode="External"/><Relationship Id="rId1335" Type="http://schemas.openxmlformats.org/officeDocument/2006/relationships/hyperlink" Target="file:///\\192.168.0.150\Commun\01-ATIS%20GROUP\020%20ATIS%20SAS\030%20DEPARTEMENT%20FINANCIER\010%20COMPTABILITE\EXERCISE%202017\020%20FACTURES%20ACHAT\STICKAD\16-11%20NOVEMBRE\STICKAD%20-%20Fact%20F-2016_11_00007%20-%2009.11.16.pdf" TargetMode="External"/><Relationship Id="rId1542" Type="http://schemas.openxmlformats.org/officeDocument/2006/relationships/hyperlink" Target="file:///\\192.168.0.150\Commun\01-ATIS%20GROUP\020%20ATIS%20SAS\030%20DEPARTEMENT%20FINANCIER\010%20COMPTABILITE\EXERCISE%202017\020%20FACTURES%20ACHAT\STICKAD\17-01%20JANVIER\STICKAD%20-%20Fact%202017_01_00007%20-%2003.01.17.pdf" TargetMode="External"/><Relationship Id="rId1987" Type="http://schemas.openxmlformats.org/officeDocument/2006/relationships/hyperlink" Target="file:///\\192.168.0.150\Commun\01-ATIS%20GROUP\020%20ATIS%20SAS\030%20DEPARTEMENT%20FINANCIER\010%20COMPTABILITE\EXERCISE%202017\020%20FACTURES%20ACHAT\ORANGE\Contrat%20NZ08015\17-07%20JUILLET\ORANGE%20-%20%20Fact%20F6339326%20-%2001.07.17.pdf" TargetMode="External"/><Relationship Id="rId137" Type="http://schemas.openxmlformats.org/officeDocument/2006/relationships/hyperlink" Target="file:///\\192.168.0.150\Commun\01-ATIS%20GROUP\020%20ATIS%20SAS\030%20DEPARTEMENT%20FINANCIER\010%20COMPTABILITE\EXERCISE%202015\020%20FACTURES%20ACHAT\PETZL\mars%202015\Facture%20624401%20du%2017.03.15.pdf" TargetMode="External"/><Relationship Id="rId344" Type="http://schemas.openxmlformats.org/officeDocument/2006/relationships/hyperlink" Target="file:///\\192.168.0.150\Commun\01-ATIS%20GROUP\020%20ATIS%20SAS\030%20DEPARTEMENT%20FINANCIER\010%20COMPTABILITE\EXERCISE%202015\020%20FACTURES%20ACHAT\PETZL\septembre%202015\PETZL%20-%20Fact%20658834%20-%2009.09.15.pdf" TargetMode="External"/><Relationship Id="rId691" Type="http://schemas.openxmlformats.org/officeDocument/2006/relationships/hyperlink" Target="file:///\\192.168.0.150\Commun\01-ATIS%20GROUP\020%20ATIS%20SAS\030%20DEPARTEMENT%20FINANCIER\010%20COMPTABILITE\EXERCISE%202015\020%20FACTURES%20ACHAT\SCI%20COUPERIGNE\14-10%20OCTOBRE\SCI%20COUPERIGNE%20-%20Fact%202087%20(taxe%20fonci&#232;re)%20-%2024.10.14.pdf" TargetMode="External"/><Relationship Id="rId789" Type="http://schemas.openxmlformats.org/officeDocument/2006/relationships/hyperlink" Target="file:///\\192.168.0.150\Commun\01-ATIS%20GROUP\020%20ATIS%20SAS\030%20DEPARTEMENT%20FINANCIER\010%20COMPTABILITE\EXERCISE%202016\020%20FACTURES%20ACHAT\SIXT\16-03%20MARS\SIXT%20-%20Fact%2055532261%20-%2025.03.16.pdf" TargetMode="External"/><Relationship Id="rId912" Type="http://schemas.openxmlformats.org/officeDocument/2006/relationships/hyperlink" Target="file:///\\192.168.0.150\Commun\01-ATIS%20GROUP\020%20ATIS%20SAS\030%20DEPARTEMENT%20FINANCIER\010%20COMPTABILITE\EXERCISE%202016\020%20FACTURES%20ACHAT\IRATA\Fact%20PAYEES\144019%20144185%20144260%20144920%20145219\IRATA%20-%20Fact%20144260%20-%2019.02.16.pdf" TargetMode="External"/><Relationship Id="rId996" Type="http://schemas.openxmlformats.org/officeDocument/2006/relationships/hyperlink" Target="file:///\\192.168.0.150\Commun\01-ATIS%20GROUP\020%20ATIS%20SAS\030%20DEPARTEMENT%20FINANCIER\010%20COMPTABILITE\EXERCISE%202014\020%20FACTURES%20ACHAT\PETZL\FACTURE_I_533240.PDF" TargetMode="External"/><Relationship Id="rId1847" Type="http://schemas.openxmlformats.org/officeDocument/2006/relationships/hyperlink" Target="file:///\\192.168.0.150\Commun\01-ATIS%20GROUP\020%20ATIS%20SAS\030%20DEPARTEMENT%20FINANCIER\010%20COMPTABILITE\EXERCISE%202017\020%20FACTURES%20ACHAT\CORIALIS\17-04%20AVRIL\CORIALIS%20-%20Fact%2017049%20(DUPRAT)%20-%2030.04.17.pdf" TargetMode="External"/><Relationship Id="rId2025" Type="http://schemas.openxmlformats.org/officeDocument/2006/relationships/hyperlink" Target="file:///\\192.168.0.150\Commun\01-ATIS%20GROUP\020%20ATIS%20SAS\030%20DEPARTEMENT%20FINANCIER\010%20COMPTABILITE\EXERCISE%202017\020%20FACTURES%20ACHAT\CHALINE%20G&#233;rard\17-03%20MARS\G%20CHALINE%20-%20Fact%2003-GC-2017%20-%2010.03.17.pdf" TargetMode="External"/><Relationship Id="rId41" Type="http://schemas.openxmlformats.org/officeDocument/2006/relationships/hyperlink" Target="file:///\\192.168.0.150\Commun\01-ATIS%20GROUP\020%20ATIS%20SAS\030%20DEPARTEMENT%20FINANCIER\010%20COMPTABILITE\EXERCISE%202015\020%20FACTURES%20ACHAT\IRATA\mars%202015\IRATA%20Facture%20138166%20du%2003.03.15.pdf" TargetMode="External"/><Relationship Id="rId551" Type="http://schemas.openxmlformats.org/officeDocument/2006/relationships/hyperlink" Target="file:///\\192.168.0.150\Commun\01-ATIS%20GROUP\020%20ATIS%20SAS\030%20DEPARTEMENT%20FINANCIER\010%20COMPTABILITE\EXERCISE%202016\020%20FACTURES%20ACHAT\ORANGE\0442026150\15-12%20DECEMBRE\ORANGE%20-%20Fact%200442026150%2015J1-%202N06%20-%2015.12.15.pdf" TargetMode="External"/><Relationship Id="rId649" Type="http://schemas.openxmlformats.org/officeDocument/2006/relationships/hyperlink" Target="file:///\\192.168.0.150\Commun\01-ATIS%20GROUP\020%20ATIS%20SAS\030%20DEPARTEMENT%20FINANCIER\010%20COMPTABILITE\EXERCISE%202016\020%20FACTURES%20ACHAT\ORANGE\CONTRAT%20NZ08015\16-02%20FEVRIER\ORANGE%20-%20Fact%20F5542002%20-%2001.02.16.pdf" TargetMode="External"/><Relationship Id="rId856" Type="http://schemas.openxmlformats.org/officeDocument/2006/relationships/hyperlink" Target="file:///\\192.168.0.150\Commun\01-ATIS%20GROUP\020%20ATIS%20SAS\030%20DEPARTEMENT%20FINANCIER\010%20COMPTABILITE\EXERCISE%202016\020%20FACTURES%20ACHAT\COENS%20ENERGY\16-04%20AVRIL\COENS%20-%20Fact%20193167-02-MP1603-01%20(Sce%20SH%20PARK)%20-%2027.04.16.pdf" TargetMode="External"/><Relationship Id="rId1181" Type="http://schemas.openxmlformats.org/officeDocument/2006/relationships/hyperlink" Target="file:///\\192.168.0.150\Commun\01-ATIS%20GROUP\020%20ATIS%20SAS\030%20DEPARTEMENT%20FINANCIER\010%20COMPTABILITE\EXERCISE%202016\020%20FACTURES%20ACHAT\CULLIGAN\16-08%20AOUT\CULLIGAN%20-%20Fact%20FAC081640726750%20-%2030.08.16.pdf" TargetMode="External"/><Relationship Id="rId1279" Type="http://schemas.openxmlformats.org/officeDocument/2006/relationships/hyperlink" Target="file:///\\192.168.0.150\Commun\01-ATIS%20GROUP\020%20ATIS%20SAS\030%20DEPARTEMENT%20FINANCIER\010%20COMPTABILITE\EXERCISE%202016\020%20FACTURES%20ACHAT\CORIALIS\16-09%20SEPTEMBRE\CORIALIS%20-%20Fact%2016237%20(ODIN%20Sept%20Services)%20-%2030.09.16.pdf" TargetMode="External"/><Relationship Id="rId1402" Type="http://schemas.openxmlformats.org/officeDocument/2006/relationships/hyperlink" Target="file:///\\192.168.0.150\Commun\01-ATIS%20GROUP\020%20ATIS%20SAS\030%20DEPARTEMENT%20FINANCIER\010%20COMPTABILITE\EXERCISE%202016\020%20FACTURES%20ACHAT\IRATA\Fact%20PAYEES\147241%20et%20exercice%202017\IRATA%20-%20Fact%20147241%20-%2018.07.16.pdf" TargetMode="External"/><Relationship Id="rId1486" Type="http://schemas.openxmlformats.org/officeDocument/2006/relationships/hyperlink" Target="file:///\\192.168.0.150\Commun\01-ATIS%20GROUP\020%20ATIS%20SAS\030%20DEPARTEMENT%20FINANCIER\010%20COMPTABILITE\EXERCISE%202017\020%20FACTURES%20ACHAT\ANA\16-12%20DECEMBRE\ANA%20-%20Fact%20052016%20-%2031.12.16.pdf" TargetMode="External"/><Relationship Id="rId1707" Type="http://schemas.openxmlformats.org/officeDocument/2006/relationships/hyperlink" Target="file:///\\192.168.0.150\Commun\01-ATIS%20GROUP\020%20ATIS%20SAS\030%20DEPARTEMENT%20FINANCIER\010%20COMPTABILITE\EXERCISE%202016\020%20FACTURES%20ACHAT\PROWAR%20(NAVIER%20St&#233;phane)\16-08%20AOUT\S%20NAVIER%20-%20Fact%201%20-%2015.08.16.pdf" TargetMode="External"/><Relationship Id="rId2232" Type="http://schemas.openxmlformats.org/officeDocument/2006/relationships/hyperlink" Target="file:///\\192.168.0.150\Commun\01-ATIS%20GROUP\020%20ATIS%20SAS\030%20DEPARTEMENT%20FINANCIER\010%20COMPTABILITE\EXERCISE%202017\020%20FACTURES%20ACHAT\TOTAL\17-09%20SEPTEMBRE\TOTAL%20-%20Fact%20F7S64523%20-%2030.09.17.pdf" TargetMode="External"/><Relationship Id="rId190" Type="http://schemas.openxmlformats.org/officeDocument/2006/relationships/hyperlink" Target="file:///\\192.168.0.150\Commun\01-ATIS%20GROUP\020%20ATIS%20SAS\030%20DEPARTEMENT%20FINANCIER\010%20COMPTABILITE\EXERCISE%202015\020%20FACTURES%20ACHAT\CHIMIMECA\juin%202015\CHIMIMECA%20-%20Fact%20FA064955%20(Devis%201506SG0077)%20(Cde%202952015)%20-%2007.07.15.pdf" TargetMode="External"/><Relationship Id="rId204" Type="http://schemas.openxmlformats.org/officeDocument/2006/relationships/hyperlink" Target="file:///\\192.168.0.150\Commun\01-ATIS%20GROUP\020%20ATIS%20SAS\030%20DEPARTEMENT%20FINANCIER\010%20COMPTABILITE\EXERCISE%202015\020%20FACTURES%20ACHAT\EVOLUTEC\15.06%20JUIN\EVOLUTEC%20-%20Fact%20EI150600864%20(SEBOUAI)%20-%2030.06.15.pdf" TargetMode="External"/><Relationship Id="rId288" Type="http://schemas.openxmlformats.org/officeDocument/2006/relationships/hyperlink" Target="file:///\\192.168.0.150\Commun\01-ATIS%20GROUP\020%20ATIS%20SAS\030%20DEPARTEMENT%20FINANCIER\010%20COMPTABILITE\EXERCISE%202015\020%20FACTURES%20ACHAT\HILTI\ao&#251;t%202015\HILTI%20-%20Fact%20FM%204091672076%20-%2001.08.15.pdf" TargetMode="External"/><Relationship Id="rId411" Type="http://schemas.openxmlformats.org/officeDocument/2006/relationships/hyperlink" Target="file:///\\192.168.0.150\Commun\01-ATIS%20GROUP\020%20ATIS%20SAS\030%20DEPARTEMENT%20FINANCIER\010%20COMPTABILITE\EXERCISE%202015\020%20FACTURES%20ACHAT\Associated%20maritime%20Affairs\08%20-%20Ao&#251;t%202015\AMA%20-%20Fact%20IVH1022-150801%20-%2012.08.15.pdf" TargetMode="External"/><Relationship Id="rId509" Type="http://schemas.openxmlformats.org/officeDocument/2006/relationships/hyperlink" Target="file:///\\192.168.0.150\Commun\01-ATIS%20GROUP\020%20ATIS%20SAS\030%20DEPARTEMENT%20FINANCIER\010%20COMPTABILITE\EXERCISE%202015\020%20FACTURES%20ACHAT\LODGIS%20PERDIGUES\QUITTANCE%20DE%20LOYER%20ATIS%20mars%20-%20avril%202015.pdf" TargetMode="External"/><Relationship Id="rId1041" Type="http://schemas.openxmlformats.org/officeDocument/2006/relationships/hyperlink" Target="file:///\\192.168.0.150\Commun\01-ATIS%20GROUP\020%20ATIS%20SAS\030%20DEPARTEMENT%20FINANCIER\010%20COMPTABILITE\EXERCISE%202016\020%20FACTURES%20ACHAT\VEGEA\16-06%20JUIN\VEGEA%20-%20Fact%202016-002230_AL%20-%2028.06.16.pdf" TargetMode="External"/><Relationship Id="rId1139" Type="http://schemas.openxmlformats.org/officeDocument/2006/relationships/hyperlink" Target="file:///\\192.168.0.150\Commun\01-ATIS%20GROUP\020%20ATIS%20SAS\030%20DEPARTEMENT%20FINANCIER\010%20COMPTABILITE\EXERCISE%202016\020%20FACTURES%20ACHAT\KILOMETRES%20SERVICES\16-08%20AOUT\KM%20SCES%20-%20Avoir%20AV0646%20-%2003.08.16.pdf" TargetMode="External"/><Relationship Id="rId1346" Type="http://schemas.openxmlformats.org/officeDocument/2006/relationships/hyperlink" Target="file:///\\192.168.0.150\Commun\01-ATIS%20GROUP\020%20ATIS%20SAS\030%20DEPARTEMENT%20FINANCIER\010%20COMPTABILITE\EXERCISE%202017\020%20FACTURES%20ACHAT\LA%20POSTE\16-11%20NOVEMBRE\LA%20POSTE%20-%20Fact%2045613072%20-%2009.11.16.pdf" TargetMode="External"/><Relationship Id="rId1693" Type="http://schemas.openxmlformats.org/officeDocument/2006/relationships/hyperlink" Target="file:///\\192.168.0.150\Commun\01-ATIS%20GROUP\020%20ATIS%20SAS\030%20DEPARTEMENT%20FINANCIER\010%20COMPTABILITE\EXERCISE%202017\020%20FACTURES%20ACHAT\ACTUAL\17-02%20FEVRIER\ACTUAL%20-%20Fact%20796_1000071%20-%2028.02.17.pdf" TargetMode="External"/><Relationship Id="rId1914" Type="http://schemas.openxmlformats.org/officeDocument/2006/relationships/hyperlink" Target="file:///\\192.168.0.150\Commun\01-ATIS%20GROUP\020%20ATIS%20SAS\030%20DEPARTEMENT%20FINANCIER\010%20COMPTABILITE\EXERCISE%202017\020%20FACTURES%20ACHAT\PETZL\17-06%20JUIN\PETZL%20-%20Fact%207000163098%20(0892017)%20-%2012.06.17.pdf" TargetMode="External"/><Relationship Id="rId1998" Type="http://schemas.openxmlformats.org/officeDocument/2006/relationships/hyperlink" Target="file:///\\192.168.0.150\Commun\01-ATIS%20GROUP\020%20ATIS%20SAS\030%20DEPARTEMENT%20FINANCIER\010%20COMPTABILITE\EXERCISE%202017\020%20FACTURES%20ACHAT\NOVA%20PEOPLE\17-06%20JUIN\NOVA%20PEOPLE%20UK%20-%20Fact%204868%20(MOREL)%20-%2030.06.17.pdf" TargetMode="External"/><Relationship Id="rId495" Type="http://schemas.openxmlformats.org/officeDocument/2006/relationships/hyperlink" Target="file:///\\192.168.0.150\Commun\01-ATIS%20GROUP\020%20ATIS%20SAS\030%20DEPARTEMENT%20FINANCIER\010%20COMPTABILITE\EXERCISE%202016\020%20FACTURES%20ACHAT\ORANGE\CONTRAT%20NZ08015\15-12%20DECEMBRE\ORANGE%20-%20Fact%205448989%20-%2001.12.15.pdf" TargetMode="External"/><Relationship Id="rId716" Type="http://schemas.openxmlformats.org/officeDocument/2006/relationships/hyperlink" Target="file:///\\192.168.0.150\Commun\01-ATIS%20GROUP\020%20ATIS%20SAS\030%20DEPARTEMENT%20FINANCIER\010%20COMPTABILITE\EXERCISE%202016\020%20FACTURES%20ACHAT\DHL\16-02%20FEVRIER\DHL%20-%20Fact%20MRS3561408%20-%2029.02.16.pdf" TargetMode="External"/><Relationship Id="rId923" Type="http://schemas.openxmlformats.org/officeDocument/2006/relationships/hyperlink" Target="file:///\\192.168.0.150\Commun\01-ATIS%20GROUP\020%20ATIS%20SAS\030%20DEPARTEMENT%20FINANCIER\010%20COMPTABILITE\EXERCISE%202016\020%20FACTURES%20ACHAT\PARK%20&amp;%20SUITES%20MRS\16-05%20MAI\P&amp;S%20MRS%20-%20Fact%20075_23606%20-%2026.05.16.pdf" TargetMode="External"/><Relationship Id="rId1553" Type="http://schemas.openxmlformats.org/officeDocument/2006/relationships/hyperlink" Target="file:///\\192.168.0.150\Commun\01-ATIS%20GROUP\020%20ATIS%20SAS\030%20DEPARTEMENT%20FINANCIER\010%20COMPTABILITE\EXERCISE%202017\020%20FACTURES%20ACHAT\CORIATIS\17-01%20JANVIER\CORIATIS%20-%20Fact%2017014%20-%2017.01.17.pdf" TargetMode="External"/><Relationship Id="rId1760" Type="http://schemas.openxmlformats.org/officeDocument/2006/relationships/hyperlink" Target="file:///\\192.168.0.150\Commun\01-ATIS%20GROUP\020%20ATIS%20SAS\030%20DEPARTEMENT%20FINANCIER\010%20COMPTABILITE\EXERCISE%202017\020%20FACTURES%20ACHAT\CORIALIS\17-03%20MARS\CORIALIS%20-%20Fact%2017039%20(MOUSSA%20Service)%20-%2031.03.17.pdf" TargetMode="External"/><Relationship Id="rId1858" Type="http://schemas.openxmlformats.org/officeDocument/2006/relationships/hyperlink" Target="file:///\\192.168.0.150\Commun\01-ATIS%20GROUP\020%20ATIS%20SAS\030%20DEPARTEMENT%20FINANCIER\010%20COMPTABILITE\EXERCISE%202017\020%20FACTURES%20ACHAT\CORIALIS%20ENGINEERS\17-04%20AVRIL\CORIALIS%20ENG%20-%20Fact%2017040197%20(DA%20COSTA)%20-%2030.04.17.pdf" TargetMode="External"/><Relationship Id="rId2176" Type="http://schemas.openxmlformats.org/officeDocument/2006/relationships/hyperlink" Target="file:///\\192.168.0.150\Commun\01-ATIS%20GROUP\020%20ATIS%20SAS\030%20DEPARTEMENT%20FINANCIER\010%20COMPTABILITE\EXERCISE%202018\020%20FACTURES%20ACHAT\ATIS%20WORLDWIDED%20LIMITED\17-10%20OCTOBRE\ATIS%20WORLDWIDED%20LIMITED%20-%20Fact%20FI%206%20-%2020.10.17.pdf" TargetMode="External"/><Relationship Id="rId52" Type="http://schemas.openxmlformats.org/officeDocument/2006/relationships/hyperlink" Target="file:///\\192.168.0.150\Commun\01-ATIS%20GROUP\020%20ATIS%20SAS\030%20DEPARTEMENT%20FINANCIER\010%20COMPTABILITE\EXERCISE%202015\020%20FACTURES%20ACHAT\EVOLUTEC\mars%202015\EVOLUTEC-FACTURE%20MARS%202015.pdf" TargetMode="External"/><Relationship Id="rId148" Type="http://schemas.openxmlformats.org/officeDocument/2006/relationships/hyperlink" Target="file:///\\192.168.0.150\Commun\01-ATIS%20GROUP\020%20ATIS%20SAS\030%20DEPARTEMENT%20FINANCIER\010%20COMPTABILITE\EXERCISE%202015\020%20FACTURES%20ACHAT\PETZL\juin%202015\PETZL%20-%20Fact%20640385%20-%2004.06.15.pdf" TargetMode="External"/><Relationship Id="rId355" Type="http://schemas.openxmlformats.org/officeDocument/2006/relationships/hyperlink" Target="file:///\\192.168.0.150\Commun\01-ATIS%20GROUP\020%20ATIS%20SAS\030%20DEPARTEMENT%20FINANCIER\010%20COMPTABILITE\EXERCISE%202015\020%20FACTURES%20ACHAT\ENERJIA\ao&#251;t%202015\ENERJIA%20-%20Fact%202015.3414%20(REISER)%20-%2031.08.15.pdf" TargetMode="External"/><Relationship Id="rId562" Type="http://schemas.openxmlformats.org/officeDocument/2006/relationships/hyperlink" Target="file:///\\192.168.0.150\Commun\01-ATIS%20GROUP\020%20ATIS%20SAS\030%20DEPARTEMENT%20FINANCIER\010%20COMPTABILITE\EXERCISE%202016\020%20FACTURES%20ACHAT\ENERJIA\15-11%20NOVEMBRE\ENERJIA%20-%20Fact%20F2015.3687%20(GORRIA)%20-%2030.11.15.pdf" TargetMode="External"/><Relationship Id="rId1192" Type="http://schemas.openxmlformats.org/officeDocument/2006/relationships/hyperlink" Target="file:///\\192.168.0.150\Commun\01-ATIS%20GROUP\020%20ATIS%20SAS\030%20DEPARTEMENT%20FINANCIER\010%20COMPTABILITE\EXERCISE%202016\020%20FACTURES%20ACHAT\NOVA%20SUBSEA\16-08%20AOUT\NOVA%20-%20Fact%205502%20(Mission%20to%20Leiden)%20-%2031.08.16.pdf" TargetMode="External"/><Relationship Id="rId1206" Type="http://schemas.openxmlformats.org/officeDocument/2006/relationships/hyperlink" Target="file:///\\192.168.0.150\Commun\01-ATIS%20GROUP\020%20ATIS%20SAS\030%20DEPARTEMENT%20FINANCIER\BERNE%20Mathieu\16-10%20OCTOBRE\M%20BERNE%20-%20Fact%2015%20-%2010.10.16.docx" TargetMode="External"/><Relationship Id="rId1413" Type="http://schemas.openxmlformats.org/officeDocument/2006/relationships/hyperlink" Target="file:///\\192.168.0.150\Commun\01-ATIS%20GROUP\020%20ATIS%20SAS\030%20DEPARTEMENT%20FINANCIER\010%20COMPTABILITE\EXERCISE%202017\020%20FACTURES%20ACHAT\LA%20POSTE\16-12%20DECEMBRE\LA%20POSTE%20-%20Fact%2045876151%20-%2013.12.16.pdf" TargetMode="External"/><Relationship Id="rId1620" Type="http://schemas.openxmlformats.org/officeDocument/2006/relationships/hyperlink" Target="file:///\\192.168.0.150\Commun\01-ATIS%20GROUP\020%20ATIS%20SAS\030%20DEPARTEMENT%20FINANCIER\010%20COMPTABILITE\EXERCISE%202017\020%20FACTURES%20ACHAT\STARLAN\17-02%20FEVRIER\STARLAN%20-%20Fact%202017-180%20-%2020.02.17.pdf" TargetMode="External"/><Relationship Id="rId2036" Type="http://schemas.openxmlformats.org/officeDocument/2006/relationships/hyperlink" Target="file:///\\192.168.0.150\Commun\01-ATIS%20GROUP\020%20ATIS%20SAS\030%20DEPARTEMENT%20FINANCIER\010%20COMPTABILITE\EXERCISE%202017\020%20FACTURES%20ACHAT\COMFORT%20HOTEL\17-07%20JUILLET\COMFORT%20HOTEL%20-%20Fact%2014054%20(BERNARD)%20-%2028.07.17.pdf" TargetMode="External"/><Relationship Id="rId2243" Type="http://schemas.openxmlformats.org/officeDocument/2006/relationships/hyperlink" Target="file:///\\192.168.0.150\Commun\01-ATIS%20GROUP\020%20ATIS%20SAS\030%20DEPARTEMENT%20FINANCIER\010%20COMPTABILITE\EXERCISE%202018\020%20FACTURES%20ACHAT\DEVOGELAERE%20Dimitri\17-11%20NOVEMBRE\DEVOGELAERE%20-%20Fact%20FCT50%20-%2027.11.17.jpg" TargetMode="External"/><Relationship Id="rId215" Type="http://schemas.openxmlformats.org/officeDocument/2006/relationships/hyperlink" Target="file:///\\192.168.0.150\Commun\01-ATIS%20GROUP\020%20ATIS%20SAS\030%20DEPARTEMENT%20FINANCIER\010%20COMPTABILITE\EXERCISE%202015\020%20FACTURES%20ACHAT\IRATA\juin%202015\IRATA%20-%20Fact%20140559%20-%20Online%201st%20registration%20J&#233;r&#233;my%20LEMERCIER%20-%2029.06.15.pdf" TargetMode="External"/><Relationship Id="rId422" Type="http://schemas.openxmlformats.org/officeDocument/2006/relationships/hyperlink" Target="file:///\\192.168.0.150\Commun\01-ATIS%20GROUP\020%20ATIS%20SAS\030%20DEPARTEMENT%20FINANCIER\010%20COMPTABILITE\EXERCISE%202016\020%20FACTURES%20ACHAT\TOTAL%20GR\15-10%20OCTOBRE\TOTAL%20-%20Fact%20F5Q73241%20-%2015.10.15.pdf" TargetMode="External"/><Relationship Id="rId867" Type="http://schemas.openxmlformats.org/officeDocument/2006/relationships/hyperlink" Target="file:///\\192.168.0.150\Commun\01-ATIS%20GROUP\020%20ATIS%20SAS\030%20DEPARTEMENT%20FINANCIER\010%20COMPTABILITE\EXERCISE%202016\020%20FACTURES%20ACHAT\LYRECO\16-04%20AVRIL\LYRECO%20-%20Fact%205810324043%20-%2030.04.16.pdf" TargetMode="External"/><Relationship Id="rId1052" Type="http://schemas.openxmlformats.org/officeDocument/2006/relationships/hyperlink" Target="file:///\\192.168.0.150\Commun\01-ATIS%20GROUP\020%20ATIS%20SAS\030%20DEPARTEMENT%20FINANCIER\010%20COMPTABILITE\EXERCISE%202016\020%20FACTURES%20ACHAT\ORANGE\CONTRAT%20NZ08015\16-07%20JUILLET\ORANGE%20-%20Fact%20F5774036%20-%2001.07.16.pdf" TargetMode="External"/><Relationship Id="rId1497" Type="http://schemas.openxmlformats.org/officeDocument/2006/relationships/hyperlink" Target="file:///\\192.168.0.150\Commun\01-ATIS%20GROUP\020%20ATIS%20SAS\030%20DEPARTEMENT%20FINANCIER\010%20COMPTABILITE\EXERCISE%202017\020%20FACTURES%20ACHAT\NOVA%20SUBSEA\16-12%20DECEMBRE\NOVA%20-%20Fact%205809%20(Prestation%20Abdallah)%20-%2031.12.16.pdf" TargetMode="External"/><Relationship Id="rId1718" Type="http://schemas.openxmlformats.org/officeDocument/2006/relationships/hyperlink" Target="file:///\\192.168.0.150\Commun\01-ATIS%20GROUP\020%20ATIS%20SAS\030%20DEPARTEMENT%20FINANCIER\010%20COMPTABILITE\EXERCISE%202017\020%20FACTURES%20ACHAT\ROPE%20BASE%20(R%20CARTER)\17-04%20AVRIL\ROPE%20BASE%20-%20Fact%20RBLA204%20-%2004.04.17.pdf" TargetMode="External"/><Relationship Id="rId1925" Type="http://schemas.openxmlformats.org/officeDocument/2006/relationships/hyperlink" Target="file:///\\192.168.0.150\Commun\01-ATIS%20GROUP\020%20ATIS%20SAS\030%20DEPARTEMENT%20FINANCIER\010%20COMPTABILITE\EXERCISE%202017\020%20FACTURES%20ACHAT\ORANGE\0442026150\17-06%20JUIN\ORANGE%20-%20Fact%200442026150%2017E3-%202N03%20-%2013.06.17.pdf" TargetMode="External"/><Relationship Id="rId2103" Type="http://schemas.openxmlformats.org/officeDocument/2006/relationships/hyperlink" Target="file:///\\192.168.0.150\Commun\01-ATIS%20GROUP\020%20ATIS%20SAS\030%20DEPARTEMENT%20FINANCIER\010%20COMPTABILITE\EXERCISE%202017\020%20FACTURES%20ACHAT\LA%20POSTE\17-09%20SEPTEMBRE\LA%20POSTE%20-%20Fact%2048149641%20-%2005.09.2017.pdf" TargetMode="External"/><Relationship Id="rId299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46%20-%2006.08.15.pdf" TargetMode="External"/><Relationship Id="rId727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6-03%20MARS\AMA%20-%20Fact%20IVH1022-160301%20-%2015.03.16.pdf" TargetMode="External"/><Relationship Id="rId934" Type="http://schemas.openxmlformats.org/officeDocument/2006/relationships/hyperlink" Target="file:///\\192.168.0.150\Commun\01-ATIS%20GROUP\020%20ATIS%20SAS\030%20DEPARTEMENT%20FINANCIER\010%20COMPTABILITE\EXERCISE%202016\020%20FACTURES%20ACHAT\TOURAINE%20ESCALADE\16-05%20MAI\TOURAINE%20ESCALADE%20-%20Fact%2034908%20-%2031.05.16.pdf" TargetMode="External"/><Relationship Id="rId1357" Type="http://schemas.openxmlformats.org/officeDocument/2006/relationships/hyperlink" Target="file:///\\192.168.0.150\Commun\01-ATIS%20GROUP\020%20ATIS%20SAS\030%20DEPARTEMENT%20FINANCIER\010%20COMPTABILITE\EXERCISE%202017\020%20FACTURES%20ACHAT\YMF%20(MOUELLIC)\16-11%20NOVEMBRE\YMF%20-%20Fact%2002.11.2016%20-%2025.11.16.pdf" TargetMode="External"/><Relationship Id="rId1564" Type="http://schemas.openxmlformats.org/officeDocument/2006/relationships/hyperlink" Target="file:///\\192.168.0.150\Commun\01-ATIS%20GROUP\020%20ATIS%20SAS\030%20DEPARTEMENT%20FINANCIER\010%20COMPTABILITE\EXERCISE%202017\020%20FACTURES%20ACHAT\SC%20SOLO\17-02%20FEVRIER\SC%20SOLO%20-%20Fact%204%20-%2003.02.17.pdf" TargetMode="External"/><Relationship Id="rId1771" Type="http://schemas.openxmlformats.org/officeDocument/2006/relationships/hyperlink" Target="file:///\\192.168.0.150\Commun\01-ATIS%20GROUP\020%20ATIS%20SAS\030%20DEPARTEMENT%20FINANCIER\010%20COMPTABILITE\EXERCISE%202017\020%20FACTURES%20ACHAT\LA%20POSTE\17-04%20AVRIL\LA%20POSTE%20-%20Fact%2046994305%20-%2010.04.17.pdf" TargetMode="External"/><Relationship Id="rId2187" Type="http://schemas.openxmlformats.org/officeDocument/2006/relationships/hyperlink" Target="file:///\\192.168.0.150\Commun\01-ATIS%20GROUP\020%20ATIS%20SAS\030%20DEPARTEMENT%20FINANCIER\010%20COMPTABILITE\EXERCISE%202018\020%20FACTURES%20ACHAT\INTECH\17-10%20OCTOBRE\INTECH%20-%20INV-2-0579%20NA%20-%2026.10.17.pdf" TargetMode="External"/><Relationship Id="rId63" Type="http://schemas.openxmlformats.org/officeDocument/2006/relationships/hyperlink" Target="file:///\\192.168.0.150\Commun\01-ATIS%20GROUP\020%20ATIS%20SAS\030%20DEPARTEMENT%20FINANCIER\010%20COMPTABILITE\EXERCISE%202015\020%20FACTURES%20ACHAT\IRATA\f&#233;vrier%202015\IRATA%20Factures%20138135%20et%20138136%20du%2027.02.15.pdf" TargetMode="External"/><Relationship Id="rId159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82%20-%20Online%201st%20registration%20C&#233;dric%20LAPRADE%20-%2003.06.15.pdf" TargetMode="External"/><Relationship Id="rId366" Type="http://schemas.openxmlformats.org/officeDocument/2006/relationships/hyperlink" Target="file:///\\192.168.0.150\Commun\01-ATIS%20GROUP\020%20ATIS%20SAS\030%20DEPARTEMENT%20FINANCIER\010%20COMPTABILITE\EXERCISE%202015\020%20FACTURES%20ACHAT\BEAL\2015-09%20SEPTEMBRE\BEAL%20-%20Fact%20FA155982%20-%2024.09.15.pdf" TargetMode="External"/><Relationship Id="rId573" Type="http://schemas.openxmlformats.org/officeDocument/2006/relationships/hyperlink" Target="file:///\\192.168.0.150\Commun\01-ATIS%20GROUP\020%20ATIS%20SAS\030%20DEPARTEMENT%20FINANCIER\010%20COMPTABILITE\EXERCISE%202015\020%20FACTURES%20ACHAT\EVOLUTEC\15.09%20SEPTEMBRE\09-15%20SEPTEMBRE_Fac_EI150900941.pdf" TargetMode="External"/><Relationship Id="rId780" Type="http://schemas.openxmlformats.org/officeDocument/2006/relationships/hyperlink" Target="file:///\\192.168.0.150\Commun\01-ATIS%20GROUP\020%20ATIS%20SAS\030%20DEPARTEMENT%20FINANCIER\010%20COMPTABILITE\EXERCISE%202016\020%20FACTURES%20ACHAT\AXA\RC%20PRESTA%205441386804\010416%20-%20300916\AXA%20-%20RC%205441386804%20-%20ADC1%20-%20010416-011016.pdf" TargetMode="External"/><Relationship Id="rId1217" Type="http://schemas.openxmlformats.org/officeDocument/2006/relationships/hyperlink" Target="file:///\\192.168.0.150\Commun\01-ATIS%20GROUP\020%20ATIS%20SAS\030%20DEPARTEMENT%20FINANCIER\PETZL\16-10%20OCTOBRE\PETZL%20-%20Fact%207000087854%20(0072017)%20-%2010.10.16.pdf" TargetMode="External"/><Relationship Id="rId1424" Type="http://schemas.openxmlformats.org/officeDocument/2006/relationships/hyperlink" Target="file:///\\192.168.0.150\Commun\01-ATIS%20GROUP\020%20ATIS%20SAS\030%20DEPARTEMENT%20FINANCIER\010%20COMPTABILITE\EXERCISE%202016\020%20FACTURES%20ACHAT\DIAC%20LOCATION\16-08%20AOUT\DIAC%20-%20Fact%20S60692344%20-%2001.08.16.pdf" TargetMode="External"/><Relationship Id="rId1631" Type="http://schemas.openxmlformats.org/officeDocument/2006/relationships/hyperlink" Target="file:///\\192.168.0.150\Commun\01-ATIS%20GROUP\020%20ATIS%20SAS\030%20DEPARTEMENT%20FINANCIER\010%20COMPTABILITE\EXERCISE%202017\020%20FACTURES%20ACHAT\BUREAU%20VERITAS\17-02%20FEVRIER\BUREAU%20VERITAS%20-%20Fact%2017661893%20-%2023.02.17.pdf" TargetMode="External"/><Relationship Id="rId1869" Type="http://schemas.openxmlformats.org/officeDocument/2006/relationships/hyperlink" Target="file:///\\192.168.0.150\Commun\01-ATIS%20GROUP\020%20ATIS%20SAS\030%20DEPARTEMENT%20FINANCIER\010%20COMPTABILITE\EXERCISE%202017\020%20FACTURES%20ACHAT\BOLLORE%20LOGISTICS\17-04%20AVRIL\BOLLORE%20LOGISITCS%20-%20Cotation%20PNR-11187.0%20-%2027.04.17.pdf" TargetMode="External"/><Relationship Id="rId2047" Type="http://schemas.openxmlformats.org/officeDocument/2006/relationships/hyperlink" Target="file:///\\192.168.0.150\Commun\01-ATIS%20GROUP\020%20ATIS%20SAS\030%20DEPARTEMENT%20FINANCIER\010%20COMPTABILITE\EXERCISE%202017\020%20FACTURES%20ACHAT\INTECH\17-08%20AOUT\INTECH%20-%20Fact%20INV-2-0496%20(KUMAR)%20-%2008.08.17.pdf" TargetMode="External"/><Relationship Id="rId2254" Type="http://schemas.openxmlformats.org/officeDocument/2006/relationships/hyperlink" Target="file:///\\192.168.0.150\Commun\01-ATIS%20GROUP\020%20ATIS%20SAS\030%20DEPARTEMENT%20FINANCIER\010%20COMPTABILITE\EXERCISE%202018\020%20FACTURES%20ACHAT\SCS%20LEVAGE\17-11%20NOVEMBRE\SCS%20LEVAGE%20-%20Fact%20FA201703122%20-%2030.11.17.pdf" TargetMode="External"/><Relationship Id="rId226" Type="http://schemas.openxmlformats.org/officeDocument/2006/relationships/hyperlink" Target="file:///\\192.168.0.150\Commun\01-ATIS%20GROUP\020%20ATIS%20SAS\030%20DEPARTEMENT%20FINANCIER\010%20COMPTABILITE\EXERCISE%202015\020%20FACTURES%20ACHAT\CIPRES\CIPRES%20-%20Bordereau%20appel%20cotisation%202&#232;me%20T%202015%20-%20651470%20-%2024.06.15.pdf" TargetMode="External"/><Relationship Id="rId433" Type="http://schemas.openxmlformats.org/officeDocument/2006/relationships/hyperlink" Target="file:///\\192.168.0.150\Commun\01-ATIS%20GROUP\020%20ATIS%20SAS\030%20DEPARTEMENT%20FINANCIER\010%20COMPTABILITE\EXERCISE%202016\020%20FACTURES%20ACHAT\PETZL\15-10%20OCTOBRE\PETZL%20-%20Fact%20667483%20-%2022.10.15.pdf" TargetMode="External"/><Relationship Id="rId878" Type="http://schemas.openxmlformats.org/officeDocument/2006/relationships/hyperlink" Target="file:///\\192.168.0.150\Commun\01-ATIS%20GROUP\020%20ATIS%20SAS\030%20DEPARTEMENT%20FINANCIER\010%20COMPTABILITE\EXERCISE%202016\020%20FACTURES%20ACHAT\COENS%20ENERGY\16-05%20MAI\COENS%20-%20Fact%20193167-02-MP-1604-01%20(Sce%20KM%20KIM)%20-%2009.05.16.pdf" TargetMode="External"/><Relationship Id="rId1063" Type="http://schemas.openxmlformats.org/officeDocument/2006/relationships/hyperlink" Target="file:///\\192.168.0.150\Commun\01-ATIS%20GROUP\020%20ATIS%20SAS\030%20DEPARTEMENT%20FINANCIER\010%20COMPTABILITE\EXERCISE%202016\020%20FACTURES%20ACHAT\LYRECO\16-06%20JUIN\LYRECO%20-%20Fact%205810326570%20-%2030.06.16.pdf" TargetMode="External"/><Relationship Id="rId1270" Type="http://schemas.openxmlformats.org/officeDocument/2006/relationships/hyperlink" Target="file:///\\192.168.0.150\Commun\01-ATIS%20GROUP\020%20ATIS%20SAS\030%20DEPARTEMENT%20FINANCIER\010%20COMPTABILITE\EXERCISE%202016\020%20FACTURES%20ACHAT\LAKKIMI%20Karim\16-09%20SEPTEMBRE\K%20LAKKIMI%20-%20Fact%20ATIS%20SAS_02_SEP16%20-%2013.09.16.pdf" TargetMode="External"/><Relationship Id="rId1729" Type="http://schemas.openxmlformats.org/officeDocument/2006/relationships/hyperlink" Target="file:///\\192.168.0.150\Commun\01-ATIS%20GROUP\020%20ATIS%20SAS\030%20DEPARTEMENT%20FINANCIER\010%20COMPTABILITE\EXERCISE%202017\020%20FACTURES%20ACHAT\ORANGE\Contrat%20NZ08015\17-04%20AVRIL\ORANGE%20-%20Fact%20F61933439%20-%2001.04.17.pdf" TargetMode="External"/><Relationship Id="rId1936" Type="http://schemas.openxmlformats.org/officeDocument/2006/relationships/hyperlink" Target="file:///\\192.168.0.150\Commun\01-ATIS%20GROUP\020%20ATIS%20SAS\030%20DEPARTEMENT%20FINANCIER\010%20COMPTABILITE\EXERCISE%202017\020%20FACTURES%20ACHAT\REGENT%20PALACE%20HOTEL\RPH%20-%20Proforma%20invoice%20BSI%20Middle%20East%20-%2021.06.17.pdf" TargetMode="External"/><Relationship Id="rId2114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6123%20(Mission%20to%20Leiden-2016.11.15)%20-%2028.03.17.pdf" TargetMode="External"/><Relationship Id="rId640" Type="http://schemas.openxmlformats.org/officeDocument/2006/relationships/hyperlink" Target="file:///\\192.168.0.150\Commun\01-ATIS%20GROUP\020%20ATIS%20SAS\030%20DEPARTEMENT%20FINANCIER\010%20COMPTABILITE\EXERCISE%202016\020%20FACTURES%20ACHAT\FIDUCIAIRE%20DURANCE\16-01%20JANVIER\FIDUCIAIRE%20-%20Fact%202016.01-006014%20-%2008.01.16.pdf" TargetMode="External"/><Relationship Id="rId738" Type="http://schemas.openxmlformats.org/officeDocument/2006/relationships/hyperlink" Target="file:///\\192.168.0.150\Commun\01-ATIS%20GROUP\020%20ATIS%20SAS\030%20DEPARTEMENT%20FINANCIER\010%20COMPTABILITE\EXERCISE%202016\020%20FACTURES%20ACHAT\DPMC\16-02%20FEVRIER\DPMC%20-%20Fact%2016.02.045%20-%2022.02.16.pdf" TargetMode="External"/><Relationship Id="rId945" Type="http://schemas.openxmlformats.org/officeDocument/2006/relationships/hyperlink" Target="file:///\\192.168.0.150\Commun\01-ATIS%20GROUP\020%20ATIS%20SAS\030%20DEPARTEMENT%20FINANCIER\010%20COMPTABILITE\EXERCISE%202016\020%20FACTURES%20ACHAT\IRATA\Fact%20ATTENTE%20DE%20RGLMT\IRATA%20-%20Fact%20146604%20-%2007.06.16.pdf" TargetMode="External"/><Relationship Id="rId1368" Type="http://schemas.openxmlformats.org/officeDocument/2006/relationships/hyperlink" Target="file:///\\192.168.0.150\Commun\01-ATIS%20GROUP\020%20ATIS%20SAS\030%20DEPARTEMENT%20FINANCIER\010%20COMPTABILITE\EXERCISE%202016\020%20FACTURES%20ACHAT\EVOLUTEC\16-08%20AOUT\EVOLUTEC%20-%20Fact%20160802413%20(BOUVIER)%20-%2031.08.16.pdf" TargetMode="External"/><Relationship Id="rId1575" Type="http://schemas.openxmlformats.org/officeDocument/2006/relationships/hyperlink" Target="file:///\\192.168.0.150\Commun\01-ATIS%20GROUP\020%20ATIS%20SAS\030%20DEPARTEMENT%20FINANCIER\010%20COMPTABILITE\EXERCISE%202017\020%20FACTURES%20ACHAT\NOVA%20PEOPLE\17-01%20JANVIER\NOVA%20P%20-%20Fact%205980%20(MANESTER%20Svce)%20-%2031.01.17.pdf" TargetMode="External"/><Relationship Id="rId1782" Type="http://schemas.openxmlformats.org/officeDocument/2006/relationships/hyperlink" Target="file:///\\192.168.0.150\Commun\01-ATIS%20GROUP\020%20ATIS%20SAS\030%20DEPARTEMENT%20FINANCIER\010%20COMPTABILITE\EXERCISE%202017\020%20FACTURES%20ACHAT\COMETRANS\17-04%20AVRIL\COMETRANS%20-%20Fact%20102951%20-%2013.04.17.pdf" TargetMode="External"/><Relationship Id="rId2198" Type="http://schemas.openxmlformats.org/officeDocument/2006/relationships/hyperlink" Target="file:///\\192.168.0.150\Commun\01-ATIS%20GROUP\020%20ATIS%20SAS\030%20DEPARTEMENT%20FINANCIER\010%20COMPTABILITE\EXERCISE%202017\020%20FACTURES%20ACHAT\INTECH\17-06%20JUIN\INTECH%20-%20Fact%20INV-2-0424%20(AKHTAR)%20-%2007.06.17.pdf" TargetMode="External"/><Relationship Id="rId74" Type="http://schemas.openxmlformats.org/officeDocument/2006/relationships/hyperlink" Target="file:///\\192.168.0.150\Commun\01-ATIS%20GROUP\020%20ATIS%20SAS\030%20DEPARTEMENT%20FINANCIER\010%20COMPTABILITE\EXERCISE%202015\020%20FACTURES%20ACHAT\SINUE%20SAIZ\Facture%20010515.pdf" TargetMode="External"/><Relationship Id="rId377" Type="http://schemas.openxmlformats.org/officeDocument/2006/relationships/hyperlink" Target="file:///\\192.168.0.150\Commun\01-ATIS%20GROUP\020%20ATIS%20SAS\030%20DEPARTEMENT%20FINANCIER\010%20COMPTABILITE\EXERCISE%202016\020%20FACTURES%20ACHAT\ORANGE\CONTRAT%20NZ08015\15-10%20OCTOBRE\ORANGE%20-%20Fact%20F5357683%20-%2001.10.15.pdf" TargetMode="External"/><Relationship Id="rId500" Type="http://schemas.openxmlformats.org/officeDocument/2006/relationships/hyperlink" Target="file:///\\192.168.0.150\Commun\01-ATIS%20GROUP\020%20ATIS%20SAS\030%20DEPARTEMENT%20FINANCIER\010%20COMPTABILITE\EXERCISE%202016\020%20FACTURES%20ACHAT\LODGIS%20BAYEN%20PERDIGUES\15-12%20DECEMBRE\quittance%20loyer%20BAYEN%20d&#233;cembre%202015.pdf" TargetMode="External"/><Relationship Id="rId584" Type="http://schemas.openxmlformats.org/officeDocument/2006/relationships/hyperlink" Target="file:///\\192.168.0.150\Commun\01-ATIS%20GROUP\020%20ATIS%20SAS\030%20DEPARTEMENT%20FINANCIER\010%20COMPTABILITE\EXERCISE%202016\020%20FACTURES%20ACHAT\STICKAD\16-01%20JANVIER\STICKAD%20-%20Fact%20F-2016-01-00001%20-%2004.01.16.pdf" TargetMode="External"/><Relationship Id="rId805" Type="http://schemas.openxmlformats.org/officeDocument/2006/relationships/hyperlink" Target="file:///\\192.168.0.150\Commun\01-ATIS%20GROUP\020%20ATIS%20SAS\030%20DEPARTEMENT%20FINANCIER\010%20COMPTABILITE\EXERCISE%202016\020%20FACTURES%20ACHAT\DESCOURS%20&amp;%20CABAUD\16-03%20MARS\DESCOURS%20-%20Fact%20MS31926%20-%2031.03.16.pdf" TargetMode="External"/><Relationship Id="rId1130" Type="http://schemas.openxmlformats.org/officeDocument/2006/relationships/hyperlink" Target="file:///\\192.168.0.150\Commun\01-ATIS%20GROUP\020%20ATIS%20SAS\030%20DEPARTEMENT%20FINANCIER\010%20COMPTABILITE\EXERCISE%202016\020%20FACTURES%20ACHAT\ORANGE\CONTRAT%20NZ08015\16-08%20AOUT\ORANGE%20-%20Fact%20F5821145%20-%2001.08.16.pdf" TargetMode="External"/><Relationship Id="rId1228" Type="http://schemas.openxmlformats.org/officeDocument/2006/relationships/hyperlink" Target="file:///\\192.168.0.150\Commun\01-ATIS%20GROUP\020%20ATIS%20SAS\030%20DEPARTEMENT%20FINANCIER\010%20COMPTABILITE\EXERCISE%202016\020%20FACTURES%20ACHAT\CORIALIS\16-07%20JUILLET\CORIALIS%20-%20Fact%2016184%20(Duprat%20July%20Services)%20-%2031.07.16.pdf" TargetMode="External"/><Relationship Id="rId1435" Type="http://schemas.openxmlformats.org/officeDocument/2006/relationships/hyperlink" Target="file:///\\192.168.0.150\Commun\01-ATIS%20GROUP\020%20ATIS%20SAS\030%20DEPARTEMENT%20FINANCIER\010%20COMPTABILITE\EXERCISE%202017\020%20FACTURES%20ACHAT\DIAC%20LOCATION\16-12%20DECEMBRE\DIAC%20-%20Fact%20S61105448%20-%2001.12.16.pdf" TargetMode="External"/><Relationship Id="rId2058" Type="http://schemas.openxmlformats.org/officeDocument/2006/relationships/hyperlink" Target="file:///\\192.168.0.150\Commun\01-ATIS%20GROUP\020%20ATIS%20SAS\030%20DEPARTEMENT%20FINANCIER\010%20COMPTABILITE\EXERCISE%202017\020%20FACTURES%20ACHAT\ACTUAL\17-07%20JUILLET\ACTUAL%20-%20Fact%20796_1000500%20-%2031.07.17.pdf" TargetMode="External"/><Relationship Id="rId2265" Type="http://schemas.openxmlformats.org/officeDocument/2006/relationships/vmlDrawing" Target="../drawings/vmlDrawing2.vml"/><Relationship Id="rId5" Type="http://schemas.openxmlformats.org/officeDocument/2006/relationships/hyperlink" Target="file:///\\192.168.0.150\Commun\01-ATIS%20GROUP\020%20ATIS%20SAS\030%20DEPARTEMENT%20FINANCIER\010%20COMPTABILITE\EXERCISE%202015\020%20FACTURES%20ACHAT\URBAN%20EVASION\f&#233;vrier%202015\URBAN%20EVASION%2002%20008%20du%2019.02.15.pdf" TargetMode="External"/><Relationship Id="rId237" Type="http://schemas.openxmlformats.org/officeDocument/2006/relationships/hyperlink" Target="file:///\\192.168.0.150\Commun\01-ATIS%20GROUP\020%20ATIS%20SAS\030%20DEPARTEMENT%20FINANCIER\010%20COMPTABILITE\EXERCISE%202015\020%20FACTURES%20ACHAT\AXA\MULTIRISQUE%20ENTREPRISE%205357720904\888.93\A01%20-%20MULTIRISQUE%205357720904%20-%20Avis%20d'&#233;ch&#233;ance%20-%2001.10.14%20au%2001.04.15.pdf" TargetMode="External"/><Relationship Id="rId791" Type="http://schemas.openxmlformats.org/officeDocument/2006/relationships/hyperlink" Target="file:///\\192.168.0.150\Commun\01-ATIS%20GROUP\020%20ATIS%20SAS\030%20DEPARTEMENT%20FINANCIER\010%20COMPTABILITE\EXERCISE%202016\020%20FACTURES%20ACHAT\BIO%20NET%20GROUP\16-03%20MARS\BIO%20NET%20-%20Fact%20FA0746%20-%2031.03.16.pdf" TargetMode="External"/><Relationship Id="rId889" Type="http://schemas.openxmlformats.org/officeDocument/2006/relationships/hyperlink" Target="file:///\\192.168.0.150\Commun\01-ATIS%20GROUP\020%20ATIS%20SAS\030%20DEPARTEMENT%20FINANCIER\010%20COMPTABILITE\EXERCISE%202016\020%20FACTURES%20ACHAT\DPMC\16-04%20AVRIL\DPMC%20-%20Fact%2016.04.121%20-%2020.04.16.pdf" TargetMode="External"/><Relationship Id="rId1074" Type="http://schemas.openxmlformats.org/officeDocument/2006/relationships/hyperlink" Target="file:///\\192.168.0.150\Commun\01-ATIS%20GROUP\020%20ATIS%20SAS\030%20DEPARTEMENT%20FINANCIER\010%20COMPTABILITE\EXERCISE%202016\020%20FACTURES%20ACHAT\COENS%20ENERGY\16-07%20JUILLET\COENS%20-%20Fact%20193167-01-MP-1606%20-%2004.07.16.pdf" TargetMode="External"/><Relationship Id="rId1642" Type="http://schemas.openxmlformats.org/officeDocument/2006/relationships/hyperlink" Target="file:///\\192.168.0.150\Commun\01-ATIS%20GROUP\020%20ATIS%20SAS\030%20DEPARTEMENT%20FINANCIER\010%20COMPTABILITE\EXERCISE%202017\020%20FACTURES%20ACHAT\TOTAL\17-02%20FEVRIER\TOTAL%20-%20Fact%20F7677338%20-%2028.02.17.pdf" TargetMode="External"/><Relationship Id="rId1947" Type="http://schemas.openxmlformats.org/officeDocument/2006/relationships/hyperlink" Target="file:///\\192.168.0.150\Commun\01-ATIS%20GROUP\020%20ATIS%20SAS\030%20DEPARTEMENT%20FINANCIER\010%20COMPTABILITE\EXERCISE%202017\020%20FACTURES%20ACHAT\COMETRANS\17-06%20JUIN\COMETRANS%20-%20Fact%20103952%20-%2020.06.17.pdf" TargetMode="External"/><Relationship Id="rId444" Type="http://schemas.openxmlformats.org/officeDocument/2006/relationships/hyperlink" Target="file:///\\192.168.0.150\Commun\01-ATIS%20GROUP\020%20ATIS%20SAS\030%20DEPARTEMENT%20FINANCIER\010%20COMPTABILITE\EXERCISE%202015\020%20FACTURES%20ACHAT\EVOLUTEC\15.07%20JUILLET\07-15%20JUILLET%20-%20Fac_EI150700887.pdf" TargetMode="External"/><Relationship Id="rId651" Type="http://schemas.openxmlformats.org/officeDocument/2006/relationships/hyperlink" Target="file:///\\192.168.0.150\Commun\01-ATIS%20GROUP\020%20ATIS%20SAS\030%20DEPARTEMENT%20FINANCIER\010%20COMPTABILITE\EXERCISE%202016\020%20FACTURES%20ACHAT\ACTION%20NDT\16-01%20JANVIER\ACTION%20NDT%20-%20Fact%20F82160043%20-%2027.01.16.pdf" TargetMode="External"/><Relationship Id="rId749" Type="http://schemas.openxmlformats.org/officeDocument/2006/relationships/hyperlink" Target="file:///\\192.168.0.150\Commun\01-ATIS%20GROUP\020%20ATIS%20SAS\030%20DEPARTEMENT%20FINANCIER\010%20COMPTABILITE\EXERCISE%202016\020%20FACTURES%20ACHAT\ENERJIA\15-12%20DECEMBRE\ENERJIA%20-%20Fact%20F2015.3702%20(GORRIA)%20-%2031.12.15.pdf" TargetMode="External"/><Relationship Id="rId1281" Type="http://schemas.openxmlformats.org/officeDocument/2006/relationships/hyperlink" Target="file:///\\192.168.0.150\Commun\01-ATIS%20GROUP\020%20ATIS%20SAS\030%20DEPARTEMENT%20FINANCIER\010%20COMPTABILITE\EXERCISE%202016\020%20FACTURES%20ACHAT\CORIALIS\16-07%20JUILLET\CORIALIS%20-%20Fact%2016185%20(ODIN%20July%20%20Services)%20-%2031.07.16.pdf" TargetMode="External"/><Relationship Id="rId1379" Type="http://schemas.openxmlformats.org/officeDocument/2006/relationships/hyperlink" Target="file:///\\192.168.0.150\Commun\01-ATIS%20GROUP\020%20ATIS%20SAS\030%20DEPARTEMENT%20FINANCIER\010%20COMPTABILITE\EXERCISE%202017\020%20FACTURES%20ACHAT\ACTUAL%20SETT%20IDF\16-11%20NOVEMBRE\ACTUAL%20SETT%20IDF%20-%20Fcat%2075400325%20-%2030.11.16.pdf" TargetMode="External"/><Relationship Id="rId1502" Type="http://schemas.openxmlformats.org/officeDocument/2006/relationships/hyperlink" Target="file:///\\192.168.0.150\Commun\01-ATIS%20GROUP\020%20ATIS%20SAS\030%20DEPARTEMENT%20FINANCIER\010%20COMPTABILITE\EXERCISE%202017\020%20FACTURES%20ACHAT\AMERICAN%20EXPRESS\FRAM\17-01%20JANVIER\AMEX_FRAM%20-%20Relev&#233;%20930662517001%20-%2001.01.17.pdf" TargetMode="External"/><Relationship Id="rId1586" Type="http://schemas.openxmlformats.org/officeDocument/2006/relationships/hyperlink" Target="file:///\\192.168.0.150\Commun\01-ATIS%20GROUP\020%20ATIS%20SAS\030%20DEPARTEMENT%20FINANCIER\010%20COMPTABILITE\EXERCISE%202017\020%20FACTURES%20ACHAT\EVOLUTEC\17-01%20JANVIER\EVOLUTEC%20INT.%20-%20Fact%20EI170101279%20(CAMLONG)%20-%2031.01.17.pdf" TargetMode="External"/><Relationship Id="rId1807" Type="http://schemas.openxmlformats.org/officeDocument/2006/relationships/hyperlink" Target="file:///\\192.168.0.150\Commun\01-ATIS%20GROUP\020%20ATIS%20SAS\030%20DEPARTEMENT%20FINANCIER\010%20COMPTABILITE\EXERCISE%202017\020%20FACTURES%20ACHAT\CAUX%20Romain\17-05%20MAI\R%20CAUX%20-%20Fact%201%20-%2002.05.17.pdf" TargetMode="External"/><Relationship Id="rId2125" Type="http://schemas.openxmlformats.org/officeDocument/2006/relationships/hyperlink" Target="file:///\\192.168.0.150\Commun\01-ATIS%20GROUP\020%20ATIS%20SAS\030%20DEPARTEMENT%20FINANCIER\010%20COMPTABILITE\EXERCISE%202017\020%20FACTURES%20ACHAT\AXA\MRE%205357720904\011017%20-%20310318\AXA%20-%20MRE%205357720904%20-%20ADC%20-%2001.10.17%20au%2031.03.18.pdf" TargetMode="External"/><Relationship Id="rId290" Type="http://schemas.openxmlformats.org/officeDocument/2006/relationships/hyperlink" Target="file:///\\192.168.0.150\Commun\01-ATIS%20GROUP\020%20ATIS%20SAS\030%20DEPARTEMENT%20FINANCIER\010%20COMPTABILITE\EXERCISE%202015\020%20FACTURES%20ACHAT\LA%20POSTE\15-08%20Ao&#251;t\LA%20POSTE%20-%20Fact%2041647017%20-%2005.08.15.pdf" TargetMode="External"/><Relationship Id="rId304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51%20-%2006.08.15.pdf" TargetMode="External"/><Relationship Id="rId388" Type="http://schemas.openxmlformats.org/officeDocument/2006/relationships/hyperlink" Target="file:///\\192.168.0.150\Commun\01-ATIS%20GROUP\020%20ATIS%20SAS\030%20DEPARTEMENT%20FINANCIER\010%20COMPTABILITE\EXERCISE%202016\020%20FACTURES%20ACHAT\ARSYS\15-10%20OCTOBRE\ARSYS%20-%20Fact%20FR2015A003315%20-%2008.10.15.pdf" TargetMode="External"/><Relationship Id="rId511" Type="http://schemas.openxmlformats.org/officeDocument/2006/relationships/hyperlink" Target="file:///\\192.168.0.150\Commun\01-ATIS%20GROUP\020%20ATIS%20SAS\030%20DEPARTEMENT%20FINANCIER\010%20COMPTABILITE\EXERCISE%202015\020%20FACTURES%20ACHAT\LODGIS%20PERDIGUES\QUITTANCE%20DE%20LOYER%20ATIS%20janvier%20-%20f&#233;vrier%202015.pdf" TargetMode="External"/><Relationship Id="rId609" Type="http://schemas.openxmlformats.org/officeDocument/2006/relationships/hyperlink" Target="file:///\\192.168.0.150\Commun\01-ATIS%20GROUP\020%20ATIS%20SAS\030%20DEPARTEMENT%20FINANCIER\010%20COMPTABILITE\EXERCISE%202016\020%20FACTURES%20ACHAT\ORANGE\COMPTE%2061021161\15-12%20DECEMBRE\ORANGE%20-%20Fact%2045993615%20-%2031.12.15.pdf" TargetMode="External"/><Relationship Id="rId956" Type="http://schemas.openxmlformats.org/officeDocument/2006/relationships/hyperlink" Target="file:///\\192.168.0.150\Commun\01-ATIS%20GROUP\020%20ATIS%20SAS\030%20DEPARTEMENT%20FINANCIER\010%20COMPTABILITE\EXERCISE%202016\020%20FACTURES%20ACHAT\LYRECO\16-05%20MAI\LYRECO%20-%20Fact%205810325265%20-%2031.05.16.pdf" TargetMode="External"/><Relationship Id="rId1141" Type="http://schemas.openxmlformats.org/officeDocument/2006/relationships/hyperlink" Target="file:///\\192.168.0.150\Commun\01-ATIS%20GROUP\020%20ATIS%20SAS\030%20DEPARTEMENT%20FINANCIER\010%20COMPTABILITE\EXERCISE%202016\020%20FACTURES%20ACHAT\KILOMETRES%20SERVICES\16-08%20AOUT\KM%20SCES%20-%20Fact%20FD0003%20-%2003.08.16.pdf" TargetMode="External"/><Relationship Id="rId1239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77414%20(1012016)%20-%2001.09.16.pdf" TargetMode="External"/><Relationship Id="rId1793" Type="http://schemas.openxmlformats.org/officeDocument/2006/relationships/hyperlink" Target="file:///\\192.168.0.150\Commun\01-ATIS%20GROUP\020%20ATIS%20SAS\030%20DEPARTEMENT%20FINANCIER\010%20COMPTABILITE\EXERCISE%202017\020%20FACTURES%20ACHAT\AMERICAN%20EXPRESS\AIR%20FRANCE\17-01%20JANVIER\AMEX_AF%20-%20Relev&#233;%20929961617032%20-%20Janvier%202017.pdf" TargetMode="External"/><Relationship Id="rId2069" Type="http://schemas.openxmlformats.org/officeDocument/2006/relationships/hyperlink" Target="file:///\\192.168.0.150\Commun\01-ATIS%20GROUP\020%20ATIS%20SAS\030%20DEPARTEMENT%20FINANCIER\010%20COMPTABILITE\EXERCISE%202017\020%20FACTURES%20ACHAT\DIAC%20LOCATION\17-09%20SEPTEMBRE\DIAC%20LOCATION%20-%20Fact%20S70934458%20-%2001.09.17.pdf" TargetMode="External"/><Relationship Id="rId85" Type="http://schemas.openxmlformats.org/officeDocument/2006/relationships/hyperlink" Target="file:///\\192.168.0.150\Commun\01-ATIS%20GROUP\020%20ATIS%20SAS\030%20DEPARTEMENT%20FINANCIER\010%20COMPTABILITE\EXERCISE%202015\020%20FACTURES%20ACHAT\LANZA\avril%202015\Facture%20F150427%20IRATA%20ATIS%20Vitrolles%2020-24_04_2015.pdf" TargetMode="External"/><Relationship Id="rId150" Type="http://schemas.openxmlformats.org/officeDocument/2006/relationships/hyperlink" Target="file:///\\192.168.0.150\Commun\01-ATIS%20GROUP\020%20ATIS%20SAS\030%20DEPARTEMENT%20FINANCIER\010%20COMPTABILITE\EXERCISE%202015\020%20FACTURES%20ACHAT\HILTI\juin%202015\HILTI%20-%20Fact%20FM%204091419478%20-%20Juin%202015%20-%2001.06.15.pdf" TargetMode="External"/><Relationship Id="rId595" Type="http://schemas.openxmlformats.org/officeDocument/2006/relationships/hyperlink" Target="file:///\\192.168.0.150\Commun\01-ATIS%20GROUP\020%20ATIS%20SAS\030%20DEPARTEMENT%20FINANCIER\010%20COMPTABILITE\EXERCISE%202016\020%20FACTURES%20ACHAT\STARLAN\16-01%20JANVIER\STARLAN%20-%20Fact%202016-141%20-%2020.01.16.pdf" TargetMode="External"/><Relationship Id="rId816" Type="http://schemas.openxmlformats.org/officeDocument/2006/relationships/hyperlink" Target="file:///\\192.168.0.150\Commun\01-ATIS%20GROUP\020%20ATIS%20SAS\030%20DEPARTEMENT%20FINANCIER\010%20COMPTABILITE\EXERCISE%202016\020%20FACTURES%20ACHAT\AWG\15-12%20DECEMBRE\AWG%20-%20Note%20de%20remboursement%20salaires%20Ida%20PITHER%20-%2016.12.15.pdf" TargetMode="External"/><Relationship Id="rId1001" Type="http://schemas.openxmlformats.org/officeDocument/2006/relationships/hyperlink" Target="file:///\\192.168.0.150\Commun\01-ATIS%20GROUP\020%20ATIS%20SAS\030%20DEPARTEMENT%20FINANCIER\010%20COMPTABILITE\EXERCISE%202016\020%20FACTURES%20ACHAT\CARROSSERIE%20CENTER\16-06%20JUIN\CARROSSERIE%20CENTER%20-%20Fact%20315226%20-%2014.06.16.pdf" TargetMode="External"/><Relationship Id="rId1446" Type="http://schemas.openxmlformats.org/officeDocument/2006/relationships/hyperlink" Target="file:///\\192.168.0.150\Commun\01-ATIS%20GROUP\020%20ATIS%20SAS\030%20DEPARTEMENT%20FINANCIER\010%20COMPTABILITE\EXERCISE%202016\020%20FACTURES%20ACHAT\AMERICAN%20EXPRESS\AIR%20FRANCE\16-07%20JUILLET" TargetMode="External"/><Relationship Id="rId1653" Type="http://schemas.openxmlformats.org/officeDocument/2006/relationships/hyperlink" Target="file:///\\192.168.0.150\Commun\01-ATIS%20GROUP\020%20ATIS%20SAS\030%20DEPARTEMENT%20FINANCIER\010%20COMPTABILITE\EXERCISE%202017\020%20FACTURES%20ACHAT\AMERICAN%20EXPRESS\FRAM\17-02%20FEVRIER\AMEX_FRAM%20-%20Relev&#233;%20930662517032%20-%2001.02.17.pdf" TargetMode="External"/><Relationship Id="rId1860" Type="http://schemas.openxmlformats.org/officeDocument/2006/relationships/hyperlink" Target="file:///\\192.168.0.150\Commun\01-ATIS%20GROUP\020%20ATIS%20SAS\030%20DEPARTEMENT%20FINANCIER\010%20COMPTABILITE\EXERCISE%202017\020%20FACTURES%20ACHAT\ORANGE\0442437967\17-05%20MAI\ORANGE%20-%20Fact%200442437967%2017D5-%201D05%20-%2015.05.17.pdf" TargetMode="External"/><Relationship Id="rId248" Type="http://schemas.openxmlformats.org/officeDocument/2006/relationships/hyperlink" Target="file:///\\192.168.0.150\Commun\01-ATIS%20GROUP\020%20ATIS%20SAS\030%20DEPARTEMENT%20FINANCIER\010%20COMPTABILITE\EXERCISE%202015\020%20FACTURES%20ACHAT\REESO\Juin%202015\REESO%20-%20Fact%202%20-%2015.06.15.pdf" TargetMode="External"/><Relationship Id="rId455" Type="http://schemas.openxmlformats.org/officeDocument/2006/relationships/hyperlink" Target="file:///\\192.168.0.150\Commun\01-ATIS%20GROUP\020%20ATIS%20SAS\030%20DEPARTEMENT%20FINANCIER\010%20COMPTABILITE\EXERCISE%202016\020%20FACTURES%20ACHAT\LAERDAL\15-10%20OCTOBRE\LAERDAL%20-%20Fact%2013997%20-%2006.11.15.pdf" TargetMode="External"/><Relationship Id="rId662" Type="http://schemas.openxmlformats.org/officeDocument/2006/relationships/hyperlink" Target="file:///\\192.168.0.150\Commun\01-ATIS%20GROUP\020%20ATIS%20SAS\030%20DEPARTEMENT%20FINANCIER\010%20COMPTABILITE\EXERCISE%202016\020%20FACTURES%20ACHAT\CBSA\16-01%20JANVIER\CBSA%20-%20Fact%20135596%20-%2028.01.16.pdf" TargetMode="External"/><Relationship Id="rId1085" Type="http://schemas.openxmlformats.org/officeDocument/2006/relationships/hyperlink" Target="file:///\\192.168.0.150\Commun\01-ATIS%20GROUP\020%20ATIS%20SAS\030%20DEPARTEMENT%20FINANCIER\010%20COMPTABILITE\EXERCISE%202016\020%20FACTURES%20ACHAT\FONTANILLE%20Ludovic\16-04%20AVRIL\L%20FONTANILLE%20-%20Fact%202016%2004%20REV0%20-%2010.04.16.pdf" TargetMode="External"/><Relationship Id="rId1292" Type="http://schemas.openxmlformats.org/officeDocument/2006/relationships/hyperlink" Target="file:///\\192.168.0.150\Commun\01-ATIS%20GROUP\020%20ATIS%20SAS\030%20DEPARTEMENT%20FINANCIER\010%20COMPTABILITE\EXERCISE%202016\020%20FACTURES%20ACHAT\HEIGHTSECTOR%20LTD%20(Tilo%20PHILIPS)\15-11%20NOVEMBRE\HEIGHTSECTOR%20LTD%20-%20Fact%20HSA05%20-%2029.11.15.pdf" TargetMode="External"/><Relationship Id="rId1306" Type="http://schemas.openxmlformats.org/officeDocument/2006/relationships/hyperlink" Target="file:///\\192.168.0.150\Commun\01-ATIS%20GROUP\020%20ATIS%20SAS\030%20DEPARTEMENT%20FINANCIER\010%20COMPTABILITE\EXERCISE%202017\020%20FACTURES%20ACHAT\URBAN%20EVASION\16-10%20OCTOBRE\URBAN%20-%20Fact%202016-10-019%20-%2028.10.16.pdf" TargetMode="External"/><Relationship Id="rId1513" Type="http://schemas.openxmlformats.org/officeDocument/2006/relationships/hyperlink" Target="file:///\\192.168.0.150\Commun\01-ATIS%20GROUP\020%20ATIS%20SAS\030%20DEPARTEMENT%20FINANCIER\010%20COMPTABILITE\EXERCISE%202017\020%20FACTURES%20ACHAT\ACTUAL\16-12%20DECEMBRE\ACTUAL%20-%20Fact%20742_1000966%20-%2031.12.16.pdf" TargetMode="External"/><Relationship Id="rId1720" Type="http://schemas.openxmlformats.org/officeDocument/2006/relationships/hyperlink" Target="file:///\\192.168.0.150\Commun\01-ATIS%20GROUP\020%20ATIS%20SAS\030%20DEPARTEMENT%20FINANCIER\010%20COMPTABILITE\EXERCISE%202017\020%20FACTURES%20ACHAT\LYRECO\17-03%20MARS\LYRECO%20-%20Fact%205810337387%20-%2031.03.17.pdf" TargetMode="External"/><Relationship Id="rId1958" Type="http://schemas.openxmlformats.org/officeDocument/2006/relationships/hyperlink" Target="file:///\\192.168.0.150\Commun\01-ATIS%20GROUP\020%20ATIS%20SAS\030%20DEPARTEMENT%20FINANCIER\010%20COMPTABILITE\EXERCISE%202017\020%20FACTURES%20ACHAT\APRIL\17-06%20JUIN" TargetMode="External"/><Relationship Id="rId2136" Type="http://schemas.openxmlformats.org/officeDocument/2006/relationships/hyperlink" Target="file:///\\192.168.0.150\Commun\01-ATIS%20GROUP\020%20ATIS%20SAS\030%20DEPARTEMENT%20FINANCIER\010%20COMPTABILITE\EXERCISE%202017\020%20FACTURES%20ACHAT\NOVA%20PEOPLE\17-09%20SEPTEMBRE\NOVA%20PEOPLE%20-%20Fact%206452%20(CATALAN)%20-%2030.09.17.pdf" TargetMode="External"/><Relationship Id="rId12" Type="http://schemas.openxmlformats.org/officeDocument/2006/relationships/hyperlink" Target="file:///\\192.168.0.150\Commun\01-ATIS%20GROUP\020%20ATIS%20SAS\030%20DEPARTEMENT%20FINANCIER\010%20COMPTABILITE\EXERCISE%202015\020%20FACTURES%20ACHAT\EVOLUTEC\janvier%202015\EVOLUTEC%20Facture%20150101422.pdf" TargetMode="External"/><Relationship Id="rId108" Type="http://schemas.openxmlformats.org/officeDocument/2006/relationships/hyperlink" Target="file:///\\192.168.0.150\Commun\01-ATIS%20GROUP\020%20ATIS%20SAS\030%20DEPARTEMENT%20FINANCIER\010%20COMPTABILITE\EXERCISE%202015\020%20FACTURES%20ACHAT\EVOLUTEC\avril%202015\EVOLUTEC%20-%20Fact%20EI150400810%20avril%202015%20-%20XL.pdf" TargetMode="External"/><Relationship Id="rId315" Type="http://schemas.openxmlformats.org/officeDocument/2006/relationships/hyperlink" Target="file:///\\192.168.0.150\Commun\01-ATIS%20GROUP\020%20ATIS%20SAS\030%20DEPARTEMENT%20FINANCIER\010%20COMPTABILITE\EXERCISE%202015\020%20FACTURES%20ACHAT\ORANGE\Compte%20client%2061021161\ORANGE%2061021161%20-%20Fact%2043455540%20-%2031.07.15.pdf" TargetMode="External"/><Relationship Id="rId522" Type="http://schemas.openxmlformats.org/officeDocument/2006/relationships/hyperlink" Target="file:///\\192.168.0.150\Commun\01-ATIS%20GROUP\020%20ATIS%20SAS\030%20DEPARTEMENT%20FINANCIER\010%20COMPTABILITE\EXERCISE%202016\020%20FACTURES%20ACHAT\HILTI\15-12%20DECEMBRE\HILTI%20-%20Fact%20FM%204092146064%20-%2001.12.15.pdf" TargetMode="External"/><Relationship Id="rId967" Type="http://schemas.openxmlformats.org/officeDocument/2006/relationships/hyperlink" Target="file:///\\192.168.0.150\Commun\01-ATIS%20GROUP\020%20ATIS%20SAS\030%20DEPARTEMENT%20FINANCIER\010%20COMPTABILITE\EXERCISE%202016\020%20FACTURES%20ACHAT\ENERJIA\16-03%20MARS\ENERJIA%20-%20Fact%203929%20B%20(GORRIA)%20-%2031.03.16.pdf" TargetMode="External"/><Relationship Id="rId1152" Type="http://schemas.openxmlformats.org/officeDocument/2006/relationships/hyperlink" Target="file:///\\192.168.0.150\Commun\01-ATIS%20GROUP\020%20ATIS%20SAS\030%20DEPARTEMENT%20FINANCIER\010%20COMPTABILITE\EXERCISE%202016\020%20FACTURES%20ACHAT\APRIL\2&#232;me%20T%202016" TargetMode="External"/><Relationship Id="rId1597" Type="http://schemas.openxmlformats.org/officeDocument/2006/relationships/hyperlink" Target="file:///\\192.168.0.150\Commun\01-ATIS%20GROUP\020%20ATIS%20SAS\030%20DEPARTEMENT%20FINANCIER\010%20COMPTABILITE\EXERCISE%202017\020%20FACTURES%20ACHAT\CORIALIS\17-01%20JANVIER\CORIALIS%20-%20Fact%2017005%20(SOARES%20Services)%20-%2031.01.17.pdf" TargetMode="External"/><Relationship Id="rId1818" Type="http://schemas.openxmlformats.org/officeDocument/2006/relationships/hyperlink" Target="file:///\\192.168.0.150\Commun\01-ATIS%20GROUP\020%20ATIS%20SAS\030%20DEPARTEMENT%20FINANCIER\010%20COMPTABILITE\EXERCISE%202017\020%20FACTURES%20ACHAT\AFPA\17-04%20AVRIL\AFPA%20-%20Fact%201550348%20-%2025.04.17.pdf" TargetMode="External"/><Relationship Id="rId2203" Type="http://schemas.openxmlformats.org/officeDocument/2006/relationships/hyperlink" Target="file:///\\192.168.0.150\Commun\01-ATIS%20GROUP\020%20ATIS%20SAS\030%20DEPARTEMENT%20FINANCIER\010%20COMPTABILITE\EXERCISE%202018\020%20FACTURES%20ACHAT\LYRECO\17-10%20OCTOBRE\LYRECO%20-%20Fact%205810346171%20-%2031.10.17.pdf" TargetMode="External"/><Relationship Id="rId96" Type="http://schemas.openxmlformats.org/officeDocument/2006/relationships/hyperlink" Target="file:///\\192.168.0.150\Commun\01-ATIS%20GROUP\020%20ATIS%20SAS\030%20DEPARTEMENT%20FINANCIER\010%20COMPTABILITE\EXERCISE%202015\020%20FACTURES%20ACHAT\EUROSTRAL\AVRIL%202015" TargetMode="External"/><Relationship Id="rId161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84%20-%20Online%20upgrade%20L2%20Mickael%20CELLERIER%20-%2003.06.15.pdf" TargetMode="External"/><Relationship Id="rId399" Type="http://schemas.openxmlformats.org/officeDocument/2006/relationships/hyperlink" Target="file:///\\192.168.0.150\Commun\01-ATIS%20GROUP\020%20ATIS%20SAS\030%20DEPARTEMENT%20FINANCIER\010%20COMPTABILITE\EXERCISE%202016\020%20FACTURES%20ACHAT\HILTI\15-10%20OCTOBRE\HILTI%20-%20Fact%20FM%204091892409%20-%2001.10.15.pdf" TargetMode="External"/><Relationship Id="rId827" Type="http://schemas.openxmlformats.org/officeDocument/2006/relationships/hyperlink" Target="file:///\\192.168.0.150\Commun\01-ATIS%20GROUP\020%20ATIS%20SAS\030%20DEPARTEMENT%20FINANCIER\010%20COMPTABILITE\EXERCISE%202016\020%20FACTURES%20ACHAT\ORANGE\0442026150\16-04%20AVRIL\ORANGE%20-%20Fact%200442026150%2016C7-%202N02%20-%2013.04.16.pdf" TargetMode="External"/><Relationship Id="rId1012" Type="http://schemas.openxmlformats.org/officeDocument/2006/relationships/hyperlink" Target="file:///\\192.168.0.150\Commun\01-ATIS%20GROUP\020%20ATIS%20SAS\030%20DEPARTEMENT%20FINANCIER\010%20COMPTABILITE\EXERCISE%202016\020%20FACTURES%20ACHAT\IRATA\Fact%20ATTENTE%20DE%20RGLMT\IRATA%20-%20Fact%20146788%20-%2017.06.16.pdf" TargetMode="External"/><Relationship Id="rId1457" Type="http://schemas.openxmlformats.org/officeDocument/2006/relationships/hyperlink" Target="file:///\\192.168.0.150\Commun\01-ATIS%20GROUP\020%20ATIS%20SAS\030%20DEPARTEMENT%20FINANCIER\010%20COMPTABILITE\EXERCISE%202017\020%20FACTURES%20ACHAT\EUROSTRAL\16-12%20DECEMBRE" TargetMode="External"/><Relationship Id="rId1664" Type="http://schemas.openxmlformats.org/officeDocument/2006/relationships/hyperlink" Target="file:///\\192.168.0.150\Commun\01-ATIS%20GROUP\020%20ATIS%20SAS\030%20DEPARTEMENT%20FINANCIER\010%20COMPTABILITE\EXERCISE%202017\020%20FACTURES%20ACHAT\CESI\16-12%20DECEMBRE\CESI%20-%20Fact%20AX-101612078%20-%2031.12.16.pdf" TargetMode="External"/><Relationship Id="rId1871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2630%20-%2023.05.17.pdf" TargetMode="External"/><Relationship Id="rId259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42%20-%20Online%20re-registration%20L1%20Andy%20HAGLEY%20-%2029.07.15.pdf" TargetMode="External"/><Relationship Id="rId466" Type="http://schemas.openxmlformats.org/officeDocument/2006/relationships/hyperlink" Target="file:///\\192.168.0.150\Commun\01-ATIS%20GROUP\020%20ATIS%20SAS\030%20DEPARTEMENT%20FINANCIER\010%20COMPTABILITE\EXERCISE%202016\020%20FACTURES%20ACHAT\ENERJIA\15-10%20OCTOBRE\ENERJIA%20-%20Fact%202015.3611%20(GORRIA)%20-%2031.10.15.pdf" TargetMode="External"/><Relationship Id="rId673" Type="http://schemas.openxmlformats.org/officeDocument/2006/relationships/hyperlink" Target="file:///\\192.168.0.150\Commun\01-ATIS%20GROUP\020%20ATIS%20SAS\030%20DEPARTEMENT%20FINANCIER\010%20COMPTABILITE\EXERCISE%202016\020%20FACTURES%20ACHAT\ACTION%20NDT\16-02%20FEVRIER\ACTION%20NDT%20-%20Fact%20F82160065%20-%2008.02.16.pdf" TargetMode="External"/><Relationship Id="rId880" Type="http://schemas.openxmlformats.org/officeDocument/2006/relationships/hyperlink" Target="file:///\\192.168.0.150\Commun\01-ATIS%20GROUP\020%20ATIS%20SAS\030%20DEPARTEMENT%20FINANCIER\010%20COMPTABILITE\EXERCISE%202016\020%20FACTURES%20ACHAT\COENS%20ENERGY\16-05%20MAI\COENS%20-%20Fact%20193167-02-MP-1604-03%20(Exp%20KM%20KIM)%20-%2009.05.16.pdf" TargetMode="External"/><Relationship Id="rId1096" Type="http://schemas.openxmlformats.org/officeDocument/2006/relationships/hyperlink" Target="file:///\\192.168.0.150\Commun\01-ATIS%20GROUP\020%20ATIS%20SAS\030%20DEPARTEMENT%20FINANCIER\010%20COMPTABILITE\EXERCISE%202016\020%20FACTURES%20ACHAT\ROCHEREUX%20St&#233;phane\16-06%20JUIN\S%20ROCHEREUX%20-%20Fact%202016_02%20-%2023.06.16.pdf" TargetMode="External"/><Relationship Id="rId1317" Type="http://schemas.openxmlformats.org/officeDocument/2006/relationships/hyperlink" Target="file:///\\192.168.0.150\Commun\01-ATIS%20GROUP\020%20ATIS%20SAS\030%20DEPARTEMENT%20FINANCIER\010%20COMPTABILITE\EXERCISE%202017\020%20FACTURES%20ACHAT\LYRECO\16-10%20OCTOBRE\LYRECO%20-%20Fact%205810331068%20-%2031.10.16.pdf" TargetMode="External"/><Relationship Id="rId1524" Type="http://schemas.openxmlformats.org/officeDocument/2006/relationships/hyperlink" Target="file:///\\192.168.0.150\Commun\01-ATIS%20GROUP\020%20ATIS%20SAS\030%20DEPARTEMENT%20FINANCIER\010%20COMPTABILITE\EXERCISE%202017\020%20FACTURES%20ACHAT\ORANGE\0442437967\17-01%20JANVIER\ORANGE%20-%20Fact%200442437967%2017A3-%201D01%20-%2013.01.17.pdf" TargetMode="External"/><Relationship Id="rId1731" Type="http://schemas.openxmlformats.org/officeDocument/2006/relationships/hyperlink" Target="file:///\\192.168.0.150\Commun\01-ATIS%20GROUP\020%20ATIS%20SAS\030%20DEPARTEMENT%20FINANCIER\010%20COMPTABILITE\EXERCISE%202017\020%20FACTURES%20ACHAT\PETZL\17-04%20AVRIL\PETZL%20-%20Fact%207000142507%20(0732017)%20-%2006.04.17.pdf" TargetMode="External"/><Relationship Id="rId1969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248%20-%2028.06.17.pdf" TargetMode="External"/><Relationship Id="rId2147" Type="http://schemas.openxmlformats.org/officeDocument/2006/relationships/hyperlink" Target="file:///\\192.168.0.150\Commun\01-ATIS%20GROUP\020%20ATIS%20SAS\030%20DEPARTEMENT%20FINANCIER\010%20COMPTABILITE\EXERCISE%202017\020%20FACTURES%20ACHAT\CULLIGAN\17-09%20SEPTEMBRE\CULLIGAN%20-%20Fact%20FAC0917RGS095186%20-%2029.09.17.pdf" TargetMode="External"/><Relationship Id="rId23" Type="http://schemas.openxmlformats.org/officeDocument/2006/relationships/hyperlink" Target="file:///\\192.168.0.150\Commun\01-ATIS%20GROUP\020%20ATIS%20SAS\030%20DEPARTEMENT%20FINANCIER\010%20COMPTABILITE\EXERCISE%202015\020%20FACTURES%20ACHAT\IRATA\novembre%202014\IRATA%20invoicie%20136431%20du%2003.11.14.pdf" TargetMode="External"/><Relationship Id="rId119" Type="http://schemas.openxmlformats.org/officeDocument/2006/relationships/hyperlink" Target="file:///\\192.168.0.150\Commun\01-ATIS%20GROUP\020%20ATIS%20SAS\030%20DEPARTEMENT%20FINANCIER\010%20COMPTABILITE\EXERCISE%202015\020%20FACTURES%20ACHAT\AU%20VIEUX%20CAMPEUR\mai%202015\AU%20VIEUX%20CAMPEUR%20-%20Fact%20FA046049%20-%2012.05.15.pdf" TargetMode="External"/><Relationship Id="rId326" Type="http://schemas.openxmlformats.org/officeDocument/2006/relationships/hyperlink" Target="file:///\\192.168.0.150\Commun\01-ATIS%20GROUP\020%20ATIS%20SAS\030%20DEPARTEMENT%20FINANCIER\010%20COMPTABILITE\EXERCISE%202015\020%20FACTURES%20ACHAT\PETZL\ao&#251;t%202015\PETZL%20-%20Fact%20656993%20-%2028.08.15.pdf" TargetMode="External"/><Relationship Id="rId533" Type="http://schemas.openxmlformats.org/officeDocument/2006/relationships/hyperlink" Target="file:///\\192.168.0.150\Commun\01-ATIS%20GROUP\020%20ATIS%20SAS\030%20DEPARTEMENT%20FINANCIER\010%20COMPTABILITE\EXERCISE%202016\020%20FACTURES%20ACHAT\DPMC\15-11%20NOVEMBRE\DPMC%20-%20Fact%2015.11.304%20-%2027.11.15.pdf" TargetMode="External"/><Relationship Id="rId978" Type="http://schemas.openxmlformats.org/officeDocument/2006/relationships/hyperlink" Target="file:///\\192.168.0.150\Commun\01-ATIS%20GROUP\020%20ATIS%20SAS\030%20DEPARTEMENT%20FINANCIER\010%20COMPTABILITE\EXERCISE%202016\020%20FACTURES%20ACHAT\ACTUAL\16-05%20MAI\ACTUAL%20-%20Fact%20742_1000308%20-%2031.05.16.pdf" TargetMode="External"/><Relationship Id="rId1163" Type="http://schemas.openxmlformats.org/officeDocument/2006/relationships/hyperlink" Target="file:///\\192.168.0.150\Commun\01-ATIS%20GROUP\020%20ATIS%20SAS\030%20DEPARTEMENT%20FINANCIER\010%20COMPTABILITE\EXERCISE%202016\020%20FACTURES%20ACHAT\BUREAU%20VERITAS\16-08%20AOUT\BUREAU%20VERITAS%20-%20Fact%2016863366%20-%2012.08.16.pdf" TargetMode="External"/><Relationship Id="rId1370" Type="http://schemas.openxmlformats.org/officeDocument/2006/relationships/hyperlink" Target="file:///\\192.168.0.150\Commun\01-ATIS%20GROUP\020%20ATIS%20SAS\030%20DEPARTEMENT%20FINANCIER\010%20COMPTABILITE\EXERCISE%202016\020%20FACTURES%20ACHAT\EVOLUTEC\16-09%20SEPTEMBRE\EVOLUTEC%20-%20Fact%20160902492%20(BOUVIER)%20-%2030.09.16.pdf" TargetMode="External"/><Relationship Id="rId1829" Type="http://schemas.openxmlformats.org/officeDocument/2006/relationships/hyperlink" Target="file:///\\192.168.0.150\Commun\01-ATIS%20GROUP\020%20ATIS%20SAS\030%20DEPARTEMENT%20FINANCIER\010%20COMPTABILITE\EXERCISE%202017\020%20FACTURES%20ACHAT\ACTUAL\17-04%20AVRIL\ACTUAL%20-%20Fact%20796_1000220%20-%2030.04.17.pdf" TargetMode="External"/><Relationship Id="rId2007" Type="http://schemas.openxmlformats.org/officeDocument/2006/relationships/hyperlink" Target="file:///\\192.168.0.150\Commun\01-ATIS%20GROUP\020%20ATIS%20SAS\030%20DEPARTEMENT%20FINANCIER\010%20COMPTABILITE\EXERCISE%202017\020%20FACTURES%20ACHAT\ALPHATRAD\17-05%20MAI\ALPHATRAD%20-%20Fact%20FR_2017-5380%20-%2031.05.17.pdf" TargetMode="External"/><Relationship Id="rId2214" Type="http://schemas.openxmlformats.org/officeDocument/2006/relationships/hyperlink" Target="file:///\\192.168.0.150\Commun\01-ATIS%20GROUP\020%20ATIS%20SAS\030%20DEPARTEMENT%20FINANCIER\010%20COMPTABILITE\EXERCISE%202017\020%20FACTURES%20ACHAT\APPARTCITY\17-09%20SEPTEMBRE\Fact%20075_106754\APPARTCITY%20-%20Fact%20075_1046754%20-%2010.11.17.pdf" TargetMode="External"/><Relationship Id="rId740" Type="http://schemas.openxmlformats.org/officeDocument/2006/relationships/hyperlink" Target="file:///\\192.168.0.150\Commun\01-ATIS%20GROUP\020%20ATIS%20SAS\030%20DEPARTEMENT%20FINANCIER\010%20COMPTABILITE\EXERCISE%202016\020%20FACTURES%20ACHAT\LA%20POSTE\16-03%20MARS\LA%20POSTE%20-%20Fact%2043556813%20-%2004.03.16.pdf" TargetMode="External"/><Relationship Id="rId838" Type="http://schemas.openxmlformats.org/officeDocument/2006/relationships/hyperlink" Target="file:///\\192.168.0.150\Commun\01-ATIS%20GROUP\020%20ATIS%20SAS\030%20DEPARTEMENT%20FINANCIER\010%20COMPTABILITE\EXERCISE%202016\020%20FACTURES%20ACHAT\SIXT\16-04%20AVRIL\SIXT%20-%20Fact%2055583469%20-%2022.04.16.pdf" TargetMode="External"/><Relationship Id="rId1023" Type="http://schemas.openxmlformats.org/officeDocument/2006/relationships/hyperlink" Target="file:///\\192.168.0.150\Commun\01-ATIS%20GROUP\020%20ATIS%20SAS\030%20DEPARTEMENT%20FINANCIER\010%20COMPTABILITE\EXERCISE%202015\020%20FACTURES%20ACHAT\AWG\d&#233;cembre%202014" TargetMode="External"/><Relationship Id="rId1468" Type="http://schemas.openxmlformats.org/officeDocument/2006/relationships/hyperlink" Target="file:///\\192.168.0.150\Commun\01-ATIS%20GROUP\020%20ATIS%20SAS\030%20DEPARTEMENT%20FINANCIER\010%20COMPTABILITE\EXERCISE%202017\020%20FACTURES%20ACHAT\CMETE\17-01%20JANVIER\CMETE%20-%20Fact%2017064%20-%2002.01.17.pdf" TargetMode="External"/><Relationship Id="rId1675" Type="http://schemas.openxmlformats.org/officeDocument/2006/relationships/hyperlink" Target="file:///\\192.168.0.150\Commun\01-ATIS%20GROUP\020%20ATIS%20SAS\030%20DEPARTEMENT%20FINANCIER\010%20COMPTABILITE\EXERCISE%202017\020%20FACTURES%20ACHAT\EFINOR%20EURIDIS%20INGENIERIE\17-02%20FEVRIER\EFINOR%20-%20Fact%20FEIG17020034%20-%2028.02.17.pdf" TargetMode="External"/><Relationship Id="rId1882" Type="http://schemas.openxmlformats.org/officeDocument/2006/relationships/hyperlink" Target="file:///\\192.168.0.150\Commun\01-ATIS%20GROUP\020%20ATIS%20SAS\030%20DEPARTEMENT%20FINANCIER\010%20COMPTABILITE\EXERCISE%202017\020%20FACTURES%20ACHAT\LAKKIMI%20Karim\17-05%20MAI\LAKKIMI%20-%20Fact%2010MAY2017%20-%2023.05.17.pdf" TargetMode="External"/><Relationship Id="rId172" Type="http://schemas.openxmlformats.org/officeDocument/2006/relationships/hyperlink" Target="file:///\\192.168.0.150\Commun\01-ATIS%20GROUP\020%20ATIS%20SAS\030%20DEPARTEMENT%20FINANCIER\010%20COMPTABILITE\EXERCISE%202015\020%20FACTURES%20ACHAT\COENS%20ENERGY\juin%202015\COENS%20-%20Fact%20CE%20ATIS_Total%20Moho%20Nord_1505_MP%20-%2004.06.15.pdf" TargetMode="External"/><Relationship Id="rId477" Type="http://schemas.openxmlformats.org/officeDocument/2006/relationships/hyperlink" Target="file:///\\192.168.0.150\Commun\01-ATIS%20GROUP\020%20ATIS%20SAS\030%20DEPARTEMENT%20FINANCIER\010%20COMPTABILITE\EXERCISE%202016\020%20FACTURES%20ACHAT\MVA%20(Magali%20VALDOR)\15-11%20NOVEMBRE\MVA%20-%20Fact%202015%20025%20-%2019.11.15.pdf" TargetMode="External"/><Relationship Id="rId600" Type="http://schemas.openxmlformats.org/officeDocument/2006/relationships/hyperlink" Target="file:///\\192.168.0.150\Commun\01-ATIS%20GROUP\020%20ATIS%20SAS\030%20DEPARTEMENT%20FINANCIER\010%20COMPTABILITE\EXERCISE%202016\020%20FACTURES%20ACHAT\EVOLUTEC\15-12%20DECEMBRE\EVOLUTEC%20-%20Fact%20151202009%20(BOUVIER)%20-%2031.12.15.pdf" TargetMode="External"/><Relationship Id="rId684" Type="http://schemas.openxmlformats.org/officeDocument/2006/relationships/hyperlink" Target="file:///\\192.168.0.150\Commun\01-ATIS%20GROUP\020%20ATIS%20SAS\030%20DEPARTEMENT%20FINANCIER\010%20COMPTABILITE\EXERCISE%202016\020%20FACTURES%20ACHAT\TOTAL%20GR\16-02%20FEVRIER\TOTAL%20GR%20-%20Fact%20F6472815%20-%2015.02.16.pdf" TargetMode="External"/><Relationship Id="rId1230" Type="http://schemas.openxmlformats.org/officeDocument/2006/relationships/hyperlink" Target="file:///\\192.168.0.150\Commun\01-ATIS%20GROUP\020%20ATIS%20SAS\030%20DEPARTEMENT%20FINANCIER\010%20COMPTABILITE\EXERCISE%202017\020%20FACTURES%20ACHAT\FANGOUSE%20Nicolas\16-10%20OCTOBRE\N%20FANGOUSE%20-%20Fact%20F2016004%20-%2010.10.16.pdf" TargetMode="External"/><Relationship Id="rId1328" Type="http://schemas.openxmlformats.org/officeDocument/2006/relationships/hyperlink" Target="file:///\\192.168.0.150\Commun\01-ATIS%20GROUP\020%20ATIS%20SAS\030%20DEPARTEMENT%20FINANCIER\010%20COMPTABILITE\EXERCISE%202017\020%20FACTURES%20ACHAT\ACTUAL%20SETT%20IDF\16-10%20OCTOBRE\SETT%20IDF%20-%20Fact%2075400276%20-%2031.10.16.pdf" TargetMode="External"/><Relationship Id="rId1535" Type="http://schemas.openxmlformats.org/officeDocument/2006/relationships/hyperlink" Target="file:///\\192.168.0.150\Commun\01-ATIS%20GROUP\020%20ATIS%20SAS\030%20DEPARTEMENT%20FINANCIER\010%20COMPTABILITE\EXERCISE%202017\020%20FACTURES%20ACHAT\CORIALIS\16-11%20NOVEMBRE\CORIALIS%20-%20Fact%2016267%20(ODIN%20%20Nov%20Services)%20-%2030.11.16.pdf" TargetMode="External"/><Relationship Id="rId2060" Type="http://schemas.openxmlformats.org/officeDocument/2006/relationships/hyperlink" Target="file:///\\192.168.0.150\Commun\01-ATIS%20GROUP\020%20ATIS%20SAS\030%20DEPARTEMENT%20FINANCIER\010%20COMPTABILITE\EXERCISE%202017\020%20FACTURES%20ACHAT\OLYMPUS\17-08%20AOUT\OLYMPUS%20-%209100066674%2007.08.2017.pdf" TargetMode="External"/><Relationship Id="rId2158" Type="http://schemas.openxmlformats.org/officeDocument/2006/relationships/hyperlink" Target="file:///\\192.168.0.150\Commun\01-ATIS%20GROUP\020%20ATIS%20SAS\030%20DEPARTEMENT%20FINANCIER\010%20COMPTABILITE\EXERCISE%202017\020%20FACTURES%20ACHAT\ACTUAL\17-09%20SEPTEMBRE\ACTUAL%20-%20Fact%20796_1000715%20-%2030.09.17.pdf" TargetMode="External"/><Relationship Id="rId337" Type="http://schemas.openxmlformats.org/officeDocument/2006/relationships/hyperlink" Target="file:///\\192.168.0.150\Commun\01-ATIS%20GROUP\020%20ATIS%20SAS\030%20DEPARTEMENT%20FINANCIER\010%20COMPTABILITE\EXERCISE%202015\020%20FACTURES%20ACHAT\ABBOUD%20Sabrina\S%20ABBOUD%20-%20Contrat%20location%203%20mois%20nanterre%20DGO%20-%2004.09.15.pdf" TargetMode="External"/><Relationship Id="rId891" Type="http://schemas.openxmlformats.org/officeDocument/2006/relationships/hyperlink" Target="file:///\\192.168.0.150\Commun\01-ATIS%20GROUP\020%20ATIS%20SAS\030%20DEPARTEMENT%20FINANCIER\010%20COMPTABILITE\EXERCISE%202016\020%20FACTURES%20ACHAT\TOTAL%20GR\16-05%20MAI\TOTAL%20-%20Fact%20F6C22633%20-%2015.05.16.pdf" TargetMode="External"/><Relationship Id="rId905" Type="http://schemas.openxmlformats.org/officeDocument/2006/relationships/hyperlink" Target="file:///\\192.168.0.150\Commun\01-ATIS%20GROUP\020%20ATIS%20SAS\030%20DEPARTEMENT%20FINANCIER\010%20COMPTABILITE\EXERCISE%202016\020%20FACTURES%20ACHAT\PETZL\16-05%20MAI\PETZL%20-%20Fact%207000044297%20(0712016)%20-%2018.05.16.pdf" TargetMode="External"/><Relationship Id="rId989" Type="http://schemas.openxmlformats.org/officeDocument/2006/relationships/hyperlink" Target="file:///\\192.168.0.150\Commun\01-ATIS%20GROUP\020%20ATIS%20SAS\030%20DEPARTEMENT%20FINANCIER\010%20COMPTABILITE\EXERCISE%202014\020%20FACTURES%20ACHAT\ABRAM%20DISTRIBUTION%20SAS\F86426_ADISTRIBUTION_301113.pdf" TargetMode="External"/><Relationship Id="rId1742" Type="http://schemas.openxmlformats.org/officeDocument/2006/relationships/hyperlink" Target="file:///\\192.168.0.150\Commun\01-ATIS%20GROUP\020%20ATIS%20SAS\030%20DEPARTEMENT%20FINANCIER\010%20COMPTABILITE\EXERCISE%202017\020%20FACTURES%20ACHAT\TOURAINE%20ESCALADE\17-03%20MARS\TOURAINE%20ESCALADE%20-%20Fact%2040520%20-%2031.03.17.pdf" TargetMode="External"/><Relationship Id="rId2018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7%20JUILLET\PROWAR%20-%20Fact%20FC7%20-%2007.07.17.pdf" TargetMode="External"/><Relationship Id="rId34" Type="http://schemas.openxmlformats.org/officeDocument/2006/relationships/hyperlink" Target="file:///\\192.168.0.150\Commun\01-ATIS%20GROUP\020%20ATIS%20SAS\030%20DEPARTEMENT%20FINANCIER\010%20COMPTABILITE\EXERCISE%202015\020%20FACTURES%20ACHAT\URBAN%20EVASION\mars%202015\URBAN%20EVASION%20Facture%202015.03.009.pdf" TargetMode="External"/><Relationship Id="rId544" Type="http://schemas.openxmlformats.org/officeDocument/2006/relationships/hyperlink" Target="file:///\\192.168.0.150\Commun\01-ATIS%20GROUP\020%20ATIS%20SAS\030%20DEPARTEMENT%20FINANCIER\010%20COMPTABILITE\EXERCISE%202016\020%20FACTURES%20ACHAT\PETZL\15-12%20DECEMBRE\PETZL%20-%20Fact%20678607%20(Cde%200172016)%20-%2011.12.15.pdf" TargetMode="External"/><Relationship Id="rId751" Type="http://schemas.openxmlformats.org/officeDocument/2006/relationships/hyperlink" Target="file:///\\192.168.0.150\Commun\01-ATIS%20GROUP\020%20ATIS%20SAS\030%20DEPARTEMENT%20FINANCIER\010%20COMPTABILITE\EXERCISE%202015\020%20FACTURES%20ACHAT\DHL\janvier%202015\DHL%20MRS3250461.pdf" TargetMode="External"/><Relationship Id="rId849" Type="http://schemas.openxmlformats.org/officeDocument/2006/relationships/hyperlink" Target="file:///\\192.168.0.150\Commun\01-ATIS%20GROUP\020%20ATIS%20SAS\030%20DEPARTEMENT%20FINANCIER\010%20COMPTABILITE\EXERCISE%202016\020%20FACTURES%20ACHAT\CULLIGAN\16-04%20AVRIL\CULLIGAN%20-%20Fact%20FAC041640713137%20-%2027.04.16.pdf" TargetMode="External"/><Relationship Id="rId1174" Type="http://schemas.openxmlformats.org/officeDocument/2006/relationships/hyperlink" Target="file:///\\192.168.0.150\Commun\01-ATIS%20GROUP\020%20ATIS%20SAS\030%20DEPARTEMENT%20FINANCIER\010%20COMPTABILITE\EXERCISE%202016\020%20FACTURES%20ACHAT\NOVA%20SUBSEA\16-08%20AOUT\NOVA%20-%20Fact%205459%20(ABDALLAH)%20-%2031.08.16.pdf" TargetMode="External"/><Relationship Id="rId1381" Type="http://schemas.openxmlformats.org/officeDocument/2006/relationships/hyperlink" Target="file:///\\192.168.0.150\Commun\01-ATIS%20GROUP\020%20ATIS%20SAS\030%20DEPARTEMENT%20FINANCIER\010%20COMPTABILITE\EXERCISE%202017\020%20FACTURES%20ACHAT\FORMA%20+\16-12%20DECEMBRE\FORMA%20+%20-%20Fact%20FA4084%20-%2005.12.16.pdf" TargetMode="External"/><Relationship Id="rId1479" Type="http://schemas.openxmlformats.org/officeDocument/2006/relationships/hyperlink" Target="file:///\\192.168.0.150\Commun\01-ATIS%20GROUP\020%20ATIS%20SAS\030%20DEPARTEMENT%20FINANCIER\010%20COMPTABILITE\EXERCISE%202017\020%20FACTURES%20ACHAT\CORIALIS\16-12%20DECEMBRE\CORIALIS%20-%20Fact%2016285%20(Prestation%20SOARES%20)%20-%2031.12.16.pdf" TargetMode="External"/><Relationship Id="rId1602" Type="http://schemas.openxmlformats.org/officeDocument/2006/relationships/hyperlink" Target="file:///\\192.168.0.150\Commun\01-ATIS%20GROUP\020%20ATIS%20SAS\030%20DEPARTEMENT%20FINANCIER\010%20COMPTABILITE\EXERCISE%202016\020%20FACTURES%20ACHAT\CORIALIS\16-08%20AOUT\CORIALIS%20-%20Fact%2016211%20(ODIN%20Services)%20-%2031.08.16.pdf" TargetMode="External"/><Relationship Id="rId1686" Type="http://schemas.openxmlformats.org/officeDocument/2006/relationships/hyperlink" Target="file:///\\192.168.0.150\Commun\01-ATIS%20GROUP\020%20ATIS%20SAS\030%20DEPARTEMENT%20FINANCIER\010%20COMPTABILITE\EXERCISE%202017\020%20FACTURES%20ACHAT\CORIALIS\17-02%20FEVRIER\CORIALIS%20-%20Fact%2017024%20(SOARES%20services)%20-%2028.02.17.pdf" TargetMode="External"/><Relationship Id="rId2225" Type="http://schemas.openxmlformats.org/officeDocument/2006/relationships/hyperlink" Target="file:///\\192.168.0.150\Commun\01-ATIS%20GROUP\020%20ATIS%20SAS\030%20DEPARTEMENT%20FINANCIER\010%20COMPTABILITE\EXERCISE%202018\020%20FACTURES%20ACHAT\EBP\17-11%20NOVEMBRE\EBP%20-%20Fact%2090943041%20-%2020.11.17.pdf" TargetMode="External"/><Relationship Id="rId183" Type="http://schemas.openxmlformats.org/officeDocument/2006/relationships/hyperlink" Target="file:///\\192.168.0.150\Commun\01-ATIS%20GROUP\020%20ATIS%20SAS\030%20DEPARTEMENT%20FINANCIER\010%20COMPTABILITE\EXERCISE%202015\020%20FACTURES%20ACHAT\ORANGE\04%2042%2002%2061%2050\juin%202015\ORANGE%20-%20Fact%200442026150%2015E3-2N03%20-%2015.06.15.pdf" TargetMode="External"/><Relationship Id="rId390" Type="http://schemas.openxmlformats.org/officeDocument/2006/relationships/hyperlink" Target="file:///\\192.168.0.150\Commun\01-ATIS%20GROUP\020%20ATIS%20SAS\030%20DEPARTEMENT%20FINANCIER\010%20COMPTABILITE\EXERCISE%202016\020%20FACTURES%20ACHAT\COMFORT%20HOTEL\15-10%20OCTOBRE\COMFORT%20HOTEL%20-%20Fact%20957%20(S%20BOCHER)%20-%2009.10.15.pdf" TargetMode="External"/><Relationship Id="rId404" Type="http://schemas.openxmlformats.org/officeDocument/2006/relationships/hyperlink" Target="file:///\\192.168.0.150\Commun\01-ATIS%20GROUP\020%20ATIS%20SAS\030%20DEPARTEMENT%20FINANCIER\010%20COMPTABILITE\EXERCISE%202016\020%20FACTURES%20ACHAT\PEYRET%20Pierre\15-10%20OCTOBRE\P%20PEYRET%20-%20Fact%202015-028%20-%2016.10.15.pdf" TargetMode="External"/><Relationship Id="rId611" Type="http://schemas.openxmlformats.org/officeDocument/2006/relationships/hyperlink" Target="file:///\\192.168.0.150\Commun\01-ATIS%20GROUP\020%20ATIS%20SAS\030%20DEPARTEMENT%20FINANCIER\010%20COMPTABILITE\EXERCISE%202016\020%20FACTURES%20ACHAT\TINDILLER%20&amp;%20PINTO\16-01%20JANVIER\TINDILLER%20&amp;%20PINTO%20-%20Fact%2027%20-%2028.01.16.pdf" TargetMode="External"/><Relationship Id="rId1034" Type="http://schemas.openxmlformats.org/officeDocument/2006/relationships/hyperlink" Target="file:///\\192.168.0.150\Commun\01-ATIS%20GROUP\020%20ATIS%20SAS\030%20DEPARTEMENT%20FINANCIER\010%20COMPTABILITE\EXERCISE%202016\020%20FACTURES%20ACHAT\POLE%20EMPLOI%20EXPATRIES\16-06%20JUIN\PE%20EXPAT%20-%20Cotisation%202eme%20T%202016%20-%2029.06.16.pdf" TargetMode="External"/><Relationship Id="rId1241" Type="http://schemas.openxmlformats.org/officeDocument/2006/relationships/hyperlink" Target="file:///\\192.168.0.150\Commun\01-ATIS%20GROUP\020%20ATIS%20SAS\030%20DEPARTEMENT%20FINANCIER\010%20COMPTABILITE\EXERCISE%202016\020%20FACTURES%20ACHAT\IRATA\Fact%20PAYEES\147487%20147916\IRATA%20-%20Fact%20147916%20-%2001.09.16.pdf" TargetMode="External"/><Relationship Id="rId1339" Type="http://schemas.openxmlformats.org/officeDocument/2006/relationships/hyperlink" Target="file:///\\192.168.0.150\Commun\01-ATIS%20GROUP\020%20ATIS%20SAS\030%20DEPARTEMENT%20FINANCIER\010%20COMPTABILITE\EXERCISE%202017\020%20FACTURES%20ACHAT\APPARTCITY\16-11%20NOVEMBRE\APPARTCITY%20-%20Fact%20075_24343%20(LE%20PLAIN)%20-%2010.11.16.pdf" TargetMode="External"/><Relationship Id="rId1893" Type="http://schemas.openxmlformats.org/officeDocument/2006/relationships/hyperlink" Target="file:///\\192.168.0.150\Commun\01-ATIS%20GROUP\020%20ATIS%20SAS\030%20DEPARTEMENT%20FINANCIER\010%20COMPTABILITE\EXERCISE%202017\020%20FACTURES%20ACHAT\HAUTEUR%20ET%20SECURITE\17-06%20JUIN\H&amp;S%20-%20Fact%20170175%20-%2001.06.17.pdf" TargetMode="External"/><Relationship Id="rId1907" Type="http://schemas.openxmlformats.org/officeDocument/2006/relationships/hyperlink" Target="file:///\\192.168.0.150\Commun\01-ATIS%20GROUP\020%20ATIS%20SAS\030%20DEPARTEMENT%20FINANCIER\010%20COMPTABILITE\EXERCISE%202017\020%20FACTURES%20ACHAT\EXPERTIS\17-05%20MAI\EXPERTIS%20-%20Fact%2048787%20(PITAVIN)%20-%2031.05.17.pdf" TargetMode="External"/><Relationship Id="rId2071" Type="http://schemas.openxmlformats.org/officeDocument/2006/relationships/hyperlink" Target="file:///\\192.168.0.150\Commun\01-ATIS%20GROUP\020%20ATIS%20SAS\030%20DEPARTEMENT%20FINANCIER\010%20COMPTABILITE\EXERCISE%202017\020%20FACTURES%20ACHAT\ORANGE\Compte%2061021161\17-07%20JUILLET\ORANGE%20-%20Fact%2054816151%20-%2031.07.17.pdf" TargetMode="External"/><Relationship Id="rId250" Type="http://schemas.openxmlformats.org/officeDocument/2006/relationships/hyperlink" Target="file:///\\192.168.0.150\Commun\01-ATIS%20GROUP\020%20ATIS%20SAS\030%20DEPARTEMENT%20FINANCIER\010%20COMPTABILITE\EXERCISE%202015\020%20FACTURES%20ACHAT\ORANGE\04%2042%2043%2079%2067\juillet%202015\ORANGE%20-%20Fact%200442437967%2015F1-1D07%20-%2015.07.15.pdf" TargetMode="External"/><Relationship Id="rId488" Type="http://schemas.openxmlformats.org/officeDocument/2006/relationships/hyperlink" Target="file:///\\192.168.0.150\Commun\01-ATIS%20GROUP\020%20ATIS%20SAS\030%20DEPARTEMENT%20FINANCIER\010%20COMPTABILITE\EXERCISE%202016\020%20FACTURES%20ACHAT\FLEXATRANS\15-11%20NOVEMBRE\FLEXATRANS%20-%20Fact%20FA01163%20-%2023.11.15.pdf" TargetMode="External"/><Relationship Id="rId695" Type="http://schemas.openxmlformats.org/officeDocument/2006/relationships/hyperlink" Target="file:///\\192.168.0.150\Commun\01-ATIS%20GROUP\020%20ATIS%20SAS\030%20DEPARTEMENT%20FINANCIER\010%20COMPTABILITE\EXERCISE%202015\020%20FACTURES%20ACHAT\SCI%20COUPERIGNE\15-07%20JUILLET\SCI%20COUPERIGNE%20-%20Fact%20694%20(4eme%20T%202015)%20-%2031.07.15.pdf" TargetMode="External"/><Relationship Id="rId709" Type="http://schemas.openxmlformats.org/officeDocument/2006/relationships/hyperlink" Target="file:///\\192.168.0.150\Commun\01-ATIS%20GROUP\020%20ATIS%20SAS\030%20DEPARTEMENT%20FINANCIER\010%20COMPTABILITE\EXERCISE%202016\020%20FACTURES%20ACHAT\TINDILLER%20&amp;%20PINTO\16-02%20FEVRIER\TINDILLER%20&amp;%20PINTO%20-%20Fact%2031%20-%2023.02.16.pdf" TargetMode="External"/><Relationship Id="rId916" Type="http://schemas.openxmlformats.org/officeDocument/2006/relationships/hyperlink" Target="file:///\\192.168.0.150\Commun\01-ATIS%20GROUP\020%20ATIS%20SAS\030%20DEPARTEMENT%20FINANCIER\010%20COMPTABILITE\EXERCISE%202016\020%20FACTURES%20ACHAT\EVOLUTEC\16-04%20AVRIL\EVOLUTEC%20-%20Fact%20160402239%20(BOUVIER)%20-%2030.04.16.pdf" TargetMode="External"/><Relationship Id="rId1101" Type="http://schemas.openxmlformats.org/officeDocument/2006/relationships/hyperlink" Target="file:///\\192.168.0.150\Commun\01-ATIS%20GROUP\020%20ATIS%20SAS\030%20DEPARTEMENT%20FINANCIER\010%20COMPTABILITE\EXERCISE%202016\020%20FACTURES%20ACHAT\ENERJIA\16-06%20JUIN\ENERJIA%20-%20Fact%204163%20(GORRIA)%20-%2030.06.16.pdf" TargetMode="External"/><Relationship Id="rId1546" Type="http://schemas.openxmlformats.org/officeDocument/2006/relationships/hyperlink" Target="file:///\\192.168.0.150\Commun\01-ATIS%20GROUP\020%20ATIS%20SAS\030%20DEPARTEMENT%20FINANCIER\010%20COMPTABILITE\EXERCISE%202017\020%20FACTURES%20ACHAT\IMPACT%20SUD%20ECHAFAUDAGE%20(ISE)\17-01%20JANVIER\ISE%20-%20Fact%20F%2013.01.2017%20-%2026.01.17.pdf" TargetMode="External"/><Relationship Id="rId1753" Type="http://schemas.openxmlformats.org/officeDocument/2006/relationships/hyperlink" Target="file:///\\192.168.0.150\Commun\01-ATIS%20GROUP\020%20ATIS%20SAS\030%20DEPARTEMENT%20FINANCIER\010%20COMPTABILITE\EXERCISE%202017\020%20FACTURES%20ACHAT\IRATA\PAYEES\150398%20150430%20150438%20150520%20150570\IRATA%20-%20Fact%20150430%20-%2023.02.17.pdf" TargetMode="External"/><Relationship Id="rId1960" Type="http://schemas.openxmlformats.org/officeDocument/2006/relationships/hyperlink" Target="file:///\\192.168.0.150\Commun\01-ATIS%20GROUP\020%20ATIS%20SAS\030%20DEPARTEMENT%20FINANCIER\010%20COMPTABILITE\EXERCISE%202017\020%20FACTURES%20ACHAT\IRATA\PAYEES\151823%20151994%20152036\IRATA%20-%20Fact%20151994%20-%2021.04.17.pdf" TargetMode="External"/><Relationship Id="rId2169" Type="http://schemas.openxmlformats.org/officeDocument/2006/relationships/hyperlink" Target="file:///\\192.168.0.150\Commun\01-ATIS%20GROUP\020%20ATIS%20SAS\030%20DEPARTEMENT%20FINANCIER\010%20COMPTABILITE\EXERCISE%202018\020%20FACTURES%20ACHAT\NOVA%20PEOPLE\17-10%20OCTOBRE\NOVA%20PEOPLE%20-%20Fact%206467%20(CATALAN)%20-%2013.10.17.pdf" TargetMode="External"/><Relationship Id="rId45" Type="http://schemas.openxmlformats.org/officeDocument/2006/relationships/hyperlink" Target="file:///\\192.168.0.150\Commun\01-ATIS%20GROUP\020%20ATIS%20SAS\030%20DEPARTEMENT%20FINANCIER\010%20COMPTABILITE\EXERCISE%202015\020%20FACTURES%20ACHAT\CBSA\mars%202015\CBSA%20Facture%20ATS%2015.04%20du%2016.03.15.pdf" TargetMode="External"/><Relationship Id="rId110" Type="http://schemas.openxmlformats.org/officeDocument/2006/relationships/hyperlink" Target="file:///\\192.168.0.150\Commun\01-ATIS%20GROUP\020%20ATIS%20SAS\030%20DEPARTEMENT%20FINANCIER\010%20COMPTABILITE\EXERCISE%202015\020%20FACTURES%20ACHAT\INCITIUS\INCITIUS%20-%20Fact%20INC-FAC-15-002%20-%2012.05.15.pdf" TargetMode="External"/><Relationship Id="rId348" Type="http://schemas.openxmlformats.org/officeDocument/2006/relationships/hyperlink" Target="file:///\\192.168.0.150\Commun\01-ATIS%20GROUP\020%20ATIS%20SAS\030%20DEPARTEMENT%20FINANCIER\010%20COMPTABILITE\EXERCISE%202015\020%20FACTURES%20ACHAT\PEYRET%20Pierre\P%20PEYRET%20-%20Fact%202%20-%2005.09.15.pdf" TargetMode="External"/><Relationship Id="rId555" Type="http://schemas.openxmlformats.org/officeDocument/2006/relationships/hyperlink" Target="file:///\\192.168.0.150\Commun\01-ATIS%20GROUP\020%20ATIS%20SAS\030%20DEPARTEMENT%20FINANCIER\010%20COMPTABILITE\EXERCISE%202016\020%20FACTURES%20ACHAT\AVARELLO%20Fr&#233;d&#233;ric\15-12%20DECEMBRE\AVARELLO%20F%20-%20Fact%2001998_15%20-%2015.12.15.pdf" TargetMode="External"/><Relationship Id="rId762" Type="http://schemas.openxmlformats.org/officeDocument/2006/relationships/hyperlink" Target="file:///\\192.168.0.150\Commun\01-ATIS%20GROUP\020%20ATIS%20SAS\030%20DEPARTEMENT%20FINANCIER\010%20COMPTABILITE\EXERCISE%202016\020%20FACTURES%20ACHAT\REESO%20ASSOCIATION\16-03%20MARS\REESO%20-%20Fact%201%20-%2023.03.16.pdf" TargetMode="External"/><Relationship Id="rId1185" Type="http://schemas.openxmlformats.org/officeDocument/2006/relationships/hyperlink" Target="file:///\\192.168.0.150\Commun\01-ATIS%20GROUP\020%20ATIS%20SAS\030%20DEPARTEMENT%20FINANCIER\010%20COMPTABILITE\EXERCISE%202016\020%20FACTURES%20ACHAT\BIO%20NET%20GROUP\16-08%20AOUT\BIO%20NET%20-%20Fact%20FA0867%20-%2031.08.16.pdf" TargetMode="External"/><Relationship Id="rId1392" Type="http://schemas.openxmlformats.org/officeDocument/2006/relationships/hyperlink" Target="file:///\\192.168.0.150\Commun\01-ATIS%20GROUP\020%20ATIS%20SAS\030%20DEPARTEMENT%20FINANCIER\010%20COMPTABILITE\EXERCISE%202017\020%20FACTURES%20ACHAT\VERISURE%20SECURITAS\16-12%20DECEMBRE\VERISURE%20-%20Fact%201612C0117473%20-%2001.12.16.pdf" TargetMode="External"/><Relationship Id="rId1406" Type="http://schemas.openxmlformats.org/officeDocument/2006/relationships/hyperlink" Target="file:///\\192.168.0.150\Commun\01-ATIS%20GROUP\020%20ATIS%20SAS\030%20DEPARTEMENT%20FINANCIER\010%20COMPTABILITE\EXERCISE%202017\020%20FACTURES%20ACHAT\IRATA\PAYEES\148459%20148462%20148532%20148533%20148697%20+%201%20exercice%202016\IRATA%20-%20Fact%20148533%20-%2014.10.16.pdf" TargetMode="External"/><Relationship Id="rId1613" Type="http://schemas.openxmlformats.org/officeDocument/2006/relationships/hyperlink" Target="file:///\\192.168.0.150\Commun\01-ATIS%20GROUP\020%20ATIS%20SAS\030%20DEPARTEMENT%20FINANCIER\010%20COMPTABILITE\EXERCISE%202017\020%20FACTURES%20ACHAT\ORANGE\0442026150\17-02%20FEVRIER\ORANGE%20-%20Fact%200442026150%2017B1-%202N01%20-%2014.02.17.pdf" TargetMode="External"/><Relationship Id="rId1820" Type="http://schemas.openxmlformats.org/officeDocument/2006/relationships/hyperlink" Target="file:///\\192.168.0.150\Commun\01-ATIS%20GROUP\020%20ATIS%20SAS\030%20DEPARTEMENT%20FINANCIER\010%20COMPTABILITE\EXERCISE%202017\020%20FACTURES%20ACHAT\EVOLUTEC\17-03%20MARS\EVOLUTEC%20-%20Fact%20170302846%20(BOUVIER)%20-%2031.03.17.pdf" TargetMode="External"/><Relationship Id="rId2029" Type="http://schemas.openxmlformats.org/officeDocument/2006/relationships/hyperlink" Target="file:///\\192.168.0.150\Commun\01-ATIS%20GROUP\020%20ATIS%20SAS\030%20DEPARTEMENT%20FINANCIER\010%20COMPTABILITE\EXERCISE%202017\020%20FACTURES%20ACHAT\HUCOZI%20CONSULTING%20&amp;%20TRADE\HUCOZI%20-%20INVOICE%20NT-08-2015.pdf" TargetMode="External"/><Relationship Id="rId2236" Type="http://schemas.openxmlformats.org/officeDocument/2006/relationships/hyperlink" Target="file:///\\192.168.0.150\Commun\01-ATIS%20GROUP\020%20ATIS%20SAS\030%20DEPARTEMENT%20FINANCIER\010%20COMPTABILITE\EXERCISE%202018\020%20FACTURES%20ACHAT\ORANGE\Contrat%2061021161\17-10%20OCTOBRE\ORANGE%20-%20Fact%2056013372%20-%2031.10.17.pdf" TargetMode="External"/><Relationship Id="rId194" Type="http://schemas.openxmlformats.org/officeDocument/2006/relationships/hyperlink" Target="file:///\\192.168.0.150\Commun\01-ATIS%20GROUP\020%20ATIS%20SAS\030%20DEPARTEMENT%20FINANCIER\010%20COMPTABILITE\EXERCISE%202015\020%20FACTURES%20ACHAT\AU%20VIEUX%20CAMPEUR\juillet%202015\AU%20VIEUX%20CAMPEUR%20-%20Fact%20FA047428%20-%2008.07.15.pdf" TargetMode="External"/><Relationship Id="rId208" Type="http://schemas.openxmlformats.org/officeDocument/2006/relationships/hyperlink" Target="file:///\\192.168.0.150\Commun\01-ATIS%20GROUP\020%20ATIS%20SAS\030%20DEPARTEMENT%20FINANCIER\010%20COMPTABILITE\EXERCISE%202015\020%20FACTURES%20ACHAT\CLAUZARD%20M\Clauzard%20Facture%200001.pdf" TargetMode="External"/><Relationship Id="rId415" Type="http://schemas.openxmlformats.org/officeDocument/2006/relationships/hyperlink" Target="file:///\\192.168.0.150\Commun\01-ATIS%20GROUP\020%20ATIS%20SAS\030%20DEPARTEMENT%20FINANCIER\010%20COMPTABILITE\EXERCISE%202016\020%20FACTURES%20ACHAT\GE\15-10%20OCTOBRE\GE%20-%20Fact%204050013626%20-%2002.10.15%20(0&#8364;).pdf" TargetMode="External"/><Relationship Id="rId622" Type="http://schemas.openxmlformats.org/officeDocument/2006/relationships/hyperlink" Target="file:///\\192.168.0.150\Commun\01-ATIS%20GROUP\020%20ATIS%20SAS\030%20DEPARTEMENT%20FINANCIER\010%20COMPTABILITE\EXERCISE%202016\020%20FACTURES%20ACHAT\PETZL\16-01%20JANVIER\PETZL%20-%20Fact%207000004225%20(0282016)%20-%2019.01.16.pdf" TargetMode="External"/><Relationship Id="rId1045" Type="http://schemas.openxmlformats.org/officeDocument/2006/relationships/hyperlink" Target="file:///\\192.168.0.150\Commun\01-ATIS%20GROUP\020%20ATIS%20SAS\030%20DEPARTEMENT%20FINANCIER\010%20COMPTABILITE\EXERCISE%202016\020%20FACTURES%20ACHAT\KILOMETRES%20SERVICES\16-06%20JUIN\KM%20SCES%20-%20Fact%20FC9666%20-%2028.06.16.pdf" TargetMode="External"/><Relationship Id="rId1252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0599%20(1012016)%20-%2013.09.16.pdf" TargetMode="External"/><Relationship Id="rId1697" Type="http://schemas.openxmlformats.org/officeDocument/2006/relationships/hyperlink" Target="file:///\\192.168.0.150\Commun\01-ATIS%20GROUP\020%20ATIS%20SAS\030%20DEPARTEMENT%20FINANCIER\010%20COMPTABILITE\EXERCISE%202017\020%20FACTURES%20ACHAT\ORANGE\Compte%2061021181\17-02%20FEVRIER\ORANGE%20-%20Fact%2052947793%20-%2028.02.17.pdf" TargetMode="External"/><Relationship Id="rId1918" Type="http://schemas.openxmlformats.org/officeDocument/2006/relationships/hyperlink" Target="file:///\\192.168.0.150\Commun\01-ATIS%20GROUP\020%20ATIS%20SAS\030%20DEPARTEMENT%20FINANCIER\010%20COMPTABILITE\EXERCISE%202017\020%20FACTURES%20ACHAT\LA%20POSTE\17-06%20JUIN\LA%20POSTE%20-%20Fact%2047505267%20-%2009.06.17.pdf" TargetMode="External"/><Relationship Id="rId2082" Type="http://schemas.openxmlformats.org/officeDocument/2006/relationships/hyperlink" Target="file:///\\192.168.0.150\Commun\01-ATIS%20GROUP\020%20ATIS%20SAS\030%20DEPARTEMENT%20FINANCIER\010%20COMPTABILITE\EXERCISE%202017\020%20FACTURES%20ACHAT\EBP\17-08%20AOUT\EBP%20-%20Fact%2090906586%20-%2018.08.17.pdf" TargetMode="External"/><Relationship Id="rId261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45%20-%20Online%20upgrade%20L2%20Denesh%20BEHARRY%20-%2029.07.15.pdf" TargetMode="External"/><Relationship Id="rId499" Type="http://schemas.openxmlformats.org/officeDocument/2006/relationships/hyperlink" Target="file:///\\192.168.0.150\Commun\01-ATIS%20GROUP\020%20ATIS%20SAS\030%20DEPARTEMENT%20FINANCIER\010%20COMPTABILITE\EXERCISE%202016\020%20FACTURES%20ACHAT\EUROSTRAL\15-11%20NOVEMBRE" TargetMode="External"/><Relationship Id="rId927" Type="http://schemas.openxmlformats.org/officeDocument/2006/relationships/hyperlink" Target="file:///\\192.168.0.150\Commun\01-ATIS%20GROUP\020%20ATIS%20SAS\030%20DEPARTEMENT%20FINANCIER\010%20COMPTABILITE\EXERCISE%202016\020%20FACTURES%20ACHAT\PETZL\16-05%20MAI\PETZL%20-%20Fact%207000045439%20(0742016)%20-%2020.05.16.pdf" TargetMode="External"/><Relationship Id="rId1112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5303%20(0942016)%20-%2019.07.16.pdf" TargetMode="External"/><Relationship Id="rId1557" Type="http://schemas.openxmlformats.org/officeDocument/2006/relationships/hyperlink" Target="file:///\\192.168.0.150\Commun\01-ATIS%20GROUP\020%20ATIS%20SAS\030%20DEPARTEMENT%20FINANCIER\010%20COMPTABILITE\EXERCISE%202017\020%20FACTURES%20ACHAT\DPMC\17-01%20JANVIER\DPMC%20-%20Fact%2017.01.016%20-%2023.01.17.pdf" TargetMode="External"/><Relationship Id="rId1764" Type="http://schemas.openxmlformats.org/officeDocument/2006/relationships/hyperlink" Target="file:///\\192.168.0.150\Commun\01-ATIS%20GROUP\020%20ATIS%20SAS\030%20DEPARTEMENT%20FINANCIER\010%20COMPTABILITE\EXERCISE%202017\020%20FACTURES%20ACHAT\VERISURE%20SECURITAS\17-03%20MARS\VERISURE%20-%20Fact%201703C0022776%20-%2001.03.17.pdf" TargetMode="External"/><Relationship Id="rId1971" Type="http://schemas.openxmlformats.org/officeDocument/2006/relationships/hyperlink" Target="file:///\\192.168.0.150\Commun\01-ATIS%20GROUP\020%20ATIS%20SAS\030%20DEPARTEMENT%20FINANCIER\010%20COMPTABILITE\EXERCISE%202017\020%20FACTURES%20ACHAT\PETZL\17-06%20JUIN\PETZL%20-%20Fact%207000168860%20(0912017)%20-%2028.06.17.pdf" TargetMode="External"/><Relationship Id="rId56" Type="http://schemas.openxmlformats.org/officeDocument/2006/relationships/hyperlink" Target="file:///\\192.168.0.150\Commun\01-ATIS%20GROUP\020%20ATIS%20SAS\030%20DEPARTEMENT%20FINANCIER\010%20COMPTABILITE\EXERCISE%202015\020%20FACTURES%20ACHAT\IRATA\avril%202015\Invoice%20139227%20from%20IRATA%20International%20-%2010_04_2015.pdf" TargetMode="External"/><Relationship Id="rId359" Type="http://schemas.openxmlformats.org/officeDocument/2006/relationships/hyperlink" Target="file:///\\192.168.0.150\Commun\01-ATIS%20GROUP\020%20ATIS%20SAS\030%20DEPARTEMENT%20FINANCIER\010%20COMPTABILITE\EXERCISE%202015\020%20FACTURES%20ACHAT\ORANGE\04%2042%2043%2079%2067\septembre%202015\ORANGE%20-%20Fact%200442437967%2015G7-%201D09%20-%2015.09.15.pdf" TargetMode="External"/><Relationship Id="rId566" Type="http://schemas.openxmlformats.org/officeDocument/2006/relationships/hyperlink" Target="file:///\\192.168.0.150\Commun\01-ATIS%20GROUP\020%20ATIS%20SAS\030%20DEPARTEMENT%20FINANCIER\010%20COMPTABILITE\EXERCISE%202016\020%20FACTURES%20ACHAT\ORANGE\COMPTE%2061021161\15-11%20NOVEMBRE\ORANGE%20-%20Fact%2045494413%20-%2030.11.15.pdf" TargetMode="External"/><Relationship Id="rId773" Type="http://schemas.openxmlformats.org/officeDocument/2006/relationships/hyperlink" Target="file:///\\192.168.0.150\Commun\01-ATIS%20GROUP\020%20ATIS%20SAS\030%20DEPARTEMENT%20FINANCIER\010%20COMPTABILITE\EXERCISE%202016\020%20FACTURES%20ACHAT\PETZL\16-03%20MARS\PETZL%20-%20Fact%207000028763%20(0592016)%20-%2031.03.16.pdf" TargetMode="External"/><Relationship Id="rId1196" Type="http://schemas.openxmlformats.org/officeDocument/2006/relationships/hyperlink" Target="file:///\\192.168.0.150\Commun\01-ATIS%20GROUP\020%20ATIS%20SAS\030%20DEPARTEMENT%20FINANCIER\010%20COMPTABILITE\EXERCISE%202016\020%20FACTURES%20ACHAT\EVOLUTEC\16-06%20JUIN\EVOLUTEC%20-%20Fact%20160602340%20(BOUVIER)%20-%2030.06.16.pdf" TargetMode="External"/><Relationship Id="rId1417" Type="http://schemas.openxmlformats.org/officeDocument/2006/relationships/hyperlink" Target="file:///\\192.168.0.150\Commun\01-ATIS%20GROUP\020%20ATIS%20SAS\030%20DEPARTEMENT%20FINANCIER\010%20COMPTABILITE\EXERCISE%202016\020%20FACTURES%20ACHAT\DIAC%20LOCATION\16-01%20JANVIER\DIAC%20-%20Fact%20S60030111%20-%2001.01.16.pdf" TargetMode="External"/><Relationship Id="rId1624" Type="http://schemas.openxmlformats.org/officeDocument/2006/relationships/hyperlink" Target="file:///\\192.168.0.150\Commun\01-ATIS%20GROUP\020%20ATIS%20SAS\030%20DEPARTEMENT%20FINANCIER\010%20COMPTABILITE\EXERCISE%202017\020%20FACTURES%20ACHAT\PETZL\17-02%20FEVRIER\PETZL%20-%20Fact%207000128874%20(0582017)%20-%2023.02.17.pdf" TargetMode="External"/><Relationship Id="rId1831" Type="http://schemas.openxmlformats.org/officeDocument/2006/relationships/hyperlink" Target="file:///\\192.168.0.150\Commun\01-ATIS%20GROUP\020%20ATIS%20SAS\030%20DEPARTEMENT%20FINANCIER\010%20COMPTABILITE\EXERCISE%202017\020%20FACTURES%20ACHAT\NOVA%20PEOPLE\17-04%20AVRIL\NOVA%20-%20Fact%204831%20(ABDALLAH)%20-%2030.04.17.pdf" TargetMode="External"/><Relationship Id="rId2247" Type="http://schemas.openxmlformats.org/officeDocument/2006/relationships/hyperlink" Target="file:///\\192.168.0.150\Commun\01-ATIS%20GROUP\020%20ATIS%20SAS\030%20DEPARTEMENT%20FINANCIER\010%20COMPTABILITE\EXERCISE%202018\020%20FACTURES%20ACHAT\COMETRANS\17-11%20NOVEMBRE\COMETRANS%20-%20Fact%20106346%20-%2020.11.2017.pdf" TargetMode="External"/><Relationship Id="rId121" Type="http://schemas.openxmlformats.org/officeDocument/2006/relationships/hyperlink" Target="file:///\\192.168.0.150\Commun\01-ATIS%20GROUP\020%20ATIS%20SAS\030%20DEPARTEMENT%20FINANCIER\010%20COMPTABILITE\EXERCISE%202015\020%20FACTURES%20ACHAT\ORANGE\Compte%20client%2061021161\ORANGE%2061021161%20-%20Fact%2041910249%20-%2030.04.15.pdf" TargetMode="External"/><Relationship Id="rId219" Type="http://schemas.openxmlformats.org/officeDocument/2006/relationships/hyperlink" Target="file:///\\192.168.0.150\Commun\01-ATIS%20GROUP\020%20ATIS%20SAS\030%20DEPARTEMENT%20FINANCIER\010%20COMPTABILITE\EXERCISE%202015\020%20FACTURES%20ACHAT\COENS%20ENERGY\juillet%202015\COENS%20-%20Fact%20CE%20ATIS_Total%20Moho%20Nord_1506_MP%20-%2002.07.15.pdf" TargetMode="External"/><Relationship Id="rId426" Type="http://schemas.openxmlformats.org/officeDocument/2006/relationships/hyperlink" Target="file:///\\192.168.0.150\Commun\01-ATIS%20GROUP\020%20ATIS%20SAS\030%20DEPARTEMENT%20FINANCIER\010%20COMPTABILITE\EXERCISE%202016\020%20FACTURES%20ACHAT\SPE\15-10%20OCTOBRE\SPE%20-%20Fact%20140402%20-%2015.10.15.pdf" TargetMode="External"/><Relationship Id="rId633" Type="http://schemas.openxmlformats.org/officeDocument/2006/relationships/hyperlink" Target="file:///\\192.168.0.150\Commun\01-ATIS%20GROUP\020%20ATIS%20SAS\030%20DEPARTEMENT%20FINANCIER\010%20COMPTABILITE\EXERCISE%202016\020%20FACTURES%20ACHAT\PETZL\16-01%20JANVIER\PETZL%20-%20Fact%207000003670%20(0282016)%20-%2015.01.16.pdf" TargetMode="External"/><Relationship Id="rId980" Type="http://schemas.openxmlformats.org/officeDocument/2006/relationships/hyperlink" Target="file:///\\192.168.0.150\Commun\01-ATIS%20GROUP\020%20ATIS%20SAS\030%20DEPARTEMENT%20FINANCIER\010%20COMPTABILITE\EXERCISE%202016\020%20FACTURES%20ACHAT\ACTUAL\16-05%20MAI\ACTUAL%20-%20Fact%20742_1000310%20-%2031.05.16.pdf" TargetMode="External"/><Relationship Id="rId1056" Type="http://schemas.openxmlformats.org/officeDocument/2006/relationships/hyperlink" Target="file:///\\192.168.0.150\Commun\01-ATIS%20GROUP\020%20ATIS%20SAS\030%20DEPARTEMENT%20FINANCIER\010%20COMPTABILITE\EXERCISE%202016\020%20FACTURES%20ACHAT\BIO%20NET%20GROUP\16-06%20JUIN\BIO%20NET%20-%20Fact%20FA0817%20-%2030.06.16.pdf" TargetMode="External"/><Relationship Id="rId1263" Type="http://schemas.openxmlformats.org/officeDocument/2006/relationships/hyperlink" Target="file:///\\192.168.0.150\Commun\01-ATIS%20GROUP\020%20ATIS%20SAS\030%20DEPARTEMENT%20FINANCIER\010%20COMPTABILITE\EXERCISE%202016\020%20FACTURES%20ACHAT\PARK%20&amp;%20SUITES%20MRS\16-09%20SEPTEMBRE\P&amp;S%20-%20Fact%20075_2130609%20(ARMAND)%20-%2020.09.16.pdf" TargetMode="External"/><Relationship Id="rId1929" Type="http://schemas.openxmlformats.org/officeDocument/2006/relationships/hyperlink" Target="file:///\\192.168.0.150\Commun\01-ATIS%20GROUP\020%20ATIS%20SAS\030%20DEPARTEMENT%20FINANCIER\010%20COMPTABILITE\EXERCISE%202017\020%20FACTURES%20ACHAT\ACTUAL\17-05%20MAI\ACTUAL%20-%20Fact%20796_1000310%20-%2031.05.17.pdf" TargetMode="External"/><Relationship Id="rId2093" Type="http://schemas.openxmlformats.org/officeDocument/2006/relationships/hyperlink" Target="file:///\\192.168.0.150\Commun\01-ATIS%20GROUP\020%20ATIS%20SAS\030%20DEPARTEMENT%20FINANCIER\010%20COMPTABILITE\EXERCISE%202017\020%20FACTURES%20ACHAT\VOLKSWAGEN%20BANK\17-09%20SEPTEMBRE\VLKSWGN%20BK%20-%20Fact%20F035028671%20-%2001.09.17.pdf" TargetMode="External"/><Relationship Id="rId2107" Type="http://schemas.openxmlformats.org/officeDocument/2006/relationships/hyperlink" Target="file:///\\192.168.0.150\Commun\01-ATIS%20GROUP\020%20ATIS%20SAS\030%20DEPARTEMENT%20FINANCIER\010%20COMPTABILITE\EXERCISE%202017\020%20FACTURES%20ACHAT\ELEVATED%20SYSTEMS\17-09%20SEPTEMBRE\ELEVATED%20SYSTEMS%20-%20Fact%201126%20-%2006.09.17.pdf" TargetMode="External"/><Relationship Id="rId840" Type="http://schemas.openxmlformats.org/officeDocument/2006/relationships/hyperlink" Target="file:///\\192.168.0.150\Commun\01-ATIS%20GROUP\020%20ATIS%20SAS\030%20DEPARTEMENT%20FINANCIER\010%20COMPTABILITE\EXERCISE%202016\020%20FACTURES%20ACHAT\NOVA%20SUBSEA\16-05%20MAI\NOVA%20SUBSEA%20-%20Fact%205148%20-%2002.05.16.pdf" TargetMode="External"/><Relationship Id="rId938" Type="http://schemas.openxmlformats.org/officeDocument/2006/relationships/hyperlink" Target="file:///\\192.168.0.150\Commun\01-ATIS%20GROUP\020%20ATIS%20SAS\030%20DEPARTEMENT%20FINANCIER\010%20COMPTABILITE\EXERCISE%202016\020%20FACTURES%20ACHAT\TOTAL%20GR\16-05%20MAI\TOTAL%20-%20Fact%20F6E13241%20-%2031.05.16.pdf" TargetMode="External"/><Relationship Id="rId1470" Type="http://schemas.openxmlformats.org/officeDocument/2006/relationships/hyperlink" Target="file:///\\192.168.0.150\Commun\01-ATIS%20GROUP\020%20ATIS%20SAS\030%20DEPARTEMENT%20FINANCIER\010%20COMPTABILITE\EXERCISE%202017\020%20FACTURES%20ACHAT\BRUNEAU\17-01%20JANVIER\BRUNEAU%20-%20Fact%2014.638.441%20-%2002.01.17.pdf" TargetMode="External"/><Relationship Id="rId1568" Type="http://schemas.openxmlformats.org/officeDocument/2006/relationships/hyperlink" Target="file:///\\192.168.0.150\Commun\01-ATIS%20GROUP\020%20ATIS%20SAS\030%20DEPARTEMENT%20FINANCIER\010%20COMPTABILITE\EXERCISE%202017\020%20FACTURES%20ACHAT\AMERICAN%20EXPRESS\FRAM\17-02%20FEVRIER\AMEX_FRAM%20-%20Relev&#233;%20930662517032%20-%2001.02.17.pdf" TargetMode="External"/><Relationship Id="rId1775" Type="http://schemas.openxmlformats.org/officeDocument/2006/relationships/hyperlink" Target="file:///\\192.168.0.150\Commun\01-ATIS%20GROUP\020%20ATIS%20SAS\030%20DEPARTEMENT%20FINANCIER\010%20COMPTABILITE\EXERCISE%202017\020%20FACTURES%20ACHAT\CHALINE%20G&#233;rard\17-01%20JANVIER\G%20CHALINE%20-%20Fact%2001-GC-2017%20-%2031.01.17.pdf" TargetMode="External"/><Relationship Id="rId67" Type="http://schemas.openxmlformats.org/officeDocument/2006/relationships/hyperlink" Target="file:///\\192.168.0.150\Commun\01-ATIS%20GROUP\020%20ATIS%20SAS\030%20DEPARTEMENT%20FINANCIER\010%20COMPTABILITE\EXERCISE%202015\020%20FACTURES%20ACHAT\EVOLUTEC\mars%202015\03-15%20MARS-Fac_EI150300790%255b1%255d.pdf" TargetMode="External"/><Relationship Id="rId272" Type="http://schemas.openxmlformats.org/officeDocument/2006/relationships/hyperlink" Target="file:///\\192.168.0.150\Commun\01-ATIS%20GROUP\020%20ATIS%20SAS\030%20DEPARTEMENT%20FINANCIER\010%20COMPTABILITE\EXERCISE%202015\020%20FACTURES%20ACHAT\TOTAL%20GR\juillet%202015\TOTAL%20-%20Fact%20F5J17354%20-%2031.07.15.pdf" TargetMode="External"/><Relationship Id="rId577" Type="http://schemas.openxmlformats.org/officeDocument/2006/relationships/hyperlink" Target="file:///\\192.168.0.150\Commun\01-ATIS%20GROUP\020%20ATIS%20SAS\030%20DEPARTEMENT%20FINANCIER\010%20COMPTABILITE\EXERCISE%202016\020%20FACTURES%20ACHAT\EVOLUTEC\15-10%20OCTOBRE\EVOLUTEC%20-%20Fact%20151000965%20(LOUBET)%20-%2030.10.15.pdf" TargetMode="External"/><Relationship Id="rId700" Type="http://schemas.openxmlformats.org/officeDocument/2006/relationships/hyperlink" Target="file:///\\192.168.0.150\Commun\01-ATIS%20GROUP\020%20ATIS%20SAS\030%20DEPARTEMENT%20FINANCIER\010%20COMPTABILITE\EXERCISE%202016\020%20FACTURES%20ACHAT\URBAN%20EVASION\16-02%20FEVRIER\URBAN%20EVASION%20-%20Fact%202016-02-008%20-%2018.02.16.pdf" TargetMode="External"/><Relationship Id="rId1123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7087%20(0962016)%20-%2026.07.16.pdf" TargetMode="External"/><Relationship Id="rId1330" Type="http://schemas.openxmlformats.org/officeDocument/2006/relationships/hyperlink" Target="file:///\\192.168.0.150\Commun\01-ATIS%20GROUP\020%20ATIS%20SAS\030%20DEPARTEMENT%20FINANCIER\010%20COMPTABILITE\EXERCISE%202017\020%20FACTURES%20ACHAT\CORIALIS\16-10%20OCTOBRE\CORIALIS%20-%20Fact%2016245%20(DUPRAT%20Services)%20-%2031.10.16.pdf" TargetMode="External"/><Relationship Id="rId1428" Type="http://schemas.openxmlformats.org/officeDocument/2006/relationships/hyperlink" Target="file:///\\192.168.0.150\Commun\01-ATIS%20GROUP\020%20ATIS%20SAS\030%20DEPARTEMENT%20FINANCIER\010%20COMPTABILITE\EXERCISE%202017\020%20FACTURES%20ACHAT\DIAC%20LOCATION\16-11%20NOVEMBRE\DIAC%20-%20Fact%20S61005856%20-%2001.11.16.pdf" TargetMode="External"/><Relationship Id="rId1635" Type="http://schemas.openxmlformats.org/officeDocument/2006/relationships/hyperlink" Target="file:///\\192.168.0.150\Commun\01-ATIS%20GROUP\020%20ATIS%20SAS\030%20DEPARTEMENT%20FINANCIER\010%20COMPTABILITE\EXERCISE%202017\020%20FACTURES%20ACHAT\APPARTCITY\17-02%20FEVRIER\APPARTCITY%20-%20PROFORMA%20075_24706%20(NAVIER)%20-%2027.02.17.pdf" TargetMode="External"/><Relationship Id="rId1982" Type="http://schemas.openxmlformats.org/officeDocument/2006/relationships/hyperlink" Target="file:///\\192.168.0.150\Commun\01-ATIS%20GROUP\020%20ATIS%20SAS\030%20DEPARTEMENT%20FINANCIER\010%20COMPTABILITE\EXERCISE%202017\020%20FACTURES%20ACHAT\FIDUCIAIRE%20DE%20LA%20DURANCE\17-07%20JUILLET\FIDUCIAIRE%20-%20Fact%202017_07-007182%20-%2003.07.17.pdf" TargetMode="External"/><Relationship Id="rId2160" Type="http://schemas.openxmlformats.org/officeDocument/2006/relationships/hyperlink" Target="file:///\\192.168.0.150\Commun\01-ATIS%20GROUP\020%20ATIS%20SAS\030%20DEPARTEMENT%20FINANCIER\010%20COMPTABILITE\EXERCISE%202018\020%20FACTURES%20ACHAT\LA%20POSTE\17-10%20OCTOBRE\LA%20POSTE%20-%20Fact%2048498918-%2009.10.2017.pdf" TargetMode="External"/><Relationship Id="rId2258" Type="http://schemas.openxmlformats.org/officeDocument/2006/relationships/hyperlink" Target="file:///\\192.168.0.150\Commun\01-ATIS%20GROUP\020%20ATIS%20SAS\030%20DEPARTEMENT%20FINANCIER\010%20COMPTABILITE\EXERCISE%202018\020%20FACTURES%20ACHAT\LA%20POSTE\17-12%20DECEMBRE\LA%20POSTE%20-%20Fact%2049107433%20-%2008.12.17.pdf" TargetMode="External"/><Relationship Id="rId132" Type="http://schemas.openxmlformats.org/officeDocument/2006/relationships/hyperlink" Target="file:///\\192.168.0.150\Commun\01-ATIS%20GROUP\020%20ATIS%20SAS\030%20DEPARTEMENT%20FINANCIER\010%20COMPTABILITE\EXERCISE%202015\020%20FACTURES%20ACHAT\TRACTEL\TRACTEL%20-%20Fact%2085033%20(PF%2079433)%20-%2026.05.15.pdf" TargetMode="External"/><Relationship Id="rId784" Type="http://schemas.openxmlformats.org/officeDocument/2006/relationships/hyperlink" Target="file:///\\192.168.0.150\Commun\01-ATIS%20GROUP\020%20ATIS%20SAS\030%20DEPARTEMENT%20FINANCIER\010%20COMPTABILITE\EXERCISE%202016\020%20FACTURES%20ACHAT\BRUNEAU\16-03%20MARS\BRUNEAU%20-%20Fact%2013.827.025%20-%2031.03.16.pdf" TargetMode="External"/><Relationship Id="rId991" Type="http://schemas.openxmlformats.org/officeDocument/2006/relationships/hyperlink" Target="file:///\\192.168.0.150\Commun\01-ATIS%20GROUP\020%20ATIS%20SAS\030%20DEPARTEMENT%20FINANCIER\010%20COMPTABILITE\EXERCISE%202014\020%20FACTURES%20ACHAT\ABRAM%20DISTRIBUTION%20SAS\F92094_ETS%20ABRAM%20DISTRIBUTION_28.02.14.pdf" TargetMode="External"/><Relationship Id="rId1067" Type="http://schemas.openxmlformats.org/officeDocument/2006/relationships/hyperlink" Target="file:///\\192.168.0.150\Commun\01-ATIS%20GROUP\020%20ATIS%20SAS\030%20DEPARTEMENT%20FINANCIER\010%20COMPTABILITE\EXERCISE%202016\020%20FACTURES%20ACHAT\IRATA\Fact%20PAYEES\146043%20146046%20146047%20146225\IRATA%20-%20Fact%20146043%20-%2006.05.16.pdf" TargetMode="External"/><Relationship Id="rId1842" Type="http://schemas.openxmlformats.org/officeDocument/2006/relationships/hyperlink" Target="file:///\\192.168.0.150\Commun\01-ATIS%20GROUP\020%20ATIS%20SAS\030%20DEPARTEMENT%20FINANCIER\010%20COMPTABILITE\EXERCISE%202017\020%20FACTURES%20ACHAT\INTECH\17-04%20AVRIL\INTECH%20-%20Fact%20INV-2-0363%20(R%20KUMAR%20Mars)%20-%2027.04.17.pdf" TargetMode="External"/><Relationship Id="rId2020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678%20-%2021.07.17.pdf" TargetMode="External"/><Relationship Id="rId437" Type="http://schemas.openxmlformats.org/officeDocument/2006/relationships/hyperlink" Target="file:///\\192.168.0.150\Commun\01-ATIS%20GROUP\020%20ATIS%20SAS\030%20DEPARTEMENT%20FINANCIER\010%20COMPTABILITE\EXERCISE%202016\020%20FACTURES%20ACHAT\BUREAU%20VERITAS\15-10%20OCTOBRE\BUREAU%20VERITAS%20-%20Fact%2015940959%20-%2021.10.15.pdf" TargetMode="External"/><Relationship Id="rId644" Type="http://schemas.openxmlformats.org/officeDocument/2006/relationships/hyperlink" Target="file:///\\192.168.0.150\Commun\01-ATIS%20GROUP\020%20ATIS%20SAS\030%20DEPARTEMENT%20FINANCIER\010%20COMPTABILITE\EXERCISE%202016\020%20FACTURES%20ACHAT\COENS%20ENERGY\16-01%20JANVIER\COENS%20-%20Fact%201512%20MP%20-%2007.01.16.pdf" TargetMode="External"/><Relationship Id="rId851" Type="http://schemas.openxmlformats.org/officeDocument/2006/relationships/hyperlink" Target="file:///\\192.168.0.150\Commun\01-ATIS%20GROUP\020%20ATIS%20SAS\030%20DEPARTEMENT%20FINANCIER\010%20COMPTABILITE\EXERCISE%202016\020%20FACTURES%20ACHAT\ACTUAL\16-04%20AVRIL\ACTUAL%20-%20Fact%20742.1000220%20-%2030.04.16.pdf" TargetMode="External"/><Relationship Id="rId1274" Type="http://schemas.openxmlformats.org/officeDocument/2006/relationships/hyperlink" Target="file:///\\192.168.0.150\Commun\01-ATIS%20GROUP\020%20ATIS%20SAS\030%20DEPARTEMENT%20FINANCIER\010%20COMPTABILITE\EXERCISE%202016\020%20FACTURES%20ACHAT\DHL\16-09%20SEPTEMBRE\DHL%20-%20Fact%20MRS3777865%20-%2030.09.16.pdf" TargetMode="External"/><Relationship Id="rId1481" Type="http://schemas.openxmlformats.org/officeDocument/2006/relationships/hyperlink" Target="file:///\\192.168.0.150\Commun\01-ATIS%20GROUP\020%20ATIS%20SAS\030%20DEPARTEMENT%20FINANCIER\010%20COMPTABILITE\EXERCISE%202017\020%20FACTURES%20ACHAT\POLE%20EMPLOI%20EXPATRIES\17-01%20JANVIER\PE%20EXPAT%20-%20Cotisation%202016%204T%20-%2005.01.17.pdf" TargetMode="External"/><Relationship Id="rId1579" Type="http://schemas.openxmlformats.org/officeDocument/2006/relationships/hyperlink" Target="file:///\\192.168.0.150\Commun\01-ATIS%20GROUP\020%20ATIS%20SAS\030%20DEPARTEMENT%20FINANCIER\010%20COMPTABILITE\EXERCISE%202016\020%20FACTURES%20ACHAT\EVOLUTEC\16-06%20JUIN\EVOLUTEC%20INT.%20-%20Fact%20EI160601146%20(CAMLONG)%20-%2030.06.16.pdf" TargetMode="External"/><Relationship Id="rId1702" Type="http://schemas.openxmlformats.org/officeDocument/2006/relationships/hyperlink" Target="file:///\\192.168.0.150\Commun\01-ATIS%20GROUP\020%20ATIS%20SAS\030%20DEPARTEMENT%20FINANCIER\010%20COMPTABILITE\EXERCISE%202017\020%20FACTURES%20ACHAT\DIAC%20LOCATION\17-04%20AVRIL\DIAC%20-%20Fact%20S070368616%20-%2001.04.17.pdf" TargetMode="External"/><Relationship Id="rId2118" Type="http://schemas.openxmlformats.org/officeDocument/2006/relationships/hyperlink" Target="file:///\\192.168.0.150\Commun\01-ATIS%20GROUP\020%20ATIS%20SAS\030%20DEPARTEMENT%20FINANCIER\010%20COMPTABILITE\EXERCISE%202017\020%20FACTURES%20ACHAT\EVOLUTEC\17-07%20JUILLET\EVOLUTEC%20INT%20-%20EI170801437%2031.07.17.pdf" TargetMode="External"/><Relationship Id="rId283" Type="http://schemas.openxmlformats.org/officeDocument/2006/relationships/hyperlink" Target="file:///\\192.168.0.150\Commun\01-ATIS%20GROUP\020%20ATIS%20SAS\030%20DEPARTEMENT%20FINANCIER\010%20COMPTABILITE\EXERCISE%202015\020%20FACTURES%20ACHAT\LYRECO\juillet%202015\LYRECO%20-%20Fact%205810313585%20-%2031.07.15.pdf" TargetMode="External"/><Relationship Id="rId490" Type="http://schemas.openxmlformats.org/officeDocument/2006/relationships/hyperlink" Target="file:///\\192.168.0.150\Commun\01-ATIS%20GROUP\020%20ATIS%20SAS\030%20DEPARTEMENT%20FINANCIER\010%20COMPTABILITE\EXERCISE%202015\020%20FACTURES%20ACHAT\ELABED%20Naim\15-09%20SEPTEMBRE\ELABED%20N%20-%20Fact%202015.000713%20-%2030.09.15.pdf" TargetMode="External"/><Relationship Id="rId504" Type="http://schemas.openxmlformats.org/officeDocument/2006/relationships/hyperlink" Target="file:///\\192.168.0.150\Commun\01-ATIS%20GROUP\020%20ATIS%20SAS\030%20DEPARTEMENT%20FINANCIER\010%20COMPTABILITE\EXERCISE%202015\020%20FACTURES%20ACHAT\LODGIS%20PERDIGUES\QUITTANCE%20DE%20LOYER%20ATIS%20Ao&#251;t%20et%20Septembre%202015.pdf" TargetMode="External"/><Relationship Id="rId711" Type="http://schemas.openxmlformats.org/officeDocument/2006/relationships/hyperlink" Target="file:///\\192.168.0.150\Commun\01-ATIS%20GROUP\020%20ATIS%20SAS\030%20DEPARTEMENT%20FINANCIER\010%20COMPTABILITE\EXERCISE%202016\020%20FACTURES%20ACHAT\PFI%20(Protect%20France%20Incendie)\16-02%20FEVRIER\PFI%20-%20Fact%20FA11557%20-%2026.02.16.pdf" TargetMode="External"/><Relationship Id="rId949" Type="http://schemas.openxmlformats.org/officeDocument/2006/relationships/hyperlink" Target="file:///\\192.168.0.150\Commun\01-ATIS%20GROUP\020%20ATIS%20SAS\030%20DEPARTEMENT%20FINANCIER\010%20COMPTABILITE\EXERCISE%202016\020%20FACTURES%20ACHAT\COMFORT%20HOTEL\16-05%20MAI\COMFORT%20H%20-%20Fact%204465%20(N%20LE%20PLAIN)%20-%2024.05.16.pdf" TargetMode="External"/><Relationship Id="rId1134" Type="http://schemas.openxmlformats.org/officeDocument/2006/relationships/hyperlink" Target="file:///\\192.168.0.150\Commun\01-ATIS%20GROUP\020%20ATIS%20SAS\030%20DEPARTEMENT%20FINANCIER\010%20COMPTABILITE\EXERCISE%202016\020%20FACTURES%20ACHAT\DHL\16-07%20JUILLET\DHL%20-%20Fact%20MRS3718155%20-%2031.07.16.pdf" TargetMode="External"/><Relationship Id="rId1341" Type="http://schemas.openxmlformats.org/officeDocument/2006/relationships/hyperlink" Target="file:///\\192.168.0.150\Commun\01-ATIS%20GROUP\020%20ATIS%20SAS\030%20DEPARTEMENT%20FINANCIER\010%20COMPTABILITE\EXERCISE%202017\020%20FACTURES%20ACHAT\VOLKSWAGEN%20BANK\16-11%20NOVEMBRE\VLKSWGN%20BK%20-%20Fact%20F031711117%20-%2003.11.16.pdf" TargetMode="External"/><Relationship Id="rId1786" Type="http://schemas.openxmlformats.org/officeDocument/2006/relationships/hyperlink" Target="file:///\\192.168.0.150\Commun\01-ATIS%20GROUP\020%20ATIS%20SAS\030%20DEPARTEMENT%20FINANCIER\010%20COMPTABILITE\EXERCISE%202014\020%20FACTURES%20ACHAT\IRATA\IRATA%20Facture%20134778.pdf" TargetMode="External"/><Relationship Id="rId1993" Type="http://schemas.openxmlformats.org/officeDocument/2006/relationships/hyperlink" Target="file:///\\192.168.0.150\Commun\01-ATIS%20GROUP\020%20ATIS%20SAS\030%20DEPARTEMENT%20FINANCIER\010%20COMPTABILITE\EXERCISE%202017\020%20FACTURES%20ACHAT\LAKKIMI%20Karim\17-07%20JUILLET\LAKKIMI%20-%20Fact%20ATISSAS12JUL2017%20-%2006.07.17.pdf" TargetMode="External"/><Relationship Id="rId2171" Type="http://schemas.openxmlformats.org/officeDocument/2006/relationships/hyperlink" Target="file:///\\192.168.0.150\Commun\01-ATIS%20GROUP\020%20ATIS%20SAS\030%20DEPARTEMENT%20FINANCIER\010%20COMPTABILITE\EXERCISE%202018\020%20FACTURES%20ACHAT\CAFSAT\17-10%20OCTOBRE\CAFSAT%20-%20F17-241%20-%2017.10.17.pdf" TargetMode="External"/><Relationship Id="rId78" Type="http://schemas.openxmlformats.org/officeDocument/2006/relationships/hyperlink" Target="file:///\\192.168.0.150\Commun\01-ATIS%20GROUP\020%20ATIS%20SAS\030%20DEPARTEMENT%20FINANCIER\010%20COMPTABILITE\EXERCISE%202015\020%20FACTURES%20ACHAT\FONTANILLE\2015%2004\Invoice%202015.04%20REV1.pdf" TargetMode="External"/><Relationship Id="rId143" Type="http://schemas.openxmlformats.org/officeDocument/2006/relationships/hyperlink" Target="file:///\\192.168.0.150\Commun\01-ATIS%20GROUP\020%20ATIS%20SAS\030%20DEPARTEMENT%20FINANCIER\010%20COMPTABILITE\EXERCISE%202015\020%20FACTURES%20ACHAT\BIO%20NET\mai%202015\BIO%20NET%20-%20Fact%20FA0525%20-%2030.05.15.pdf" TargetMode="External"/><Relationship Id="rId350" Type="http://schemas.openxmlformats.org/officeDocument/2006/relationships/hyperlink" Target="file:///\\192.168.0.150\Commun\01-ATIS%20GROUP\020%20ATIS%20SAS\030%20DEPARTEMENT%20FINANCIER\010%20COMPTABILITE\EXERCISE%202015\020%20FACTURES%20ACHAT\PRINTSTORE\2015%2009-SEPTEMBRE\PRINTSTORE%20-%20Fact%20PR1509-04%20-%2009.09.15.pdf" TargetMode="External"/><Relationship Id="rId588" Type="http://schemas.openxmlformats.org/officeDocument/2006/relationships/hyperlink" Target="file:///\\192.168.0.150\Commun\01-ATIS%20GROUP\020%20ATIS%20SAS\030%20DEPARTEMENT%20FINANCIER\010%20COMPTABILITE\EXERCISE%202016\020%20FACTURES%20ACHAT\BIO%20NET%20GROUP\15-12%20DECEMBRE\BIO%20NET%20-%20Fact%20FA0685%20-%2031.12.15.pdf" TargetMode="External"/><Relationship Id="rId795" Type="http://schemas.openxmlformats.org/officeDocument/2006/relationships/hyperlink" Target="file:///\\192.168.0.150\Commun\01-ATIS%20GROUP\020%20ATIS%20SAS\030%20DEPARTEMENT%20FINANCIER\010%20COMPTABILITE\EXERCISE%202016\020%20FACTURES%20ACHAT\PETZL\16-04%20AVRIL\PETZL%20-%20Fact%207000029608%20(0592016)%20-%2001.04.16.pdf" TargetMode="External"/><Relationship Id="rId809" Type="http://schemas.openxmlformats.org/officeDocument/2006/relationships/hyperlink" Target="file:///\\192.168.0.150\Commun\01-ATIS%20GROUP\020%20ATIS%20SAS\030%20DEPARTEMENT%20FINANCIER\010%20COMPTABILITE\EXERCISE%202016\020%20FACTURES%20ACHAT\LANZA%20Charles\16-02%20FEVRIER\C%20LANZA%20-%20Fact%20F160222%20(CQP%201)%20-%2022.02.16.pdf" TargetMode="External"/><Relationship Id="rId1201" Type="http://schemas.openxmlformats.org/officeDocument/2006/relationships/hyperlink" Target="file:///\\192.168.0.150\Commun\01-ATIS%20GROUP\020%20ATIS%20SAS\030%20DEPARTEMENT%20FINANCIER\010%20COMPTABILITE\EXERCISE%202016\020%20FACTURES%20ACHAT\NOVA%20SUBSEA\16-09%20SEPTEMBRE\NOVA%20-%20Fact%205604%20(Manester%20Exp%202016%2009%2028-30)%20-%2030.09.16.pdf" TargetMode="External"/><Relationship Id="rId1439" Type="http://schemas.openxmlformats.org/officeDocument/2006/relationships/hyperlink" Target="file:///\\192.168.0.150\Commun\01-ATIS%20GROUP\020%20ATIS%20SAS\030%20DEPARTEMENT%20FINANCIER\010%20COMPTABILITE\EXERCISE%202016\020%20FACTURES%20ACHAT\EVOLUTEC\16-02%20FEVRIER\EVOLUTEC%20-%20Fact%20EI160201070%20(CAMLONG)%20-%2029.02.16.pdf" TargetMode="External"/><Relationship Id="rId1646" Type="http://schemas.openxmlformats.org/officeDocument/2006/relationships/hyperlink" Target="file:///\\192.168.0.150\Commun\01-ATIS%20GROUP\020%20ATIS%20SAS\030%20DEPARTEMENT%20FINANCIER\010%20COMPTABILITE\EXERCISE%202017\020%20FACTURES%20ACHAT\ACCESS%20VERTICAL%20(N%20LE%20PLAIN)\17-02%20FEVRIER\N%20LE%20PLAIN%20-%20Fact%20ATIS-17%20-%2027.02.17.pdf" TargetMode="External"/><Relationship Id="rId1853" Type="http://schemas.openxmlformats.org/officeDocument/2006/relationships/hyperlink" Target="file:///\\192.168.0.150\Commun\01-ATIS%20GROUP\020%20ATIS%20SAS\030%20DEPARTEMENT%20FINANCIER\010%20COMPTABILITE\EXERCISE%202017\020%20FACTURES%20ACHAT\NOVA%20PEOPLE\17-05%20MAI\NOVA%20PEOPLE%20-%20Fact%206260%20(CATALAN)%20-%2015.05.17.pdf" TargetMode="External"/><Relationship Id="rId2031" Type="http://schemas.openxmlformats.org/officeDocument/2006/relationships/hyperlink" Target="file:///\\192.168.0.150\Commun\01-ATIS%20GROUP\020%20ATIS%20SAS\030%20DEPARTEMENT%20FINANCIER\010%20COMPTABILITE\EXERCISE%202017\020%20FACTURES%20ACHAT\BOULANGER\17-08%20AOUT\BOULANGER%20-%20Facture%20F%20905%205466464-17002.pdf" TargetMode="External"/><Relationship Id="rId9" Type="http://schemas.openxmlformats.org/officeDocument/2006/relationships/hyperlink" Target="file:///\\192.168.0.150\Commun\01-ATIS%20GROUP\020%20ATIS%20SAS\030%20DEPARTEMENT%20FINANCIER\010%20COMPTABILITE\EXERCISE%202015\020%20FACTURES%20ACHAT\PETZL\f&#233;vrier%202015\PETZL%20FACTURE_I_619545.PDF" TargetMode="External"/><Relationship Id="rId210" Type="http://schemas.openxmlformats.org/officeDocument/2006/relationships/hyperlink" Target="file:///\\192.168.0.150\Commun\01-ATIS%20GROUP\020%20ATIS%20SAS\030%20DEPARTEMENT%20FINANCIER\010%20COMPTABILITE\EXERCISE%202015\020%20FACTURES%20ACHAT\TOTAL%20GR\juin%202015\TOTAL%20-%20Fact%20F5F49719%20-%2030.06.15.pdf" TargetMode="External"/><Relationship Id="rId448" Type="http://schemas.openxmlformats.org/officeDocument/2006/relationships/hyperlink" Target="file:///\\192.168.0.150\Commun\01-ATIS%20GROUP\020%20ATIS%20SAS\030%20DEPARTEMENT%20FINANCIER\010%20COMPTABILITE\EXERCISE%202016\020%20FACTURES%20ACHAT\COFREND\15-10%20OCTOBRE\COFREND%20-%20Fact%2012707%20-%2029.10.15.pdf" TargetMode="External"/><Relationship Id="rId655" Type="http://schemas.openxmlformats.org/officeDocument/2006/relationships/hyperlink" Target="file:///\\192.168.0.150\Commun\01-ATIS%20GROUP\020%20ATIS%20SAS\030%20DEPARTEMENT%20FINANCIER\010%20COMPTABILITE\EXERCISE%202016\020%20FACTURES%20ACHAT\GRAVICAL%20ACCESS\16-02%20FEVRIER\GRAVICAL%20ACCESS%20-%20Fact%20001-16%20-%2001.02.16.pdf" TargetMode="External"/><Relationship Id="rId862" Type="http://schemas.openxmlformats.org/officeDocument/2006/relationships/hyperlink" Target="file:///\\192.168.0.150\Commun\01-ATIS%20GROUP\020%20ATIS%20SAS\030%20DEPARTEMENT%20FINANCIER\010%20COMPTABILITE\EXERCISE%202016\020%20FACTURES%20ACHAT\EVOLUTEC\16-04%20AVRIL\EVOLUTEC%20-%20Fact%20160402124%20(avion%20BOUVIER)%20-%2001.04.16.pdf" TargetMode="External"/><Relationship Id="rId1078" Type="http://schemas.openxmlformats.org/officeDocument/2006/relationships/hyperlink" Target="file:///\\192.168.0.150\Commun\01-ATIS%20GROUP\020%20ATIS%20SAS\030%20DEPARTEMENT%20FINANCIER\010%20COMPTABILITE\EXERCISE%202016\020%20FACTURES%20ACHAT\FANGOUSE%20Nicolas\16-07%20JUILLET\N%20FANGOUSE%20-%20Fact%20F2016002%20-%2007.07.16.pdf" TargetMode="External"/><Relationship Id="rId1285" Type="http://schemas.openxmlformats.org/officeDocument/2006/relationships/hyperlink" Target="file:///\\192.168.0.150\Commun\01-ATIS%20GROUP\020%20ATIS%20SAS\030%20DEPARTEMENT%20FINANCIER\010%20COMPTABILITE\EXERCISE%202016\020%20FACTURES%20ACHAT\CMETE\16-07%20JUILLET\CMETE%20-%20Fact%2045%20(LANZA)%20-%2031.07.16.pdf" TargetMode="External"/><Relationship Id="rId1492" Type="http://schemas.openxmlformats.org/officeDocument/2006/relationships/hyperlink" Target="file:///\\192.168.0.150\Commun\01-ATIS%20GROUP\020%20ATIS%20SAS\030%20DEPARTEMENT%20FINANCIER\010%20COMPTABILITE\EXERCISE%202017\020%20FACTURES%20ACHAT\LEGIER%20Philippe\16-10%20OCTOBRE\P%20LEGIER%20-%20Fact%201628%20-%2022.10.16.pdf" TargetMode="External"/><Relationship Id="rId1506" Type="http://schemas.openxmlformats.org/officeDocument/2006/relationships/hyperlink" Target="file:///\\192.168.0.150\Commun\01-ATIS%20GROUP\020%20ATIS%20SAS\030%20DEPARTEMENT%20FINANCIER\010%20COMPTABILITE\EXERCISE%202017\020%20FACTURES%20ACHAT\CULLIGAN\16-12%20DECEMBRE\CULLIGAN%20-%20Fact%20FAC121640738320%20-%2031.12.16.pdf" TargetMode="External"/><Relationship Id="rId1713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4%20AVRIL\PROWAR%20NAVIER%20-%20Fact%207%20-%2002.04.17.pdf" TargetMode="External"/><Relationship Id="rId1920" Type="http://schemas.openxmlformats.org/officeDocument/2006/relationships/hyperlink" Target="file:///\\192.168.0.150\Commun\01-ATIS%20GROUP\020%20ATIS%20SAS\030%20DEPARTEMENT%20FINANCIER\010%20COMPTABILITE\EXERCISE%202017\020%20FACTURES%20ACHAT\CORIALIS\17-05%20MAI\CORIALIS%20-%20Fact%2017078%20(DA%20COSTA%20service)%20-%2031.05.17.pdf" TargetMode="External"/><Relationship Id="rId2129" Type="http://schemas.openxmlformats.org/officeDocument/2006/relationships/hyperlink" Target="file:///\\192.168.0.150\Commun\01-ATIS%20GROUP\020%20ATIS%20SAS\030%20DEPARTEMENT%20FINANCIER\010%20COMPTABILITE\EXERCISE%202017\020%20FACTURES%20ACHAT\CLIMB%20UP%20EPINAY\17-09%20SEPTEMBRE\CLIMB%20UP%20-%20Fact%205884%2029.09.17.pdf" TargetMode="External"/><Relationship Id="rId294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39%20-%2006.08.15.pdf" TargetMode="External"/><Relationship Id="rId308" Type="http://schemas.openxmlformats.org/officeDocument/2006/relationships/hyperlink" Target="file:///\\192.168.0.150\Commun\01-ATIS%20GROUP\020%20ATIS%20SAS\030%20DEPARTEMENT%20FINANCIER\010%20COMPTABILITE\EXERCISE%202015\020%20FACTURES%20ACHAT\TOTAL%20GR\Ao&#251;t%202015\TOTAL%20-%20Fact%20F5K05645%20-%2015.08.15.pdf" TargetMode="External"/><Relationship Id="rId515" Type="http://schemas.openxmlformats.org/officeDocument/2006/relationships/hyperlink" Target="file:///\\192.168.0.150\Commun\01-ATIS%20GROUP\020%20ATIS%20SAS\030%20DEPARTEMENT%20FINANCIER\010%20COMPTABILITE\EXERCISE%202016\020%20FACTURES%20ACHAT\FONTANILLE%20Ludovic\15-12%20DECEMBRE\FONTANILLE%20-%20Fact%202015%2012%20REV0%20-%2010.12.15.pdf" TargetMode="External"/><Relationship Id="rId722" Type="http://schemas.openxmlformats.org/officeDocument/2006/relationships/hyperlink" Target="file:///\\192.168.0.150\Commun\01-ATIS%20GROUP\020%20ATIS%20SAS\030%20DEPARTEMENT%20FINANCIER\010%20COMPTABILITE\EXERCISE%202016\020%20FACTURES%20ACHAT\LYRECO\16-02%20FEVRIER\LYRECO%20-%20Fact%205810321458%20-%2029.02.16.pdf" TargetMode="External"/><Relationship Id="rId1145" Type="http://schemas.openxmlformats.org/officeDocument/2006/relationships/hyperlink" Target="file:///\\192.168.0.150\Commun\01-ATIS%20GROUP\020%20ATIS%20SAS\030%20DEPARTEMENT%20FINANCIER\010%20COMPTABILITE\EXERCISE%202016\020%20FACTURES%20ACHAT\ATIS%20cpte%20HSBC\Paiement%20Remboursement%20BPI%20sur%20HSBC.pdf" TargetMode="External"/><Relationship Id="rId1352" Type="http://schemas.openxmlformats.org/officeDocument/2006/relationships/hyperlink" Target="file:///\\192.168.0.150\Commun\01-ATIS%20GROUP\020%20ATIS%20SAS\030%20DEPARTEMENT%20FINANCIER\010%20COMPTABILITE\EXERCISE%202017\020%20FACTURES%20ACHAT\ARSYS\16-11%20NOVEMBRE\ARSYS%20-%20Fact%20FR2016X000737%20-%2022.11.16.pdf" TargetMode="External"/><Relationship Id="rId1797" Type="http://schemas.openxmlformats.org/officeDocument/2006/relationships/hyperlink" Target="file:///\\192.168.0.150\Commun\01-ATIS%20GROUP\020%20ATIS%20SAS\030%20DEPARTEMENT%20FINANCIER\010%20COMPTABILITE\EXERCISE%202017\020%20FACTURES%20ACHAT\AXA\AUTO%207425243604\17-05%20MAI\AUTO%207425243604%20-%20ADP%20-%20Mai%202017.pdf" TargetMode="External"/><Relationship Id="rId2182" Type="http://schemas.openxmlformats.org/officeDocument/2006/relationships/hyperlink" Target="file:///\\192.168.0.150\Commun\01-ATIS%20GROUP\020%20ATIS%20SAS\030%20DEPARTEMENT%20FINANCIER\010%20COMPTABILITE\EXERCISE%202018\020%20FACTURES%20ACHAT\PROWAR%20(NAVIER)\17-10%20OCTOBRE\PROWAR%20-%20FC8%20-%2021.10.17.pdf" TargetMode="External"/><Relationship Id="rId89" Type="http://schemas.openxmlformats.org/officeDocument/2006/relationships/hyperlink" Target="file:///\\192.168.0.150\Commun\01-ATIS%20GROUP\020%20ATIS%20SAS\030%20DEPARTEMENT%20FINANCIER\010%20COMPTABILITE\EXERCISE%202015\020%20FACTURES%20ACHAT\LAMARCHE\LAMARCHE%20F0002.pdf" TargetMode="External"/><Relationship Id="rId154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72%20-%20Online%201st%20registration%20S&#233;bastien%20BRICHE%20-%2003.06.15.pdf" TargetMode="External"/><Relationship Id="rId361" Type="http://schemas.openxmlformats.org/officeDocument/2006/relationships/hyperlink" Target="file:///\\192.168.0.150\Commun\01-ATIS%20GROUP\020%20ATIS%20SAS\030%20DEPARTEMENT%20FINANCIER\010%20COMPTABILITE\EXERCISE%202015\020%20FACTURES%20ACHAT\AXA\RC%20PRESTATAIRES%205441386804\377.69\A01%20-%20RC%20PRESTA%205441386804%20-%20Appel%20de%20cotisation%20-%2001.10.15%20au%2033.03.16.pdf" TargetMode="External"/><Relationship Id="rId599" Type="http://schemas.openxmlformats.org/officeDocument/2006/relationships/hyperlink" Target="file:///\\192.168.0.150\Commun\01-ATIS%20GROUP\020%20ATIS%20SAS\030%20DEPARTEMENT%20FINANCIER\010%20COMPTABILITE\EXERCISE%202016\020%20FACTURES%20ACHAT\APRIL\4&#232;me%20T%202015" TargetMode="External"/><Relationship Id="rId1005" Type="http://schemas.openxmlformats.org/officeDocument/2006/relationships/hyperlink" Target="file:///\\192.168.0.150\Commun\01-ATIS%20GROUP\020%20ATIS%20SAS\030%20DEPARTEMENT%20FINANCIER\010%20COMPTABILITE\EXERCISE%202016\020%20FACTURES%20ACHAT\COENS%20ENERGY\16-06%20JUIN\COENS%20-%20Fact%20193167-02-MP-1605-03%20-%2010.06.16%20(KM%20KIM%20Expenses).pdf" TargetMode="External"/><Relationship Id="rId1212" Type="http://schemas.openxmlformats.org/officeDocument/2006/relationships/hyperlink" Target="file:///\\192.168.0.150\Commun\01-ATIS%20GROUP\020%20ATIS%20SAS\030%20DEPARTEMENT%20FINANCIER\010%20COMPTABILITE\EXERCISE%202016\020%20FACTURES%20ACHAT\FACSIMILE\16-09%20SEPTEMBRE\FACSIMILE%20-%20Fact%2034127838%20-%2027.09.16.pdf" TargetMode="External"/><Relationship Id="rId1657" Type="http://schemas.openxmlformats.org/officeDocument/2006/relationships/hyperlink" Target="file:///\\192.168.0.150\Commun\01-ATIS%20GROUP\020%20ATIS%20SAS\030%20DEPARTEMENT%20FINANCIER\010%20COMPTABILITE\EXERCISE%202017\020%20FACTURES%20ACHAT\EVOLUTEC\17-02%20FEVRIER\EVOLUTEC%20-%20Fact%20170202797%20-%2028.02.17.pdf" TargetMode="External"/><Relationship Id="rId1864" Type="http://schemas.openxmlformats.org/officeDocument/2006/relationships/hyperlink" Target="file:///\\192.168.0.150\Commun\01-ATIS%20GROUP\020%20ATIS%20SAS\030%20DEPARTEMENT%20FINANCIER\010%20COMPTABILITE\EXERCISE%202017\020%20FACTURES%20ACHAT\AXA\MRE%205357720904\010417%20-%20300917\AXA%20-%20MRE%205357720904%20-%20ADC%20-%2001.04.17%20au%2030.09.17.pdf" TargetMode="External"/><Relationship Id="rId2042" Type="http://schemas.openxmlformats.org/officeDocument/2006/relationships/hyperlink" Target="file:///\\192.168.0.150\Commun\01-ATIS%20GROUP\020%20ATIS%20SAS\030%20DEPARTEMENT%20FINANCIER\010%20COMPTABILITE\EXERCISE%202017\020%20FACTURES%20ACHAT\CULLIGAN\17-07%20JUILLET\CULLIGAN%20-%20Fact%20FAC0717RGS71013%20-%2028.07.17.pdf" TargetMode="External"/><Relationship Id="rId459" Type="http://schemas.openxmlformats.org/officeDocument/2006/relationships/hyperlink" Target="file:///\\192.168.0.150\Commun\01-ATIS%20GROUP\020%20ATIS%20SAS\030%20DEPARTEMENT%20FINANCIER\010%20COMPTABILITE\EXERCISE%202015\020%20FACTURES%20ACHAT\CIPRES\2015%203EME%20T\CIPRES%20-%20Appel%20de%20cotisation%203eme%20T%202015%20-%2022.09.15.pdf" TargetMode="External"/><Relationship Id="rId666" Type="http://schemas.openxmlformats.org/officeDocument/2006/relationships/hyperlink" Target="file:///\\192.168.0.150\Commun\01-ATIS%20GROUP\020%20ATIS%20SAS\030%20DEPARTEMENT%20FINANCIER\010%20COMPTABILITE\EXERCISE%202016\020%20FACTURES%20ACHAT\LA%20POSTE\16-02%20FEVRIER\LA%20POSTE%20-%20Fact%2043298080%20-%2004.02.16.pdf" TargetMode="External"/><Relationship Id="rId873" Type="http://schemas.openxmlformats.org/officeDocument/2006/relationships/hyperlink" Target="file:///\\192.168.0.150\Commun\01-ATIS%20GROUP\020%20ATIS%20SAS\030%20DEPARTEMENT%20FINANCIER\010%20COMPTABILITE\EXERCISE%202016\020%20FACTURES%20ACHAT\LAVERGNE%20Cedric\LAVERGNE%20-%20Protocole%20d'accord%20transactionnel%20-%20avril%202016.pdf" TargetMode="External"/><Relationship Id="rId1089" Type="http://schemas.openxmlformats.org/officeDocument/2006/relationships/hyperlink" Target="file:///\\192.168.0.150\Commun\01-ATIS%20GROUP\020%20ATIS%20SAS\030%20DEPARTEMENT%20FINANCIER\010%20COMPTABILITE\EXERCISE%202016\020%20FACTURES%20ACHAT\ACTUAL\16-06%20JUIN\ACTUAL%20-%20Fact%20742_1000393%20-%2030.06.16.pdf" TargetMode="External"/><Relationship Id="rId1296" Type="http://schemas.openxmlformats.org/officeDocument/2006/relationships/hyperlink" Target="file:///\\192.168.0.150\Commun\01-ATIS%20GROUP\020%20ATIS%20SAS\030%20DEPARTEMENT%20FINANCIER\010%20COMPTABILITE\EXERCISE%202014\020%20FACTURES%20ACHAT\SCI%20COUPERIGNE\13-10%20OCTOBRE\F2008_SCI%20COUPERIGNE_181013.pdf" TargetMode="External"/><Relationship Id="rId1517" Type="http://schemas.openxmlformats.org/officeDocument/2006/relationships/hyperlink" Target="file:///\\192.168.0.150\Commun\01-ATIS%20GROUP\020%20ATIS%20SAS\030%20DEPARTEMENT%20FINANCIER\010%20COMPTABILITE\EXERCISE%202017\020%20FACTURES%20ACHAT\SCI%20COUPERIGNE\17-01%20JANVIER\SCI%20COUPERIGNE%20-%20Fact%20201%20-%2016.01.17.pdf" TargetMode="External"/><Relationship Id="rId1724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6189%20(MOREL%20Frais)%20-%2031.03.17.pdf" TargetMode="External"/><Relationship Id="rId16" Type="http://schemas.openxmlformats.org/officeDocument/2006/relationships/hyperlink" Target="file:///\\192.168.0.150\Commun\01-ATIS%20GROUP\020%20ATIS%20SAS\030%20DEPARTEMENT%20FINANCIER\010%20COMPTABILITE\EXERCISE%202015\020%20FACTURES%20ACHAT\EUROSTRAL\FEVRIER%202015\RLV00100689.pdf" TargetMode="External"/><Relationship Id="rId221" Type="http://schemas.openxmlformats.org/officeDocument/2006/relationships/hyperlink" Target="file:///\\192.168.0.150\Commun\01-ATIS%20GROUP\020%20ATIS%20SAS\030%20DEPARTEMENT%20FINANCIER\010%20COMPTABILITE\EXERCISE%202015\020%20FACTURES%20ACHAT\CLAUZARD%20M\juin%202015\CLAUZARD%20-%20Fact%200004%20CQP%20Juin%20et%20Corse%202015%20-%2007.07.15.pdf" TargetMode="External"/><Relationship Id="rId319" Type="http://schemas.openxmlformats.org/officeDocument/2006/relationships/hyperlink" Target="file:///\\192.168.0.150\Commun\01-ATIS%20GROUP\020%20ATIS%20SAS\030%20DEPARTEMENT%20FINANCIER\010%20COMPTABILITE\EXERCISE%202015\020%20FACTURES%20ACHAT\ENERJIA\juillet%202015\ENERJIA%20-%20Fact%20F2015.3346%20(T%20GORRIA)%20-%2031.07.15.pdf" TargetMode="External"/><Relationship Id="rId526" Type="http://schemas.openxmlformats.org/officeDocument/2006/relationships/hyperlink" Target="file:///\\192.168.0.150\Commun\01-ATIS%20GROUP\020%20ATIS%20SAS\030%20DEPARTEMENT%20FINANCIER\010%20COMPTABILITE\EXERCISE%202016\020%20FACTURES%20ACHAT\ELEVATED%20SYSTEMS\15-12%20DECEMBRE\ELEVATED%20SYSTEMS%20-%20Avoir%201036%20(sur%20fact%2099%20f&#233;v%202015)%20-%2009.12.15.pdf" TargetMode="External"/><Relationship Id="rId1156" Type="http://schemas.openxmlformats.org/officeDocument/2006/relationships/hyperlink" Target="file:///\\192.168.0.150\Commun\01-ATIS%20GROUP\020%20ATIS%20SAS\030%20DEPARTEMENT%20FINANCIER\010%20COMPTABILITE\EXERCISE%202016\020%20FACTURES%20ACHAT\DPMC\16-07%20JUILLET\DPMC%20-%20Fact%2016.07.264%20-%2029.07.16.pdf" TargetMode="External"/><Relationship Id="rId1363" Type="http://schemas.openxmlformats.org/officeDocument/2006/relationships/hyperlink" Target="file:///\\192.168.0.150\Commun\01-ATIS%20GROUP\020%20ATIS%20SAS\030%20DEPARTEMENT%20FINANCIER\010%20COMPTABILITE\EXERCISE%202017\020%20FACTURES%20ACHAT\AU%20VIEUX%20CAMPEUR\16-11%20NOVEMBRE\AU%20VIEUX%20CAMP%20-%20Fact%20FA056727%20-%2025.11.16.pdf" TargetMode="External"/><Relationship Id="rId1931" Type="http://schemas.openxmlformats.org/officeDocument/2006/relationships/hyperlink" Target="file:///\\192.168.0.150\Commun\01-ATIS%20GROUP\020%20ATIS%20SAS\030%20DEPARTEMENT%20FINANCIER\010%20COMPTABILITE\EXERCISE%202015\020%20FACTURES%20ACHAT\POLE%20EMPLOI%20EXPATRIES\2014%20T4%20JLJ\PE%20EXPAT%20-%20Bordereau%20cotisation%20JLJ%202014%20T4.pdf" TargetMode="External"/><Relationship Id="rId2207" Type="http://schemas.openxmlformats.org/officeDocument/2006/relationships/hyperlink" Target="file:///\\192.168.0.150\Commun\01-ATIS%20GROUP\020%20ATIS%20SAS\030%20DEPARTEMENT%20FINANCIER\010%20COMPTABILITE\EXERCISE%202017\020%20FACTURES%20ACHAT\NEBEST\17-09%20SEPTEMBRE\NEBEST%20-%20Fact%20N-FC170320%20-%2030.09.17.pdf" TargetMode="External"/><Relationship Id="rId733" Type="http://schemas.openxmlformats.org/officeDocument/2006/relationships/hyperlink" Target="file:///\\192.168.0.150\Commun\01-ATIS%20GROUP\020%20ATIS%20SAS\030%20DEPARTEMENT%20FINANCIER\010%20COMPTABILITE\EXERCISE%202016\020%20FACTURES%20ACHAT\VERISURE%20SECURITAS\16-03%20MARS\VERISURE%20-%20Fact%201603C0079288%20-%2001.03.16.pdf" TargetMode="External"/><Relationship Id="rId940" Type="http://schemas.openxmlformats.org/officeDocument/2006/relationships/hyperlink" Target="file:///\\192.168.0.150\Commun\01-ATIS%20GROUP\020%20ATIS%20SAS\030%20DEPARTEMENT%20FINANCIER\010%20COMPTABILITE\EXERCISE%202016\020%20FACTURES%20ACHAT\REESO%20ASSOCIATION\16-06%20JUIN\REESO%20-%20Fact%20FC0008%20-%2006.06.16.pdf" TargetMode="External"/><Relationship Id="rId1016" Type="http://schemas.openxmlformats.org/officeDocument/2006/relationships/hyperlink" Target="file:///\\192.168.0.150\Commun\01-ATIS%20GROUP\020%20ATIS%20SAS\030%20DEPARTEMENT%20FINANCIER\010%20COMPTABILITE\EXERCISE%202016\020%20FACTURES%20ACHAT\CAMPING%20MAGALI\CAMPING%20MAGALI%20-%20Devis%20-%2015.06.16.pdf" TargetMode="External"/><Relationship Id="rId1570" Type="http://schemas.openxmlformats.org/officeDocument/2006/relationships/hyperlink" Target="file:///\\192.168.0.150\Commun\01-ATIS%20GROUP\020%20ATIS%20SAS\030%20DEPARTEMENT%20FINANCIER\010%20COMPTABILITE\EXERCISE%202017\020%20FACTURES%20ACHAT\PETZL\17-02%20FEVRIER\PETZL%20-%20Fact%207000121971%20(0422017)%20-%2006.02.17.pdf" TargetMode="External"/><Relationship Id="rId1668" Type="http://schemas.openxmlformats.org/officeDocument/2006/relationships/hyperlink" Target="file:///\\192.168.0.150\Commun\01-ATIS%20GROUP\020%20ATIS%20SAS\030%20DEPARTEMENT%20FINANCIER\010%20COMPTABILITE\EXERCISE%202017\020%20FACTURES%20ACHAT\CULLIGAN\17-02%20FEVRIER\CULLIGAN%20-%20Fact%20FAC0217RGS11595%20-%2027.02.17.pdf" TargetMode="External"/><Relationship Id="rId1875" Type="http://schemas.openxmlformats.org/officeDocument/2006/relationships/hyperlink" Target="file:///\\192.168.0.150\Commun\01-ATIS%20GROUP\020%20ATIS%20SAS\030%20DEPARTEMENT%20FINANCIER\010%20COMPTABILITE\EXERCISE%202017\020%20FACTURES%20ACHAT\KAIROS\17-05%20MAI\KAIROS%20-%20Fact%20KB0324%20-%2023.05.17.pdf" TargetMode="External"/><Relationship Id="rId2193" Type="http://schemas.openxmlformats.org/officeDocument/2006/relationships/hyperlink" Target="file:///\\192.168.0.150\Commun\01-ATIS%20GROUP\020%20ATIS%20SAS\030%20DEPARTEMENT%20FINANCIER\010%20COMPTABILITE\EXERCISE%202018\020%20FACTURES%20ACHAT\CLIMB%20UP%20EPINAY\17-10%20OCTOBRE\CLIM%20UP%20EPINAY%20-%20Fact%206469%20-%2031.10.17.pdf" TargetMode="External"/><Relationship Id="rId165" Type="http://schemas.openxmlformats.org/officeDocument/2006/relationships/hyperlink" Target="file:///\\192.168.0.150\Commun\01-ATIS%20GROUP\020%20ATIS%20SAS\030%20DEPARTEMENT%20FINANCIER\010%20COMPTABILITE\EXERCISE%202015\020%20FACTURES%20ACHAT\ACTION%20NDT\juin%202015\ACTION%20NDT%20-%20Fact%20F82150179%20-%2005.06.15.pdf" TargetMode="External"/><Relationship Id="rId372" Type="http://schemas.openxmlformats.org/officeDocument/2006/relationships/hyperlink" Target="file:///\\192.168.0.150\Commun\01-ATIS%20GROUP\020%20ATIS%20SAS\030%20DEPARTEMENT%20FINANCIER\010%20COMPTABILITE\EXERCISE%202016\020%20FACTURES%20ACHAT\FIDUCIAIRE%20DURANCE\15-10%20OCTOBRE\FIDUCIAIRE%20-%20Fact%202015.10-005818%20-%2002.10.15.pdf" TargetMode="External"/><Relationship Id="rId677" Type="http://schemas.openxmlformats.org/officeDocument/2006/relationships/hyperlink" Target="file:///\\192.168.0.150\Commun\01-ATIS%20GROUP\020%20ATIS%20SAS\030%20DEPARTEMENT%20FINANCIER\010%20COMPTABILITE\EXERCISE%202016\020%20FACTURES%20ACHAT\IRATA\Fact%20PAYEES\143186%20143146\IRATA%20-%20Fact%20143146%20-%2004.12.15.pdf" TargetMode="External"/><Relationship Id="rId800" Type="http://schemas.openxmlformats.org/officeDocument/2006/relationships/hyperlink" Target="file:///\\192.168.0.150\Commun\01-ATIS%20GROUP\020%20ATIS%20SAS\030%20DEPARTEMENT%20FINANCIER\010%20COMPTABILITE\EXERCISE%202016\020%20FACTURES%20ACHAT\CMETE\16-03%20MARS\CMETE%20-%20Fact%2043%20(DURAND)%20-%2031.03.16.pdf" TargetMode="External"/><Relationship Id="rId1223" Type="http://schemas.openxmlformats.org/officeDocument/2006/relationships/hyperlink" Target="file:///\\192.168.0.150\Commun\01-ATIS%20GROUP\020%20ATIS%20SAS\030%20DEPARTEMENT%20FINANCIER\010%20COMPTABILITE\EXERCISE%202016\020%20FACTURES%20ACHAT\CULLIGAN\16-09%20SEPTEMBRE\CULLIGAN%20-%20Fact%20FAC091640730158%20-%2029.09.16.pdf" TargetMode="External"/><Relationship Id="rId1430" Type="http://schemas.openxmlformats.org/officeDocument/2006/relationships/hyperlink" Target="file:///\\192.168.0.150\Commun\01-ATIS%20GROUP\020%20ATIS%20SAS\030%20DEPARTEMENT%20FINANCIER\010%20COMPTABILITE\EXERCISE%202017\020%20FACTURES%20ACHAT\ORANGE\Compte%2061021181\16-11%20NOVEMBRE\ORANGE%20-%20Fact%2051425646%20-%2030.11.16.pdf" TargetMode="External"/><Relationship Id="rId1528" Type="http://schemas.openxmlformats.org/officeDocument/2006/relationships/hyperlink" Target="file:///\\192.168.0.150\Commun\01-ATIS%20GROUP\020%20ATIS%20SAS\030%20DEPARTEMENT%20FINANCIER\010%20COMPTABILITE\EXERCISE%202017\020%20FACTURES%20ACHAT\DIAC%20LOCATION\17-01%20JANVIER\DIAC%20-%20Fact%20S70051825%20-%2001.01.17.pdf" TargetMode="External"/><Relationship Id="rId2053" Type="http://schemas.openxmlformats.org/officeDocument/2006/relationships/hyperlink" Target="file:///\\192.168.0.150\Commun\01-ATIS%20GROUP\020%20ATIS%20SAS\030%20DEPARTEMENT%20FINANCIER\010%20COMPTABILITE\EXERCISE%202017\020%20FACTURES%20ACHAT\OGER%20Philippe\17-08%20AOUT\P%20OGER%20FACT%201708-1%2031.08.2017.pdf" TargetMode="External"/><Relationship Id="rId2260" Type="http://schemas.openxmlformats.org/officeDocument/2006/relationships/hyperlink" Target="file:///\\192.168.0.150\Commun\01-ATIS%20GROUP\020%20ATIS%20SAS\030%20DEPARTEMENT%20FINANCIER\010%20COMPTABILITE\EXERCISE%202018\020%20FACTURES%20ACHAT\TOTAL%20GR\17-12%20DECEMBRE\TOTAL%20-%20Fact%20K7045178%20-%2015.12.17.pdf" TargetMode="External"/><Relationship Id="rId232" Type="http://schemas.openxmlformats.org/officeDocument/2006/relationships/hyperlink" Target="file:///\\192.168.0.150\Commun\01-ATIS%20GROUP\020%20ATIS%20SAS\030%20DEPARTEMENT%20FINANCIER\010%20COMPTABILITE\EXERCISE%202015\020%20FACTURES%20ACHAT\VERISURE\juillet%202015\VERISURE%20-%20Fact%201507C0081364%20-%2001.07.15.pdf" TargetMode="External"/><Relationship Id="rId884" Type="http://schemas.openxmlformats.org/officeDocument/2006/relationships/hyperlink" Target="file:///\\192.168.0.150\Commun\01-ATIS%20GROUP\020%20ATIS%20SAS\030%20DEPARTEMENT%20FINANCIER\010%20COMPTABILITE\EXERCISE%202016\020%20FACTURES%20ACHAT\PETZL\16-05%20MAI\PETZL%20-%20Fact%207000042696%20(0712016)%20-%2009.05.16.pdf" TargetMode="External"/><Relationship Id="rId1735" Type="http://schemas.openxmlformats.org/officeDocument/2006/relationships/hyperlink" Target="file:///\\192.168.0.150\Commun\01-ATIS%20GROUP\020%20ATIS%20SAS\030%20DEPARTEMENT%20FINANCIER\010%20COMPTABILITE\EXERCISE%202017\020%20FACTURES%20ACHAT\VAC%20EDITIONS\17-03%20MARS\VAC%20EDITIONS%20-%20Fact%208053%20-%2024.03.17.pdf" TargetMode="External"/><Relationship Id="rId1942" Type="http://schemas.openxmlformats.org/officeDocument/2006/relationships/hyperlink" Target="file:///\\192.168.0.150\Commun\01-ATIS%20GROUP\020%20ATIS%20SAS\030%20DEPARTEMENT%20FINANCIER\010%20COMPTABILITE\EXERCISE%202017\020%20FACTURES%20ACHAT\BEAL\17-04%20AVRIL\BEAL%20-%20Fact%20BVF173030%20-%2013.04.17.pdf" TargetMode="External"/><Relationship Id="rId2120" Type="http://schemas.openxmlformats.org/officeDocument/2006/relationships/hyperlink" Target="file:///\\192.168.0.150\Commun\01-ATIS%20GROUP\020%20ATIS%20SAS\030%20DEPARTEMENT%20FINANCIER\010%20COMPTABILITE\EXERCISE%202017\020%20FACTURES%20ACHAT\LAKKIMI%20Karim\17-09%20SEPTEMBRE\LAKKIMI%20-%20Fact%20ATISSAS13SEP2017%20-%2025.09.17.pdf" TargetMode="External"/><Relationship Id="rId27" Type="http://schemas.openxmlformats.org/officeDocument/2006/relationships/hyperlink" Target="file:///\\192.168.0.150\Commun\01-ATIS%20GROUP\020%20ATIS%20SAS\030%20DEPARTEMENT%20FINANCIER\010%20COMPTABILITE\EXERCISE%202015\020%20FACTURES%20ACHAT\IRATA\f&#233;vrier%202015\IRATA%20Factures%20138135%20et%20138136%20du%2027.02.15.pdf" TargetMode="External"/><Relationship Id="rId537" Type="http://schemas.openxmlformats.org/officeDocument/2006/relationships/hyperlink" Target="file:///\\192.168.0.150\Commun\01-ATIS%20GROUP\020%20ATIS%20SAS\030%20DEPARTEMENT%20FINANCIER\010%20COMPTABILITE\EXERCISE%202016\020%20FACTURES%20ACHAT\LA%20POSTE\15-12%20DECEMBRE\LA%20POSTE%20-%20Fact%2042626767%20-%2004.12.15%201.pdf" TargetMode="External"/><Relationship Id="rId744" Type="http://schemas.openxmlformats.org/officeDocument/2006/relationships/hyperlink" Target="file:///\\192.168.0.150\Commun\01-ATIS%20GROUP\020%20ATIS%20SAS\030%20DEPARTEMENT%20FINANCIER\010%20COMPTABILITE\EXERCISE%202016\020%20FACTURES%20ACHAT\LEBHAR%20Vincent\16-03%20MARS\V%20LEBHAR%20-%20Fact%20F2016030004%20-%2007.03.16.pdf" TargetMode="External"/><Relationship Id="rId951" Type="http://schemas.openxmlformats.org/officeDocument/2006/relationships/hyperlink" Target="file:///\\192.168.0.150\Commun\01-ATIS%20GROUP\020%20ATIS%20SAS\030%20DEPARTEMENT%20FINANCIER\010%20COMPTABILITE\EXERCISE%202016\020%20FACTURES%20ACHAT\BIO%20NET%20GROUP\16-05%20MAI\BIO%20NET%20-%20Fact%20FA0795%20-%2031.05.16.pdf" TargetMode="External"/><Relationship Id="rId1167" Type="http://schemas.openxmlformats.org/officeDocument/2006/relationships/hyperlink" Target="file:///\\192.168.0.150\Commun\01-ATIS%20GROUP\020%20ATIS%20SAS\030%20DEPARTEMENT%20FINANCIER\010%20COMPTABILITE\EXERCISE%202016\020%20FACTURES%20ACHAT\KILOMETRES%20SERVICES\16-08%20AOUT\KM%20SCES%20-%20Fact%20FD0152%20(CANNAROZZO)%20-%2018.08.16.pdf" TargetMode="External"/><Relationship Id="rId1374" Type="http://schemas.openxmlformats.org/officeDocument/2006/relationships/hyperlink" Target="file:///\\192.168.0.150\Commun\01-ATIS%20GROUP\020%20ATIS%20SAS\030%20DEPARTEMENT%20FINANCIER\010%20COMPTABILITE\EXERCISE%202015\020%20FACTURES%20ACHAT\EDF\EDF%20Facture%2010013068342%20du%2024.11.14%20+%20&#233;ch&#233;ancier%202015.pdf" TargetMode="External"/><Relationship Id="rId1581" Type="http://schemas.openxmlformats.org/officeDocument/2006/relationships/hyperlink" Target="file:///\\192.168.0.150\Commun\01-ATIS%20GROUP\020%20ATIS%20SAS\030%20DEPARTEMENT%20FINANCIER\010%20COMPTABILITE\EXERCISE%202016\020%20FACTURES%20ACHAT\EVOLUTEC\16-08%20AOUT\EVOLUTEC%20INT.%20-%20Fact%20EI160801183%20(CAMLONG)%20-%2031.08.16.pdf" TargetMode="External"/><Relationship Id="rId1679" Type="http://schemas.openxmlformats.org/officeDocument/2006/relationships/hyperlink" Target="file:///\\192.168.0.150\Commun\01-ATIS%20GROUP\020%20ATIS%20SAS\030%20DEPARTEMENT%20FINANCIER\010%20COMPTABILITE\EXERCISE%202017\020%20FACTURES%20ACHAT\COMETRANS\17-03%20MARS\COMETRANS%20-%20Fact%20102417%20-%2013.03.17.pdf" TargetMode="External"/><Relationship Id="rId1802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4815%20(ABDALLAH%20Sce)%20-%2031.03.17.pdf" TargetMode="External"/><Relationship Id="rId2218" Type="http://schemas.openxmlformats.org/officeDocument/2006/relationships/hyperlink" Target="file:///\\192.168.0.150\Commun\01-ATIS%20GROUP\020%20ATIS%20SAS\030%20DEPARTEMENT%20FINANCIER\010%20COMPTABILITE\EXERCISE%202018\020%20FACTURES%20ACHAT\APPART'CITY\17-10%20OCTOBRE\Fact%20075_1046752\APPART'CITY%20-%20Fact%20075-1046752%20(N%20VERNET)%20-%2010.11.17.pdf" TargetMode="External"/><Relationship Id="rId80" Type="http://schemas.openxmlformats.org/officeDocument/2006/relationships/hyperlink" Target="file:///\\192.168.0.150\Commun\01-ATIS%20GROUP\020%20ATIS%20SAS\030%20DEPARTEMENT%20FINANCIER\010%20COMPTABILITE\EXERCISE%202015\020%20FACTURES%20ACHAT\DPMC\avril%202015\DPMC%20Facture%201504075.pdf" TargetMode="External"/><Relationship Id="rId176" Type="http://schemas.openxmlformats.org/officeDocument/2006/relationships/hyperlink" Target="file:///\\192.168.0.150\Commun\01-ATIS%20GROUP\020%20ATIS%20SAS\030%20DEPARTEMENT%20FINANCIER\010%20COMPTABILITE\EXERCISE%202015\020%20FACTURES%20ACHAT\CLAUZARD%20M\mai%202015\M%20CLAUZARD%20-%20Fact%200003%20Irata%20Mai%202015%20-%2012.06.15.pdf" TargetMode="External"/><Relationship Id="rId383" Type="http://schemas.openxmlformats.org/officeDocument/2006/relationships/hyperlink" Target="file:///\\192.168.0.150\Commun\01-ATIS%20GROUP\020%20ATIS%20SAS\030%20DEPARTEMENT%20FINANCIER\010%20COMPTABILITE\EXERCISE%202015\020%20FACTURES%20ACHAT\COMETRANS\2015-09%20SEPTEMBRE\COMETRANS%20-%20Fact%20178359%20-%2030.09.15.pdf" TargetMode="External"/><Relationship Id="rId590" Type="http://schemas.openxmlformats.org/officeDocument/2006/relationships/hyperlink" Target="file:///\\192.168.0.150\Commun\01-ATIS%20GROUP\020%20ATIS%20SAS\030%20DEPARTEMENT%20FINANCIER\010%20COMPTABILITE\EXERCISE%202016\020%20FACTURES%20ACHAT\BUREAU%20VERITAS\15-11%20NOVEMBRE\BUREAU%20VERITAS%20-%20Fact%2016002451%20-%2030.11.15.pdf" TargetMode="External"/><Relationship Id="rId604" Type="http://schemas.openxmlformats.org/officeDocument/2006/relationships/hyperlink" Target="file:///\\192.168.0.150\Commun\01-ATIS%20GROUP\020%20ATIS%20SAS\030%20DEPARTEMENT%20FINANCIER\010%20COMPTABILITE\EXERCISE%202016\020%20FACTURES%20ACHAT\ATIS%20CONGO\15-12%20DECEMBRE\ATIS%20CONGO%20-%20Fact%20CG2012015ATIS%20-%2031.12.15.pdf" TargetMode="External"/><Relationship Id="rId811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6-04%20AVRIL\AMA%20-%20Fact%20IVH1022-160401%20-%2012.04.16.pdf" TargetMode="External"/><Relationship Id="rId1027" Type="http://schemas.openxmlformats.org/officeDocument/2006/relationships/hyperlink" Target="file:///\\192.168.0.150\Commun\01-ATIS%20GROUP\020%20ATIS%20SAS\030%20DEPARTEMENT%20FINANCIER\010%20COMPTABILITE\EXERCISE%202016\020%20FACTURES%20ACHAT\COENS%20ENERGY\16-06%20JUIN\COENS%20-%20Fact%20193167-02-MP-1606%20(GEB%20SH%20PARK)%20-%2027.06.16.pdf" TargetMode="External"/><Relationship Id="rId1234" Type="http://schemas.openxmlformats.org/officeDocument/2006/relationships/hyperlink" Target="file:///\\192.168.0.150\Commun\01-ATIS%20GROUP\020%20ATIS%20SAS\030%20DEPARTEMENT%20FINANCIER\010%20COMPTABILITE\EXERCISE%202016\020%20FACTURES%20ACHAT\COMFORT%20HOTEL\16-09%20SEPTEMBRE\COMFORT%20HOTEL%20-%20Fact%207018%20-%2006.09.16.pdf" TargetMode="External"/><Relationship Id="rId1441" Type="http://schemas.openxmlformats.org/officeDocument/2006/relationships/hyperlink" Target="file:///\\192.168.0.150\Commun\01-ATIS%20GROUP\020%20ATIS%20SAS\030%20DEPARTEMENT%20FINANCIER\010%20COMPTABILITE\EXERCISE%202017\020%20FACTURES%20ACHAT\EDENRED\16-11%20NOVEMBRE\EDENRED%20-%20Fact%20201680F102276%20-%2018.11.16.pdf" TargetMode="External"/><Relationship Id="rId1886" Type="http://schemas.openxmlformats.org/officeDocument/2006/relationships/hyperlink" Target="file:///\\192.168.0.150\Commun\01-ATIS%20GROUP\020%20ATIS%20SAS\030%20DEPARTEMENT%20FINANCIER\010%20COMPTABILITE\EXERCISE%202017\020%20FACTURES%20ACHAT\TOTAL\17-05%20MAI\TOTAL%20-%20Fact%20F7E63701%20-%2031.05.17.pdf" TargetMode="External"/><Relationship Id="rId2064" Type="http://schemas.openxmlformats.org/officeDocument/2006/relationships/hyperlink" Target="file:///\\192.168.0.150\Commun\01-ATIS%20GROUP\020%20ATIS%20SAS\030%20DEPARTEMENT%20FINANCIER\010%20COMPTABILITE\EXERCISE%202017\020%20FACTURES%20ACHAT\VERISURE%20SECURITAS\17-08%20AOUT\VERISURE%20-%20Fact%201708C0067851%20-%2001.08.17.pdf" TargetMode="External"/><Relationship Id="rId243" Type="http://schemas.openxmlformats.org/officeDocument/2006/relationships/hyperlink" Target="file:///\\192.168.0.150\Commun\01-ATIS%20GROUP\020%20ATIS%20SAS\030%20DEPARTEMENT%20FINANCIER\010%20COMPTABILITE\EXERCISE%202015\020%20FACTURES%20ACHAT\PETZL\juillet%202015\PETZL%20-%20Fact%20648949%20(Cde%202822015_2)%20-%2015.07.15.pdf" TargetMode="External"/><Relationship Id="rId450" Type="http://schemas.openxmlformats.org/officeDocument/2006/relationships/hyperlink" Target="file:///\\192.168.0.150\Commun\01-ATIS%20GROUP\020%20ATIS%20SAS\030%20DEPARTEMENT%20FINANCIER\010%20COMPTABILITE\EXERCISE%202016\020%20FACTURES%20ACHAT\ORANGE\CONTRAT%20NZ08015\15-11%20NOVEMBRE\ORANGE%20-%20Fact%20F5403489%20-%2001.11.15.pdf" TargetMode="External"/><Relationship Id="rId688" Type="http://schemas.openxmlformats.org/officeDocument/2006/relationships/hyperlink" Target="file:///\\192.168.0.150\Commun\01-ATIS%20GROUP\020%20ATIS%20SAS\030%20DEPARTEMENT%20FINANCIER\010%20COMPTABILITE\EXERCISE%202014\020%20FACTURES%20ACHAT\SCI%20COUPERIGNE\13-11%20NOVEMBRE\SCI%20COUPERIGNE%20-%20Fact%20530%20(1T2014)%20-%2004.11.13.pdf" TargetMode="External"/><Relationship Id="rId895" Type="http://schemas.openxmlformats.org/officeDocument/2006/relationships/hyperlink" Target="file:///\\192.168.0.150\Commun\01-ATIS%20GROUP\020%20ATIS%20SAS\030%20DEPARTEMENT%20FINANCIER\010%20COMPTABILITE\EXERCISE%202016\020%20FACTURES%20ACHAT\DPMC\16-04%20AVRIL\DPMC%20-%20Fact%2016.04.125%20-%2030.04.16.pdf" TargetMode="External"/><Relationship Id="rId909" Type="http://schemas.openxmlformats.org/officeDocument/2006/relationships/hyperlink" Target="file:///\\192.168.0.150\Commun\01-ATIS%20GROUP\020%20ATIS%20SAS\030%20DEPARTEMENT%20FINANCIER\010%20COMPTABILITE\EXERCISE%202016\020%20FACTURES%20ACHAT\IRATA\Fact%20PAYEES\143346\IRATA%20-%20Fact%20143346%20-%2018.12.15.pdf" TargetMode="External"/><Relationship Id="rId1080" Type="http://schemas.openxmlformats.org/officeDocument/2006/relationships/hyperlink" Target="file:///\\192.168.0.150\Commun\01-ATIS%20GROUP\020%20ATIS%20SAS\030%20DEPARTEMENT%20FINANCIER\010%20COMPTABILITE\EXERCISE%202016\020%20FACTURES%20ACHAT\ARSYS\16-07%20JUILLET\ARSYS%20-%20Fact%20FR2016A002051%20-%2008.07.16.pdf" TargetMode="External"/><Relationship Id="rId1301" Type="http://schemas.openxmlformats.org/officeDocument/2006/relationships/hyperlink" Target="file:///\\192.168.0.150\Commun\01-ATIS%20GROUP\020%20ATIS%20SAS\030%20DEPARTEMENT%20FINANCIER\010%20COMPTABILITE\EXERCISE%202017\020%20FACTURES%20ACHAT\DPMC\16-10%20OCTOBRE" TargetMode="External"/><Relationship Id="rId1539" Type="http://schemas.openxmlformats.org/officeDocument/2006/relationships/hyperlink" Target="file:///\\192.168.0.150\Commun\01-ATIS%20GROUP\020%20ATIS%20SAS\030%20DEPARTEMENT%20FINANCIER\010%20COMPTABILITE\EXERCISE%202017\020%20FACTURES%20ACHAT\NOVA%20SUBSEA\16-10%20OCTOBRE\NOVA%20-%20Fact%205675%20(CATALAN%20expenses)%20-%2031.10.16.pdf" TargetMode="External"/><Relationship Id="rId1746" Type="http://schemas.openxmlformats.org/officeDocument/2006/relationships/hyperlink" Target="file:///\\192.168.0.150\Commun\01-ATIS%20GROUP\020%20ATIS%20SAS\030%20DEPARTEMENT%20FINANCIER\010%20COMPTABILITE\EXERCISE%202017\020%20FACTURES%20ACHAT\CFE\17-04%20AVRIL\CFE%20-%20Cotisation%20ED%20LK%20-%2001.04.17.pdf" TargetMode="External"/><Relationship Id="rId1953" Type="http://schemas.openxmlformats.org/officeDocument/2006/relationships/hyperlink" Target="file:///\\192.168.0.150\Commun\01-ATIS%20GROUP\020%20ATIS%20SAS\030%20DEPARTEMENT%20FINANCIER\010%20COMPTABILITE\EXERCISE%202017\020%20FACTURES%20ACHAT\PROGRESSIVE\17-03%20MARS\PROGRESSIVE%20-%20Fact%2001008000650573%20-%2031.03.17.pdf" TargetMode="External"/><Relationship Id="rId2131" Type="http://schemas.openxmlformats.org/officeDocument/2006/relationships/hyperlink" Target="file:///\\192.168.0.150\Commun\01-ATIS%20GROUP\020%20ATIS%20SAS\030%20DEPARTEMENT%20FINANCIER\010%20COMPTABILITE\EXERCISE%202017\020%20FACTURES%20ACHAT\CHALINE%20G&#233;rard\17-05%20MAI\G%20CHALINE%20-%20Fact%2005-GC-2017%20-%2031.05.17.pdf" TargetMode="External"/><Relationship Id="rId38" Type="http://schemas.openxmlformats.org/officeDocument/2006/relationships/hyperlink" Target="file:///\\192.168.0.150\Commun\01-ATIS%20GROUP\020%20ATIS%20SAS\030%20DEPARTEMENT%20FINANCIER\010%20COMPTABILITE\EXERCISE%202015\020%20FACTURES%20ACHAT\PBS\f&#233;vrier%202015\PBS%20Facture%2015.02.044%20du%2028.02.15.pdf" TargetMode="External"/><Relationship Id="rId103" Type="http://schemas.openxmlformats.org/officeDocument/2006/relationships/hyperlink" Target="file:///\\192.168.0.150\Commun\01-ATIS%20GROUP\020%20ATIS%20SAS\030%20DEPARTEMENT%20FINANCIER\010%20COMPTABILITE\EXERCISE%202015\020%20FACTURES%20ACHAT\PETZL\mars%202015\Facture%20621327%20du%2004.03.15.pdf" TargetMode="External"/><Relationship Id="rId310" Type="http://schemas.openxmlformats.org/officeDocument/2006/relationships/hyperlink" Target="file:///\\192.168.0.150\Commun\01-ATIS%20GROUP\020%20ATIS%20SAS\030%20DEPARTEMENT%20FINANCIER\010%20COMPTABILITE\EXERCISE%202015\020%20FACTURES%20ACHAT\CHRISTY%20Simon\S%20CHRISTY%20-%20Fact%2015_FR08%20-%2002.08.15.pdf" TargetMode="External"/><Relationship Id="rId548" Type="http://schemas.openxmlformats.org/officeDocument/2006/relationships/hyperlink" Target="file:///\\192.168.0.150\Commun\01-ATIS%20GROUP\020%20ATIS%20SAS\030%20DEPARTEMENT%20FINANCIER\010%20COMPTABILITE\EXERCISE%202016\020%20FACTURES%20ACHAT\TINDILLER%20&amp;%20PINTO\15-12%20DECEMBRE\TINDILLER%20&amp;%20PINTO%20-%20Fact%2020%20-%2017.12.15.pdf" TargetMode="External"/><Relationship Id="rId755" Type="http://schemas.openxmlformats.org/officeDocument/2006/relationships/hyperlink" Target="file:///\\192.168.0.150\Commun\01-ATIS%20GROUP\020%20ATIS%20SAS\030%20DEPARTEMENT%20FINANCIER\010%20COMPTABILITE\EXERCISE%202016\020%20FACTURES%20ACHAT\ORANGE\0442437967\16-03%20MARS\ORANGE%20-%20Fact%200442437967%2016B9-%201D03%20-%2015.03.16.pdf" TargetMode="External"/><Relationship Id="rId962" Type="http://schemas.openxmlformats.org/officeDocument/2006/relationships/hyperlink" Target="file:///\\192.168.0.150\Commun\01-ATIS%20GROUP\020%20ATIS%20SAS\030%20DEPARTEMENT%20FINANCIER\010%20COMPTABILITE\EXERCISE%202016\020%20FACTURES%20ACHAT\COENS%20ENERGY\16-06%20JUIN\COENS%20-%20Fact%20193167-01-MP-1605%20-%2007.06.16.pdf" TargetMode="External"/><Relationship Id="rId1178" Type="http://schemas.openxmlformats.org/officeDocument/2006/relationships/hyperlink" Target="file:///\\192.168.0.150\Commun\01-ATIS%20GROUP\020%20ATIS%20SAS\030%20DEPARTEMENT%20FINANCIER\010%20COMPTABILITE\EXERCISE%202016\020%20FACTURES%20ACHAT\L'ENSOLEIADA%20(GITE)\16-08%20AOUT\ENSOLEIADA%20-%20Fact%2001%20-%2024.08.16.pdf" TargetMode="External"/><Relationship Id="rId1385" Type="http://schemas.openxmlformats.org/officeDocument/2006/relationships/hyperlink" Target="file:///\\192.168.0.150\Commun\01-ATIS%20GROUP\020%20ATIS%20SAS\030%20DEPARTEMENT%20FINANCIER\010%20COMPTABILITE\EXERCISE%202017\020%20FACTURES%20ACHAT\EVOLUTEC\16-11%20NOVEMBRE\EVOLUTEC%20-%20Fact%20161102635%20(BOUVIER)%20-%2030.11.16.pdf" TargetMode="External"/><Relationship Id="rId1592" Type="http://schemas.openxmlformats.org/officeDocument/2006/relationships/hyperlink" Target="file:///\\192.168.0.150\Commun\01-ATIS%20GROUP\020%20ATIS%20SAS\030%20DEPARTEMENT%20FINANCIER\010%20COMPTABILITE\EXERCISE%202017\020%20FACTURES%20ACHAT\APPARTCITY\17-02%20FEVRIER\APPARTCITY%20-%20PROFORMA%20075_24656%20-%2010.02.17.pdf" TargetMode="External"/><Relationship Id="rId1606" Type="http://schemas.openxmlformats.org/officeDocument/2006/relationships/hyperlink" Target="file:///\\192.168.0.150\Commun\01-ATIS%20GROUP\020%20ATIS%20SAS\030%20DEPARTEMENT%20FINANCIER\010%20COMPTABILITE\EXERCISE%202017\020%20FACTURES%20ACHAT\PETZL\17-01%20JANVIER\PETZL%20-%20Avoir%207000123537%20-%2030.01.17.pdf" TargetMode="External"/><Relationship Id="rId1813" Type="http://schemas.openxmlformats.org/officeDocument/2006/relationships/hyperlink" Target="file:///\\192.168.0.150\Commun\01-ATIS%20GROUP\020%20ATIS%20SAS\030%20DEPARTEMENT%20FINANCIER\010%20COMPTABILITE\EXERCISE%202017\020%20FACTURES%20ACHAT\ORANGE\Contrat%20NZ08015\17-05%20MAI\ORANGE%20-%20Fact%20F6240553%20-%2001.05.17.pdf" TargetMode="External"/><Relationship Id="rId2229" Type="http://schemas.openxmlformats.org/officeDocument/2006/relationships/hyperlink" Target="file:///\\192.168.0.150\Commun\01-ATIS%20GROUP\020%20ATIS%20SAS\030%20DEPARTEMENT%20FINANCIER\010%20COMPTABILITE\EXERCISE%202018\020%20FACTURES%20ACHAT\ATIS%20WORLDWIDED%20LIMITED\17-11%20NOVEMBRE\ATIS%20WORLDWIDED%20LIMITED%20-%20Fact%2010-%2016.11.17.pdf" TargetMode="External"/><Relationship Id="rId91" Type="http://schemas.openxmlformats.org/officeDocument/2006/relationships/hyperlink" Target="file:///\\192.168.0.150\Commun\01-ATIS%20GROUP\020%20ATIS%20SAS\030%20DEPARTEMENT%20FINANCIER\010%20COMPTABILITE\EXERCISE%202015\020%20FACTURES%20ACHAT\SECURIMED\SECURIMED%20Facture%20545314%20du%2024.04.15.pdf" TargetMode="External"/><Relationship Id="rId187" Type="http://schemas.openxmlformats.org/officeDocument/2006/relationships/hyperlink" Target="file:///\\192.168.0.150\Commun\01-ATIS%20GROUP\020%20ATIS%20SAS\030%20DEPARTEMENT%20FINANCIER\010%20COMPTABILITE\EXERCISE%202015\020%20FACTURES%20ACHAT\VERTICAL%20SYSTEMS\juin%202015\VERTICAL%20SYSTEMS%20-%20Invoice%201508%20-%2022.06.15.pdf" TargetMode="External"/><Relationship Id="rId394" Type="http://schemas.openxmlformats.org/officeDocument/2006/relationships/hyperlink" Target="file:///\\192.168.0.150\Commun\01-ATIS%20GROUP\020%20ATIS%20SAS\030%20DEPARTEMENT%20FINANCIER\010%20COMPTABILITE\EXERCISE%202016\020%20FACTURES%20ACHAT\PETZL\15-10%20OCTOBRE\PETZL%20-%20Fact%20665230%20-%2012.10.15.pdf" TargetMode="External"/><Relationship Id="rId408" Type="http://schemas.openxmlformats.org/officeDocument/2006/relationships/hyperlink" Target="file:///\\192.168.0.150\Commun\01-ATIS%20GROUP\020%20ATIS%20SAS\030%20DEPARTEMENT%20FINANCIER\010%20COMPTABILITE\EXERCISE%202015\020%20FACTURES%20ACHAT\Associated%20maritime%20Affairs\05%20-%20Mai%202015\AMA%20-%20Fact%20IVH1022-150501%20-%2012.05.15.pdf" TargetMode="External"/><Relationship Id="rId615" Type="http://schemas.openxmlformats.org/officeDocument/2006/relationships/hyperlink" Target="file:///\\192.168.0.150\Commun\01-ATIS%20GROUP\020%20ATIS%20SAS\030%20DEPARTEMENT%20FINANCIER\010%20COMPTABILITE\EXERCISE%202016\020%20FACTURES%20ACHAT\PETZL\16-01%20JANVIER\PETZL%20-%20Fact%207000001559%20(0242016)%20-%2007.01.15.pdf" TargetMode="External"/><Relationship Id="rId822" Type="http://schemas.openxmlformats.org/officeDocument/2006/relationships/hyperlink" Target="file:///\\192.168.0.150\Commun\01-ATIS%20GROUP\020%20ATIS%20SAS\030%20DEPARTEMENT%20FINANCIER\010%20COMPTABILITE\EXERCISE%202016\020%20FACTURES%20ACHAT\SCP%20MAILLARD%20&amp;%20LEFEVRE\16-04%20AVRIL\SCP%20M&amp;L%20-%20Fact%202016026%20(JANNIN)%20-%2013.04.16.pdf" TargetMode="External"/><Relationship Id="rId1038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6933%20(0852016)%20-%2022.06.16.pdf" TargetMode="External"/><Relationship Id="rId1245" Type="http://schemas.openxmlformats.org/officeDocument/2006/relationships/hyperlink" Target="file:///\\192.168.0.150\Commun\01-ATIS%20GROUP\020%20ATIS%20SAS\030%20DEPARTEMENT%20FINANCIER\010%20COMPTABILITE\EXERCISE%202016\020%20FACTURES%20ACHAT\ORANGE\CONTRAT%20NZ08015\16-09%20SEPTEMBRE\ORANGE%20-%20Fact%20F5867079%20-%2001.09.16.pdf" TargetMode="External"/><Relationship Id="rId1452" Type="http://schemas.openxmlformats.org/officeDocument/2006/relationships/hyperlink" Target="file:///\\192.168.0.150\Commun\01-ATIS%20GROUP\020%20ATIS%20SAS\030%20DEPARTEMENT%20FINANCIER\010%20COMPTABILITE\EXERCISE%202017\020%20FACTURES%20ACHAT\DPMC\16-12%20DECEMBRE\DPMC%20-%20Fact%2016.12.392%20-%2024.12.16%20(12234).pdf" TargetMode="External"/><Relationship Id="rId1897" Type="http://schemas.openxmlformats.org/officeDocument/2006/relationships/hyperlink" Target="file:///\\192.168.0.150\Commun\01-ATIS%20GROUP\020%20ATIS%20SAS\030%20DEPARTEMENT%20FINANCIER\010%20COMPTABILITE\EXERCISE%202017\020%20FACTURES%20ACHAT\DPI%20INFORMATIQUE\17-06%20JUIN\DPI%20-%20Fact%20004667%20-%2002.06.17.pdf" TargetMode="External"/><Relationship Id="rId2075" Type="http://schemas.openxmlformats.org/officeDocument/2006/relationships/hyperlink" Target="file:///\\192.168.0.150\Commun\01-ATIS%20GROUP\020%20ATIS%20SAS\030%20DEPARTEMENT%20FINANCIER\010%20COMPTABILITE\EXERCISE%202017\020%20FACTURES%20ACHAT\SIXT\17-08%20AOUT\SIXT%20-%20Fact%2056964184%20-%2025.08.17.pdf" TargetMode="External"/><Relationship Id="rId254" Type="http://schemas.openxmlformats.org/officeDocument/2006/relationships/hyperlink" Target="file:///\\192.168.0.150\Commun\01-ATIS%20GROUP\020%20ATIS%20SAS\030%20DEPARTEMENT%20FINANCIER\010%20COMPTABILITE\EXERCISE%202015\020%20FACTURES%20ACHAT\ROVERE\ROVERE%20-%20Fact%202015-08_001%20-%2024.08.15.pdf" TargetMode="External"/><Relationship Id="rId699" Type="http://schemas.openxmlformats.org/officeDocument/2006/relationships/hyperlink" Target="file:///\\192.168.0.150\Commun\01-ATIS%20GROUP\020%20ATIS%20SAS\030%20DEPARTEMENT%20FINANCIER\010%20COMPTABILITE\EXERCISE%202016\020%20FACTURES%20ACHAT\ORANGE\0442437967\16-02%20FEVRIER\ORANGE%20-%20Fact%200442437967%2016B1-%201D02%20-%2015.02.16.pdf" TargetMode="External"/><Relationship Id="rId1091" Type="http://schemas.openxmlformats.org/officeDocument/2006/relationships/hyperlink" Target="file:///\\192.168.0.150\Commun\01-ATIS%20GROUP\020%20ATIS%20SAS\030%20DEPARTEMENT%20FINANCIER\010%20COMPTABILITE\EXERCISE%202016\020%20FACTURES%20ACHAT\ACTUAL\16-06%20JUIN\ACTUAL%20-%20Fact%20742_1000395%20-%2030.06.16.pdf" TargetMode="External"/><Relationship Id="rId1105" Type="http://schemas.openxmlformats.org/officeDocument/2006/relationships/hyperlink" Target="file:///\\192.168.0.150\Commun\01-ATIS%20GROUP\020%20ATIS%20SAS\030%20DEPARTEMENT%20FINANCIER\010%20COMPTABILITE\EXERCISE%202016\020%20FACTURES%20ACHAT\BEAL\16-07%20JUILLET\BEAL%20-%20Fact%20BVF164693%20-%2008.07.16.pdf" TargetMode="External"/><Relationship Id="rId1312" Type="http://schemas.openxmlformats.org/officeDocument/2006/relationships/hyperlink" Target="file:///\\192.168.0.150\Commun\01-ATIS%20GROUP\020%20ATIS%20SAS\030%20DEPARTEMENT%20FINANCIER\010%20COMPTABILITE\EXERCISE%202017\020%20FACTURES%20ACHAT\TOTAL\16-10%20OCTOBRE\TOTAL%20-%20Fact%20F6T52349%20-%2031.10.16.pdf" TargetMode="External"/><Relationship Id="rId1757" Type="http://schemas.openxmlformats.org/officeDocument/2006/relationships/hyperlink" Target="file:///\\192.168.0.150\Commun\01-ATIS%20GROUP\020%20ATIS%20SAS\030%20DEPARTEMENT%20FINANCIER\010%20COMPTABILITE\EXERCISE%202017\020%20FACTURES%20ACHAT\DPMC\17-03%20MARS\DPMC%20-%20Fact%2017.03.082%20(2017-03057)%20-%2024.03.17.pdf" TargetMode="External"/><Relationship Id="rId1964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160%20-%2022.06.17.pdf" TargetMode="External"/><Relationship Id="rId49" Type="http://schemas.openxmlformats.org/officeDocument/2006/relationships/hyperlink" Target="file:///\\192.168.0.150\Commun\01-ATIS%20GROUP\020%20ATIS%20SAS\030%20DEPARTEMENT%20FINANCIER\010%20COMPTABILITE\EXERCISE%202015\020%20FACTURES%20ACHAT\AU%20VIEUX%20CAMPEUR\mars%202015\AU%20VIEUX%20CAMPEUR%20FA045392%20du%2019.03.15.pdf" TargetMode="External"/><Relationship Id="rId114" Type="http://schemas.openxmlformats.org/officeDocument/2006/relationships/hyperlink" Target="file:///\\192.168.0.150\Commun\01-ATIS%20GROUP\020%20ATIS%20SAS\030%20DEPARTEMENT%20FINANCIER\010%20COMPTABILITE\EXERCISE%202015\020%20FACTURES%20ACHAT\IRATA\mai%20juin%202015\mai%202015\IRATA%20-%20Fact%20139714%20-%20E%20NOWAKOWSKI%20-%2012.05.15.pdf" TargetMode="External"/><Relationship Id="rId461" Type="http://schemas.openxmlformats.org/officeDocument/2006/relationships/hyperlink" Target="file:///\\192.168.0.150\Commun\01-ATIS%20GROUP\020%20ATIS%20SAS\030%20DEPARTEMENT%20FINANCIER\010%20COMPTABILITE\EXERCISE%202016\020%20FACTURES%20ACHAT\COENS%20ENERGY\15-11%20NOVEMBRE\COENS%20-%20Fact%201510%20MP%20-%2003.11.15.pdf" TargetMode="External"/><Relationship Id="rId559" Type="http://schemas.openxmlformats.org/officeDocument/2006/relationships/hyperlink" Target="file:///\\192.168.0.150\Commun\01-ATIS%20GROUP\020%20ATIS%20SAS\030%20DEPARTEMENT%20FINANCIER\010%20COMPTABILITE\EXERCISE%202016\020%20FACTURES%20ACHAT\EVOLUTEC\15-12%20DECEMBRE\EVOLUTEC%20-%20Fact%20EI151201018%20(SEBOUAI)%20-%2031.12.15.pdf" TargetMode="External"/><Relationship Id="rId766" Type="http://schemas.openxmlformats.org/officeDocument/2006/relationships/hyperlink" Target="file:///\\192.168.0.150\Commun\01-ATIS%20GROUP\020%20ATIS%20SAS\030%20DEPARTEMENT%20FINANCIER\010%20COMPTABILITE\EXERCISE%202016\020%20FACTURES%20ACHAT\ORANGE\COMPTE%2061021161\16-02%20FEVRIER\ORANGE%20-%20Fact%2047001728%20-%2029.02.16.pdf" TargetMode="External"/><Relationship Id="rId1189" Type="http://schemas.openxmlformats.org/officeDocument/2006/relationships/hyperlink" Target="file:///\\192.168.0.150\Commun\01-ATIS%20GROUP\020%20ATIS%20SAS\030%20DEPARTEMENT%20FINANCIER\010%20COMPTABILITE\EXERCISE%202016\020%20FACTURES%20ACHAT\NOVA%20SUBSEA\16-08%20AOUT\NOVA%20-%20Fact%205503%20(Mission%20to%20Leiden)%20-%2031.08.16.pdf" TargetMode="External"/><Relationship Id="rId1396" Type="http://schemas.openxmlformats.org/officeDocument/2006/relationships/hyperlink" Target="file:///\\192.168.0.150\Commun\01-ATIS%20GROUP\020%20ATIS%20SAS\030%20DEPARTEMENT%20FINANCIER\010%20COMPTABILITE\EXERCISE%202017\020%20FACTURES%20ACHAT\ACTUAL\16-11%20NOVEMBRE\ACTUAL%20-%20Fact%20742_10000869%20-%2030.11.16.pdf" TargetMode="External"/><Relationship Id="rId1617" Type="http://schemas.openxmlformats.org/officeDocument/2006/relationships/hyperlink" Target="file:///\\192.168.0.150\Commun\01-ATIS%20GROUP\020%20ATIS%20SAS\030%20DEPARTEMENT%20FINANCIER\010%20COMPTABILITE\EXERCISE%202017\020%20FACTURES%20ACHAT\VERISURE%20SECURITAS\17-02%20FEVRIER\VERISURE%20-%20Fact%201702C0043230%20-%2001.02.17.pdf" TargetMode="External"/><Relationship Id="rId1824" Type="http://schemas.openxmlformats.org/officeDocument/2006/relationships/hyperlink" Target="file:///\\192.168.0.150\Commun\01-ATIS%20GROUP\020%20ATIS%20SAS\030%20DEPARTEMENT%20FINANCIER\010%20COMPTABILITE\EXERCISE%202017\020%20FACTURES%20ACHAT\IRATA\PAYEES\150726%20150871%20151699%20151494\IRATA%20-%20Fact%20150726%20-%2010.03.17.pdf" TargetMode="External"/><Relationship Id="rId2142" Type="http://schemas.openxmlformats.org/officeDocument/2006/relationships/hyperlink" Target="file:///\\192.168.0.150\Commun\01-ATIS%20GROUP\020%20ATIS%20SAS\030%20DEPARTEMENT%20FINANCIER\010%20COMPTABILITE\EXERCISE%202018\020%20FACTURES%20ACHAT\SCI%20MONT%20AUGUSTIN\17-10%20OCTOBRE\SCI%20MONT%20AUGUSTIN%20-%20Fact%202017.10.01%2006.10.17.pdf" TargetMode="External"/><Relationship Id="rId198" Type="http://schemas.openxmlformats.org/officeDocument/2006/relationships/hyperlink" Target="file:///\\192.168.0.150\Commun\01-ATIS%20GROUP\020%20ATIS%20SAS\030%20DEPARTEMENT%20FINANCIER\010%20COMPTABILITE\EXERCISE%202015\020%20FACTURES%20ACHAT\ELEVATED%20SYSTEMS\juin%202015\ELEVATED%20SYSTEMS%20-%20Fact%201014%20-%2019.06.15.pdf" TargetMode="External"/><Relationship Id="rId321" Type="http://schemas.openxmlformats.org/officeDocument/2006/relationships/hyperlink" Target="file:///\\192.168.0.150\Commun\01-ATIS%20GROUP\020%20ATIS%20SAS\030%20DEPARTEMENT%20FINANCIER\010%20COMPTABILITE\EXERCISE%202015\020%20FACTURES%20ACHAT\IMPACT%20SUD%20ECHAFAUDAGE\IMPACT%20SUD%20ECHAFAUDAGE%20-%20Fact%20122.07.2015_2%20-%2016.09.15.pdf" TargetMode="External"/><Relationship Id="rId419" Type="http://schemas.openxmlformats.org/officeDocument/2006/relationships/hyperlink" Target="file:///\\192.168.0.150\Commun\01-ATIS%20GROUP\020%20ATIS%20SAS\030%20DEPARTEMENT%20FINANCIER\010%20COMPTABILITE\EXERCISE%202015\020%20FACTURES%20ACHAT\ENERJIA\septembre%202015\ENERJIA%20-%20Fact%20F2015.3560%20(FLOQUET)%20-%2030.09.15.pdf" TargetMode="External"/><Relationship Id="rId626" Type="http://schemas.openxmlformats.org/officeDocument/2006/relationships/hyperlink" Target="file:///\\192.168.0.150\Commun\01-ATIS%20GROUP\020%20ATIS%20SAS\030%20DEPARTEMENT%20FINANCIER\010%20COMPTABILITE\EXERCISE%202015\020%20FACTURES%20ACHAT\EXPERTIS\Bordereau_615_3943_2015032614051478.pdf" TargetMode="External"/><Relationship Id="rId973" Type="http://schemas.openxmlformats.org/officeDocument/2006/relationships/hyperlink" Target="file:///\\192.168.0.150\Commun\01-ATIS%20GROUP\020%20ATIS%20SAS\030%20DEPARTEMENT%20FINANCIER\010%20COMPTABILITE\EXERCISE%202016\020%20FACTURES%20ACHAT\LA%20POSTE\16-06%20JUIN\LA%20POSTE%20-%20Fact%2044360570%20-%2009.06.16.pdf" TargetMode="External"/><Relationship Id="rId1049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8776%20(0812016)%20-%2030.06.16.pdf" TargetMode="External"/><Relationship Id="rId1256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1071%20(1072016)%20-%2014.09.16.pdf" TargetMode="External"/><Relationship Id="rId2002" Type="http://schemas.openxmlformats.org/officeDocument/2006/relationships/hyperlink" Target="file:///\\192.168.0.150\Commun\01-ATIS%20GROUP\020%20ATIS%20SAS\030%20DEPARTEMENT%20FINANCIER\010%20COMPTABILITE\EXERCISE%202017\020%20FACTURES%20ACHAT\NOVA%20PEOPLE\17-06%20JUIN\NOVA%20PEOPLE%20UK%20-%20Fact%204872%20(Manester)%20-%2030.06.17.pdf" TargetMode="External"/><Relationship Id="rId2086" Type="http://schemas.openxmlformats.org/officeDocument/2006/relationships/hyperlink" Target="file:///\\192.168.0.150\Commun\01-ATIS%20GROUP\020%20ATIS%20SAS\030%20DEPARTEMENT%20FINANCIER\010%20COMPTABILITE\EXERCISE%202017\020%20FACTURES%20ACHAT\NOVA%20PEOPLE\17-07%20JUILLET\NOVA%20PEOPLE%20-%20Fact%204896%20(MANESTER)%20JUILLET%20-%2031.07.17.pdf" TargetMode="External"/><Relationship Id="rId833" Type="http://schemas.openxmlformats.org/officeDocument/2006/relationships/hyperlink" Target="file:///\\192.168.0.150\Commun\01-ATIS%20GROUP\020%20ATIS%20SAS\030%20DEPARTEMENT%20FINANCIER\010%20COMPTABILITE\EXERCISE%202016\020%20FACTURES%20ACHAT\CIPRES\16-04%20AVRIL\CIPRES%20-%20Cotisation%201er%20T%202016%20-%2015.04.16.pdf" TargetMode="External"/><Relationship Id="rId1116" Type="http://schemas.openxmlformats.org/officeDocument/2006/relationships/hyperlink" Target="file:///\\192.168.0.150\Commun\01-ATIS%20GROUP\020%20ATIS%20SAS\030%20DEPARTEMENT%20FINANCIER\010%20COMPTABILITE\EXERCISE%202016\020%20FACTURES%20ACHAT\BIMV\16-07%20JUILLET\BIMV%20-%20Fact%20EDU%20F%202016_0080%20(MARQUANT)%20-%2022.07.16.pdf" TargetMode="External"/><Relationship Id="rId1463" Type="http://schemas.openxmlformats.org/officeDocument/2006/relationships/hyperlink" Target="file:///\\192.168.0.150\Commun\01-ATIS%20GROUP\020%20ATIS%20SAS\030%20DEPARTEMENT%20FINANCIER\010%20COMPTABILITE\EXERCISE%202014\020%20FACTURES%20ACHAT\SCI%20COUPERIGNE\14-05%20MAI\SCI%20COUPERIGNE%20-%20Fact%20577%20-%2019.05.14.pdf" TargetMode="External"/><Relationship Id="rId1670" Type="http://schemas.openxmlformats.org/officeDocument/2006/relationships/hyperlink" Target="file:///\\192.168.0.150\Commun\01-ATIS%20GROUP\020%20ATIS%20SAS\030%20DEPARTEMENT%20FINANCIER\010%20COMPTABILITE\EXERCISE%202017\020%20FACTURES%20ACHAT\IRATA\PAYEES\149715%20150032%20150169\IRATA%20-%20Fact%20149715%20-%2011.01.17.pdf" TargetMode="External"/><Relationship Id="rId1768" Type="http://schemas.openxmlformats.org/officeDocument/2006/relationships/hyperlink" Target="file:///\\192.168.0.150\Commun\01-ATIS%20GROUP\020%20ATIS%20SAS\030%20DEPARTEMENT%20FINANCIER\010%20COMPTABILITE\EXERCISE%202017\020%20FACTURES%20ACHAT\VERTICAL%20SYSTEM%20(TODESCO%20Gionet)\17-04%20AVRIL\VERTICAL%20ACCESS%20TODESCO%20-%20Fact%201703T%20-%2010.04.17.pdf" TargetMode="External"/><Relationship Id="rId265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50%20-%20Online%20upgrade%20L2%20Kevin%20PAUL%20-%2029.07.15.pdf" TargetMode="External"/><Relationship Id="rId472" Type="http://schemas.openxmlformats.org/officeDocument/2006/relationships/hyperlink" Target="file:///\\192.168.0.150\Commun\01-ATIS%20GROUP\020%20ATIS%20SAS\030%20DEPARTEMENT%20FINANCIER\010%20COMPTABILITE\EXERCISE%202016\020%20FACTURES%20ACHAT\HOTEL%20BALLADINS\15-11%20NOVEMBRE\BALLADINS%20-%20Fact%20pr&#233;liminaire%20-%2020.11.15.pdf" TargetMode="External"/><Relationship Id="rId900" Type="http://schemas.openxmlformats.org/officeDocument/2006/relationships/hyperlink" Target="file:///\\192.168.0.150\Commun\01-ATIS%20GROUP\020%20ATIS%20SAS\030%20DEPARTEMENT%20FINANCIER\010%20COMPTABILITE\EXERCISE%202016\020%20FACTURES%20ACHAT\LEBHAR%20Vincent\16-05%20MAI\V%20LEBHAR%20-%20Fact%20F2016050005%20-%2010.05.16.pdf" TargetMode="External"/><Relationship Id="rId1323" Type="http://schemas.openxmlformats.org/officeDocument/2006/relationships/hyperlink" Target="file:///\\192.168.0.150\Commun\01-ATIS%20GROUP\020%20ATIS%20SAS\030%20DEPARTEMENT%20FINANCIER\010%20COMPTABILITE\EXERCISE%202017\020%20FACTURES%20ACHAT\GITE%20L'ENSOLEIADA\11-16%20NOVEMBRE\L'ENSOLEIADA%20-%20Fact%202%20-%2005.11.16.pdf" TargetMode="External"/><Relationship Id="rId1530" Type="http://schemas.openxmlformats.org/officeDocument/2006/relationships/hyperlink" Target="file:///\\192.168.0.150\Commun\01-ATIS%20GROUP\020%20ATIS%20SAS\030%20DEPARTEMENT%20FINANCIER\010%20COMPTABILITE\EXERCISE%202017\020%20FACTURES%20ACHAT\NOVA%20SUBSEA\16-12%20DECEMBRE\NOVA%20-%20Avoir%205885%20(MANESTER%20fact%205810)%20-%2031.12.16.pdf" TargetMode="External"/><Relationship Id="rId1628" Type="http://schemas.openxmlformats.org/officeDocument/2006/relationships/hyperlink" Target="file:///\\192.168.0.150\Commun\01-ATIS%20GROUP\020%20ATIS%20SAS\030%20DEPARTEMENT%20FINANCIER\010%20COMPTABILITE\EXERCISE%202017\020%20FACTURES%20ACHAT\CCIR%20PACA_OCTA%20REGIONAL\OCTA%20-%20Cotisation%20taxe%20d'apprentissage%202017%20-%2005701824%20-%2021.02.17.pdf" TargetMode="External"/><Relationship Id="rId1975" Type="http://schemas.openxmlformats.org/officeDocument/2006/relationships/hyperlink" Target="file:///\\192.168.0.150\Commun\01-ATIS%20GROUP\020%20ATIS%20SAS\030%20DEPARTEMENT%20FINANCIER\010%20COMPTABILITE\EXERCISE%202017\020%20FACTURES%20ACHAT\TOTAL\17-06%20JUIN\TOTAL%20-%20Fact%20F7H69159%20-%2030.06.17.pdf" TargetMode="External"/><Relationship Id="rId2153" Type="http://schemas.openxmlformats.org/officeDocument/2006/relationships/hyperlink" Target="file:///\\192.168.0.150\Commun\01-ATIS%20GROUP\020%20ATIS%20SAS\030%20DEPARTEMENT%20FINANCIER\010%20COMPTABILITE\EXERCISE%202017\020%20FACTURES%20ACHAT\REESO\17-09%20SEPTEMBRE\REESO%20-%20Fact%20FC0011%2028.09.17.pdf" TargetMode="External"/><Relationship Id="rId125" Type="http://schemas.openxmlformats.org/officeDocument/2006/relationships/hyperlink" Target="file:///\\192.168.0.150\Commun\01-ATIS%20GROUP\020%20ATIS%20SAS\030%20DEPARTEMENT%20FINANCIER\010%20COMPTABILITE\EXERCISE%202015\020%20FACTURES%20ACHAT\SDV\SDV%20Facture%2018500%2080571022%20du%2026.03.15.pdf" TargetMode="External"/><Relationship Id="rId332" Type="http://schemas.openxmlformats.org/officeDocument/2006/relationships/hyperlink" Target="file:///\\192.168.0.150\Commun\01-ATIS%20GROUP\020%20ATIS%20SAS\030%20DEPARTEMENT%20FINANCIER\010%20COMPTABILITE\EXERCISE%202015\020%20FACTURES%20ACHAT\DHL\ao&#251;t%202015\DHL%20-%20Fact%20MRS3395984%20-%2031.08.15.pdf" TargetMode="External"/><Relationship Id="rId777" Type="http://schemas.openxmlformats.org/officeDocument/2006/relationships/hyperlink" Target="file:///\\192.168.0.150\Commun\01-ATIS%20GROUP\020%20ATIS%20SAS\030%20DEPARTEMENT%20FINANCIER\010%20COMPTABILITE\EXERCISE%202016\020%20FACTURES%20ACHAT\AXA\RC%20PRESTA%204620830004\010416%20-%20011016\AXA%20-%20RC%204620830004%20-%20ADC1%20-%20010416-011016.pdf" TargetMode="External"/><Relationship Id="rId984" Type="http://schemas.openxmlformats.org/officeDocument/2006/relationships/hyperlink" Target="file:///\\192.168.0.150\Commun\01-ATIS%20GROUP\020%20ATIS%20SAS\030%20DEPARTEMENT%20FINANCIER\010%20COMPTABILITE\EXERCISE%202015\020%20FACTURES%20ACHAT\OLYMPUS\Olympus%20Fact%20008477723%20du%2020.01.15.pdf" TargetMode="External"/><Relationship Id="rId1835" Type="http://schemas.openxmlformats.org/officeDocument/2006/relationships/hyperlink" Target="file:///\\192.168.0.150\Commun\01-ATIS%20GROUP\020%20ATIS%20SAS\030%20DEPARTEMENT%20FINANCIER\010%20COMPTABILITE\EXERCISE%202017\020%20FACTURES%20ACHAT\NOVA%20PEOPLE\17-04%20AVRIL\NOVA%20-%20Fact%204835%20(PRIZMIC)%20-%2030.04.17.pdf" TargetMode="External"/><Relationship Id="rId2013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582%20-%2017.07.17.pdf" TargetMode="External"/><Relationship Id="rId2220" Type="http://schemas.openxmlformats.org/officeDocument/2006/relationships/hyperlink" Target="file:///\\192.168.0.150\Commun\01-ATIS%20GROUP\020%20ATIS%20SAS\030%20DEPARTEMENT%20FINANCIER\010%20COMPTABILITE\EXERCISE%202018\020%20FACTURES%20ACHAT\ATIS%20WORLDWIDED%20LIMITED\17-11%20NOVEMBRE\ATIS%20WORLDWIDED%20LIMITED%20-%20Fact%209-%2009.11.17.pdf" TargetMode="External"/><Relationship Id="rId637" Type="http://schemas.openxmlformats.org/officeDocument/2006/relationships/hyperlink" Target="file:///\\192.168.0.150\Commun\01-ATIS%20GROUP\020%20ATIS%20SAS\030%20DEPARTEMENT%20FINANCIER\010%20COMPTABILITE\EXERCISE%202016\020%20FACTURES%20ACHAT\DPMC\15-12%20DECEMBRE\DPMC%20-%20Fact%2015.12.336%20-%2021.12.15.pdf" TargetMode="External"/><Relationship Id="rId844" Type="http://schemas.openxmlformats.org/officeDocument/2006/relationships/hyperlink" Target="file:///\\192.168.0.150\Commun\01-ATIS%20GROUP\020%20ATIS%20SAS\030%20DEPARTEMENT%20FINANCIER\010%20COMPTABILITE\EXERCISE%202016\020%20FACTURES%20ACHAT\EVOLUTEC\16-02%20FEVRIER\EVOLUTEC%20-%20Fact%20160202087%20(BOUVIER)%20-%2028.02.16.pdf" TargetMode="External"/><Relationship Id="rId1267" Type="http://schemas.openxmlformats.org/officeDocument/2006/relationships/hyperlink" Target="file:///\\192.168.0.150\Commun\01-ATIS%20GROUP\020%20ATIS%20SAS\030%20DEPARTEMENT%20FINANCIER\010%20COMPTABILITE\EXERCISE%202016\020%20FACTURES%20ACHAT\AU%20VIEUX%20CAMPEUR\16-09%20SEPTEMBRE\AU%20VIEUX%20CAMP%20-%20Fact%20FA055262%20-%2022.09.16.pdf" TargetMode="External"/><Relationship Id="rId1474" Type="http://schemas.openxmlformats.org/officeDocument/2006/relationships/hyperlink" Target="file:///\\192.168.0.150\Commun\01-ATIS%20GROUP\020%20ATIS%20SAS\030%20DEPARTEMENT%20FINANCIER\010%20COMPTABILITE\EXERCISE%202017\020%20FACTURES%20ACHAT\CORIALIS%20ENGINEERS\16-11%20NOVEMBRE\CORIALIS%20-%20Fact%2016113666%20(J%20DA%20COSTA%20Octobre%202016)%20-%2030.11.16.pdf" TargetMode="External"/><Relationship Id="rId1681" Type="http://schemas.openxmlformats.org/officeDocument/2006/relationships/hyperlink" Target="file:///\\192.168.0.150\Commun\01-ATIS%20GROUP\020%20ATIS%20SAS\030%20DEPARTEMENT%20FINANCIER\010%20COMPTABILITE\EXERCISE%202017\020%20FACTURES%20ACHAT\EVOLUTEC\17-02%20FEVRIER\EVOLUTEC_INTER%20-%20Fact%20EI170201316%20(CAMLONG)%20-%2028.02.17.pdf" TargetMode="External"/><Relationship Id="rId1902" Type="http://schemas.openxmlformats.org/officeDocument/2006/relationships/hyperlink" Target="file:///\\192.168.0.150\Commun\01-ATIS%20GROUP\020%20ATIS%20SAS\030%20DEPARTEMENT%20FINANCIER\010%20COMPTABILITE\EXERCISE%202017\020%20FACTURES%20ACHAT\NOVA%20PEOPLE\17-05%20MAI\NOVA%20PEOPLE%20(UK)%20-%20Fact%204855%20(SINTIC)%20-%2031.05.17.pdf" TargetMode="External"/><Relationship Id="rId2097" Type="http://schemas.openxmlformats.org/officeDocument/2006/relationships/hyperlink" Target="file:///\\192.168.0.150\Commun\01-ATIS%20GROUP\020%20ATIS%20SAS\030%20DEPARTEMENT%20FINANCIER\010%20COMPTABILITE\EXERCISE%202017\020%20FACTURES%20ACHAT\LYRECO\17-08%20AOUT\LYRECO%20-%20Fact%205810343321%20-%2031.08.17.pdf" TargetMode="External"/><Relationship Id="rId276" Type="http://schemas.openxmlformats.org/officeDocument/2006/relationships/hyperlink" Target="file:///\\192.168.0.150\Commun\01-ATIS%20GROUP\020%20ATIS%20SAS\030%20DEPARTEMENT%20FINANCIER\010%20COMPTABILITE\EXERCISE%202015\020%20FACTURES%20ACHAT\CBSA\juillet%202015\CBSA%20-%20Fact%207377%20(N%20SADEGHI)%20-%2030.07.15.pdf" TargetMode="External"/><Relationship Id="rId483" Type="http://schemas.openxmlformats.org/officeDocument/2006/relationships/hyperlink" Target="file:///\\192.168.0.150\Commun\01-ATIS%20GROUP\020%20ATIS%20SAS\030%20DEPARTEMENT%20FINANCIER\010%20COMPTABILITE\EXERCISE%202016\020%20FACTURES%20ACHAT\SIXT\15-10%20OCTOBRE\SIXT%20-%20Fact%2055199839%20-%2023.10.15.pdf" TargetMode="External"/><Relationship Id="rId690" Type="http://schemas.openxmlformats.org/officeDocument/2006/relationships/hyperlink" Target="file:///\\192.168.0.150\Commun\01-ATIS%20GROUP\020%20ATIS%20SAS\030%20DEPARTEMENT%20FINANCIER\010%20COMPTABILITE\EXERCISE%202014\020%20FACTURES%20ACHAT\SCI%20COUPERIGNE\14-07%20JUILLET\SCI%20COUPERIGNE%20-%20Fact%20599%20(4T2014)%20-%2025.07.14.pdf" TargetMode="External"/><Relationship Id="rId704" Type="http://schemas.openxmlformats.org/officeDocument/2006/relationships/hyperlink" Target="file:///\\192.168.0.150\Commun\01-ATIS%20GROUP\020%20ATIS%20SAS\030%20DEPARTEMENT%20FINANCIER\010%20COMPTABILITE\EXERCISE%202016\020%20FACTURES%20ACHAT\ORANGE\COMPTE%2061021161\16-01%20JANVIER\ORANGE%20-%20Fact%2046502989%20-%2031.01.16.pdf" TargetMode="External"/><Relationship Id="rId911" Type="http://schemas.openxmlformats.org/officeDocument/2006/relationships/hyperlink" Target="file:///\\192.168.0.150\Commun\01-ATIS%20GROUP\020%20ATIS%20SAS\030%20DEPARTEMENT%20FINANCIER\010%20COMPTABILITE\EXERCISE%202016\020%20FACTURES%20ACHAT\IRATA\Fact%20PAYEES\144019%20144185%20144260%20144920%20145219\IRATA%20-%20Fact%20144185%20-%2016.02.16.pdf" TargetMode="External"/><Relationship Id="rId1127" Type="http://schemas.openxmlformats.org/officeDocument/2006/relationships/hyperlink" Target="file:///\\192.168.0.150\Commun\01-ATIS%20GROUP\020%20ATIS%20SAS\030%20DEPARTEMENT%20FINANCIER\010%20COMPTABILITE\EXERCISE%202016\020%20FACTURES%20ACHAT\KILOMETRES%20SERVICES\16-07%20JUILLET\KM%20SCES%20-%20Fact%20FC9847%20(LAKKIMI)%20-%2012.07.16.pdf" TargetMode="External"/><Relationship Id="rId1334" Type="http://schemas.openxmlformats.org/officeDocument/2006/relationships/hyperlink" Target="file:///\\192.168.0.150\Commun\01-ATIS%20GROUP\020%20ATIS%20SAS\030%20DEPARTEMENT%20FINANCIER\010%20COMPTABILITE\EXERCISE%202017\020%20FACTURES%20ACHAT\LAKKIMI%20Karim\16-11%20NOVEMBRE\LAKKIMI%20-%20Fact%20TEPA_KAO_ATISSAS_03_OCT2016%20-%2003.11.16.pdf" TargetMode="External"/><Relationship Id="rId1541" Type="http://schemas.openxmlformats.org/officeDocument/2006/relationships/hyperlink" Target="file:///\\192.168.0.150\Commun\01-ATIS%20GROUP\020%20ATIS%20SAS\030%20DEPARTEMENT%20FINANCIER\010%20COMPTABILITE\EXERCISE%202017\020%20FACTURES%20ACHAT\PETZL\17-01%20JANVIER\PETZL%20-%20Fact%207000117209%20(0412017)%20-%2024.01.17.pdf" TargetMode="External"/><Relationship Id="rId1779" Type="http://schemas.openxmlformats.org/officeDocument/2006/relationships/hyperlink" Target="file:///\\192.168.0.150\Commun\01-ATIS%20GROUP\020%20ATIS%20SAS\030%20DEPARTEMENT%20FINANCIER\010%20COMPTABILITE\EXERCISE%202017\020%20FACTURES%20ACHAT\ORANGE\0442437967\17-04%20AVRIL\ORANGE%20-%200442437967%2017C7-%201D04%20-%2013.04.17.pdf" TargetMode="External"/><Relationship Id="rId1986" Type="http://schemas.openxmlformats.org/officeDocument/2006/relationships/hyperlink" Target="file:///\\192.168.0.150\Commun\01-ATIS%20GROUP\020%20ATIS%20SAS\030%20DEPARTEMENT%20FINANCIER\010%20COMPTABILITE\EXERCISE%202017\020%20FACTURES%20ACHAT\VOLKSWAGEN%20BANK\17-07%20JUILLET\VLKSWGN%20BK%20-%20Fact%20F034358533%20-%2001.07.17.pdf" TargetMode="External"/><Relationship Id="rId2164" Type="http://schemas.openxmlformats.org/officeDocument/2006/relationships/hyperlink" Target="file:///\\192.168.0.150\Commun\01-ATIS%20GROUP\020%20ATIS%20SAS\030%20DEPARTEMENT%20FINANCIER\010%20COMPTABILITE\EXERCISE%202017\020%20FACTURES%20ACHAT\STICKAD\17-09%20SEPTEMBRE\STICKAD%20-%20Fact%202017_09_00007%20-%2029.09.17.pdf" TargetMode="External"/><Relationship Id="rId40" Type="http://schemas.openxmlformats.org/officeDocument/2006/relationships/hyperlink" Target="file:///\\192.168.0.150\Commun\01-ATIS%20GROUP\020%20ATIS%20SAS\030%20DEPARTEMENT%20FINANCIER\010%20COMPTABILITE\EXERCISE%202015\020%20FACTURES%20ACHAT\PETZL\f&#233;vrier%202015\PETZL%20FACTURE_I_619089.PDF" TargetMode="External"/><Relationship Id="rId136" Type="http://schemas.openxmlformats.org/officeDocument/2006/relationships/hyperlink" Target="file:///\\192.168.0.150\Commun\01-ATIS%20GROUP\020%20ATIS%20SAS\030%20DEPARTEMENT%20FINANCIER\010%20COMPTABILITE\EXERCISE%202015\020%20FACTURES%20ACHAT\SIXT%20LOCATION\juin%202015\SIXT%20-%20Fact%2054916208%20-%2027.05.15.pdf" TargetMode="External"/><Relationship Id="rId343" Type="http://schemas.openxmlformats.org/officeDocument/2006/relationships/hyperlink" Target="file:///\\192.168.0.150\Commun\01-ATIS%20GROUP\020%20ATIS%20SAS\030%20DEPARTEMENT%20FINANCIER\010%20COMPTABILITE\EXERCISE%202015\020%20FACTURES%20ACHAT\BRUNEAU\BRUNEAU%20-%20Fact%2013.160.579%20-%2004.09.15.pdf" TargetMode="External"/><Relationship Id="rId550" Type="http://schemas.openxmlformats.org/officeDocument/2006/relationships/hyperlink" Target="file:///\\192.168.0.150\Commun\01-ATIS%20GROUP\020%20ATIS%20SAS\030%20DEPARTEMENT%20FINANCIER\010%20COMPTABILITE\EXERCISE%202016\020%20FACTURES%20ACHAT\PETZL\15-12%20DECEMBRE\PETZL%20-%20Fact%20680346%20(0182016)%20-%2018.12.15.pdf" TargetMode="External"/><Relationship Id="rId788" Type="http://schemas.openxmlformats.org/officeDocument/2006/relationships/hyperlink" Target="file:///\\192.168.0.150\Commun\01-ATIS%20GROUP\020%20ATIS%20SAS\030%20DEPARTEMENT%20FINANCIER\010%20COMPTABILITE\EXERCISE%202016\020%20FACTURES%20ACHAT\EUROSTRAL\16-03%20MARS" TargetMode="External"/><Relationship Id="rId995" Type="http://schemas.openxmlformats.org/officeDocument/2006/relationships/hyperlink" Target="file:///\\192.168.0.150\Commun\01-ATIS%20GROUP\020%20ATIS%20SAS\030%20DEPARTEMENT%20FINANCIER\010%20COMPTABILITE\EXERCISE%202014\020%20FACTURES%20ACHAT\PETZL\FACTURE_I_557997%20PETZL%2028.04.14.PDF" TargetMode="External"/><Relationship Id="rId1180" Type="http://schemas.openxmlformats.org/officeDocument/2006/relationships/hyperlink" Target="file:///\\192.168.0.150\Commun\01-ATIS%20GROUP\020%20ATIS%20SAS\030%20DEPARTEMENT%20FINANCIER\010%20COMPTABILITE\EXERCISE%202016\020%20FACTURES%20ACHAT\PETZL\16-08%20AOUT\PETZL%20-%20Fact%207000073187%20(0952016)%20-%2017.08.16.pdf" TargetMode="External"/><Relationship Id="rId1401" Type="http://schemas.openxmlformats.org/officeDocument/2006/relationships/hyperlink" Target="file:///\\192.168.0.150\Commun\01-ATIS%20GROUP\020%20ATIS%20SAS\030%20DEPARTEMENT%20FINANCIER\010%20COMPTABILITE\EXERCISE%202017\020%20FACTURES%20ACHAT\DRONES%20LAB\16-12%20DECEMBRE\DRONES%20LAB%20-%20Fact%20DL%20140315%20-%2014.12.16.pdf" TargetMode="External"/><Relationship Id="rId1639" Type="http://schemas.openxmlformats.org/officeDocument/2006/relationships/hyperlink" Target="file:///\\192.168.0.150\Commun\01-ATIS%20GROUP\020%20ATIS%20SAS\030%20DEPARTEMENT%20FINANCIER\010%20COMPTABILITE\EXERCISE%202017\020%20FACTURES%20ACHAT\ANGALAVOQ%20(T%20CORNU)\17-02%20FEVRIER\ANGALAVOQ%20-%20Fact%202017002%20-%2027.02.17.pdf" TargetMode="External"/><Relationship Id="rId1846" Type="http://schemas.openxmlformats.org/officeDocument/2006/relationships/hyperlink" Target="file:///\\192.168.0.150\Commun\01-ATIS%20GROUP\020%20ATIS%20SAS\030%20DEPARTEMENT%20FINANCIER\010%20COMPTABILITE\EXERCISE%202017\020%20FACTURES%20ACHAT\CORIALIS\17-04%20AVRIL\CORIALIS%20-%20Fact%2017048%20(DA%20COSTA)%20-%2030.04.17.pdf" TargetMode="External"/><Relationship Id="rId2024" Type="http://schemas.openxmlformats.org/officeDocument/2006/relationships/hyperlink" Target="file:///\\192.168.0.150\Commun\01-ATIS%20GROUP\020%20ATIS%20SAS\030%20DEPARTEMENT%20FINANCIER\010%20COMPTABILITE\EXERCISE%202017\020%20FACTURES%20ACHAT\ELEVATED%20SYSTEMS\17-07%20JUILLET\ELEVATED%20SYSTEMS%20-%20Fact%201121%20-%2028.07.17.pdf" TargetMode="External"/><Relationship Id="rId2231" Type="http://schemas.openxmlformats.org/officeDocument/2006/relationships/hyperlink" Target="file:///\\192.168.0.150\Commun\01-ATIS%20GROUP\020%20ATIS%20SAS\030%20DEPARTEMENT%20FINANCIER\010%20COMPTABILITE\EXERCISE%202017\020%20FACTURES%20ACHAT\PROGRESSIVE\17-03%20MARS\PROGRESSIVE%20-%20fact%2001008000650583%2031.03.17.pdf" TargetMode="External"/><Relationship Id="rId203" Type="http://schemas.openxmlformats.org/officeDocument/2006/relationships/hyperlink" Target="file:///\\192.168.0.150\Commun\01-ATIS%20GROUP\020%20ATIS%20SAS\030%20DEPARTEMENT%20FINANCIER\010%20COMPTABILITE\EXERCISE%202015\020%20FACTURES%20ACHAT\EVOLUTEC\15.06%20JUIN\EVOLUTEC%20-%20Fact%20EI150600865%20(LOUBET)%20-%2030.06.15.pdf" TargetMode="External"/><Relationship Id="rId648" Type="http://schemas.openxmlformats.org/officeDocument/2006/relationships/hyperlink" Target="file:///\\192.168.0.150\Commun\01-ATIS%20GROUP\020%20ATIS%20SAS\030%20DEPARTEMENT%20FINANCIER\010%20COMPTABILITE\EXERCISE%202016\020%20FACTURES%20ACHAT\CDISCOUNT%20PRO\16-01%20JANVIER\CDISCOUNTPRO%20-%20Fact%20118541489%20-%2028.01.16.pdf" TargetMode="External"/><Relationship Id="rId855" Type="http://schemas.openxmlformats.org/officeDocument/2006/relationships/hyperlink" Target="file:///\\192.168.0.150\Commun\01-ATIS%20GROUP\020%20ATIS%20SAS\030%20DEPARTEMENT%20FINANCIER\010%20COMPTABILITE\EXERCISE%202016\020%20FACTURES%20ACHAT\COENS%20ENERGY\16-04%20AVRIL\COENS%20-%20Fact%20193167-01-MP1603%20-%2007.04.16.pdf" TargetMode="External"/><Relationship Id="rId1040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6932%20(0842016)%20-%2022.06.16.pdf" TargetMode="External"/><Relationship Id="rId1278" Type="http://schemas.openxmlformats.org/officeDocument/2006/relationships/hyperlink" Target="file:///\\192.168.0.150\Commun\01-ATIS%20GROUP\020%20ATIS%20SAS\030%20DEPARTEMENT%20FINANCIER\010%20COMPTABILITE\EXERCISE%202016\020%20FACTURES%20ACHAT\CORIALIS\16-09%20SEPTEMBRE\CORIALIS%20-%20Fact%2016236%20(DUPRAT%20Sept%20services)%20-%2030.09.16.pdf" TargetMode="External"/><Relationship Id="rId1485" Type="http://schemas.openxmlformats.org/officeDocument/2006/relationships/hyperlink" Target="file:///\\192.168.0.150\Commun\01-ATIS%20GROUP\020%20ATIS%20SAS\030%20DEPARTEMENT%20FINANCIER\010%20COMPTABILITE\EXERCISE%202017\020%20FACTURES%20ACHAT\SC%20SOLO\17-01%20JANVIER\SC%20SOLO%20-%20Fact%202%20-%2010.01.17.pdf" TargetMode="External"/><Relationship Id="rId1692" Type="http://schemas.openxmlformats.org/officeDocument/2006/relationships/hyperlink" Target="file:///\\192.168.0.150\Commun\01-ATIS%20GROUP\020%20ATIS%20SAS\030%20DEPARTEMENT%20FINANCIER\010%20COMPTABILITE\EXERCISE%202017\020%20FACTURES%20ACHAT\ACTUAL\17-02%20FEVRIER\ACTUAL%20-%20Fact%20796_1000070%20-%2028.02.17.pdf" TargetMode="External"/><Relationship Id="rId1706" Type="http://schemas.openxmlformats.org/officeDocument/2006/relationships/hyperlink" Target="file:///\\192.168.0.150\Commun\01-ATIS%20GROUP\020%20ATIS%20SAS\030%20DEPARTEMENT%20FINANCIER\010%20COMPTABILITE\EXERCISE%202016\020%20FACTURES%20ACHAT\PROWAR%20(NAVIER%20St&#233;phane)\16-07%20JUILLET\S%20NAVIER%20-%20Fact%201%20-%2002.07.16.pdf" TargetMode="External"/><Relationship Id="rId1913" Type="http://schemas.openxmlformats.org/officeDocument/2006/relationships/hyperlink" Target="file:///\\192.168.0.150\Commun\01-ATIS%20GROUP\020%20ATIS%20SAS\030%20DEPARTEMENT%20FINANCIER\010%20COMPTABILITE\EXERCISE%202017\020%20FACTURES%20ACHAT\PETZL\17-06%20JUIN\PETZL%20-%20Fact%207000163097%20(0722017)%20-%2012.06.17.pdf" TargetMode="External"/><Relationship Id="rId287" Type="http://schemas.openxmlformats.org/officeDocument/2006/relationships/hyperlink" Target="file:///\\192.168.0.150\Commun\01-ATIS%20GROUP\020%20ATIS%20SAS\030%20DEPARTEMENT%20FINANCIER\010%20COMPTABILITE\EXERCISE%202015\020%20FACTURES%20ACHAT\HILTI\juillet%202015\HILTI%20-%20Fact%20FM%204091553519%20-%2001.07.15.pdf" TargetMode="External"/><Relationship Id="rId410" Type="http://schemas.openxmlformats.org/officeDocument/2006/relationships/hyperlink" Target="file:///\\192.168.0.150\Commun\01-ATIS%20GROUP\020%20ATIS%20SAS\030%20DEPARTEMENT%20FINANCIER\010%20COMPTABILITE\EXERCISE%202015\020%20FACTURES%20ACHAT\Associated%20maritime%20Affairs\07%20-%20Juillet%202015\AMA%20-%20Fact%20IVH1022-150701%20-%2009.07.15.pdf" TargetMode="External"/><Relationship Id="rId494" Type="http://schemas.openxmlformats.org/officeDocument/2006/relationships/hyperlink" Target="file:///\\192.168.0.150\Commun\01-ATIS%20GROUP\020%20ATIS%20SAS\030%20DEPARTEMENT%20FINANCIER\010%20COMPTABILITE\EXERCISE%202016\020%20FACTURES%20ACHAT\TINDILLER%20&amp;%20PINTO\15-11%20NOVEMBRE\TINDILLER%20&amp;%20PINTO%20-%20Fact%2016%20-%2030.11.15.pdf" TargetMode="External"/><Relationship Id="rId508" Type="http://schemas.openxmlformats.org/officeDocument/2006/relationships/hyperlink" Target="file:///\\192.168.0.150\Commun\01-ATIS%20GROUP\020%20ATIS%20SAS\030%20DEPARTEMENT%20FINANCIER\010%20COMPTABILITE\EXERCISE%202015\020%20FACTURES%20ACHAT\LODGIS%20PERDIGUES\QUITTANCE%20DE%20LOYER%20ATIS%20mars%20-%20avril%202015.pdf" TargetMode="External"/><Relationship Id="rId715" Type="http://schemas.openxmlformats.org/officeDocument/2006/relationships/hyperlink" Target="file:///\\192.168.0.150\Commun\01-ATIS%20GROUP\020%20ATIS%20SAS\030%20DEPARTEMENT%20FINANCIER\010%20COMPTABILITE\EXERCISE%202016\020%20FACTURES%20ACHAT\ORANGE\CONTRAT%20NZ08015\16-03%20MARS\ORANGE%20-%20Fact%20F5587748%20-%2001.03.16.pdf" TargetMode="External"/><Relationship Id="rId922" Type="http://schemas.openxmlformats.org/officeDocument/2006/relationships/hyperlink" Target="file:///\\192.168.0.150\Commun\01-ATIS%20GROUP\020%20ATIS%20SAS\030%20DEPARTEMENT%20FINANCIER\010%20COMPTABILITE\EXERCISE%202016\020%20FACTURES%20ACHAT\URBAN%20EVASION\15-12%20DECEMBRE\URBAN%20EVASION%20-%20Fact%202015-12-009%20-%2018.12.15.pdf" TargetMode="External"/><Relationship Id="rId1138" Type="http://schemas.openxmlformats.org/officeDocument/2006/relationships/hyperlink" Target="file:///\\192.168.0.150\Commun\01-ATIS%20GROUP\020%20ATIS%20SAS\030%20DEPARTEMENT%20FINANCIER\010%20COMPTABILITE\EXERCISE%202016\020%20FACTURES%20ACHAT\NOVA%20SUBSEA\16-07%20JUILLET\NOVA%20-%20Fact%205433%20(CATALAN)%20-%2031.07.16.pdf" TargetMode="External"/><Relationship Id="rId1345" Type="http://schemas.openxmlformats.org/officeDocument/2006/relationships/hyperlink" Target="file:///\\192.168.0.150\Commun\01-ATIS%20GROUP\020%20ATIS%20SAS\030%20DEPARTEMENT%20FINANCIER\010%20COMPTABILITE\EXERCISE%202017\020%20FACTURES%20ACHAT\ACTUAL\16-10%20OCTOBRE\ACTUAL%20-%20Fact%20742_1000761%20-%2031.10.16.pdf" TargetMode="External"/><Relationship Id="rId1552" Type="http://schemas.openxmlformats.org/officeDocument/2006/relationships/hyperlink" Target="file:///\\192.168.0.150\Commun\01-ATIS%20GROUP\020%20ATIS%20SAS\030%20DEPARTEMENT%20FINANCIER\010%20COMPTABILITE\EXERCISE%202017\020%20FACTURES%20ACHAT\VERISURE%20SECURITAS\17-01%20JANVIER\VERISURE%20SECURITAS%20-%20Fact%201701C0061996%20-%2001.01.17.pdf" TargetMode="External"/><Relationship Id="rId1997" Type="http://schemas.openxmlformats.org/officeDocument/2006/relationships/hyperlink" Target="file:///\\192.168.0.150\Commun\01-ATIS%20GROUP\020%20ATIS%20SAS\030%20DEPARTEMENT%20FINANCIER\010%20COMPTABILITE\EXERCISE%202017\020%20FACTURES%20ACHAT\CAD%20UC\17-07%20JUILLET\CAD%20UC%20-%20Devis%20DEC_023963%20-%2011.07.17.pdf" TargetMode="External"/><Relationship Id="rId2175" Type="http://schemas.openxmlformats.org/officeDocument/2006/relationships/hyperlink" Target="file:///\\192.168.0.150\Commun\01-ATIS%20GROUP\020%20ATIS%20SAS\030%20DEPARTEMENT%20FINANCIER\010%20COMPTABILITE\EXERCISE%202018\020%20FACTURES%20ACHAT\ATIS%20WORLDWIDED%20LIMITED\17-10%20OCTOBRE\ATIS%20WORLDWIDED%20LIMITED%20-%20Fact%20FI%205%20-%2020.10.17.pdf" TargetMode="External"/><Relationship Id="rId147" Type="http://schemas.openxmlformats.org/officeDocument/2006/relationships/hyperlink" Target="file:///\\192.168.0.150\Commun\01-ATIS%20GROUP\020%20ATIS%20SAS\030%20DEPARTEMENT%20FINANCIER\010%20COMPTABILITE\EXERCISE%202014\020%20FACTURES%20ACHAT\VAC%20EDITIONS\F3511%20VAC%20EDITIONS%20du%2007.11.13.pdf" TargetMode="External"/><Relationship Id="rId354" Type="http://schemas.openxmlformats.org/officeDocument/2006/relationships/hyperlink" Target="file:///\\192.168.0.150\Commun\01-ATIS%20GROUP\020%20ATIS%20SAS\030%20DEPARTEMENT%20FINANCIER\010%20COMPTABILITE\EXERCISE%202015\020%20FACTURES%20ACHAT\BANQUE%20DE%20FRANCE\08%20-%20Ao&#251;t%202015\BQ%20DE%20FR%20-%20Fact%2020151363902615%20-%2006.08.15.pdf" TargetMode="External"/><Relationship Id="rId799" Type="http://schemas.openxmlformats.org/officeDocument/2006/relationships/hyperlink" Target="file:///\\192.168.0.150\Commun\01-ATIS%20GROUP\020%20ATIS%20SAS\030%20DEPARTEMENT%20FINANCIER\010%20COMPTABILITE\EXERCISE%202016\020%20FACTURES%20ACHAT\EXPERTIS\16-03%20MARS\EXPERTIS%20-%20Fact%2043304%20-%2031.03.16.pdf" TargetMode="External"/><Relationship Id="rId1191" Type="http://schemas.openxmlformats.org/officeDocument/2006/relationships/hyperlink" Target="file:///\\192.168.0.150\Commun\01-ATIS%20GROUP\020%20ATIS%20SAS\030%20DEPARTEMENT%20FINANCIER\010%20COMPTABILITE\EXERCISE%202016\020%20FACTURES%20ACHAT\NOVA%20SUBSEA\16-08%20AOUT\NOVA%20-%20Fact%205501%20(MANESTER)%20-%2031.08.16.pdf" TargetMode="External"/><Relationship Id="rId1205" Type="http://schemas.openxmlformats.org/officeDocument/2006/relationships/hyperlink" Target="file:///\\192.168.0.150\Commun\01-ATIS%20GROUP\020%20ATIS%20SAS\030%20DEPARTEMENT%20FINANCIER\010%20COMPTABILITE\EXERCISE%202017\020%20FACTURES%20ACHAT\YMF%20(MOUELLIC)\16-10%20OCTOBRE\YMF%20-%20Fact%2001_09_2016%20(frais)%20-%2006.10.16.pdf" TargetMode="External"/><Relationship Id="rId1857" Type="http://schemas.openxmlformats.org/officeDocument/2006/relationships/hyperlink" Target="file:///\\192.168.0.150\Commun\01-ATIS%20GROUP\020%20ATIS%20SAS\030%20DEPARTEMENT%20FINANCIER\010%20COMPTABILITE\EXERCISE%202017\020%20FACTURES%20ACHAT\APPARTCITY\17-05%20MAI\APPARTCITY%20-%20Fact%20075_%20(SANT%20ANNA)%20-%2019.05.17.pdf" TargetMode="External"/><Relationship Id="rId2035" Type="http://schemas.openxmlformats.org/officeDocument/2006/relationships/hyperlink" Target="file:///\\192.168.0.150\Commun\01-ATIS%20GROUP\020%20ATIS%20SAS\030%20DEPARTEMENT%20FINANCIER\010%20COMPTABILITE\EXERCISE%202017\020%20FACTURES%20ACHAT\SIXT\17-07%20JUILLET\SIXT%20-%20Fact%2056877780%20-%2026.07.17.pdf" TargetMode="External"/><Relationship Id="rId51" Type="http://schemas.openxmlformats.org/officeDocument/2006/relationships/hyperlink" Target="file:///\\192.168.0.150\Commun\01-ATIS%20GROUP\020%20ATIS%20SAS\030%20DEPARTEMENT%20FINANCIER\010%20COMPTABILITE\EXERCISE%202015\020%20FACTURES%20ACHAT\LANZA\mars%202015\Facture%20F150306%20IRATA%20ATIS%20E&#769;pinay%2002-06_03_2015.pdf" TargetMode="External"/><Relationship Id="rId561" Type="http://schemas.openxmlformats.org/officeDocument/2006/relationships/hyperlink" Target="file:///\\192.168.0.150\Commun\01-ATIS%20GROUP\020%20ATIS%20SAS\030%20DEPARTEMENT%20FINANCIER\010%20COMPTABILITE\EXERCISE%202016\020%20FACTURES%20ACHAT\ENERJIA\15-11%20NOVEMBRE\ENERJIA%20-%20Fact%20F2015.3686%20(FLOQUET)%20-%2030.11.15.pdf" TargetMode="External"/><Relationship Id="rId659" Type="http://schemas.openxmlformats.org/officeDocument/2006/relationships/hyperlink" Target="file:///\\192.168.0.150\Commun\01-ATIS%20GROUP\020%20ATIS%20SAS\030%20DEPARTEMENT%20FINANCIER\010%20COMPTABILITE\EXERCISE%202016\020%20FACTURES%20ACHAT\AZUR%20PREVENTION%20FORMATIONS\16-02%20FEVRIER\AZUR%20PREV%20FORM%20-%20Fact%20133%20-%2004.02.16.pdf" TargetMode="External"/><Relationship Id="rId866" Type="http://schemas.openxmlformats.org/officeDocument/2006/relationships/hyperlink" Target="file:///\\192.168.0.150\Commun\01-ATIS%20GROUP\020%20ATIS%20SAS\030%20DEPARTEMENT%20FINANCIER\010%20COMPTABILITE\EXERCISE%202016\020%20FACTURES%20ACHAT\CORIALIS\16-04%20AVRIL\CORIALIS%20-%20Fact%2016097%20(DUPRAT)%20-%2030.04.16.pdf" TargetMode="External"/><Relationship Id="rId1289" Type="http://schemas.openxmlformats.org/officeDocument/2006/relationships/hyperlink" Target="file:///\\192.168.0.150\Commun\01-ATIS%20GROUP\020%20ATIS%20SAS\030%20DEPARTEMENT%20FINANCIER\010%20COMPTABILITE\EXERCISE%202017\020%20FACTURES%20ACHAT\ARSYS\16-10%20OCTOBRE\ARSYS%20-%20Fact%20FR2016A002814%20-%2008.10.16.pdf" TargetMode="External"/><Relationship Id="rId1412" Type="http://schemas.openxmlformats.org/officeDocument/2006/relationships/hyperlink" Target="file:///\\192.168.0.150\Commun\01-ATIS%20GROUP\020%20ATIS%20SAS\030%20DEPARTEMENT%20FINANCIER\010%20COMPTABILITE\EXERCISE%202017\020%20FACTURES%20ACHAT\COMETRANS\16-11%20NOVEMBRE\COMETRANS%20-%20Fact%20100831%20-%2030.11.16.pdf" TargetMode="External"/><Relationship Id="rId1496" Type="http://schemas.openxmlformats.org/officeDocument/2006/relationships/hyperlink" Target="file:///\\192.168.0.150\Commun\01-ATIS%20GROUP\020%20ATIS%20SAS\030%20DEPARTEMENT%20FINANCIER\010%20COMPTABILITE\EXERCISE%202017\020%20FACTURES%20ACHAT\NOVA%20SUBSEA\16-12%20DECEMBRE\NOVA%20-%20Fact%205810%20(Prestation%20Manester)%20-%2031.12.16.pdf" TargetMode="External"/><Relationship Id="rId1717" Type="http://schemas.openxmlformats.org/officeDocument/2006/relationships/hyperlink" Target="file:///\\192.168.0.150\Commun\01-ATIS%20GROUP\020%20ATIS%20SAS\030%20DEPARTEMENT%20FINANCIER\010%20COMPTABILITE\EXERCISE%202017\020%20FACTURES%20ACHAT\FIDUCIAIRE%20DE%20LA%20DURANCE\17-04%20AVRIL\FIDUCIAIRE%20-%20Fact%202017_04-006912%20-%2004.04.17.pdf" TargetMode="External"/><Relationship Id="rId1924" Type="http://schemas.openxmlformats.org/officeDocument/2006/relationships/hyperlink" Target="file:///\\192.168.0.150\Commun\01-ATIS%20GROUP\020%20ATIS%20SAS\030%20DEPARTEMENT%20FINANCIER\010%20COMPTABILITE\EXERCISE%202017\020%20FACTURES%20ACHAT\CORIALIS\17-05%20MAI\CORIALIS%20-%20Fact%2017082%20(ODIN%20service)%20-%2031.05.17.pdf" TargetMode="External"/><Relationship Id="rId2242" Type="http://schemas.openxmlformats.org/officeDocument/2006/relationships/hyperlink" Target="file:///\\192.168.0.150\Commun\01-ATIS%20GROUP\020%20ATIS%20SAS\030%20DEPARTEMENT%20FINANCIER\010%20COMPTABILITE\EXERCISE%202018\020%20FACTURES%20ACHAT\CEFRI\17-12%20DECEMBRE\CEFRI%20-%20Fact%2020170757%20-%2001.12.17.pdf" TargetMode="External"/><Relationship Id="rId214" Type="http://schemas.openxmlformats.org/officeDocument/2006/relationships/hyperlink" Target="file:///\\192.168.0.150\Commun\01-ATIS%20GROUP\020%20ATIS%20SAS\030%20DEPARTEMENT%20FINANCIER\010%20COMPTABILITE\EXERCISE%202015\020%20FACTURES%20ACHAT\IRATA\juin%202015\IRATA%20-%20Fact%20140558%20-%20Online%20upgrade%20L2%20Philippe%20CALLENDRET%20-%2029.06.15.pdf" TargetMode="External"/><Relationship Id="rId298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43%20-%2006.08.15.pdf" TargetMode="External"/><Relationship Id="rId421" Type="http://schemas.openxmlformats.org/officeDocument/2006/relationships/hyperlink" Target="file:///\\192.168.0.150\Commun\01-ATIS%20GROUP\020%20ATIS%20SAS\030%20DEPARTEMENT%20FINANCIER\010%20COMPTABILITE\EXERCISE%202016\020%20FACTURES%20ACHAT\BUREAU%20VERITAS\15-10%20OCTOBRE\BUREAU%20VERITAS%20-%20Fact%2015933285%20-%2015.10.15.pdf" TargetMode="External"/><Relationship Id="rId519" Type="http://schemas.openxmlformats.org/officeDocument/2006/relationships/hyperlink" Target="file:///\\192.168.0.150\Commun\01-ATIS%20GROUP\020%20ATIS%20SAS\030%20DEPARTEMENT%20FINANCIER\010%20COMPTABILITE\EXERCISE%202016\020%20FACTURES%20ACHAT\LYRECO\15-11%20NOVEMBRE\LYRECO%20-%20Fact%205810318001%20-%2030.11.15.pdf" TargetMode="External"/><Relationship Id="rId1051" Type="http://schemas.openxmlformats.org/officeDocument/2006/relationships/hyperlink" Target="file:///\\192.168.0.150\Commun\01-ATIS%20GROUP\020%20ATIS%20SAS\030%20DEPARTEMENT%20FINANCIER\010%20COMPTABILITE\EXERCISE%202016\020%20FACTURES%20ACHAT\TOURAINE%20ESCALADE\16-06%20JUIN\TOURAINE%20ESCALADE%20-%20Fact%2035277%20-%2030.06.16.pdf" TargetMode="External"/><Relationship Id="rId1149" Type="http://schemas.openxmlformats.org/officeDocument/2006/relationships/hyperlink" Target="file:///\\192.168.0.150\Commun\01-ATIS%20GROUP\020%20ATIS%20SAS\030%20DEPARTEMENT%20FINANCIER\010%20COMPTABILITE\EXERCISE%202016\020%20FACTURES%20ACHAT\AMERICAN%20EXPRESS\AIR%20FRANCE\16-05%20MAI" TargetMode="External"/><Relationship Id="rId1356" Type="http://schemas.openxmlformats.org/officeDocument/2006/relationships/hyperlink" Target="file:///\\192.168.0.150\Commun\01-ATIS%20GROUP\020%20ATIS%20SAS\030%20DEPARTEMENT%20FINANCIER\010%20COMPTABILITE\EXERCISE%202017\020%20FACTURES%20ACHAT\PETZL\16-11%20NOVEMBRE\PETZL%20-%20Fact%207000100303%20(0262017%20-%200272017)%20-%2025.11.16.pdf" TargetMode="External"/><Relationship Id="rId2102" Type="http://schemas.openxmlformats.org/officeDocument/2006/relationships/hyperlink" Target="file:///\\192.168.0.150\Commun\01-ATIS%20GROUP\020%20ATIS%20SAS\030%20DEPARTEMENT%20FINANCIER\010%20COMPTABILITE\EXERCISE%202017\020%20FACTURES%20ACHAT\VERISURE%20SECURITAS\17-09%20SEPTEMBRE\VERISURE%20-%20Fact%201709C0046900%20-%2001.09.17.pdf" TargetMode="External"/><Relationship Id="rId158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81%20-%20Online%201st%20registration%20Mickael%20DOS%20SANTOS%20NUNES%20-%2003.06.15.pdf" TargetMode="External"/><Relationship Id="rId726" Type="http://schemas.openxmlformats.org/officeDocument/2006/relationships/hyperlink" Target="file:///\\192.168.0.150\Commun\01-ATIS%20GROUP\020%20ATIS%20SAS\030%20DEPARTEMENT%20FINANCIER\010%20COMPTABILITE\EXERCISE%202016\020%20FACTURES%20ACHAT\LODGIS%20BAYEN%20PERDIGUES\16-03%20MARS\LODGIS%20BAYEN%20-%20quittance%20loyer%20mars%202016.pdf" TargetMode="External"/><Relationship Id="rId933" Type="http://schemas.openxmlformats.org/officeDocument/2006/relationships/hyperlink" Target="file:///\\192.168.0.150\Commun\01-ATIS%20GROUP\020%20ATIS%20SAS\030%20DEPARTEMENT%20FINANCIER\010%20COMPTABILITE\EXERCISE%202016\020%20FACTURES%20ACHAT\IRATA\Fact%20PAYEES\145582%20145990\IRATA%20-%20Fact%20145990%20-%2003.05.16.pdf" TargetMode="External"/><Relationship Id="rId1009" Type="http://schemas.openxmlformats.org/officeDocument/2006/relationships/hyperlink" Target="file:///\\192.168.0.150\Commun\01-ATIS%20GROUP\020%20ATIS%20SAS\030%20DEPARTEMENT%20FINANCIER\010%20COMPTABILITE\EXERCISE%202016\020%20FACTURES%20ACHAT\CORIALIS\16-05%20MAI\CORIALIS%20-%20Fact%2016131%20(ODIN)%20-%2031.05.16.pdf" TargetMode="External"/><Relationship Id="rId1563" Type="http://schemas.openxmlformats.org/officeDocument/2006/relationships/hyperlink" Target="file:///\\192.168.0.150\Commun\01-ATIS%20GROUP\020%20ATIS%20SAS\030%20DEPARTEMENT%20FINANCIER\010%20COMPTABILITE\EXERCISE%202017\020%20FACTURES%20ACHAT\ASSO%20SPORT%20ELEC%20PARIS\17-01%20JANVIER\ASEP%20-%20Challenge%20du%20nucl&#233;aire%202017_ATIS.pdf" TargetMode="External"/><Relationship Id="rId1770" Type="http://schemas.openxmlformats.org/officeDocument/2006/relationships/hyperlink" Target="file:///\\192.168.0.150\Commun\01-ATIS%20GROUP\020%20ATIS%20SAS\030%20DEPARTEMENT%20FINANCIER\010%20COMPTABILITE\EXERCISE%202017\020%20FACTURES%20ACHAT\EVOLUTEC\17-01%20JANVIER\EVOLUTEC%20-%20Fact%20170102733%20-%2031.01.17.pdf" TargetMode="External"/><Relationship Id="rId1868" Type="http://schemas.openxmlformats.org/officeDocument/2006/relationships/hyperlink" Target="file:///\\192.168.0.150\Commun\01-ATIS%20GROUP\020%20ATIS%20SAS\030%20DEPARTEMENT%20FINANCIER\010%20COMPTABILITE\EXERCISE%202017\020%20FACTURES%20ACHAT\AMERICAN%20EXPRESS\FRAM\17-05%20MAI\AMEX%20FRAM%20-%20Relev&#233;%20991602917135%20-%2015.05.17.pdf" TargetMode="External"/><Relationship Id="rId2186" Type="http://schemas.openxmlformats.org/officeDocument/2006/relationships/hyperlink" Target="file:///\\192.168.0.150\Commun\01-ATIS%20GROUP\020%20ATIS%20SAS\030%20DEPARTEMENT%20FINANCIER\010%20COMPTABILITE\EXERCISE%202018\020%20FACTURES%20ACHAT\OGER%20PHILIPPE\OGER%20-%20Fact%2017-10-1%20-%2031.10.17.pdf" TargetMode="External"/><Relationship Id="rId62" Type="http://schemas.openxmlformats.org/officeDocument/2006/relationships/hyperlink" Target="file:///\\192.168.0.150\Commun\01-ATIS%20GROUP\020%20ATIS%20SAS\030%20DEPARTEMENT%20FINANCIER\010%20COMPTABILITE\EXERCISE%202015\020%20FACTURES%20ACHAT\IRATA\mars%202015\IRATA%20Facture%20138321.pdf" TargetMode="External"/><Relationship Id="rId365" Type="http://schemas.openxmlformats.org/officeDocument/2006/relationships/hyperlink" Target="file:///\\192.168.0.150\Commun\01-ATIS%20GROUP\020%20ATIS%20SAS\030%20DEPARTEMENT%20FINANCIER\010%20COMPTABILITE\EXERCISE%202015\020%20FACTURES%20ACHAT\ROCHEREUX%20St&#233;phane\Facture%202015%2017\S%20ROCHEREUX%20-%20Fact%202015_17%20-%2011.09.15.pdf" TargetMode="External"/><Relationship Id="rId572" Type="http://schemas.openxmlformats.org/officeDocument/2006/relationships/hyperlink" Target="file:///\\192.168.0.150\Commun\01-ATIS%20GROUP\020%20ATIS%20SAS\030%20DEPARTEMENT%20FINANCIER\010%20COMPTABILITE\EXERCISE%202015\020%20FACTURES%20ACHAT\EVOLUTEC\15.08%20AOUT\08-15%20AOUT_Fac_EI150800917%255b1%255d.pdf" TargetMode="External"/><Relationship Id="rId1216" Type="http://schemas.openxmlformats.org/officeDocument/2006/relationships/hyperlink" Target="file:///\\192.168.0.150\Commun\01-ATIS%20GROUP\020%20ATIS%20SAS\030%20DEPARTEMENT%20FINANCIER\NOVA%20SUBSEA\16-10%20OCTOBRE\NOVA%20-%20Fact%205626%20(Catalan%20September)%20-%2010.10.16.pdf" TargetMode="External"/><Relationship Id="rId1423" Type="http://schemas.openxmlformats.org/officeDocument/2006/relationships/hyperlink" Target="file:///\\192.168.0.150\Commun\01-ATIS%20GROUP\020%20ATIS%20SAS\030%20DEPARTEMENT%20FINANCIER\010%20COMPTABILITE\EXERCISE%202016\020%20FACTURES%20ACHAT\DIAC%20LOCATION\16-07%20JUILLET\DIAC%20-%20Fact%20S60586115%20-%2001.07.16.pdf" TargetMode="External"/><Relationship Id="rId1630" Type="http://schemas.openxmlformats.org/officeDocument/2006/relationships/hyperlink" Target="file:///\\192.168.0.150\Commun\01-ATIS%20GROUP\020%20ATIS%20SAS\030%20DEPARTEMENT%20FINANCIER\010%20COMPTABILITE\EXERCISE%202017\020%20FACTURES%20ACHAT\EXPERTIS\17-01%20JANVIER\EXPERTIS%20-%20Fact%20511305%20-%2026.01.17.pdf" TargetMode="External"/><Relationship Id="rId2046" Type="http://schemas.openxmlformats.org/officeDocument/2006/relationships/hyperlink" Target="file:///\\192.168.0.150\Commun\01-ATIS%20GROUP\020%20ATIS%20SAS\030%20DEPARTEMENT%20FINANCIER\010%20COMPTABILITE\EXERCISE%202017\020%20FACTURES%20ACHAT\INTECH\17-08%20AOUT\INTECH%20-%20Fact%20INV-2-0495%20(AKHTAR)%20-%2008.08.17.pdf" TargetMode="External"/><Relationship Id="rId2253" Type="http://schemas.openxmlformats.org/officeDocument/2006/relationships/hyperlink" Target="file:///\\192.168.0.150\Commun\01-ATIS%20GROUP\020%20ATIS%20SAS\030%20DEPARTEMENT%20FINANCIER\010%20COMPTABILITE\EXERCISE%202018\020%20FACTURES%20ACHAT\ORANGE\0442437967\17-12%20DECEMBRE\ORANGE%20-%20Fact%200442437967%2017i8-1A12%20-%20%2004.12.17.pdf" TargetMode="External"/><Relationship Id="rId225" Type="http://schemas.openxmlformats.org/officeDocument/2006/relationships/hyperlink" Target="file:///\\192.168.0.150\Commun\01-ATIS%20GROUP\020%20ATIS%20SAS\030%20DEPARTEMENT%20FINANCIER\010%20COMPTABILITE\EXERCISE%202015\020%20FACTURES%20ACHAT\EXPERTIS\1er%20semestre%202015\EXPERTIS%20-%20Fact%2040026%20(C%20LEROUX%2002.04.15)%20-%2030.06.15.pdf" TargetMode="External"/><Relationship Id="rId432" Type="http://schemas.openxmlformats.org/officeDocument/2006/relationships/hyperlink" Target="file:///\\192.168.0.150\Commun\01-ATIS%20GROUP\020%20ATIS%20SAS\030%20DEPARTEMENT%20FINANCIER\010%20COMPTABILITE\EXERCISE%202016\020%20FACTURES%20ACHAT\PETZL\15-10%20OCTOBRE\PETZL%20-%20Fact%20667493%20-%2022.10.15.pdf" TargetMode="External"/><Relationship Id="rId877" Type="http://schemas.openxmlformats.org/officeDocument/2006/relationships/hyperlink" Target="file:///\\192.168.0.150\Commun\01-ATIS%20GROUP\020%20ATIS%20SAS\030%20DEPARTEMENT%20FINANCIER\010%20COMPTABILITE\EXERCISE%202016\020%20FACTURES%20ACHAT\COENS%20ENERGY\16-05%20MAI\COENS%20-%20Fact%20193167-01-MP-1604%20-%2003.05.16.pdf" TargetMode="External"/><Relationship Id="rId1062" Type="http://schemas.openxmlformats.org/officeDocument/2006/relationships/hyperlink" Target="file:///\\192.168.0.150\Commun\01-ATIS%20GROUP\020%20ATIS%20SAS\030%20DEPARTEMENT%20FINANCIER\010%20COMPTABILITE\EXERCISE%202016\020%20FACTURES%20ACHAT\FIDUCIAIRE%20DURANCE\16-07%20JUILLET\FIDUCIAIRE%20-%20Fact%202016_07-006408%20-%2004.07.16.pdf" TargetMode="External"/><Relationship Id="rId1728" Type="http://schemas.openxmlformats.org/officeDocument/2006/relationships/hyperlink" Target="file:///\\192.168.0.150\Commun\01-ATIS%20GROUP\020%20ATIS%20SAS\030%20DEPARTEMENT%20FINANCIER\010%20COMPTABILITE\EXERCISE%202017\020%20FACTURES%20ACHAT\ARSYS\17-04%20AVRIL\ARSYS%20-%20Fact%20FR2017A001003%20-%2008.04.17.pdf" TargetMode="External"/><Relationship Id="rId1935" Type="http://schemas.openxmlformats.org/officeDocument/2006/relationships/hyperlink" Target="file:///\\192.168.0.150\Commun\01-ATIS%20GROUP\020%20ATIS%20SAS\030%20DEPARTEMENT%20FINANCIER\010%20COMPTABILITE\EXERCISE%202017\020%20FACTURES%20ACHAT\DPMC\17-06%20JUIN\DPMC%20-%20Convention%202017-06116%20-%2030.06.17.pdf" TargetMode="External"/><Relationship Id="rId2113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6122%20(Mission%20singapore%20and%20Bintan)%20-%2028.03.17.pdf" TargetMode="External"/><Relationship Id="rId737" Type="http://schemas.openxmlformats.org/officeDocument/2006/relationships/hyperlink" Target="file:///\\192.168.0.150\Commun\01-ATIS%20GROUP\020%20ATIS%20SAS\030%20DEPARTEMENT%20FINANCIER\010%20COMPTABILITE\EXERCISE%202016\020%20FACTURES%20ACHAT\HILTI\16-03%20MARS\HILTI%20-%20Fact%20FM%204092492926%20-%2001.03.16.pdf" TargetMode="External"/><Relationship Id="rId944" Type="http://schemas.openxmlformats.org/officeDocument/2006/relationships/hyperlink" Target="file:///\\192.168.0.150\Commun\01-ATIS%20GROUP\020%20ATIS%20SAS\030%20DEPARTEMENT%20FINANCIER\010%20COMPTABILITE\EXERCISE%202016\020%20FACTURES%20ACHAT\STICKAD\16-05%20MAI\STICKAD%20-%20Fact%20F-2016-05-00008%20-%2003.05.16.pdf" TargetMode="External"/><Relationship Id="rId1367" Type="http://schemas.openxmlformats.org/officeDocument/2006/relationships/hyperlink" Target="file:///\\192.168.0.150\Commun\01-ATIS%20GROUP\020%20ATIS%20SAS\030%20DEPARTEMENT%20FINANCIER\010%20COMPTABILITE\EXERCISE%202016\020%20FACTURES%20ACHAT\EVOLUTEC\16-07%20JUILLET\EVOLUTEC%20-%20Fact%20160702404%20(BOUVIER)%20-%2031.07.16.pdf" TargetMode="External"/><Relationship Id="rId1574" Type="http://schemas.openxmlformats.org/officeDocument/2006/relationships/hyperlink" Target="file:///\\192.168.0.150\Commun\01-ATIS%20GROUP\020%20ATIS%20SAS\030%20DEPARTEMENT%20FINANCIER\010%20COMPTABILITE\EXERCISE%202017\020%20FACTURES%20ACHAT\ACTS\17-01%20JANVIER\ACTS%20-%20Fact%201266%20-%2031.01.17.pdf" TargetMode="External"/><Relationship Id="rId1781" Type="http://schemas.openxmlformats.org/officeDocument/2006/relationships/hyperlink" Target="file:///\\192.168.0.150\Commun\01-ATIS%20GROUP\020%20ATIS%20SAS\030%20DEPARTEMENT%20FINANCIER\010%20COMPTABILITE\EXERCISE%202017\020%20FACTURES%20ACHAT\ORANGE\0442026150\17-04%20AVRIL\ORANGE%20-%20Fact%200442026150%2017B7-%202N02%20-%2013.04.17.pdf" TargetMode="External"/><Relationship Id="rId2197" Type="http://schemas.openxmlformats.org/officeDocument/2006/relationships/hyperlink" Target="file:///\\192.168.0.150\Commun\01-ATIS%20GROUP\020%20ATIS%20SAS\030%20DEPARTEMENT%20FINANCIER\010%20COMPTABILITE\EXERCISE%202018\020%20FACTURES%20ACHAT\SC%20SOLO\17-10%20OCTOBRE\SC%20SOLO%20-%20Fact%2067%20-%2030.10.17.pdf" TargetMode="External"/><Relationship Id="rId73" Type="http://schemas.openxmlformats.org/officeDocument/2006/relationships/hyperlink" Target="file:///\\192.168.0.150\Commun\01-ATIS%20GROUP\020%20ATIS%20SAS\030%20DEPARTEMENT%20FINANCIER\010%20COMPTABILITE\EXERCISE%202015\020%20FACTURES%20ACHAT\COMFORT%20HOTEL\mars%202015\COMFORT%20HOTEL%20Facture%2064981%20du%2020.03.15.pdf" TargetMode="External"/><Relationship Id="rId169" Type="http://schemas.openxmlformats.org/officeDocument/2006/relationships/hyperlink" Target="file:///\\192.168.0.150\Commun\01-ATIS%20GROUP\020%20ATIS%20SAS\030%20DEPARTEMENT%20FINANCIER\010%20COMPTABILITE\EXERCISE%202015\020%20FACTURES%20ACHAT\RENAULT\RENAULT%20-%20Fact%2020141031%20-%20CC-722-CN%20-%2022.04.15.pdf" TargetMode="External"/><Relationship Id="rId376" Type="http://schemas.openxmlformats.org/officeDocument/2006/relationships/hyperlink" Target="file:///\\192.168.0.150\Commun\01-ATIS%20GROUP\020%20ATIS%20SAS\030%20DEPARTEMENT%20FINANCIER\010%20COMPTABILITE\EXERCISE%202015\020%20FACTURES%20ACHAT\ACTION%20NDT\septembre%202015\ACTION%20NDT%20-%20Fact%20F82150339%20-%2030.09.15.pdf" TargetMode="External"/><Relationship Id="rId583" Type="http://schemas.openxmlformats.org/officeDocument/2006/relationships/hyperlink" Target="file:///\\192.168.0.150\Commun\01-ATIS%20GROUP\020%20ATIS%20SAS\030%20DEPARTEMENT%20FINANCIER\010%20COMPTABILITE\EXERCISE%202016\020%20FACTURES%20ACHAT\ORANGE\CONTRAT%20NZ08015\16-01%20JANVIER\ORANGE%20-%20Fact%20F5495477%20-%2001.01.16.pdf" TargetMode="External"/><Relationship Id="rId790" Type="http://schemas.openxmlformats.org/officeDocument/2006/relationships/hyperlink" Target="file:///\\192.168.0.150\Commun\01-ATIS%20GROUP\020%20ATIS%20SAS\030%20DEPARTEMENT%20FINANCIER\010%20COMPTABILITE\EXERCISE%202016\020%20FACTURES%20ACHAT\ACTION%20NDT\16-03%20MARS\ACTION%20NDT%20-%20Fact%20F82160183%20-%2031.03.16.pdf" TargetMode="External"/><Relationship Id="rId804" Type="http://schemas.openxmlformats.org/officeDocument/2006/relationships/hyperlink" Target="file:///\\192.168.0.150\Commun\01-ATIS%20GROUP\020%20ATIS%20SAS\030%20DEPARTEMENT%20FINANCIER\010%20COMPTABILITE\EXERCISE%202016\020%20FACTURES%20ACHAT\ARSYS\16-04%20AVRIL\ARSYS%20-%20Fact%20FR2016A001202%20-%2008.04.16.pdf" TargetMode="External"/><Relationship Id="rId1227" Type="http://schemas.openxmlformats.org/officeDocument/2006/relationships/hyperlink" Target="file:///\\192.168.0.150\Commun\01-ATIS%20GROUP\020%20ATIS%20SAS\030%20DEPARTEMENT%20FINANCIER\010%20COMPTABILITE\EXERCISE%202016\020%20FACTURES%20ACHAT\OSC\16-09%20SEPTEMBRE\OSC%20-%20Fact%205353%20-%2026.09.16.pdf" TargetMode="External"/><Relationship Id="rId1434" Type="http://schemas.openxmlformats.org/officeDocument/2006/relationships/hyperlink" Target="file:///\\192.168.0.150\Commun\01-ATIS%20GROUP\020%20ATIS%20SAS\030%20DEPARTEMENT%20FINANCIER\010%20COMPTABILITE\EXERCISE%202017\020%20FACTURES%20ACHAT\ROPE%20BASE%20(R%20CARTER)\16-12%20DECEMBRE\ROPE%20BASE%20-%20Fact%20RBLA195%20-%2019.12.16.pdf" TargetMode="External"/><Relationship Id="rId1641" Type="http://schemas.openxmlformats.org/officeDocument/2006/relationships/hyperlink" Target="file:///\\192.168.0.150\Commun\01-ATIS%20GROUP\020%20ATIS%20SAS\030%20DEPARTEMENT%20FINANCIER\010%20COMPTABILITE\EXERCISE%202017\020%20FACTURES%20ACHAT\LAKKIMI%20Karim\17-02%20FEVRIER\LAKKIMI%20-%20Fact%2007FEB2017%20-%2028.02.17.pdf" TargetMode="External"/><Relationship Id="rId1879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6%20JUIN\PROWAR%20-%20Fact%20TMA6%20-%2001.06.17.pdf" TargetMode="External"/><Relationship Id="rId2057" Type="http://schemas.openxmlformats.org/officeDocument/2006/relationships/hyperlink" Target="file:///\\192.168.0.150\Commun\01-ATIS%20GROUP\020%20ATIS%20SAS\030%20DEPARTEMENT%20FINANCIER\010%20COMPTABILITE\EXERCISE%202017\020%20FACTURES%20ACHAT\TOTAL\17-08%20AOUT\TOTAL%20-%20Fact%20F7P16569%20-%2015.08.17.pdf" TargetMode="External"/><Relationship Id="rId2264" Type="http://schemas.openxmlformats.org/officeDocument/2006/relationships/printerSettings" Target="../printerSettings/printerSettings2.bin"/><Relationship Id="rId4" Type="http://schemas.openxmlformats.org/officeDocument/2006/relationships/hyperlink" Target="file:///\\192.168.0.150\Commun\01-ATIS%20GROUP\020%20ATIS%20SAS\030%20DEPARTEMENT%20FINANCIER\010%20COMPTABILITE\EXERCISE%202015\020%20FACTURES%20ACHAT\CBSA\f&#233;vrier%202015\CBSA%20ATS%2015-02%20%20DU%2010.02.15.pdf" TargetMode="External"/><Relationship Id="rId236" Type="http://schemas.openxmlformats.org/officeDocument/2006/relationships/hyperlink" Target="file:///\\192.168.0.150\Commun\01-ATIS%20GROUP\020%20ATIS%20SAS\030%20DEPARTEMENT%20FINANCIER\010%20COMPTABILITE\EXERCISE%202015\020%20FACTURES%20ACHAT\AXA\RC%20ENTREPRISE%204620830004\A01%20-%20RC%20ENTREPRISE%204620830004%20-%20Lettre%20d'&#233;ch&#233;ance%20-%2001.10.12%20au%2001.10.13.pdf" TargetMode="External"/><Relationship Id="rId443" Type="http://schemas.openxmlformats.org/officeDocument/2006/relationships/hyperlink" Target="file:///\\192.168.0.150\Commun\01-ATIS%20GROUP\020%20ATIS%20SAS\030%20DEPARTEMENT%20FINANCIER\010%20COMPTABILITE\EXERCISE%202016\020%20FACTURES%20ACHAT\COMFORT%20HOTEL\15-11%20NOVEMBRE\COMFORT%20HOTEL%20-%20Fact%201435%20-%2001.11.15.pdf" TargetMode="External"/><Relationship Id="rId650" Type="http://schemas.openxmlformats.org/officeDocument/2006/relationships/hyperlink" Target="file:///\\192.168.0.150\Commun\01-ATIS%20GROUP\020%20ATIS%20SAS\030%20DEPARTEMENT%20FINANCIER\010%20COMPTABILITE\EXERCISE%202016\020%20FACTURES%20ACHAT\ACTION%20NDT\16-01%20JANVIER\ACTION%20NDT%20-%20Fact%20F82160035%20-%2026.01.16.pdf" TargetMode="External"/><Relationship Id="rId888" Type="http://schemas.openxmlformats.org/officeDocument/2006/relationships/hyperlink" Target="file:///\\192.168.0.150\Commun\01-ATIS%20GROUP\020%20ATIS%20SAS\030%20DEPARTEMENT%20FINANCIER\010%20COMPTABILITE\EXERCISE%202016\020%20FACTURES%20ACHAT\DPMC\16-03%20MARS\DPMC%20-%20Avoir%20AV16.03.096%20-%2031.03.16.pdf" TargetMode="External"/><Relationship Id="rId1073" Type="http://schemas.openxmlformats.org/officeDocument/2006/relationships/hyperlink" Target="file:///\\192.168.0.150\Commun\01-ATIS%20GROUP\020%20ATIS%20SAS\030%20DEPARTEMENT%20FINANCIER\010%20COMPTABILITE\EXERCISE%202016\020%20FACTURES%20ACHAT\CULLIGAN\16-06%20JUIN\CULLIGAN%20-%20Fact%20FAC061640719977%20-%2029.06.16.pdf" TargetMode="External"/><Relationship Id="rId1280" Type="http://schemas.openxmlformats.org/officeDocument/2006/relationships/hyperlink" Target="file:///\\192.168.0.150\Commun\01-ATIS%20GROUP\020%20ATIS%20SAS\030%20DEPARTEMENT%20FINANCIER\010%20COMPTABILITE\EXERCISE%202016\020%20FACTURES%20ACHAT\ORANGE\COMPTE%2061021161\16-09%20SEPTEMBRE\ORANGE%20-%2050444391%20-%2030.09.16.pdf" TargetMode="External"/><Relationship Id="rId1501" Type="http://schemas.openxmlformats.org/officeDocument/2006/relationships/hyperlink" Target="file:///\\192.168.0.150\Commun\01-ATIS%20GROUP\020%20ATIS%20SAS\030%20DEPARTEMENT%20FINANCIER\010%20COMPTABILITE\EXERCISE%202017\020%20FACTURES%20ACHAT\ACTUAL%20SETT%20IDF\16-12%20DECEMBRE\SETT%20IDF%20-%20Fact%2075400352%20-%2031.12.16.pdf" TargetMode="External"/><Relationship Id="rId1739" Type="http://schemas.openxmlformats.org/officeDocument/2006/relationships/hyperlink" Target="file:///\\192.168.0.150\Commun\01-ATIS%20GROUP\020%20ATIS%20SAS\030%20DEPARTEMENT%20FINANCIER\010%20COMPTABILITE\EXERCISE%202017\020%20FACTURES%20ACHAT\AXA\RC%20PRESTA%204620830004\010417%20-%20300917\AXA%20-%20RCP%204620830004%20-%20ADC%20-%2001.04.17%20au%2030.09.17.pdf" TargetMode="External"/><Relationship Id="rId1946" Type="http://schemas.openxmlformats.org/officeDocument/2006/relationships/hyperlink" Target="file:///\\192.168.0.150\Commun\01-ATIS%20GROUP\020%20ATIS%20SAS\030%20DEPARTEMENT%20FINANCIER\010%20COMPTABILITE\EXERCISE%202017\020%20FACTURES%20ACHAT\ORANGE\Compte%2061021181\17-05%20MAI\ORANGE%20-%20Fact%2054009527%20-%2031.05.17.pdf" TargetMode="External"/><Relationship Id="rId2124" Type="http://schemas.openxmlformats.org/officeDocument/2006/relationships/hyperlink" Target="file:///\\192.168.0.150\Commun\01-ATIS%20GROUP\020%20ATIS%20SAS\030%20DEPARTEMENT%20FINANCIER\010%20COMPTABILITE\EXERCISE%202017\020%20FACTURES%20ACHAT\AXA\RC%20PRESTA%205441386804\011017%20-%20310318\AXA%20-%20RCP%205441386804%20-%20ADC%20-%2001.10.17%20au%2031.03.18.pdf" TargetMode="External"/><Relationship Id="rId303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50%20-%2006.08.15.pdf" TargetMode="External"/><Relationship Id="rId748" Type="http://schemas.openxmlformats.org/officeDocument/2006/relationships/hyperlink" Target="file:///\\192.168.0.150\Commun\01-ATIS%20GROUP\020%20ATIS%20SAS\030%20DEPARTEMENT%20FINANCIER\010%20COMPTABILITE\EXERCISE%202016\020%20FACTURES%20ACHAT\SC%20SOLO%20SRL\16-03%20MARS\SC%20SOLO%20-%20Fact%2013%20-%2004.03.16.pdf" TargetMode="External"/><Relationship Id="rId955" Type="http://schemas.openxmlformats.org/officeDocument/2006/relationships/hyperlink" Target="file:///\\192.168.0.150\Commun\01-ATIS%20GROUP\020%20ATIS%20SAS\030%20DEPARTEMENT%20FINANCIER\010%20COMPTABILITE\EXERCISE%202016\020%20FACTURES%20ACHAT\LE%20PLAIN%20Nicolas\16-05%20MAI\N%20LE%20PLAIN%20-%20Fact%2003-16%20-%2030.05.16.pdf" TargetMode="External"/><Relationship Id="rId1140" Type="http://schemas.openxmlformats.org/officeDocument/2006/relationships/hyperlink" Target="file:///\\192.168.0.150\Commun\01-ATIS%20GROUP\020%20ATIS%20SAS\030%20DEPARTEMENT%20FINANCIER\010%20COMPTABILITE\EXERCISE%202016\020%20FACTURES%20ACHAT\KILOMETRES%20SERVICES\16-08%20AOUT\KM%20SCES%20-%20Fact%20FD0004%20-%2003.08.16.pdf" TargetMode="External"/><Relationship Id="rId1378" Type="http://schemas.openxmlformats.org/officeDocument/2006/relationships/hyperlink" Target="file:///\\192.168.0.150\Commun\01-ATIS%20GROUP\020%20ATIS%20SAS\030%20DEPARTEMENT%20FINANCIER\010%20COMPTABILITE\EXERCISE%202017\020%20FACTURES%20ACHAT\CULLIGAN\16-11%20NOVEMBRE\CULLIGAN%20-%20Fact%20FAC111640736818%20-%2029.11.16.pdf" TargetMode="External"/><Relationship Id="rId1585" Type="http://schemas.openxmlformats.org/officeDocument/2006/relationships/hyperlink" Target="file:///\\192.168.0.150\Commun\01-ATIS%20GROUP\020%20ATIS%20SAS\030%20DEPARTEMENT%20FINANCIER\010%20COMPTABILITE\EXERCISE%202017\020%20FACTURES%20ACHAT\IMPACT%20SUD%20ECHAFAUDAGE%20(ISE)\16-11%20NOVEMBRE\ISE%20-%20Fact%20F%2055.11.2016%20-%2021.11.16.pdf" TargetMode="External"/><Relationship Id="rId1792" Type="http://schemas.openxmlformats.org/officeDocument/2006/relationships/hyperlink" Target="file:///\\192.168.0.150\Commun\01-ATIS%20GROUP\020%20ATIS%20SAS\030%20DEPARTEMENT%20FINANCIER\010%20COMPTABILITE\EXERCISE%202017\020%20FACTURES%20ACHAT\AMERICAN%20EXPRESS\AIR%20FRANCE\16-12%20DECEMBRE\AMEX_AF%20-%20Relev&#233;%20929961617001%20-%20D&#233;cembre%202016.pdf" TargetMode="External"/><Relationship Id="rId1806" Type="http://schemas.openxmlformats.org/officeDocument/2006/relationships/hyperlink" Target="file:///\\192.168.0.150\Commun\01-ATIS%20GROUP\020%20ATIS%20SAS\030%20DEPARTEMENT%20FINANCIER\010%20COMPTABILITE\EXERCISE%202017\020%20FACTURES%20ACHAT\OGER%20Philippe\17-04%20AVRIL\P%20OGER%20-%20Fact%201704-1%20-%2030.04.17.pdf" TargetMode="External"/><Relationship Id="rId84" Type="http://schemas.openxmlformats.org/officeDocument/2006/relationships/hyperlink" Target="file:///\\192.168.0.150\Commun\01-ATIS%20GROUP\020%20ATIS%20SAS\030%20DEPARTEMENT%20FINANCIER\010%20COMPTABILITE\EXERCISE%202015\020%20FACTURES%20ACHAT\BOUGAINVILLIER\janvier%202015\IMG_20150420_0002.pdf" TargetMode="External"/><Relationship Id="rId387" Type="http://schemas.openxmlformats.org/officeDocument/2006/relationships/hyperlink" Target="file:///\\192.168.0.150\Commun\01-ATIS%20GROUP\020%20ATIS%20SAS\030%20DEPARTEMENT%20FINANCIER\010%20COMPTABILITE\EXERCISE%202016\020%20FACTURES%20ACHAT\LDLC%20PRO\15-10%20OCTOBRE\LDLC%20PRO%20-%20Fact%20FV201500477059%20(Cde%2051008144112C)%20-%2019.10.15.pdf" TargetMode="External"/><Relationship Id="rId510" Type="http://schemas.openxmlformats.org/officeDocument/2006/relationships/hyperlink" Target="file:///\\192.168.0.150\Commun\01-ATIS%20GROUP\020%20ATIS%20SAS\030%20DEPARTEMENT%20FINANCIER\010%20COMPTABILITE\EXERCISE%202015\020%20FACTURES%20ACHAT\LODGIS%20PERDIGUES\QUITTANCE%20DE%20LOYER%20ATIS%20janvier%20-%20f&#233;vrier%202015.pdf" TargetMode="External"/><Relationship Id="rId594" Type="http://schemas.openxmlformats.org/officeDocument/2006/relationships/hyperlink" Target="file:///\\192.168.0.150\Commun\01-ATIS%20GROUP\020%20ATIS%20SAS\030%20DEPARTEMENT%20FINANCIER\010%20COMPTABILITE\EXERCISE%202016\020%20FACTURES%20ACHAT\ENERJIA\15-12%20DECEMBRE\ENERJIA%20-%20Fact%20F2015.3740%20(FLOQUET)%20-%2031.12.15.pdf" TargetMode="External"/><Relationship Id="rId608" Type="http://schemas.openxmlformats.org/officeDocument/2006/relationships/hyperlink" Target="file:///\\192.168.0.150\Commun\01-ATIS%20GROUP\020%20ATIS%20SAS\030%20DEPARTEMENT%20FINANCIER\010%20COMPTABILITE\EXERCISE%202016\020%20FACTURES%20ACHAT\COMFORT%20HOTEL\16-01%20JANVIER\COMFORT%20HOTEL%20-%20Fact%202650%20-%2022.01.16.pdf" TargetMode="External"/><Relationship Id="rId815" Type="http://schemas.openxmlformats.org/officeDocument/2006/relationships/hyperlink" Target="file:///\\192.168.0.150\Commun\01-ATIS%20GROUP\020%20ATIS%20SAS\030%20DEPARTEMENT%20FINANCIER\010%20COMPTABILITE\EXERCISE%202016\020%20FACTURES%20ACHAT\PETZL\16-04%20AVRIL\PETZL%20-%20Fact%207000033309%20(0592016)%20-%2013.04.16.pdf" TargetMode="External"/><Relationship Id="rId1238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77413%20(0962016)%20-%2001.09.16.pdf" TargetMode="External"/><Relationship Id="rId1445" Type="http://schemas.openxmlformats.org/officeDocument/2006/relationships/hyperlink" Target="file:///\\192.168.0.150\Commun\01-ATIS%20GROUP\020%20ATIS%20SAS\030%20DEPARTEMENT%20FINANCIER\010%20COMPTABILITE\EXERCISE%202016\020%20FACTURES%20ACHAT\PARK%20Cameron\16-08%20AOUT\C%20PARK%20-%20Fact%20CPAngola026%20-%2001.08.16.pdf" TargetMode="External"/><Relationship Id="rId1652" Type="http://schemas.openxmlformats.org/officeDocument/2006/relationships/hyperlink" Target="file:///\\192.168.0.150\Commun\01-ATIS%20GROUP\020%20ATIS%20SAS\030%20DEPARTEMENT%20FINANCIER\010%20COMPTABILITE\EXERCISE%202017\020%20FACTURES%20ACHAT\FANGOUSE%20Nicolas\17-03%20MARS\FANGOUSE%20-%20Fact%2020170001%20-%2007.03.17.pdf" TargetMode="External"/><Relationship Id="rId2068" Type="http://schemas.openxmlformats.org/officeDocument/2006/relationships/hyperlink" Target="file:///\\192.168.0.150\Commun\01-ATIS%20GROUP\020%20ATIS%20SAS\030%20DEPARTEMENT%20FINANCIER\010%20COMPTABILITE\EXERCISE%202017\020%20FACTURES%20ACHAT\BOOK%20A%20FLAT\17-08%20AOUT\BOOK%20A%20FLAT%20-%2016-17.1866%2024.08.17.pdf" TargetMode="External"/><Relationship Id="rId247" Type="http://schemas.openxmlformats.org/officeDocument/2006/relationships/hyperlink" Target="file:///\\192.168.0.150\Commun\01-ATIS%20GROUP\020%20ATIS%20SAS\030%20DEPARTEMENT%20FINANCIER\010%20COMPTABILITE\EXERCISE%202015\020%20FACTURES%20ACHAT\TOTAL%20GR\juillet%202015\TOTAL%20-%20Fact%20F5G83212%20-%2015.07.15.pdf" TargetMode="External"/><Relationship Id="rId899" Type="http://schemas.openxmlformats.org/officeDocument/2006/relationships/hyperlink" Target="file:///\\192.168.0.150\Commun\01-ATIS%20GROUP\020%20ATIS%20SAS\030%20DEPARTEMENT%20FINANCIER\010%20COMPTABILITE\EXERCISE%202016\020%20FACTURES%20ACHAT\LYRECO\15-10%20OCTOBRE\LYRECO%20-%20Fact%205810316774%20-%2031.10.15.pdf" TargetMode="External"/><Relationship Id="rId1000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3005%20(0782016)%20-%2014.06.16.pdf" TargetMode="External"/><Relationship Id="rId1084" Type="http://schemas.openxmlformats.org/officeDocument/2006/relationships/hyperlink" Target="file:///\\192.168.0.150\Commun\01-ATIS%20GROUP\020%20ATIS%20SAS\030%20DEPARTEMENT%20FINANCIER\010%20COMPTABILITE\EXERCISE%202016\020%20FACTURES%20ACHAT\FONTANILLE%20Ludovic\16-03%20MARS\L%20FONTANILLE%20-%20Fact%202016%2003%20REV0%20-%2031.03.16.pdf" TargetMode="External"/><Relationship Id="rId1305" Type="http://schemas.openxmlformats.org/officeDocument/2006/relationships/hyperlink" Target="file:///\\192.168.0.150\Commun\01-ATIS%20GROUP\020%20ATIS%20SAS\030%20DEPARTEMENT%20FINANCIER\010%20COMPTABILITE\EXERCISE%202017\020%20FACTURES%20ACHAT\SIXT\16-10%20OCTOBRE\SIXT%20-%20Fact%2056099577%20-%2024.10.16.pdf" TargetMode="External"/><Relationship Id="rId1957" Type="http://schemas.openxmlformats.org/officeDocument/2006/relationships/hyperlink" Target="file:///\\192.168.0.150\Commun\01-ATIS%20GROUP\020%20ATIS%20SAS\030%20DEPARTEMENT%20FINANCIER\010%20COMPTABILITE\EXERCISE%202017\020%20FACTURES%20ACHAT\STICKAD\16-12%20DECEMBRE\STICKAD%20-%20Fact%20F-2017_01_00006%20-%2003.01.17.pdf" TargetMode="External"/><Relationship Id="rId107" Type="http://schemas.openxmlformats.org/officeDocument/2006/relationships/hyperlink" Target="file:///\\192.168.0.150\Commun\01-ATIS%20GROUP\020%20ATIS%20SAS\030%20DEPARTEMENT%20FINANCIER\010%20COMPTABILITE\EXERCISE%202015\020%20FACTURES%20ACHAT\EVOLUTEC\avril%202015\EVOLUTEC%20-%20Fact%20EI150400811%20avril%202015%20-%20KS.pdf" TargetMode="External"/><Relationship Id="rId454" Type="http://schemas.openxmlformats.org/officeDocument/2006/relationships/hyperlink" Target="file:///\\192.168.0.150\Commun\01-ATIS%20GROUP\020%20ATIS%20SAS\030%20DEPARTEMENT%20FINANCIER\010%20COMPTABILITE\EXERCISE%202016\020%20FACTURES%20ACHAT\LA%20POSTE\15-11%20NOVEMBRE\LA%20POSTE%20-%20Fact%2042394872%20-%2004.11.15.pdf" TargetMode="External"/><Relationship Id="rId661" Type="http://schemas.openxmlformats.org/officeDocument/2006/relationships/hyperlink" Target="file:///\\192.168.0.150\Commun\01-ATIS%20GROUP\020%20ATIS%20SAS\030%20DEPARTEMENT%20FINANCIER\010%20COMPTABILITE\EXERCISE%202016\020%20FACTURES%20ACHAT\BEAL\16-02%20FEVRIER\BEAL%20-%20Fact%20BVF160417%20-%2002.02.16.pdf" TargetMode="External"/><Relationship Id="rId759" Type="http://schemas.openxmlformats.org/officeDocument/2006/relationships/hyperlink" Target="file:///\\192.168.0.150\Commun\01-ATIS%20GROUP\020%20ATIS%20SAS\030%20DEPARTEMENT%20FINANCIER\010%20COMPTABILITE\EXERCISE%202016\020%20FACTURES%20ACHAT\ACTION%20NDT\16-03%20MARS\ACTION%20NDT%20-%20Fact%20F82160148%20-%2018.03.16.pdf" TargetMode="External"/><Relationship Id="rId966" Type="http://schemas.openxmlformats.org/officeDocument/2006/relationships/hyperlink" Target="file:///\\192.168.0.150\Commun\01-ATIS%20GROUP\020%20ATIS%20SAS\030%20DEPARTEMENT%20FINANCIER\010%20COMPTABILITE\EXERCISE%202016\020%20FACTURES%20ACHAT\ENERJIA\16-02%20FEVRIER\ENERJIA%20-%20Fact%203886%20B%20(GORRIA)%20-%2029.02.16.pdf" TargetMode="External"/><Relationship Id="rId1291" Type="http://schemas.openxmlformats.org/officeDocument/2006/relationships/hyperlink" Target="file:///\\192.168.0.150\Commun\01-ATIS%20GROUP\020%20ATIS%20SAS\030%20DEPARTEMENT%20FINANCIER\010%20COMPTABILITE\EXERCISE%202016\020%20FACTURES%20ACHAT\VERTICAL%20SYSTEMS%20(Gionet)\15-11%20NOVEMBRE\VERTICAL%20SYSTEMS%20-%20Fact%201511%20-%2030.11.15.pdf" TargetMode="External"/><Relationship Id="rId1389" Type="http://schemas.openxmlformats.org/officeDocument/2006/relationships/hyperlink" Target="file:///\\192.168.0.150\Commun\01-ATIS%20GROUP\020%20ATIS%20SAS\030%20DEPARTEMENT%20FINANCIER\010%20COMPTABILITE\EXERCISE%202016\020%20FACTURES%20ACHAT\COENS%20ENERGY\16-09%20SEPTEMBRE\COENS%20-%20Fact%20193167-01-MP-1608%20-%2002.09.16.pdf" TargetMode="External"/><Relationship Id="rId1512" Type="http://schemas.openxmlformats.org/officeDocument/2006/relationships/hyperlink" Target="file:///\\192.168.0.150\Commun\01-ATIS%20GROUP\020%20ATIS%20SAS\030%20DEPARTEMENT%20FINANCIER\010%20COMPTABILITE\EXERCISE%202017\020%20FACTURES%20ACHAT\ACTUAL\16-12%20DECEMBRE\ACTUAL%20-%20Fact%20742_1000965%20-%2031.12.16.pdf" TargetMode="External"/><Relationship Id="rId1596" Type="http://schemas.openxmlformats.org/officeDocument/2006/relationships/hyperlink" Target="file:///\\192.168.0.150\Commun\01-ATIS%20GROUP\020%20ATIS%20SAS\030%20DEPARTEMENT%20FINANCIER\010%20COMPTABILITE\EXERCISE%202017\020%20FACTURES%20ACHAT\CORIALIS\17-01%20JANVIER\CORIALIS%20-%20Fact%2017004%20(ODIN%20Services)%20-%2031.01.17.pdf" TargetMode="External"/><Relationship Id="rId1817" Type="http://schemas.openxmlformats.org/officeDocument/2006/relationships/hyperlink" Target="file:///\\192.168.0.150\Commun\01-ATIS%20GROUP\020%20ATIS%20SAS\030%20DEPARTEMENT%20FINANCIER\010%20COMPTABILITE\EXERCISE%202017\020%20FACTURES%20ACHAT\VOLKSWAGEN%20BANK\17-05%20MAI\VLKSWAGN%20BQ%20-%20Fact%20F033686229%20-%2001.05.17.pdf" TargetMode="External"/><Relationship Id="rId2135" Type="http://schemas.openxmlformats.org/officeDocument/2006/relationships/hyperlink" Target="file:///\\192.168.0.150\Commun\01-ATIS%20GROUP\020%20ATIS%20SAS\030%20DEPARTEMENT%20FINANCIER\010%20COMPTABILITE\EXERCISE%202017\020%20FACTURES%20ACHAT\EVOLUTEC\17-09%20SEPTEMBRE\EVOLUTEC%20-%20Fact%20EI170901449%20-%2030.09.17.pdf" TargetMode="External"/><Relationship Id="rId11" Type="http://schemas.openxmlformats.org/officeDocument/2006/relationships/hyperlink" Target="file:///\\192.168.0.150\Commun\01-ATIS%20GROUP\020%20ATIS%20SAS\030%20DEPARTEMENT%20FINANCIER\010%20COMPTABILITE\EXERCISE%202015\020%20FACTURES%20ACHAT\CBSA\f&#233;vrier%202015\CBSA%20ATS%2015-03%20du%2010.02.15.pdf" TargetMode="External"/><Relationship Id="rId314" Type="http://schemas.openxmlformats.org/officeDocument/2006/relationships/hyperlink" Target="file:///\\192.168.0.150\Commun\01-ATIS%20GROUP\020%20ATIS%20SAS\030%20DEPARTEMENT%20FINANCIER\010%20COMPTABILITE\EXERCISE%202015\020%20FACTURES%20ACHAT\ORANGE\04%2042%2002%2061%2050\ao&#251;t%202015\ORANGE%20-%20Fact%200442026150%2015F9-2N04%20-%2013.08.15.pdf" TargetMode="External"/><Relationship Id="rId398" Type="http://schemas.openxmlformats.org/officeDocument/2006/relationships/hyperlink" Target="file:///\\192.168.0.150\Commun\01-ATIS%20GROUP\020%20ATIS%20SAS\030%20DEPARTEMENT%20FINANCIER\010%20COMPTABILITE\EXERCISE%202015\020%20FACTURES%20ACHAT\ENERJIA\ao&#251;t%202015\ENERJIA%20-%20Fact%202015.3452%20(GORRIA)%20-%2031.08.15.pdf" TargetMode="External"/><Relationship Id="rId521" Type="http://schemas.openxmlformats.org/officeDocument/2006/relationships/hyperlink" Target="file:///\\192.168.0.150\Commun\01-ATIS%20GROUP\020%20ATIS%20SAS\030%20DEPARTEMENT%20FINANCIER\010%20COMPTABILITE\EXERCISE%202016\020%20FACTURES%20ACHAT\CBSA\15-12%20DECEMBRE\CBSA%20-%20Fact%208781%20-%2004.12.15.pdf" TargetMode="External"/><Relationship Id="rId619" Type="http://schemas.openxmlformats.org/officeDocument/2006/relationships/hyperlink" Target="file:///\\192.168.0.150\Commun\01-ATIS%20GROUP\020%20ATIS%20SAS\030%20DEPARTEMENT%20FINANCIER\010%20COMPTABILITE\EXERCISE%202016\020%20FACTURES%20ACHAT\LEBHAR%20Vincent\16-01%20JANVIER\V%20LEBHAR%20-%20Fact%20F2016010002%20-%2011.01.16.pdf" TargetMode="External"/><Relationship Id="rId1151" Type="http://schemas.openxmlformats.org/officeDocument/2006/relationships/hyperlink" Target="file:///\\192.168.0.150\Commun\01-ATIS%20GROUP\020%20ATIS%20SAS\030%20DEPARTEMENT%20FINANCIER\010%20COMPTABILITE\EXERCISE%202016\020%20FACTURES%20ACHAT\ASSOCIATION%20SPORTIVE%20ELECTRICITE\16-07%20JUILLET\ASEP%20-%20Fact%20Repas%20+%20Fee%20-%2026.07.16.jpeg" TargetMode="External"/><Relationship Id="rId1249" Type="http://schemas.openxmlformats.org/officeDocument/2006/relationships/hyperlink" Target="file:///\\192.168.0.150\Commun\01-ATIS%20GROUP\020%20ATIS%20SAS\030%20DEPARTEMENT%20FINANCIER\010%20COMPTABILITE\EXERCISE%202016\020%20FACTURES%20ACHAT\VERISURE%20SECURITAS\16-09%20SEPTEMBRE\VERISURE%20-%20Fact%201609C0125359%20-%2007.09.16.pdf" TargetMode="External"/><Relationship Id="rId2079" Type="http://schemas.openxmlformats.org/officeDocument/2006/relationships/hyperlink" Target="file:///\\192.168.0.150\Commun\01-ATIS%20GROUP\020%20ATIS%20SAS\030%20DEPARTEMENT%20FINANCIER\010%20COMPTABILITE\EXERCISE%202017\020%20FACTURES%20ACHAT\EBP\17-06%20JUIN\EBP%20-%20Fact%2090886023%20-%2019.06.17.pdf" TargetMode="External"/><Relationship Id="rId2202" Type="http://schemas.openxmlformats.org/officeDocument/2006/relationships/hyperlink" Target="file:///\\192.168.0.150\Commun\01-ATIS%20GROUP\020%20ATIS%20SAS\030%20DEPARTEMENT%20FINANCIER\010%20COMPTABILITE\EXERCISE%202018\020%20FACTURES%20ACHAT\DPMC\17-10%20OCTOBRE\DPMC%20-%20Fact%2017.10.249%20-%20Convention%202017-10157%20-%2011.10.17.pdf" TargetMode="External"/><Relationship Id="rId95" Type="http://schemas.openxmlformats.org/officeDocument/2006/relationships/hyperlink" Target="file:///\\192.168.0.150\Commun\01-ATIS%20GROUP\020%20ATIS%20SAS\030%20DEPARTEMENT%20FINANCIER\010%20COMPTABILITE\EXERCISE%202015\020%20FACTURES%20ACHAT\ORANGE\Contrat%20NZ08015\ORANGE%20-%20Fact%202015.F5128313%20-%20Loyer%20mai%202015%20-%2001.05.15.pdf" TargetMode="External"/><Relationship Id="rId160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83%20-%20Online%20upgrade%20L2%20Arthur%20LOLLIVIER%20NAMAN%20-%2003.06.15.pdf" TargetMode="External"/><Relationship Id="rId826" Type="http://schemas.openxmlformats.org/officeDocument/2006/relationships/hyperlink" Target="file:///\\192.168.0.150\Commun\01-ATIS%20GROUP\020%20ATIS%20SAS\030%20DEPARTEMENT%20FINANCIER\010%20COMPTABILITE\EXERCISE%202016\020%20FACTURES%20ACHAT\ORANGE\0442437967\16-04%20AVRIL\ORANGE%20-%20Fact%200442437967%2016C7-%201D04%20-%2013.04.16.pdf" TargetMode="External"/><Relationship Id="rId1011" Type="http://schemas.openxmlformats.org/officeDocument/2006/relationships/hyperlink" Target="file:///\\192.168.0.150\Commun\01-ATIS%20GROUP\020%20ATIS%20SAS\030%20DEPARTEMENT%20FINANCIER\010%20COMPTABILITE\EXERCISE%202016\020%20FACTURES%20ACHAT\ASSOCIATION%20SPORTIVE%20ELECTRICITE\16-06%20JUIN\ASEP%20-%20Don%2025eme%20Challenge%20du%20Nucleaire%20-%2015.06.16.pdf" TargetMode="External"/><Relationship Id="rId1109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5638%20(0952016)%20-%2020.07.16.pdf" TargetMode="External"/><Relationship Id="rId1456" Type="http://schemas.openxmlformats.org/officeDocument/2006/relationships/hyperlink" Target="file:///\\192.168.0.150\Commun\01-ATIS%20GROUP\020%20ATIS%20SAS\030%20DEPARTEMENT%20FINANCIER\010%20COMPTABILITE\EXERCISE%202017\020%20FACTURES%20ACHAT\AMERICAN%20EXPRESS\AIR%20FRANCE\16-10%20OCTOBRE\AF%20Relev&#233;%20Octobre%202016.pdf" TargetMode="External"/><Relationship Id="rId1663" Type="http://schemas.openxmlformats.org/officeDocument/2006/relationships/hyperlink" Target="file:///\\192.168.0.150\Commun\01-ATIS%20GROUP\020%20ATIS%20SAS\030%20DEPARTEMENT%20FINANCIER\010%20COMPTABILITE\EXERCISE%202017\020%20FACTURES%20ACHAT\APPARTCITY\17-03%20MARS\APPARTCITY%20-%20Fact%20PF%20075_24738%20(CAUX)%20-%2006.03.17.pdf" TargetMode="External"/><Relationship Id="rId1870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2602%20-%2023.05.17.pdf" TargetMode="External"/><Relationship Id="rId1968" Type="http://schemas.openxmlformats.org/officeDocument/2006/relationships/hyperlink" Target="file:///\\192.168.0.150\Commun\01-ATIS%20GROUP\020%20ATIS%20SAS\030%20DEPARTEMENT%20FINANCIER\010%20COMPTABILITE\EXERCISE%202017\020%20FACTURES%20ACHAT\SAFE\17-06%20JUIN\SAFE%20-%20Fact%20ATIS-S25%20-%2026.06.17.pdf" TargetMode="External"/><Relationship Id="rId258" Type="http://schemas.openxmlformats.org/officeDocument/2006/relationships/hyperlink" Target="file:///\\192.168.0.150\Commun\01-ATIS%20GROUP\020%20ATIS%20SAS\030%20DEPARTEMENT%20FINANCIER\010%20COMPTABILITE\EXERCISE%202015\020%20FACTURES%20ACHAT\SIXT%20LOCATION\ao&#251;t%202015\SIXT%20-%20Fact%2055021619%20-%2024.07.15.pdf" TargetMode="External"/><Relationship Id="rId465" Type="http://schemas.openxmlformats.org/officeDocument/2006/relationships/hyperlink" Target="file:///\\192.168.0.150\Commun\01-ATIS%20GROUP\020%20ATIS%20SAS\030%20DEPARTEMENT%20FINANCIER\010%20COMPTABILITE\EXERCISE%202016\020%20FACTURES%20ACHAT\TOTAL%20GR\15-11%20NOVEMBRE\TOTAL%20GR%20-%20Fact%20F5S42551%20-%2015.11.15.pdf" TargetMode="External"/><Relationship Id="rId672" Type="http://schemas.openxmlformats.org/officeDocument/2006/relationships/hyperlink" Target="file:///\\192.168.0.150\Commun\01-ATIS%20GROUP\020%20ATIS%20SAS\030%20DEPARTEMENT%20FINANCIER\010%20COMPTABILITE\EXERCISE%202016\020%20FACTURES%20ACHAT\BUSINESS%20FRANCE\16-02%20FEVRIER\BUSINESS%20FRANCE-%20Fact%20F2016009655%20-%2005.02.16.pdf" TargetMode="External"/><Relationship Id="rId1095" Type="http://schemas.openxmlformats.org/officeDocument/2006/relationships/hyperlink" Target="file:///\\192.168.0.150\Commun\01-ATIS%20GROUP\020%20ATIS%20SAS\030%20DEPARTEMENT%20FINANCIER\010%20COMPTABILITE\EXERCISE%202015\020%20FACTURES%20ACHAT\PIRES%20V\PIRES%20paiement%20facture%2060.pdf" TargetMode="External"/><Relationship Id="rId1316" Type="http://schemas.openxmlformats.org/officeDocument/2006/relationships/hyperlink" Target="file:///\\192.168.0.150\Commun\01-ATIS%20GROUP\020%20ATIS%20SAS\030%20DEPARTEMENT%20FINANCIER\010%20COMPTABILITE\EXERCISE%202017\020%20FACTURES%20ACHAT\LYRECO\16-10%20OCTOBRE\LYRECO%20-%20Fact%205810331067%20-%2031.10.16.pdf" TargetMode="External"/><Relationship Id="rId1523" Type="http://schemas.openxmlformats.org/officeDocument/2006/relationships/hyperlink" Target="file:///\\192.168.0.150\Commun\01-ATIS%20GROUP\020%20ATIS%20SAS\030%20DEPARTEMENT%20FINANCIER\010%20COMPTABILITE\EXERCISE%202017\020%20FACTURES%20ACHAT\ORANGE\Compte%2061021181\16-12%20DECEMBRE\ORANGE%20-%20Fact%2051903640%20-%2031.12.16.pdf" TargetMode="External"/><Relationship Id="rId1730" Type="http://schemas.openxmlformats.org/officeDocument/2006/relationships/hyperlink" Target="file:///\\192.168.0.150\Commun\01-ATIS%20GROUP\020%20ATIS%20SAS\030%20DEPARTEMENT%20FINANCIER\010%20COMPTABILITE\EXERCISE%202017\020%20FACTURES%20ACHAT\CULLIGAN\17-03%20MARS\CULLIGAN%20-%20Fact%20FAC0317RGS23652%20-%2030.03.17.pdf" TargetMode="External"/><Relationship Id="rId2146" Type="http://schemas.openxmlformats.org/officeDocument/2006/relationships/hyperlink" Target="file:///\\192.168.0.150\Commun\01-ATIS%20GROUP\020%20ATIS%20SAS\030%20DEPARTEMENT%20FINANCIER\010%20COMPTABILITE\EXERCISE%202018\020%20FACTURES%20ACHAT\ORANGE\Contrat%20NZ08015\17-10%20OCTOBRE\ORANGE%20-%20Fact%20F6475771%20-%2001.10.17.pdf" TargetMode="External"/><Relationship Id="rId22" Type="http://schemas.openxmlformats.org/officeDocument/2006/relationships/hyperlink" Target="file:///\\192.168.0.150\Commun\01-ATIS%20GROUP\020%20ATIS%20SAS\030%20DEPARTEMENT%20FINANCIER\010%20COMPTABILITE\EXERCISE%202015\020%20FACTURES%20ACHAT\IRATA\janvier%202015\IRATA%20invoice%20n&#176;137412.pdf" TargetMode="External"/><Relationship Id="rId118" Type="http://schemas.openxmlformats.org/officeDocument/2006/relationships/hyperlink" Target="file:///\\192.168.0.150\Commun\01-ATIS%20GROUP\020%20ATIS%20SAS\030%20DEPARTEMENT%20FINANCIER\010%20COMPTABILITE\EXERCISE%202015\020%20FACTURES%20ACHAT\AU%20VIEUX%20CAMPEUR\mai%202015\AU%20VIEUX%20CAMPEUR%20-%20Fact%20FA046065%20-%2012.05.15.pdf" TargetMode="External"/><Relationship Id="rId325" Type="http://schemas.openxmlformats.org/officeDocument/2006/relationships/hyperlink" Target="file:///\\192.168.0.150\Commun\01-ATIS%20GROUP\020%20ATIS%20SAS\030%20DEPARTEMENT%20FINANCIER\010%20COMPTABILITE\EXERCISE%202015\020%20FACTURES%20ACHAT\LYRECO\ao&#251;t%2015\LYRECO%20-%20Fact%205810314429%20-%2031.08.15.pdf" TargetMode="External"/><Relationship Id="rId532" Type="http://schemas.openxmlformats.org/officeDocument/2006/relationships/hyperlink" Target="file:///\\192.168.0.150\Commun\01-ATIS%20GROUP\020%20ATIS%20SAS\030%20DEPARTEMENT%20FINANCIER\010%20COMPTABILITE\EXERCISE%202016\020%20FACTURES%20ACHAT\COURBIS%20Cedric\15-11%20NOVEMBRE\C%20COURBIS%20-%20Fact%206%20-%2030.11.15.pdf" TargetMode="External"/><Relationship Id="rId977" Type="http://schemas.openxmlformats.org/officeDocument/2006/relationships/hyperlink" Target="file:///\\192.168.0.150\Commun\01-ATIS%20GROUP\020%20ATIS%20SAS\030%20DEPARTEMENT%20FINANCIER\010%20COMPTABILITE\EXERCISE%202016\020%20FACTURES%20ACHAT\DPMC\16-05%20MAI\DPMC%20-%20Fact%2016.05.153%20-%2024.05.16.pdf" TargetMode="External"/><Relationship Id="rId1162" Type="http://schemas.openxmlformats.org/officeDocument/2006/relationships/hyperlink" Target="file:///\\192.168.0.150\Commun\01-ATIS%20GROUP\020%20ATIS%20SAS\030%20DEPARTEMENT%20FINANCIER\010%20COMPTABILITE\EXERCISE%202016\020%20FACTURES%20ACHAT\ATIS%20cpte%20HSBC\PAIEMENT%20RBRSMT%20PRLVMT%20PART%20BUREA.pdf" TargetMode="External"/><Relationship Id="rId1828" Type="http://schemas.openxmlformats.org/officeDocument/2006/relationships/hyperlink" Target="file:///\\192.168.0.150\Commun\01-ATIS%20GROUP\020%20ATIS%20SAS\030%20DEPARTEMENT%20FINANCIER\010%20COMPTABILITE\EXERCISE%202017\020%20FACTURES%20ACHAT\ACTUAL\17-04%20AVRIL\ACTUAL%20-%20Fact%20796_1000219%20-%2030.04.17.pdf" TargetMode="External"/><Relationship Id="rId2006" Type="http://schemas.openxmlformats.org/officeDocument/2006/relationships/hyperlink" Target="file:///\\192.168.0.150\Commun\01-ATIS%20GROUP\020%20ATIS%20SAS\030%20DEPARTEMENT%20FINANCIER\010%20COMPTABILITE\EXERCISE%202017\020%20FACTURES%20ACHAT\SOLUCES%20RH\17-06%20JUIN\SOLUCES%20RH%20-%20Fact%20007%20970040%20-%2030.06.17.pdf" TargetMode="External"/><Relationship Id="rId2213" Type="http://schemas.openxmlformats.org/officeDocument/2006/relationships/hyperlink" Target="file:///\\192.168.0.150\Commun\01-ATIS%20GROUP\020%20ATIS%20SAS\030%20DEPARTEMENT%20FINANCIER\010%20COMPTABILITE\EXERCISE%202018\020%20FACTURES%20ACHAT\STICKAD\17-11%20NOVEMBRE\STICKAD%20-%20Fact%20F-2017_11_00015%20-%2010.11.17.pdf" TargetMode="External"/><Relationship Id="rId171" Type="http://schemas.openxmlformats.org/officeDocument/2006/relationships/hyperlink" Target="file:///\\192.168.0.150\Commun\01-ATIS%20GROUP\020%20ATIS%20SAS\030%20DEPARTEMENT%20FINANCIER\010%20COMPTABILITE\EXERCISE%202015\020%20FACTURES%20ACHAT\LAMARCHE\LAMARCHE%20-%20Fact%20F00006%20-%2010.06.15.pdf" TargetMode="External"/><Relationship Id="rId837" Type="http://schemas.openxmlformats.org/officeDocument/2006/relationships/hyperlink" Target="file:///\\192.168.0.150\Commun\01-ATIS%20GROUP\020%20ATIS%20SAS\030%20DEPARTEMENT%20FINANCIER\010%20COMPTABILITE\EXERCISE%202016\020%20FACTURES%20ACHAT\IFAERO%20(CCI%20NICE%20COTE%20D'AZUR)\15-12%20DECEMBRE\IFAERO%20-%20Fact%20025FACT2550972%20-%2007.12.15.pdf" TargetMode="External"/><Relationship Id="rId1022" Type="http://schemas.openxmlformats.org/officeDocument/2006/relationships/hyperlink" Target="file:///\\192.168.0.150\Commun\01-ATIS%20GROUP\020%20ATIS%20SAS\030%20DEPARTEMENT%20FINANCIER\010%20COMPTABILITE\EXERCISE%202015\020%20FACTURES%20ACHAT\AWG\d&#233;cembre%202014\AWG%20DEMANDE%20DE%20REMBOURSEMENT%2017122014%20PDF.PDF" TargetMode="External"/><Relationship Id="rId1467" Type="http://schemas.openxmlformats.org/officeDocument/2006/relationships/hyperlink" Target="file:///\\192.168.0.150\Commun\01-ATIS%20GROUP\020%20ATIS%20SAS\030%20DEPARTEMENT%20FINANCIER\010%20COMPTABILITE\EXERCISE%202017\020%20FACTURES%20ACHAT\BIO%20NET\16-12%20DECEMBRE\BIO%20NET%20-%20Fact%20FA0965%20-%2031.12.16.pdf" TargetMode="External"/><Relationship Id="rId1674" Type="http://schemas.openxmlformats.org/officeDocument/2006/relationships/hyperlink" Target="file:///\\192.168.0.150\Commun\01-ATIS%20GROUP\020%20ATIS%20SAS\030%20DEPARTEMENT%20FINANCIER\010%20COMPTABILITE\EXERCISE%202017\020%20FACTURES%20ACHAT\CARROSSERIE%20CENTER\17-03%20MARS\CARROSSERIE%20CENTER%20-%20Pr&#233;-fact%20sinistre%202017171020919%20-%2017.03.17.pdf" TargetMode="External"/><Relationship Id="rId1881" Type="http://schemas.openxmlformats.org/officeDocument/2006/relationships/hyperlink" Target="file:///\\192.168.0.150\Commun\01-ATIS%20GROUP\020%20ATIS%20SAS\030%20DEPARTEMENT%20FINANCIER\010%20COMPTABILITE\EXERCISE%202017\020%20FACTURES%20ACHAT\FALL%20FACTOR%20ZERO%20LTD%20(FORREST%20Alan)\17-05%20MAI\FALL%20FACTOR%20-%20Fact%20ATIS003%20-%2024.05.17.pdf" TargetMode="External"/><Relationship Id="rId269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61%20-%20Online%201st%20registration%20Kevin%20BARRAN%20-%2029.07.15.pdf" TargetMode="External"/><Relationship Id="rId476" Type="http://schemas.openxmlformats.org/officeDocument/2006/relationships/hyperlink" Target="file:///\\192.168.0.150\Commun\01-ATIS%20GROUP\020%20ATIS%20SAS\030%20DEPARTEMENT%20FINANCIER\010%20COMPTABILITE\EXERCISE%202016\020%20FACTURES%20ACHAT\EUROP%20ASSISTANCE\15-11%20NOVEMBRE\EUROP%20ASS%20-%20Fact%201581000001%20-%2006.11.15.pdf" TargetMode="External"/><Relationship Id="rId683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6-02%20FEVRIER\AMA%20-%20Fact%20IVH1022-160201%20-%2017.02.16.pdf" TargetMode="External"/><Relationship Id="rId890" Type="http://schemas.openxmlformats.org/officeDocument/2006/relationships/hyperlink" Target="file:///\\192.168.0.150\Commun\01-ATIS%20GROUP\020%20ATIS%20SAS\030%20DEPARTEMENT%20FINANCIER\010%20COMPTABILITE\EXERCISE%202016\020%20FACTURES%20ACHAT\VERISURE%20SECURITAS\16-05%20MAI\VERISURE%20-%20Fact%201605C0039610%20-%2001.05.16.pdf" TargetMode="External"/><Relationship Id="rId904" Type="http://schemas.openxmlformats.org/officeDocument/2006/relationships/hyperlink" Target="file:///\\192.168.0.150\Commun\01-ATIS%20GROUP\020%20ATIS%20SAS\030%20DEPARTEMENT%20FINANCIER\010%20COMPTABILITE\EXERCISE%202016\020%20FACTURES%20ACHAT\PETZL\16-05%20MAI\PETZL%20-%20Fact%207000044887%20(0732016)%20-%2019.05.16.pdf" TargetMode="External"/><Relationship Id="rId1327" Type="http://schemas.openxmlformats.org/officeDocument/2006/relationships/hyperlink" Target="file:///\\192.168.0.150\Commun\01-ATIS%20GROUP\020%20ATIS%20SAS\030%20DEPARTEMENT%20FINANCIER\010%20COMPTABILITE\EXERCISE%202017\020%20FACTURES%20ACHAT\EXPERTIS\16-10%20OCTOBRE\EXPERTIS%20-%20Fact%2046257%20(A%20DELZENNE)%20-%2031.10.16.pdf" TargetMode="External"/><Relationship Id="rId1534" Type="http://schemas.openxmlformats.org/officeDocument/2006/relationships/hyperlink" Target="file:///\\192.168.0.150\Commun\01-ATIS%20GROUP\020%20ATIS%20SAS\030%20DEPARTEMENT%20FINANCIER\010%20COMPTABILITE\EXERCISE%202017\020%20FACTURES%20ACHAT\CORIALIS\16-11%20NOVEMBRE\CORIALIS%20-%20Fact%2016266%20(MOUSSA%20Nov%20Services)%20-%2031.11.16.pdf" TargetMode="External"/><Relationship Id="rId1741" Type="http://schemas.openxmlformats.org/officeDocument/2006/relationships/hyperlink" Target="file:///\\192.168.0.150\Commun\01-ATIS%20GROUP\020%20ATIS%20SAS\030%20DEPARTEMENT%20FINANCIER\010%20COMPTABILITE\EXERCISE%202017\020%20FACTURES%20ACHAT\TOTAL\17-03%20MARS\TOTAL%20-%20Fact%20F7936023%20-%2031.03.17.pdf" TargetMode="External"/><Relationship Id="rId1979" Type="http://schemas.openxmlformats.org/officeDocument/2006/relationships/hyperlink" Target="file:///\\192.168.0.150\Commun\01-ATIS%20GROUP\020%20ATIS%20SAS\030%20DEPARTEMENT%20FINANCIER\010%20COMPTABILITE\EXERCISE%202017\020%20FACTURES%20ACHAT\INTECH\17-07%20JUILLET\INTECH%20-%20Fact%20INV-2-0454%20(AKHTAR)%20-%2004.07.17.pdf" TargetMode="External"/><Relationship Id="rId2157" Type="http://schemas.openxmlformats.org/officeDocument/2006/relationships/hyperlink" Target="file:///\\192.168.0.150\Commun\01-ATIS%20GROUP\020%20ATIS%20SAS\030%20DEPARTEMENT%20FINANCIER\010%20COMPTABILITE\EXERCISE%202017\020%20FACTURES%20ACHAT\ACTUAL\17-09%20SEPTEMBRE\ACTUAL%20-%20Fact%20796_1000716%20-%2030.09.17.pdf" TargetMode="External"/><Relationship Id="rId33" Type="http://schemas.openxmlformats.org/officeDocument/2006/relationships/hyperlink" Target="file:///\\192.168.0.150\Commun\01-ATIS%20GROUP\020%20ATIS%20SAS\030%20DEPARTEMENT%20FINANCIER\010%20COMPTABILITE\EXERCISE%202015\020%20FACTURES%20ACHAT\COENS%20ENERGY\f&#233;vrier%202015\COENS%20ENERGY%20CE%20ATIS%20Total%20Moho%20Nord%201502%20MP.pdf" TargetMode="External"/><Relationship Id="rId129" Type="http://schemas.openxmlformats.org/officeDocument/2006/relationships/hyperlink" Target="file:///\\192.168.0.150\Commun\01-ATIS%20GROUP\020%20ATIS%20SAS\030%20DEPARTEMENT%20FINANCIER\010%20COMPTABILITE\EXERCISE%202015\020%20FACTURES%20ACHAT\DIMOTRANS\DIMOTRANS%20Facture%2000015163%20du%2023.03.15.pdf" TargetMode="External"/><Relationship Id="rId336" Type="http://schemas.openxmlformats.org/officeDocument/2006/relationships/hyperlink" Target="file:///\\192.168.0.150\Commun\01-ATIS%20GROUP\020%20ATIS%20SAS\030%20DEPARTEMENT%20FINANCIER\010%20COMPTABILITE\EXERCISE%202015\020%20FACTURES%20ACHAT\SIXT%20LOCATION\septembre%202015\SIXT%20-%20Fact%2055082008%20-%2026.08.15.pdf" TargetMode="External"/><Relationship Id="rId543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5-12%20DECEMBRE\AMA%20-%20Fact%20IVH1022-151201%20-%2015.12.15.pdf" TargetMode="External"/><Relationship Id="rId988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1547%20(0782016)%20-%2009.06.16.pdf" TargetMode="External"/><Relationship Id="rId1173" Type="http://schemas.openxmlformats.org/officeDocument/2006/relationships/hyperlink" Target="file:///\\192.168.0.150\Commun\01-ATIS%20GROUP\020%20ATIS%20SAS\030%20DEPARTEMENT%20FINANCIER\010%20COMPTABILITE\EXERCISE%202016\020%20FACTURES%20ACHAT\NOVA%20SUBSEA\16-08%20AOUT\NOVA%20-%20Fact%205474%20(CATALAN%20Rotterdam)%20-%2031.08.16.pdf" TargetMode="External"/><Relationship Id="rId1380" Type="http://schemas.openxmlformats.org/officeDocument/2006/relationships/hyperlink" Target="file:///\\192.168.0.150\Commun\01-ATIS%20GROUP\020%20ATIS%20SAS\030%20DEPARTEMENT%20FINANCIER\010%20COMPTABILITE\EXERCISE%202017\020%20FACTURES%20ACHAT\SCI%20COUPERIGNE\16-12%20DECEMBRE\SCI%20COUPERIGNE%20-%20Fact%20170%20-%2002.12.16.pdf" TargetMode="External"/><Relationship Id="rId1601" Type="http://schemas.openxmlformats.org/officeDocument/2006/relationships/hyperlink" Target="file:///\\192.168.0.150\Commun\01-ATIS%20GROUP\020%20ATIS%20SAS\030%20DEPARTEMENT%20FINANCIER\010%20COMPTABILITE\EXERCISE%202016\020%20FACTURES%20ACHAT\CORIALIS\16-08%20AOUT\CORIALIS%20-%20Fact%2016210%20(MOUSSA%20Services)%20-%2031.08.16.pdf" TargetMode="External"/><Relationship Id="rId1839" Type="http://schemas.openxmlformats.org/officeDocument/2006/relationships/hyperlink" Target="file:///\\192.168.0.150\Commun\01-ATIS%20GROUP\020%20ATIS%20SAS\030%20DEPARTEMENT%20FINANCIER\010%20COMPTABILITE\EXERCISE%202017\020%20FACTURES%20ACHAT\ALPESITE\17-03%20MARS\ALPESITE%20-%20Fact%2014914N2278%20-%2031.03.17.pdf" TargetMode="External"/><Relationship Id="rId2017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7%20JUILLET\PROWAR%20-%20Fact%20TM7%20-%2001.07.17.pdf" TargetMode="External"/><Relationship Id="rId2224" Type="http://schemas.openxmlformats.org/officeDocument/2006/relationships/hyperlink" Target="file:///\\192.168.0.150\Commun\01-ATIS%20GROUP\020%20ATIS%20SAS\030%20DEPARTEMENT%20FINANCIER\010%20COMPTABILITE\EXERCISE%202017\020%20FACTURES%20ACHAT\CHALINE%20G&#233;rard\17-09%20SEPTEMBRE\CHALINE%20G%20-%20Fact%2008-GC-2017%20-%2030.09.17.pdf" TargetMode="External"/><Relationship Id="rId182" Type="http://schemas.openxmlformats.org/officeDocument/2006/relationships/hyperlink" Target="file:///\\192.168.0.150\Commun\01-ATIS%20GROUP\020%20ATIS%20SAS\030%20DEPARTEMENT%20FINANCIER\010%20COMPTABILITE\EXERCISE%202015\020%20FACTURES%20ACHAT\ACN%20AUDIT\005505\ACNAUDIT%20-%20Fact%20005505%20-%2015.06.15.pdf" TargetMode="External"/><Relationship Id="rId403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5-10%20OCTOBRE\AMA%20-%20Fact%20IVH1022-151001%20-%2015.10.15.pdf" TargetMode="External"/><Relationship Id="rId750" Type="http://schemas.openxmlformats.org/officeDocument/2006/relationships/hyperlink" Target="file:///\\192.168.0.150\Commun\01-ATIS%20GROUP\020%20ATIS%20SAS\030%20DEPARTEMENT%20FINANCIER\010%20COMPTABILITE\EXERCISE%202016\020%20FACTURES%20ACHAT\INPP\16-03%20MARS\INPP%20-%20Fact%2020160198%20-%2009.03.16.pdf" TargetMode="External"/><Relationship Id="rId848" Type="http://schemas.openxmlformats.org/officeDocument/2006/relationships/hyperlink" Target="file:///\\192.168.0.150\Commun\01-ATIS%20GROUP\020%20ATIS%20SAS\030%20DEPARTEMENT%20FINANCIER\010%20COMPTABILITE\EXERCISE%202016\020%20FACTURES%20ACHAT\TOTAL%20GR\16-04%20AVRIL\TOTAL%20-%20Fact%20F6B09393%20-%2030.04.16.pdf" TargetMode="External"/><Relationship Id="rId1033" Type="http://schemas.openxmlformats.org/officeDocument/2006/relationships/hyperlink" Target="file:///\\192.168.0.150\Commun\01-ATIS%20GROUP\020%20ATIS%20SAS\030%20DEPARTEMENT%20FINANCIER\010%20COMPTABILITE\EXERCISE%202016\020%20FACTURES%20ACHAT\PARK%20&amp;%20SUITES%20MRS\16-05%20MAI\P&amp;S%20MRS%20-%20Fact%20075_1038776%20-%2001.05.16.pdf" TargetMode="External"/><Relationship Id="rId1478" Type="http://schemas.openxmlformats.org/officeDocument/2006/relationships/hyperlink" Target="file:///\\192.168.0.150\Commun\01-ATIS%20GROUP\020%20ATIS%20SAS\030%20DEPARTEMENT%20FINANCIER\010%20COMPTABILITE\EXERCISE%202017\020%20FACTURES%20ACHAT\CORIALIS\16-12%20DECEMBRE\CORIALIS%20-%20Fact%2016284%20(Prestation%20ODIN)%20-%2031.12.16.pdf" TargetMode="External"/><Relationship Id="rId1685" Type="http://schemas.openxmlformats.org/officeDocument/2006/relationships/hyperlink" Target="file:///\\192.168.0.150\Commun\01-ATIS%20GROUP\020%20ATIS%20SAS\030%20DEPARTEMENT%20FINANCIER\010%20COMPTABILITE\EXERCISE%202017\020%20FACTURES%20ACHAT\CORIALIS\17-02%20FEVRIER\CORIALIS%20-%20Fact%2017023%20(ODIN%20services)%20-%2028.02.17.pdf" TargetMode="External"/><Relationship Id="rId1892" Type="http://schemas.openxmlformats.org/officeDocument/2006/relationships/hyperlink" Target="file:///\\192.168.0.150\Commun\01-ATIS%20GROUP\020%20ATIS%20SAS\030%20DEPARTEMENT%20FINANCIER\010%20COMPTABILITE\EXERCISE%202017\020%20FACTURES%20ACHAT\SCI%20COUPERIGNE\17-06%20JUIN\SCI%20COUPERIGNE%20-%20Fact%20249%20-%2001.06.17.pdf" TargetMode="External"/><Relationship Id="rId1906" Type="http://schemas.openxmlformats.org/officeDocument/2006/relationships/hyperlink" Target="file:///\\192.168.0.150\Commun\01-ATIS%20GROUP\020%20ATIS%20SAS\030%20DEPARTEMENT%20FINANCIER\010%20COMPTABILITE\EXERCISE%202017\020%20FACTURES%20ACHAT\ACTUAL%20SETT%20IDF\17-05%20MAI\ACTUAL%20SETT%20-%20Fact%2075400528%20-%2031.05.17.pdf" TargetMode="External"/><Relationship Id="rId487" Type="http://schemas.openxmlformats.org/officeDocument/2006/relationships/hyperlink" Target="file:///\\192.168.0.150\Commun\01-ATIS%20GROUP\020%20ATIS%20SAS\030%20DEPARTEMENT%20FINANCIER\010%20COMPTABILITE\EXERCISE%202016\020%20FACTURES%20ACHAT\TUV\15-11%20NOVEMBRE\TUV%20-%20Fact%2074054220%20-%2025.11.15.pdf" TargetMode="External"/><Relationship Id="rId610" Type="http://schemas.openxmlformats.org/officeDocument/2006/relationships/hyperlink" Target="file:///\\192.168.0.150\Commun\01-ATIS%20GROUP\020%20ATIS%20SAS\030%20DEPARTEMENT%20FINANCIER\010%20COMPTABILITE\EXERCISE%202016\020%20FACTURES%20ACHAT\ORANGE\0442437967\16-01%20JANVIER\ORANGE%20-%20Fact%200442437967%2016A3-%201D01%20-%2013.01.16.pdf" TargetMode="External"/><Relationship Id="rId694" Type="http://schemas.openxmlformats.org/officeDocument/2006/relationships/hyperlink" Target="file:///\\192.168.0.150\Commun\01-ATIS%20GROUP\020%20ATIS%20SAS\030%20DEPARTEMENT%20FINANCIER\010%20COMPTABILITE\EXERCISE%202015\020%20FACTURES%20ACHAT\SCI%20COUPERIGNE\15-06%20JUIN\SCI%20COUPERIGNE%20-%20Fact%20670%20-%203eme%20T%202015%20-%2004.06.15.pdf" TargetMode="External"/><Relationship Id="rId708" Type="http://schemas.openxmlformats.org/officeDocument/2006/relationships/hyperlink" Target="file:///\\192.168.0.150\Commun\01-ATIS%20GROUP\020%20ATIS%20SAS\030%20DEPARTEMENT%20FINANCIER\010%20COMPTABILITE\EXERCISE%202016\020%20FACTURES%20ACHAT\TINDILLER%20&amp;%20PINTO\16-02%20FEVRIER\TINDILLER%20&amp;%20PINTO%20-%20Fact%2030%20-%2023.02.16.pdf" TargetMode="External"/><Relationship Id="rId915" Type="http://schemas.openxmlformats.org/officeDocument/2006/relationships/hyperlink" Target="file:///\\192.168.0.150\Commun\01-ATIS%20GROUP\020%20ATIS%20SAS\030%20DEPARTEMENT%20FINANCIER\010%20COMPTABILITE\EXERCISE%202016\020%20FACTURES%20ACHAT\IRATA\Fact%20PAYEES\144019%20144185%20144260%20144920%20145219\IRATA%20-%20Fact%20145219%20-%2001.04.16.pdf" TargetMode="External"/><Relationship Id="rId1240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77415%20(1022016)%20-%2001.09.16.pdf" TargetMode="External"/><Relationship Id="rId1338" Type="http://schemas.openxmlformats.org/officeDocument/2006/relationships/hyperlink" Target="file:///\\192.168.0.150\Commun\01-ATIS%20GROUP\020%20ATIS%20SAS\030%20DEPARTEMENT%20FINANCIER\010%20COMPTABILITE\EXERCISE%202017\020%20FACTURES%20ACHAT\NOVA%20SUBSEA\16-11%20NOVEMBRE\NOVA%20SUBSEA%20-%20Fact%205683%20(Manester%20service%202016-10)%20-%2010.11.16.pdf" TargetMode="External"/><Relationship Id="rId1545" Type="http://schemas.openxmlformats.org/officeDocument/2006/relationships/hyperlink" Target="file:///\\192.168.0.150\Commun\01-ATIS%20GROUP\020%20ATIS%20SAS\030%20DEPARTEMENT%20FINANCIER\010%20COMPTABILITE\EXERCISE%202017\020%20FACTURES%20ACHAT\DIAC%20LOCATION\17-02%20FEVRIER\DIAC%20-%20Fact%20S70150126%20-%2001.02.17.pdf" TargetMode="External"/><Relationship Id="rId2070" Type="http://schemas.openxmlformats.org/officeDocument/2006/relationships/hyperlink" Target="file:///\\192.168.0.150\Commun\01-ATIS%20GROUP\020%20ATIS%20SAS\030%20DEPARTEMENT%20FINANCIER\010%20COMPTABILITE\EXERCISE%202017\020%20FACTURES%20ACHAT\PETZL\17-08%20AOUT\PETZL%20-%20FACT%20700185905%20-%2023.08.17.pdf" TargetMode="External"/><Relationship Id="rId2168" Type="http://schemas.openxmlformats.org/officeDocument/2006/relationships/hyperlink" Target="file:///\\192.168.0.150\Commun\01-ATIS%20GROUP\020%20ATIS%20SAS\030%20DEPARTEMENT%20FINANCIER\010%20COMPTABILITE\EXERCISE%202018\020%20FACTURES%20ACHAT\ATIS%20WORLDWIDED%20LIMITED\17-10%20OCTOBRE\ATIS%20WORLDWIDED%20LIMITED%20-%20Fact%20FI%203%20-%2017.10.17.pdf" TargetMode="External"/><Relationship Id="rId347" Type="http://schemas.openxmlformats.org/officeDocument/2006/relationships/hyperlink" Target="file:///\\192.168.0.150\Commun\01-ATIS%20GROUP\020%20ATIS%20SAS\030%20DEPARTEMENT%20FINANCIER\010%20COMPTABILITE\EXERCISE%202015\020%20FACTURES%20ACHAT\LA%20POSTE\15-09%20Septembre\LA%20POSTE%20-%20Fact%2041853066%20-%2003.09.15.pdf" TargetMode="External"/><Relationship Id="rId999" Type="http://schemas.openxmlformats.org/officeDocument/2006/relationships/hyperlink" Target="file:///\\192.168.0.150\Commun\01-ATIS%20GROUP\020%20ATIS%20SAS\030%20DEPARTEMENT%20FINANCIER\010%20COMPTABILITE\EXERCISE%202014\020%20FACTURES%20ACHAT\PETZL\FACTURE_I_543890.PDF" TargetMode="External"/><Relationship Id="rId1100" Type="http://schemas.openxmlformats.org/officeDocument/2006/relationships/hyperlink" Target="file:///\\192.168.0.150\Commun\01-ATIS%20GROUP\020%20ATIS%20SAS\030%20DEPARTEMENT%20FINANCIER\010%20COMPTABILITE\EXERCISE%202016\020%20FACTURES%20ACHAT\ENERJIA\16-01%20JANVIER\ENERJIA%20-%20Fact%20F2016.3787%20(FLOQUET)%20-%2031.01.16.pdf" TargetMode="External"/><Relationship Id="rId1184" Type="http://schemas.openxmlformats.org/officeDocument/2006/relationships/hyperlink" Target="file:///\\192.168.0.150\Commun\01-ATIS%20GROUP\020%20ATIS%20SAS\030%20DEPARTEMENT%20FINANCIER\010%20COMPTABILITE\EXERCISE%202016\020%20FACTURES%20ACHAT\ORANGE\COMPTE%2061021161\16-07%20JUILLET\ORANGE%20-%20Fact%2049474678%20-%2031.07.16.pdf" TargetMode="External"/><Relationship Id="rId1405" Type="http://schemas.openxmlformats.org/officeDocument/2006/relationships/hyperlink" Target="file:///\\192.168.0.150\Commun\01-ATIS%20GROUP\020%20ATIS%20SAS\030%20DEPARTEMENT%20FINANCIER\010%20COMPTABILITE\EXERCISE%202017\020%20FACTURES%20ACHAT\IRATA\PAYEES\148459%20148462%20148532%20148533%20148697%20+%201%20exercice%202016\IRATA%20-%20Fact%20148532%20-%2014.10.16.pdf" TargetMode="External"/><Relationship Id="rId1752" Type="http://schemas.openxmlformats.org/officeDocument/2006/relationships/hyperlink" Target="file:///\\192.168.0.150\Commun\01-ATIS%20GROUP\020%20ATIS%20SAS\030%20DEPARTEMENT%20FINANCIER\010%20COMPTABILITE\EXERCISE%202017\020%20FACTURES%20ACHAT\IRATA\PAYEES\150398%20150430%20150438%20150520%20150570\IRATA%20-%20Fact%20150398%20-%2023.02.17.pdf" TargetMode="External"/><Relationship Id="rId2028" Type="http://schemas.openxmlformats.org/officeDocument/2006/relationships/hyperlink" Target="file:///\\192.168.0.150\Commun\01-ATIS%20GROUP\020%20ATIS%20SAS\030%20DEPARTEMENT%20FINANCIER\010%20COMPTABILITE\EXERCISE%202017\020%20FACTURES%20ACHAT\NOVA%20PEOPLE\17-07%20JUILLET\NOVA%20PEOPLE%20-%20Fact%206398(CATALAN)%20JUIN%20-%2031.07.17.pdf" TargetMode="External"/><Relationship Id="rId44" Type="http://schemas.openxmlformats.org/officeDocument/2006/relationships/hyperlink" Target="file:///\\192.168.0.150\Commun\01-ATIS%20GROUP\020%20ATIS%20SAS\030%20DEPARTEMENT%20FINANCIER\010%20COMPTABILITE\EXERCISE%202015\020%20FACTURES%20ACHAT\DPMC\mars%202015\DPMC%20Facture%2015.03.039%20du%2016.03.15.pdf" TargetMode="External"/><Relationship Id="rId554" Type="http://schemas.openxmlformats.org/officeDocument/2006/relationships/hyperlink" Target="file:///\\192.168.0.150\Commun\01-ATIS%20GROUP\020%20ATIS%20SAS\030%20DEPARTEMENT%20FINANCIER\010%20COMPTABILITE\EXERCISE%202016\020%20FACTURES%20ACHAT\SIE%20MARIGNANE%20(TVS)\SIE%20MARIGNANE%20-%20Amende%20retard%20paiement%20TVS%20-%2015.12.15.pdf" TargetMode="External"/><Relationship Id="rId761" Type="http://schemas.openxmlformats.org/officeDocument/2006/relationships/hyperlink" Target="file:///\\192.168.0.150\Commun\01-ATIS%20GROUP\020%20ATIS%20SAS\030%20DEPARTEMENT%20FINANCIER\010%20COMPTABILITE\EXERCISE%202016\020%20FACTURES%20ACHAT\CIPRES\16-03%20MARS\CIPRES%20-%203715670%20-%20Appel%20de%20cotisation%204T%202015%20-%2025.03.16.pdf" TargetMode="External"/><Relationship Id="rId859" Type="http://schemas.openxmlformats.org/officeDocument/2006/relationships/hyperlink" Target="file:///\\192.168.0.150\Commun\01-ATIS%20GROUP\020%20ATIS%20SAS\030%20DEPARTEMENT%20FINANCIER\010%20COMPTABILITE\EXERCISE%202016\020%20FACTURES%20ACHAT\COENS%20ENERGY\16-04%20AVRIL\COENS%20-%20Fact%20193167-02-MP1603-02%20(Mob%20Demob%20KM%20KIM)%20-%2027.04.16.pdf" TargetMode="External"/><Relationship Id="rId1391" Type="http://schemas.openxmlformats.org/officeDocument/2006/relationships/hyperlink" Target="file:///\\192.168.0.150\Commun\01-ATIS%20GROUP\020%20ATIS%20SAS\030%20DEPARTEMENT%20FINANCIER\010%20COMPTABILITE\EXERCISE%202017\020%20FACTURES%20ACHAT\STARLAN\16-12%20DECEMBRE\STARLAN%20-%20Fact%202016-519%20-%2013.12.16.pdf" TargetMode="External"/><Relationship Id="rId1489" Type="http://schemas.openxmlformats.org/officeDocument/2006/relationships/hyperlink" Target="file:///\\192.168.0.150\Commun\01-ATIS%20GROUP\020%20ATIS%20SAS\030%20DEPARTEMENT%20FINANCIER\010%20COMPTABILITE\EXERCISE%202017\020%20FACTURES%20ACHAT\PETZL\17-01%20JANVIER\PETZL%20-%20Fact%207000111572%20(0362017)%20-%2006.01.17.pdf" TargetMode="External"/><Relationship Id="rId1612" Type="http://schemas.openxmlformats.org/officeDocument/2006/relationships/hyperlink" Target="file:///\\192.168.0.150\Commun\01-ATIS%20GROUP\020%20ATIS%20SAS\030%20DEPARTEMENT%20FINANCIER\010%20COMPTABILITE\EXERCISE%202017\020%20FACTURES%20ACHAT\ORANGE\0442437967\17-02%20FEVRIER\ORANGE%20-%20Fact%200442437967%2017B1-%201D02%20-%2014.02.17.pdf" TargetMode="External"/><Relationship Id="rId1696" Type="http://schemas.openxmlformats.org/officeDocument/2006/relationships/hyperlink" Target="file:///\\192.168.0.150\Commun\01-ATIS%20GROUP\020%20ATIS%20SAS\030%20DEPARTEMENT%20FINANCIER\010%20COMPTABILITE\EXERCISE%202017\020%20FACTURES%20ACHAT\ORANGE\Compte%2061021181\17-02%20FEVRIER\ORANGE%20-%20Fact%2052808839%20-%2028.02.17.pdf" TargetMode="External"/><Relationship Id="rId1917" Type="http://schemas.openxmlformats.org/officeDocument/2006/relationships/hyperlink" Target="file:///\\192.168.0.150\Commun\01-ATIS%20GROUP\020%20ATIS%20SAS\030%20DEPARTEMENT%20FINANCIER\010%20COMPTABILITE\EXERCISE%202017\020%20FACTURES%20ACHAT\DPMC\17-06%20JUIN\DPMC%20-%20Fact%2017.06.155%20-%2016.06.17.pdf" TargetMode="External"/><Relationship Id="rId2235" Type="http://schemas.openxmlformats.org/officeDocument/2006/relationships/hyperlink" Target="file:///\\192.168.0.150\Commun\01-ATIS%20GROUP\020%20ATIS%20SAS\030%20DEPARTEMENT%20FINANCIER\010%20COMPTABILITE\EXERCISE%202018\020%20FACTURES%20ACHAT\EDENRED\EDENRED%20-%20Fact%20201780F111793%20-%2023.11.17.pdf" TargetMode="External"/><Relationship Id="rId193" Type="http://schemas.openxmlformats.org/officeDocument/2006/relationships/hyperlink" Target="file:///\\192.168.0.150\Commun\01-ATIS%20GROUP\020%20ATIS%20SAS\030%20DEPARTEMENT%20FINANCIER\010%20COMPTABILITE\EXERCISE%202015\020%20FACTURES%20ACHAT\MVA\2015%20003\MVA%20-%20Fact%202015%20003%20-%2027.06.15.pdf" TargetMode="External"/><Relationship Id="rId207" Type="http://schemas.openxmlformats.org/officeDocument/2006/relationships/hyperlink" Target="file:///\\192.168.0.150\Commun\01-ATIS%20GROUP\020%20ATIS%20SAS\030%20DEPARTEMENT%20FINANCIER\010%20COMPTABILITE\EXERCISE%202015\020%20FACTURES%20ACHAT\FIDUCIAIRE%20DURANCE\juillet%202015\FIDUCIAIRE%20DE%20LA%20DURANCE%20-%20Fact%202015_07-005681%20-%2002.07.15.pdf" TargetMode="External"/><Relationship Id="rId414" Type="http://schemas.openxmlformats.org/officeDocument/2006/relationships/hyperlink" Target="file:///\\192.168.0.150\Commun\01-ATIS%20GROUP\020%20ATIS%20SAS\030%20DEPARTEMENT%20FINANCIER\010%20COMPTABILITE\EXERCISE%202016\020%20FACTURES%20ACHAT\ORANGE\0442026150\15-10%20OCTOBRE\ORANGE%20-%20Fact%200442026150%2015H5-%202N05%20-%2013.10.15.pdf" TargetMode="External"/><Relationship Id="rId498" Type="http://schemas.openxmlformats.org/officeDocument/2006/relationships/hyperlink" Target="file:///\\192.168.0.150\Commun\01-ATIS%20GROUP\020%20ATIS%20SAS\030%20DEPARTEMENT%20FINANCIER\010%20COMPTABILITE\EXERCISE%202016\020%20FACTURES%20ACHAT\EUROSTRAL\15-11%20NOVEMBRE\(P&#233;riode%20Octobre%202015)" TargetMode="External"/><Relationship Id="rId621" Type="http://schemas.openxmlformats.org/officeDocument/2006/relationships/hyperlink" Target="file:///\\192.168.0.150\Commun\01-ATIS%20GROUP\020%20ATIS%20SAS\030%20DEPARTEMENT%20FINANCIER\010%20COMPTABILITE\EXERCISE%202016\020%20FACTURES%20ACHAT\HOTEL%20CARDOSO" TargetMode="External"/><Relationship Id="rId1044" Type="http://schemas.openxmlformats.org/officeDocument/2006/relationships/hyperlink" Target="file:///\\192.168.0.150\Commun\01-ATIS%20GROUP\020%20ATIS%20SAS\030%20DEPARTEMENT%20FINANCIER\010%20COMPTABILITE\EXERCISE%202015\020%20FACTURES%20ACHAT\SIXT%20LOCATION\ao&#251;t%202015\SIXT%20-%20Fact%2055103220%20(avoir)%20-%2027.08.15.pdf" TargetMode="External"/><Relationship Id="rId1251" Type="http://schemas.openxmlformats.org/officeDocument/2006/relationships/hyperlink" Target="file:///\\192.168.0.150\Commun\01-ATIS%20GROUP\020%20ATIS%20SAS\030%20DEPARTEMENT%20FINANCIER\010%20COMPTABILITE\EXERCISE%202016\020%20FACTURES%20ACHAT\SCI%20COUPERIGNE\16-09%20SEPTEMBRE\SCI%20COUPERIGNE%20-%20Fact%2096%20-%2009.09.16.pdf" TargetMode="External"/><Relationship Id="rId1349" Type="http://schemas.openxmlformats.org/officeDocument/2006/relationships/hyperlink" Target="file:///\\192.168.0.150\Commun\01-ATIS%20GROUP\020%20ATIS%20SAS\030%20DEPARTEMENT%20FINANCIER\010%20COMPTABILITE\EXERCISE%202017\020%20FACTURES%20ACHAT\APRIL\16-10%20OCTOBRE" TargetMode="External"/><Relationship Id="rId2081" Type="http://schemas.openxmlformats.org/officeDocument/2006/relationships/hyperlink" Target="file:///\\192.168.0.150\Commun\01-ATIS%20GROUP\020%20ATIS%20SAS\030%20DEPARTEMENT%20FINANCIER\010%20COMPTABILITE\EXERCISE%202017\020%20FACTURES%20ACHAT\EBP\17-07%20JUILLET\EBP%20-%20Fact%2090897551%20-%2019.07.17.pdf" TargetMode="External"/><Relationship Id="rId2179" Type="http://schemas.openxmlformats.org/officeDocument/2006/relationships/hyperlink" Target="file:///\\192.168.0.150\Commun\01-ATIS%20GROUP\020%20ATIS%20SAS\030%20DEPARTEMENT%20FINANCIER\010%20COMPTABILITE\EXERCISE%202018\020%20FACTURES%20ACHAT\ARSYS\17-10%20OCTOBRE\ARSYS%20-%20FR2017X000577%20-%2018.10.17.pdf" TargetMode="External"/><Relationship Id="rId260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43%20-%20Online%20re-registration%20L1%20Andre%20RAMPERSAD%20-%2029.07.15.pdf" TargetMode="External"/><Relationship Id="rId719" Type="http://schemas.openxmlformats.org/officeDocument/2006/relationships/hyperlink" Target="file:///\\192.168.0.150\Commun\01-ATIS%20GROUP\020%20ATIS%20SAS\030%20DEPARTEMENT%20FINANCIER\010%20COMPTABILITE\EXERCISE%202016\020%20FACTURES%20ACHAT\TOTAL%20GR\16-02%20FEVRIER\TOTAL%20GR%20-%20Fact%20F6513216%20-%2029.02.16.pdf" TargetMode="External"/><Relationship Id="rId926" Type="http://schemas.openxmlformats.org/officeDocument/2006/relationships/hyperlink" Target="file:///\\192.168.0.150\Commun\01-ATIS%20GROUP\020%20ATIS%20SAS\030%20DEPARTEMENT%20FINANCIER\010%20COMPTABILITE\EXERCISE%202016\020%20FACTURES%20ACHAT\HUIN%20St&#233;phane\16-05%20MAI\S%20HUIN%20-%20Fact%2016%20207%20-%2027.05.16.pdf" TargetMode="External"/><Relationship Id="rId1111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5302%20(0922016)%20-%2019.07.16.pdf" TargetMode="External"/><Relationship Id="rId1556" Type="http://schemas.openxmlformats.org/officeDocument/2006/relationships/hyperlink" Target="file:///\\192.168.0.150\Commun\01-ATIS%20GROUP\020%20ATIS%20SAS\030%20DEPARTEMENT%20FINANCIER\010%20COMPTABILITE\EXERCISE%202017\020%20FACTURES%20ACHAT\TOTAL\17-01%20JANVIER\TOTAL%20-%20Fact%20F7384732%20-%2031.01.17.pdf" TargetMode="External"/><Relationship Id="rId1763" Type="http://schemas.openxmlformats.org/officeDocument/2006/relationships/hyperlink" Target="file:///\\192.168.0.150\Commun\01-ATIS%20GROUP\020%20ATIS%20SAS\030%20DEPARTEMENT%20FINANCIER\010%20COMPTABILITE\EXERCISE%202017\020%20FACTURES%20ACHAT\DPMC\17-03%20MARS\DPMC%20-%20Fact%2017.03.084%20(2017-03053)%20-%2024.03.17.pdf" TargetMode="External"/><Relationship Id="rId1970" Type="http://schemas.openxmlformats.org/officeDocument/2006/relationships/hyperlink" Target="file:///\\192.168.0.150\Commun\01-ATIS%20GROUP\020%20ATIS%20SAS\030%20DEPARTEMENT%20FINANCIER\010%20COMPTABILITE\EXERCISE%202016\020%20FACTURES%20ACHAT\POLE%20EMPLOI%20EXPATRIES\16-03%20MARS\PE%20EXPAT%20-%20Bordereau%20corrig&#233;%20cotisation%201er%20T%202016.pdf" TargetMode="External"/><Relationship Id="rId55" Type="http://schemas.openxmlformats.org/officeDocument/2006/relationships/hyperlink" Target="file:///\\192.168.0.150\Commun\01-ATIS%20GROUP\020%20ATIS%20SAS\030%20DEPARTEMENT%20FINANCIER\010%20COMPTABILITE\EXERCISE%202015\020%20FACTURES%20ACHAT\IRATA\avril%202015\Invoice%20139226%20from%20IRATA%20International%20-%2010_04_2015.pdf" TargetMode="External"/><Relationship Id="rId120" Type="http://schemas.openxmlformats.org/officeDocument/2006/relationships/hyperlink" Target="file:///\\192.168.0.150\Commun\01-ATIS%20GROUP\020%20ATIS%20SAS\030%20DEPARTEMENT%20FINANCIER\010%20COMPTABILITE\EXERCISE%202015\020%20FACTURES%20ACHAT\PBS\avril%202015\PBS%20-%20Fact%2015.05-100%20-%20Avril%202015%20-%20C%20LEGER.pdf" TargetMode="External"/><Relationship Id="rId358" Type="http://schemas.openxmlformats.org/officeDocument/2006/relationships/hyperlink" Target="file:///\\192.168.0.150\Commun\01-ATIS%20GROUP\020%20ATIS%20SAS\030%20DEPARTEMENT%20FINANCIER\010%20COMPTABILITE\EXERCISE%202015\020%20FACTURES%20ACHAT\ENERJIA\ao&#251;t%202015\ENERJIA%20-%20Fact%202015.3448%20(GORRIA%20frais%20mob%20juin%20juil)%20-%2031.08.15.pdf" TargetMode="External"/><Relationship Id="rId565" Type="http://schemas.openxmlformats.org/officeDocument/2006/relationships/hyperlink" Target="file:///\\192.168.0.150\Commun\01-ATIS%20GROUP\020%20ATIS%20SAS\030%20DEPARTEMENT%20FINANCIER\010%20COMPTABILITE\EXERCISE%202016\020%20FACTURES%20ACHAT\AU%20VIEUX%20CAMPEUR\15-12%20DECEMBRE\AU%20VIEUX%20CAMP%20-%20Fact%20FA050804%20-%2022.12.15.pdf" TargetMode="External"/><Relationship Id="rId772" Type="http://schemas.openxmlformats.org/officeDocument/2006/relationships/hyperlink" Target="file:///\\192.168.0.150\Commun\01-ATIS%20GROUP\020%20ATIS%20SAS\030%20DEPARTEMENT%20FINANCIER\010%20COMPTABILITE\EXERCISE%202016\020%20FACTURES%20ACHAT\PETZL\16-03%20MARS\PETZL%20-%20Fact%207000027909%20(0582016)%20-%2030.03.16.pdf" TargetMode="External"/><Relationship Id="rId1195" Type="http://schemas.openxmlformats.org/officeDocument/2006/relationships/hyperlink" Target="file:///\\192.168.0.150\Commun\01-ATIS%20GROUP\020%20ATIS%20SAS\030%20DEPARTEMENT%20FINANCIER\010%20COMPTABILITE\EXERCISE%202016\020%20FACTURES%20ACHAT\EVOLUTEC\16-05%20MAI\EVOLUTEC%20-%20Fact%20160502295%20(BOUVIER)%20-%2031.05.16.pdf" TargetMode="External"/><Relationship Id="rId1209" Type="http://schemas.openxmlformats.org/officeDocument/2006/relationships/hyperlink" Target="file:///\\192.168.0.150\Commun\01-ATIS%20GROUP\020%20ATIS%20SAS\030%20DEPARTEMENT%20FINANCIER\TOTAL\16-10%20OCTOBRE\TOTAL%20-%20Fact%20F6R54554%20-%2015.10.16.pdf" TargetMode="External"/><Relationship Id="rId1416" Type="http://schemas.openxmlformats.org/officeDocument/2006/relationships/hyperlink" Target="file:///\\192.168.0.150\Commun\01-ATIS%20GROUP\020%20ATIS%20SAS\030%20DEPARTEMENT%20FINANCIER\010%20COMPTABILITE\EXERCISE%202016\020%20FACTURES%20ACHAT\DIAC%20LOCATION\15-12%20DECEMBRE\DIAC%20-%20Fact%20T50938064%20-%2001.12.15.pdf" TargetMode="External"/><Relationship Id="rId1623" Type="http://schemas.openxmlformats.org/officeDocument/2006/relationships/hyperlink" Target="file:///\\192.168.0.150\Commun\01-ATIS%20GROUP\020%20ATIS%20SAS\030%20DEPARTEMENT%20FINANCIER\010%20COMPTABILITE\EXERCISE%202017\020%20FACTURES%20ACHAT\HAUTEUR%20ET%20SECURITE\17-02%20FEVRIER\HAUTEUR%20ET%20SECUR%20-%20Fact%20170069%20-%2020.02.17.pdf" TargetMode="External"/><Relationship Id="rId1830" Type="http://schemas.openxmlformats.org/officeDocument/2006/relationships/hyperlink" Target="file:///\\192.168.0.150\Commun\01-ATIS%20GROUP\020%20ATIS%20SAS\030%20DEPARTEMENT%20FINANCIER\010%20COMPTABILITE\EXERCISE%202017\020%20FACTURES%20ACHAT\ACTUAL\17-04%20AVRIL\ACTUAL%20-%20Fact%20796_1000221%20-%2030.04.17.pdf" TargetMode="External"/><Relationship Id="rId2039" Type="http://schemas.openxmlformats.org/officeDocument/2006/relationships/hyperlink" Target="file:///\\192.168.0.150\Commun\01-ATIS%20GROUP\020%20ATIS%20SAS\030%20DEPARTEMENT%20FINANCIER\010%20COMPTABILITE\EXERCISE%202017\020%20FACTURES%20ACHAT\BIO%20NET\BIO%20NET%20-%20Fact%201179%20-%2031.07.17.pdf" TargetMode="External"/><Relationship Id="rId2246" Type="http://schemas.openxmlformats.org/officeDocument/2006/relationships/hyperlink" Target="file:///\\192.168.0.150\Commun\01-ATIS%20GROUP\020%20ATIS%20SAS\030%20DEPARTEMENT%20FINANCIER\010%20COMPTABILITE\EXERCISE%202018\020%20FACTURES%20ACHAT\COMETRANS\17-11%20NOVEMBRE\COMETRANS%20-%20Avoir%20106481%20-%2028.11.2017.pdf" TargetMode="External"/><Relationship Id="rId218" Type="http://schemas.openxmlformats.org/officeDocument/2006/relationships/hyperlink" Target="file:///\\192.168.0.150\Commun\01-ATIS%20GROUP\020%20ATIS%20SAS\030%20DEPARTEMENT%20FINANCIER\010%20COMPTABILITE\EXERCISE%202015\020%20FACTURES%20ACHAT\CMETE\Juin%202015\CMETE%20-%20Fact%2039%20(C%20LEGER)%20-%2030.06.15.pdf" TargetMode="External"/><Relationship Id="rId425" Type="http://schemas.openxmlformats.org/officeDocument/2006/relationships/hyperlink" Target="file:///\\192.168.0.150\Commun\01-ATIS%20GROUP\020%20ATIS%20SAS\030%20DEPARTEMENT%20FINANCIER\010%20COMPTABILITE\EXERCISE%202015\020%20FACTURES%20ACHAT\ORANGE\Compte%20client%2061021161\ORANGE%2061021161%20-%20Fact%2044473959%20-%2030.09.15.pdf" TargetMode="External"/><Relationship Id="rId632" Type="http://schemas.openxmlformats.org/officeDocument/2006/relationships/hyperlink" Target="file:///\\192.168.0.150\Commun\01-ATIS%20GROUP\020%20ATIS%20SAS\030%20DEPARTEMENT%20FINANCIER\010%20COMPTABILITE\EXERCISE%202016\020%20FACTURES%20ACHAT\TINDILLER%20&amp;%20PINTO\16-01%20JANVIER\TINDILLER%20&amp;%20PINTO%20-%20Fact%2023%20-%2017.01.16.pdf" TargetMode="External"/><Relationship Id="rId1055" Type="http://schemas.openxmlformats.org/officeDocument/2006/relationships/hyperlink" Target="file:///\\192.168.0.150\Commun\01-ATIS%20GROUP\020%20ATIS%20SAS\030%20DEPARTEMENT%20FINANCIER\010%20COMPTABILITE\EXERCISE%202016\020%20FACTURES%20ACHAT\SIXT\16-06%20JUIN\SIXT%20-%20Fact%2055765492%20-%2024.06.16.pdf" TargetMode="External"/><Relationship Id="rId1262" Type="http://schemas.openxmlformats.org/officeDocument/2006/relationships/hyperlink" Target="file:///\\192.168.0.150\Commun\01-ATIS%20GROUP\020%20ATIS%20SAS\030%20DEPARTEMENT%20FINANCIER\010%20COMPTABILITE\EXERCISE%202016\020%20FACTURES%20ACHAT\PARK%20&amp;%20SUITES%20MRS\16-09%20SEPTEMBRE\P&amp;S%20-%20Fact%20075_2242609%20(DUBREUIL)%20-%2029.09.16.pdf" TargetMode="External"/><Relationship Id="rId1928" Type="http://schemas.openxmlformats.org/officeDocument/2006/relationships/hyperlink" Target="file:///\\192.168.0.150\Commun\01-ATIS%20GROUP\020%20ATIS%20SAS\030%20DEPARTEMENT%20FINANCIER\010%20COMPTABILITE\EXERCISE%202017\020%20FACTURES%20ACHAT\MARC%20MAGNAN%20DEPANNAGE\17-06%20JUIN\MARC%20MAGNAN%20DEP%20-%20Fact%20DEP2017-37%20-%2016.06.17.pdf" TargetMode="External"/><Relationship Id="rId2092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10%20OCTOBRE\PROWAR%20-%20Fact%20TM10%20-%2001.10.17.pdf" TargetMode="External"/><Relationship Id="rId2106" Type="http://schemas.openxmlformats.org/officeDocument/2006/relationships/hyperlink" Target="file:///\\192.168.0.150\Commun\01-ATIS%20GROUP\020%20ATIS%20SAS\030%20DEPARTEMENT%20FINANCIER\010%20COMPTABILITE\EXERCISE%202017\020%20FACTURES%20ACHAT\EVOLUTEC\17-06%20JUIN\EVOLUTEC%20-%20Fact%20EI170601401%20-%2030.06.17.pdf" TargetMode="External"/><Relationship Id="rId271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63%20-%20Online%201st%20registration%20Rennie%20WILLIAMS%20-%2029.07.15.pdf" TargetMode="External"/><Relationship Id="rId937" Type="http://schemas.openxmlformats.org/officeDocument/2006/relationships/hyperlink" Target="file:///\\192.168.0.150\Commun\01-ATIS%20GROUP\020%20ATIS%20SAS\030%20DEPARTEMENT%20FINANCIER\010%20COMPTABILITE\EXERCISE%202016\020%20FACTURES%20ACHAT\APRIL\1er%20T%202016" TargetMode="External"/><Relationship Id="rId1122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7086%20(0952016)%20-%2026.07.16.pdf" TargetMode="External"/><Relationship Id="rId1567" Type="http://schemas.openxmlformats.org/officeDocument/2006/relationships/hyperlink" Target="file:///\\192.168.0.150\Commun\01-ATIS%20GROUP\020%20ATIS%20SAS\030%20DEPARTEMENT%20FINANCIER\010%20COMPTABILITE\EXERCISE%202017\020%20FACTURES%20ACHAT\VOLKSWAGEN%20BANK\17-02%20FEVRIER\VLKSWGN%20BK%20-%20Fact%20F032633556%20-%2001.02.17.pdf" TargetMode="External"/><Relationship Id="rId1774" Type="http://schemas.openxmlformats.org/officeDocument/2006/relationships/hyperlink" Target="file:///\\192.168.0.150\Commun\01-ATIS%20GROUP\020%20ATIS%20SAS\030%20DEPARTEMENT%20FINANCIER\010%20COMPTABILITE\EXERCISE%202017\020%20FACTURES%20ACHAT\ACTUAL\17-03%20MARS\ACTUAL%20-%20Fact%20796_1000146%20-%2031.03.17.pdf" TargetMode="External"/><Relationship Id="rId1981" Type="http://schemas.openxmlformats.org/officeDocument/2006/relationships/hyperlink" Target="file:///\\192.168.0.150\Commun\01-ATIS%20GROUP\020%20ATIS%20SAS\030%20DEPARTEMENT%20FINANCIER\010%20COMPTABILITE\EXERCISE%202017\020%20FACTURES%20ACHAT\SC%20SOLO\17-07%20JUILLET\SC%20SOLO%20-%20Fact%2036%20-%2003.07.17.pdf" TargetMode="External"/><Relationship Id="rId66" Type="http://schemas.openxmlformats.org/officeDocument/2006/relationships/hyperlink" Target="file:///\\192.168.0.150\Commun\01-ATIS%20GROUP\020%20ATIS%20SAS\030%20DEPARTEMENT%20FINANCIER\010%20COMPTABILITE\EXERCISE%202015\020%20FACTURES%20ACHAT\CIPRES\ATIS%20MUTUELLE%20CIPRES%20TRIM%201%202015.pdf" TargetMode="External"/><Relationship Id="rId131" Type="http://schemas.openxmlformats.org/officeDocument/2006/relationships/hyperlink" Target="file:///\\192.168.0.150\Commun\01-ATIS%20GROUP\020%20ATIS%20SAS\030%20DEPARTEMENT%20FINANCIER\010%20COMPTABILITE\EXERCISE%202015\020%20FACTURES%20ACHAT\SC%20SOLO\mai%202015\SC%20SOLO%20SRL%20-%20Fact%2035%20-%2025.05.15.pdf" TargetMode="External"/><Relationship Id="rId369" Type="http://schemas.openxmlformats.org/officeDocument/2006/relationships/hyperlink" Target="file:///\\192.168.0.150\Commun\01-ATIS%20GROUP\020%20ATIS%20SAS\030%20DEPARTEMENT%20FINANCIER\010%20COMPTABILITE\EXERCISE%202016\020%20FACTURES%20ACHAT\TINDILLER%20&amp;%20PINTO\15-10%20OCTOBRE\TINDILLER%20PINTO%20-%20Fact%200011%20-%2005.10.15.pdf" TargetMode="External"/><Relationship Id="rId576" Type="http://schemas.openxmlformats.org/officeDocument/2006/relationships/hyperlink" Target="file:///\\192.168.0.150\Commun\01-ATIS%20GROUP\020%20ATIS%20SAS\030%20DEPARTEMENT%20FINANCIER\010%20COMPTABILITE\EXERCISE%202016\020%20FACTURES%20ACHAT\EVOLUTEC\15-10%20OCTOBRE\EVOLUTEC%20-%20Fact%20151000964%20(SEBOUAI)%20-%2030.10.15.pdf" TargetMode="External"/><Relationship Id="rId783" Type="http://schemas.openxmlformats.org/officeDocument/2006/relationships/hyperlink" Target="file:///\\192.168.0.150\Commun\01-ATIS%20GROUP\020%20ATIS%20SAS\030%20DEPARTEMENT%20FINANCIER\010%20COMPTABILITE\EXERCISE%202016\020%20FACTURES%20ACHAT\FACSIMILE\16-03%20MARS\FACSIMILE%20-%20Fact%2034116815%20-%2024.03.16.pdf" TargetMode="External"/><Relationship Id="rId990" Type="http://schemas.openxmlformats.org/officeDocument/2006/relationships/hyperlink" Target="file:///\\192.168.0.150\Commun\01-ATIS%20GROUP\020%20ATIS%20SAS\030%20DEPARTEMENT%20FINANCIER\010%20COMPTABILITE\EXERCISE%202014\020%20FACTURES%20ACHAT\ABRAM%20DISTRIBUTION%20SAS\F90170_ETS%20ABRAM%20DISTRIBUTION_31.01.14.pdf" TargetMode="External"/><Relationship Id="rId1427" Type="http://schemas.openxmlformats.org/officeDocument/2006/relationships/hyperlink" Target="file:///\\192.168.0.150\Commun\01-ATIS%20GROUP\020%20ATIS%20SAS\030%20DEPARTEMENT%20FINANCIER\010%20COMPTABILITE\EXERCISE%202017\020%20FACTURES%20ACHAT\DIAC%20LOCATION\16-10%20OCTOBRE\DIAC%20-%20Fact%20S60905080%20-%2001.10.16.pdf" TargetMode="External"/><Relationship Id="rId1634" Type="http://schemas.openxmlformats.org/officeDocument/2006/relationships/hyperlink" Target="file:///\\192.168.0.150\Commun\01-ATIS%20GROUP\020%20ATIS%20SAS\030%20DEPARTEMENT%20FINANCIER\010%20COMPTABILITE\EXERCISE%202017\020%20FACTURES%20ACHAT\ORANGE\Contrat%20NZ08015\17-02%20FEVRIER\ORANGE%20-%20Fact%20F6099784%20-%2001.02.17.pdf" TargetMode="External"/><Relationship Id="rId1841" Type="http://schemas.openxmlformats.org/officeDocument/2006/relationships/hyperlink" Target="file:///\\192.168.0.150\Commun\01-ATIS%20GROUP\020%20ATIS%20SAS\030%20DEPARTEMENT%20FINANCIER\010%20COMPTABILITE\EXERCISE%202017\020%20FACTURES%20ACHAT\INTECH\17-05%20MAI\INTECH%20-%20Fact%20INV-2-0362%20(N%20AKHTAR%20AVRIL)-%2003.05.17.pdf" TargetMode="External"/><Relationship Id="rId2257" Type="http://schemas.openxmlformats.org/officeDocument/2006/relationships/hyperlink" Target="file:///\\192.168.0.150\Commun\01-ATIS%20GROUP\020%20ATIS%20SAS\030%20DEPARTEMENT%20FINANCIER\010%20COMPTABILITE\EXERCISE%202018\020%20FACTURES%20ACHAT\CULLIGAN\17-11%20NOVEMBRE\CULLIGAN%20-%20Fact%20FC1117RGS110712%20-%2030.11.17.pdf" TargetMode="External"/><Relationship Id="rId229" Type="http://schemas.openxmlformats.org/officeDocument/2006/relationships/hyperlink" Target="file:///\\192.168.0.150\Commun\01-ATIS%20GROUP\020%20ATIS%20SAS\030%20DEPARTEMENT%20FINANCIER\010%20COMPTABILITE\EXERCISE%202015\020%20FACTURES%20ACHAT\EUROSTRAL\MAI%20JUIN\EUROSTRAL%20-%20Relev&#233;%2000100725%20-%20Mai%20Juin%202015%20-%2001.07.15.pdf" TargetMode="External"/><Relationship Id="rId436" Type="http://schemas.openxmlformats.org/officeDocument/2006/relationships/hyperlink" Target="file:///\\192.168.0.150\Commun\01-ATIS%20GROUP\020%20ATIS%20SAS\030%20DEPARTEMENT%20FINANCIER\010%20COMPTABILITE\EXERCISE%202016\020%20FACTURES%20ACHAT\SECURIMED\15-10%20OCTOBRE\SECURIMED%20-%20Fact%20561392%20-%2020.10.15.pdf" TargetMode="External"/><Relationship Id="rId643" Type="http://schemas.openxmlformats.org/officeDocument/2006/relationships/hyperlink" Target="file:///\\192.168.0.150\Commun\01-ATIS%20GROUP\020%20ATIS%20SAS\030%20DEPARTEMENT%20FINANCIER\010%20COMPTABILITE\EXERCISE%202016\020%20FACTURES%20ACHAT\VERISURE%20SECURITAS\16-01%20JANVIER\VERISURE%20-%20Fact%201601C0071722%20-%2001.01.16.pdf" TargetMode="External"/><Relationship Id="rId1066" Type="http://schemas.openxmlformats.org/officeDocument/2006/relationships/hyperlink" Target="file:///\\192.168.0.150\Commun\01-ATIS%20GROUP\020%20ATIS%20SAS\030%20DEPARTEMENT%20FINANCIER\010%20COMPTABILITE\EXERCISE%202016\020%20FACTURES%20ACHAT\NOVA%20SUBSEA\16-06%20JUIN\NOVA%20SUBSEA%20-%20Fact%205244%20(CATALAN)%20-%2030.06.16.pdf" TargetMode="External"/><Relationship Id="rId1273" Type="http://schemas.openxmlformats.org/officeDocument/2006/relationships/hyperlink" Target="file:///\\192.168.0.150\Commun\01-ATIS%20GROUP\020%20ATIS%20SAS\030%20DEPARTEMENT%20FINANCIER\010%20COMPTABILITE\EXERCISE%202016\020%20FACTURES%20ACHAT\COMFORT%20HOTEL\16-09%20SEPTEMBRE\COMFORT%20HOTEL%20-%20Fact%207712%20-%2030.09.16.pdf" TargetMode="External"/><Relationship Id="rId1480" Type="http://schemas.openxmlformats.org/officeDocument/2006/relationships/hyperlink" Target="file:///\\192.168.0.150\Commun\01-ATIS%20GROUP\020%20ATIS%20SAS\030%20DEPARTEMENT%20FINANCIER\010%20COMPTABILITE\EXERCISE%202017\020%20FACTURES%20ACHAT\LAKKIMI%20Karim\16-12%20DECEMBRE\LAKKIMI%20-%20Fact%2005%20-%2030.12.16.pdf" TargetMode="External"/><Relationship Id="rId1939" Type="http://schemas.openxmlformats.org/officeDocument/2006/relationships/hyperlink" Target="file:///\\192.168.0.150\Commun\01-ATIS%20GROUP\020%20ATIS%20SAS\030%20DEPARTEMENT%20FINANCIER\010%20COMPTABILITE\EXERCISE%202017\020%20FACTURES%20ACHAT\EVOLUTEC\17-05%20MAI\EVOLUTEC%20-%20Fact%20EI170501379%20-%2031.05.17.pdf" TargetMode="External"/><Relationship Id="rId2117" Type="http://schemas.openxmlformats.org/officeDocument/2006/relationships/hyperlink" Target="file:///\\192.168.0.150\Commun\01-ATIS%20GROUP\020%20ATIS%20SAS\030%20DEPARTEMENT%20FINANCIER\010%20COMPTABILITE\EXERCISE%202017\020%20FACTURES%20ACHAT\ACN%20AUDIT\17-06%20JUIN\ACN%20AUDIT%20-%20Note%20d'honoraires%20006244%20-%2023.06.17.pdf" TargetMode="External"/><Relationship Id="rId850" Type="http://schemas.openxmlformats.org/officeDocument/2006/relationships/hyperlink" Target="file:///\\192.168.0.150\Commun\01-ATIS%20GROUP\020%20ATIS%20SAS\030%20DEPARTEMENT%20FINANCIER\010%20COMPTABILITE\EXERCISE%202016\020%20FACTURES%20ACHAT\ACTUAL\16-04%20AVRIL\ACTUAL%20-%20Fact%20742.1000219%20-%2030.04.16.pdf" TargetMode="External"/><Relationship Id="rId948" Type="http://schemas.openxmlformats.org/officeDocument/2006/relationships/hyperlink" Target="file:///\\192.168.0.150\Commun\01-ATIS%20GROUP\020%20ATIS%20SAS\030%20DEPARTEMENT%20FINANCIER\010%20COMPTABILITE\EXERCISE%202016\020%20FACTURES%20ACHAT\COMFORT%20HOTEL\16-05%20MAI\COMFORT%20H%20-%20Fact%204463%20(T%20ROESTENBURG)%20-%2024.05.16.pdf" TargetMode="External"/><Relationship Id="rId1133" Type="http://schemas.openxmlformats.org/officeDocument/2006/relationships/hyperlink" Target="file:///\\192.168.0.150\Commun\01-ATIS%20GROUP\020%20ATIS%20SAS\030%20DEPARTEMENT%20FINANCIER\010%20COMPTABILITE\EXERCISE%202016\020%20FACTURES%20ACHAT\SC%20SOLO%20SRL\16-08%20AOUT\SC%20SOLO%20-%20Fact%2051%20-%2002.08.16.pdf" TargetMode="External"/><Relationship Id="rId1578" Type="http://schemas.openxmlformats.org/officeDocument/2006/relationships/hyperlink" Target="file:///\\192.168.0.150\Commun\01-ATIS%20GROUP\020%20ATIS%20SAS\030%20DEPARTEMENT%20FINANCIER\010%20COMPTABILITE\EXERCISE%202017\020%20FACTURES%20ACHAT\NEBEST\16-12%20DECEMBRE\NEBEST%20-%20Fact%20N-FC16000590%20-%2031.12.16.pdf" TargetMode="External"/><Relationship Id="rId1701" Type="http://schemas.openxmlformats.org/officeDocument/2006/relationships/hyperlink" Target="file:///\\192.168.0.150\Commun\01-ATIS%20GROUP\020%20ATIS%20SAS\030%20DEPARTEMENT%20FINANCIER\010%20COMPTABILITE\EXERCISE%202017\020%20FACTURES%20ACHAT\ACTUAL%20SETT%20IDF\17-01%20JANVIER\ACTUAL%20SETT%20-%20Fact%2075400384%20-%2031.01.17.pdf" TargetMode="External"/><Relationship Id="rId1785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4%20AVRIL\PROWAR%20NAVIER%20-%20Fact%20F6%20-%2017.04.17.pdf" TargetMode="External"/><Relationship Id="rId1992" Type="http://schemas.openxmlformats.org/officeDocument/2006/relationships/hyperlink" Target="file:///\\192.168.0.150\Commun\01-ATIS%20GROUP\020%20ATIS%20SAS\030%20DEPARTEMENT%20FINANCIER\010%20COMPTABILITE\EXERCISE%202017\020%20FACTURES%20ACHAT\URBAN%20EVASION\17-07%20JUILLET\URBAN%20EVASION%20-%20Fact%202017-07-003%20-%2006.07.17.pdf" TargetMode="External"/><Relationship Id="rId77" Type="http://schemas.openxmlformats.org/officeDocument/2006/relationships/hyperlink" Target="file:///\\192.168.0.150\Commun\01-ATIS%20GROUP\020%20ATIS%20SAS\030%20DEPARTEMENT%20FINANCIER\010%20COMPTABILITE\EXERCISE%202015\020%20FACTURES%20ACHAT\ORANGE\04%2042%2002%2061%2050\avril%202015\ORANGE%20Facture%20du%2014.04.15.pdf" TargetMode="External"/><Relationship Id="rId282" Type="http://schemas.openxmlformats.org/officeDocument/2006/relationships/hyperlink" Target="file:///\\192.168.0.150\Commun\01-ATIS%20GROUP\020%20ATIS%20SAS\030%20DEPARTEMENT%20FINANCIER\010%20COMPTABILITE\EXERCISE%202015\020%20FACTURES%20ACHAT\PBS\juillet%202015\PBS%20-%20Fact%2015.07-158%20-%2031.07.15.xls" TargetMode="External"/><Relationship Id="rId503" Type="http://schemas.openxmlformats.org/officeDocument/2006/relationships/hyperlink" Target="file:///\\192.168.0.150\Commun\01-ATIS%20GROUP\020%20ATIS%20SAS\030%20DEPARTEMENT%20FINANCIER\010%20COMPTABILITE\EXERCISE%202015\020%20FACTURES%20ACHAT\LODGIS%20PERDIGUES\QUITTANCE%20DE%20LOYER%20ATIS%20Ao&#251;t%20et%20Septembre%202015.pdf" TargetMode="External"/><Relationship Id="rId587" Type="http://schemas.openxmlformats.org/officeDocument/2006/relationships/hyperlink" Target="file:///\\192.168.0.150\Commun\01-ATIS%20GROUP\020%20ATIS%20SAS\030%20DEPARTEMENT%20FINANCIER\010%20COMPTABILITE\EXERCISE%202016\020%20FACTURES%20ACHAT\STARLAN\16-01%20JANVIER\STARLAN%20-%20Fact%202016-111%20-%2004.01.16.pdf" TargetMode="External"/><Relationship Id="rId710" Type="http://schemas.openxmlformats.org/officeDocument/2006/relationships/hyperlink" Target="file:///\\192.168.0.150\Commun\01-ATIS%20GROUP\020%20ATIS%20SAS\030%20DEPARTEMENT%20FINANCIER\010%20COMPTABILITE\EXERCISE%202016\020%20FACTURES%20ACHAT\TINDILLER%20&amp;%20PINTO\16-02%20FEVRIER\TINDILLER%20&amp;%20PINTO%20-%20Fact%2032%20-%2023.02.16.pdf" TargetMode="External"/><Relationship Id="rId808" Type="http://schemas.openxmlformats.org/officeDocument/2006/relationships/hyperlink" Target="file:///\\192.168.0.150\Commun\01-ATIS%20GROUP\020%20ATIS%20SAS\030%20DEPARTEMENT%20FINANCIER\010%20COMPTABILITE\EXERCISE%202016\020%20FACTURES%20ACHAT\VERISURE%20SECURITAS\16-04%20AVRIL\VERISURE%20-%20Fact%201604C0032323%20-%2001.04.16.pdf" TargetMode="External"/><Relationship Id="rId1340" Type="http://schemas.openxmlformats.org/officeDocument/2006/relationships/hyperlink" Target="file:///\\192.168.0.150\Commun\01-ATIS%20GROUP\020%20ATIS%20SAS\030%20DEPARTEMENT%20FINANCIER\010%20COMPTABILITE\EXERCISE%202017\020%20FACTURES%20ACHAT\VERISURE%20SECURITAS\16-11%20NOVEMBRE\VERISURE%20-%20Fact%201611C0094139%20-%2001.11.16.pdf" TargetMode="External"/><Relationship Id="rId1438" Type="http://schemas.openxmlformats.org/officeDocument/2006/relationships/hyperlink" Target="file:///\\192.168.0.150\Commun\01-ATIS%20GROUP\020%20ATIS%20SAS\030%20DEPARTEMENT%20FINANCIER\010%20COMPTABILITE\EXERCISE%202017\020%20FACTURES%20ACHAT\TOTAL\16-12%20DECEMBRE\TOTAL%20-%20Fact%20F6X18801%20-%2015.12.16.pdf" TargetMode="External"/><Relationship Id="rId1645" Type="http://schemas.openxmlformats.org/officeDocument/2006/relationships/hyperlink" Target="file:///\\192.168.0.150\Commun\01-ATIS%20GROUP\020%20ATIS%20SAS\030%20DEPARTEMENT%20FINANCIER\010%20COMPTABILITE\EXERCISE%202017\020%20FACTURES%20ACHAT\DPMC\17-02%20FEVRIER\DPMC%20-%20Fact%2017.02.057%20(201702040)%20-%2024.02.17.pdf" TargetMode="External"/><Relationship Id="rId2170" Type="http://schemas.openxmlformats.org/officeDocument/2006/relationships/hyperlink" Target="file:///\\192.168.0.150\Commun\01-ATIS%20GROUP\020%20ATIS%20SAS\030%20DEPARTEMENT%20FINANCIER\010%20COMPTABILITE\EXERCISE%202018\020%20FACTURES%20ACHAT\EBP\17-10%20OCTOBRE\EBP%20-%20Fact%2090917340%20-%2019.10.17.pdf" TargetMode="External"/><Relationship Id="rId8" Type="http://schemas.openxmlformats.org/officeDocument/2006/relationships/hyperlink" Target="file:///\\192.168.0.150\Commun\01-ATIS%20GROUP\020%20ATIS%20SAS\030%20DEPARTEMENT%20FINANCIER\010%20COMPTABILITE\EXERCISE%202015\020%20FACTURES%20ACHAT\ORANGE\04%2042%2002%2061%2050\f&#233;vrier%202015\ORANGE%20Facture%2015b1%202N01%20DU%2013.02.15.pdf" TargetMode="External"/><Relationship Id="rId142" Type="http://schemas.openxmlformats.org/officeDocument/2006/relationships/hyperlink" Target="file:///\\192.168.0.150\Commun\01-ATIS%20GROUP\020%20ATIS%20SAS\030%20DEPARTEMENT%20FINANCIER\010%20COMPTABILITE\EXERCISE%202015\020%20FACTURES%20ACHAT\TOTAL%20GR\mai%202015\TOTAL%20-%20Fact%20F5D72349%20-%2031.05.15.pdf" TargetMode="External"/><Relationship Id="rId447" Type="http://schemas.openxmlformats.org/officeDocument/2006/relationships/hyperlink" Target="file:///\\192.168.0.150\Commun\01-ATIS%20GROUP\020%20ATIS%20SAS\030%20DEPARTEMENT%20FINANCIER\010%20COMPTABILITE\EXERCISE%202016\020%20FACTURES%20ACHAT\CBSA\15-10%20OCTOBRE\CBSA%20-%20Fact%208381%20-%2030.10.15.pdf" TargetMode="External"/><Relationship Id="rId794" Type="http://schemas.openxmlformats.org/officeDocument/2006/relationships/hyperlink" Target="file:///\\192.168.0.150\Commun\01-ATIS%20GROUP\020%20ATIS%20SAS\030%20DEPARTEMENT%20FINANCIER\010%20COMPTABILITE\EXERCISE%202016\020%20FACTURES%20ACHAT\PETZL\16-04%20AVRIL\PETZL%20-%20Fact%207000029607%20(0582016)%20-%2001.04.16.pdf" TargetMode="External"/><Relationship Id="rId1077" Type="http://schemas.openxmlformats.org/officeDocument/2006/relationships/hyperlink" Target="file:///\\192.168.0.150\Commun\01-ATIS%20GROUP\020%20ATIS%20SAS\030%20DEPARTEMENT%20FINANCIER\010%20COMPTABILITE\EXERCISE%202016\020%20FACTURES%20ACHAT\EVOLUTEC\16-06%20JUIN\EVOLUTEC%20INTER%20-%20Fact%20EI160601153%20(MONTIGNY)%20-%2030.06.16.pdf" TargetMode="External"/><Relationship Id="rId1200" Type="http://schemas.openxmlformats.org/officeDocument/2006/relationships/hyperlink" Target="file:///\\192.168.0.150\Commun\01-ATIS%20GROUP\020%20ATIS%20SAS\030%20DEPARTEMENT%20FINANCIER\010%20COMPTABILITE\EXERCISE%202016\020%20FACTURES%20ACHAT\NOVA%20SUBSEA\16-09%20SEPTEMBRE\NOVA%20-%20Fact%205606%20(Manester%20Exp%202016%2009%2013-16)%20-%2030.09.16.pdf" TargetMode="External"/><Relationship Id="rId1852" Type="http://schemas.openxmlformats.org/officeDocument/2006/relationships/hyperlink" Target="file:///\\192.168.0.150\Commun\01-ATIS%20GROUP\020%20ATIS%20SAS\030%20DEPARTEMENT%20FINANCIER\010%20COMPTABILITE\EXERCISE%202017\020%20FACTURES%20ACHAT\APPARTCITY\17-04%20AVRIL\APPARTCITY%20-%20Fact%20075_23042017%20(J%20SANT%20ANNA%20+%20R%20CAUX)%20-%2016.05.17.pdf" TargetMode="External"/><Relationship Id="rId2030" Type="http://schemas.openxmlformats.org/officeDocument/2006/relationships/hyperlink" Target="file:///\\192.168.0.150\Commun\01-ATIS%20GROUP\020%20ATIS%20SAS\030%20DEPARTEMENT%20FINANCIER\010%20COMPTABILITE\EXERCISE%202017\020%20FACTURES%20ACHAT\HUCOZI%20CONSULTING%20&amp;%20TRADE\HUCOZI%20-%20INVOICE%20NT-07-2015.pdf" TargetMode="External"/><Relationship Id="rId2128" Type="http://schemas.openxmlformats.org/officeDocument/2006/relationships/hyperlink" Target="file:///\\192.168.0.150\Commun\01-ATIS%20GROUP\020%20ATIS%20SAS\030%20DEPARTEMENT%20FINANCIER\010%20COMPTABILITE\EXERCISE%202017\020%20FACTURES%20ACHAT\SIXT\17-09%20SEPTEMBRE\SIXT%20-%20Fact%2057047925-%2022.09.17.pdf" TargetMode="External"/><Relationship Id="rId654" Type="http://schemas.openxmlformats.org/officeDocument/2006/relationships/hyperlink" Target="file:///\\192.168.0.150\Commun\01-ATIS%20GROUP\020%20ATIS%20SAS\030%20DEPARTEMENT%20FINANCIER\010%20COMPTABILITE\EXERCISE%202016\020%20FACTURES%20ACHAT\TOTAL%20GR\16-01%20JANVIER\TOTAL%20-%20Fact%20F6292535%20-%2031.01.16.pdf" TargetMode="External"/><Relationship Id="rId861" Type="http://schemas.openxmlformats.org/officeDocument/2006/relationships/hyperlink" Target="file:///\\192.168.0.150\Commun\01-ATIS%20GROUP\020%20ATIS%20SAS\030%20DEPARTEMENT%20FINANCIER\010%20COMPTABILITE\EXERCISE%202016\020%20FACTURES%20ACHAT\COENS%20ENERGY\16-04%20AVRIL\COENS%20-%20Fact%20193167-02-MP1603-03%20(Exp%20KM%20KIM)%20-%2027.04.16.pdf" TargetMode="External"/><Relationship Id="rId959" Type="http://schemas.openxmlformats.org/officeDocument/2006/relationships/hyperlink" Target="file:///\\192.168.0.150\Commun\01-ATIS%20GROUP\020%20ATIS%20SAS\030%20DEPARTEMENT%20FINANCIER\010%20COMPTABILITE\EXERCISE%202016\020%20FACTURES%20ACHAT\EVOLUTEC\16-05%20MAI\EVOLUTEC%20-%20Fact%20EI160501130%20(MONTIGNY)%20-%2031.05.16.pdf" TargetMode="External"/><Relationship Id="rId1284" Type="http://schemas.openxmlformats.org/officeDocument/2006/relationships/hyperlink" Target="file:///\\192.168.0.150\Commun\01-ATIS%20GROUP\020%20ATIS%20SAS\030%20DEPARTEMENT%20FINANCIER\010%20COMPTABILITE\EXERCISE%202016\020%20FACTURES%20ACHAT\CMETE\16-05%20MAI\CMETE%20-%20Fact%2044%20(D%20DURAND)%20-%2031.05.16.pdf" TargetMode="External"/><Relationship Id="rId1491" Type="http://schemas.openxmlformats.org/officeDocument/2006/relationships/hyperlink" Target="file:///\\192.168.0.150\Commun\01-ATIS%20GROUP\020%20ATIS%20SAS\030%20DEPARTEMENT%20FINANCIER\010%20COMPTABILITE\EXERCISE%202017\020%20FACTURES%20ACHAT\STARLAN\17-01%20JANVIER\STARLAN%20-%20Fact%202017-117%20-%2003.01.16.pdf" TargetMode="External"/><Relationship Id="rId1505" Type="http://schemas.openxmlformats.org/officeDocument/2006/relationships/hyperlink" Target="file:///\\192.168.0.150\Commun\01-ATIS%20GROUP\020%20ATIS%20SAS\030%20DEPARTEMENT%20FINANCIER\010%20COMPTABILITE\EXERCISE%202017\020%20FACTURES%20ACHAT\FIDUCIAIRE%20DE%20LA%20DURANCE\17-01%20JANVIER\FIDUCIAIRE%20-%20Fact%202017_01-006739%20-%2005.01.17.pdf" TargetMode="External"/><Relationship Id="rId1589" Type="http://schemas.openxmlformats.org/officeDocument/2006/relationships/hyperlink" Target="file:///\\192.168.0.150\Commun\01-ATIS%20GROUP\020%20ATIS%20SAS\030%20DEPARTEMENT%20FINANCIER\010%20COMPTABILITE\EXERCISE%202017\020%20FACTURES%20ACHAT\ACTUAL\17-01%20JANVIER\ACTUAL%20-%20Fact%20796_1000015%20-%2031.01.17.pdf" TargetMode="External"/><Relationship Id="rId1712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3%20MARS\PROWAR%20NAVIER%20-%20Fact%206%20-%2018.03.17.pdf" TargetMode="External"/><Relationship Id="rId293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95%20-%2010.08.15.pdf" TargetMode="External"/><Relationship Id="rId307" Type="http://schemas.openxmlformats.org/officeDocument/2006/relationships/hyperlink" Target="file:///\\192.168.0.150\Commun\01-ATIS%20GROUP\020%20ATIS%20SAS\030%20DEPARTEMENT%20FINANCIER\010%20COMPTABILITE\EXERCISE%202015\020%20FACTURES%20ACHAT\INPP\INPP%20FA15248%20DU%2024.10.14.pdf" TargetMode="External"/><Relationship Id="rId514" Type="http://schemas.openxmlformats.org/officeDocument/2006/relationships/hyperlink" Target="file:///\\192.168.0.150\Commun\01-ATIS%20GROUP\020%20ATIS%20SAS\030%20DEPARTEMENT%20FINANCIER\010%20COMPTABILITE\EXERCISE%202016\020%20FACTURES%20ACHAT\FONTANILLE%20Ludovic\15-11%20NOVEMBRE\FONTANILLE%20-%20Fact%202015%2011%20REV0%20-%2017.11.15.pdf" TargetMode="External"/><Relationship Id="rId721" Type="http://schemas.openxmlformats.org/officeDocument/2006/relationships/hyperlink" Target="file:///\\192.168.0.150\Commun\01-ATIS%20GROUP\020%20ATIS%20SAS\030%20DEPARTEMENT%20FINANCIER\010%20COMPTABILITE\EXERCISE%202016\020%20FACTURES%20ACHAT\DPMC\16-02%20FEVRIER\DPMC%20-%20Fact%2016.02.047%20-%2022.02.16.pdf" TargetMode="External"/><Relationship Id="rId1144" Type="http://schemas.openxmlformats.org/officeDocument/2006/relationships/hyperlink" Target="file:///\\192.168.0.150\Commun\01-ATIS%20GROUP\020%20ATIS%20SAS\030%20DEPARTEMENT%20FINANCIER\010%20COMPTABILITE\EXERCISE%202016\020%20FACTURES%20ACHAT\LA%20POSTE\16-07%20JUILLET\LA%20POSTE%20-%20Fact%2044579658%20-%2007.07.16.pdf" TargetMode="External"/><Relationship Id="rId1351" Type="http://schemas.openxmlformats.org/officeDocument/2006/relationships/hyperlink" Target="file:///\\192.168.0.150\Commun\01-ATIS%20GROUP\020%20ATIS%20SAS\030%20DEPARTEMENT%20FINANCIER\010%20COMPTABILITE\EXERCISE%202017\020%20FACTURES%20ACHAT\ORANGE\Compte%2061021181\16-11%20NOVEMBRE\ORANGE%20-%20Fact%2050940322%20-%2031.10.16.pdf" TargetMode="External"/><Relationship Id="rId1449" Type="http://schemas.openxmlformats.org/officeDocument/2006/relationships/hyperlink" Target="file:///\\192.168.0.150\Commun\01-ATIS%20GROUP\020%20ATIS%20SAS\030%20DEPARTEMENT%20FINANCIER\010%20COMPTABILITE\EXERCISE%202017\020%20FACTURES%20ACHAT\IRATA\PAYEES\148877\IRATA%20-%20Fact%20148877%20-%2010.11.16.pdf" TargetMode="External"/><Relationship Id="rId1796" Type="http://schemas.openxmlformats.org/officeDocument/2006/relationships/hyperlink" Target="file:///\\192.168.0.150\Commun\01-ATIS%20GROUP\020%20ATIS%20SAS\030%20DEPARTEMENT%20FINANCIER\010%20COMPTABILITE\EXERCISE%202017\020%20FACTURES%20ACHAT\STARLAN\17-04%20AVRIL\STARLAN%20-%20Fact%202017-237%20-%2020.04.17.pdf" TargetMode="External"/><Relationship Id="rId2181" Type="http://schemas.openxmlformats.org/officeDocument/2006/relationships/hyperlink" Target="file:///\\192.168.0.150\Commun\01-ATIS%20GROUP\020%20ATIS%20SAS\030%20DEPARTEMENT%20FINANCIER\010%20COMPTABILITE\EXERCISE%202018\020%20FACTURES%20ACHAT\SCI%20COUPERIGNE\17-10%20OCTOBRE\SCI%20COUPERIGNE%20-%20Avoir%20344%20-%2019.10.17.pdf" TargetMode="External"/><Relationship Id="rId88" Type="http://schemas.openxmlformats.org/officeDocument/2006/relationships/hyperlink" Target="file:///\\192.168.0.150\Commun\01-ATIS%20GROUP\020%20ATIS%20SAS\030%20DEPARTEMENT%20FINANCIER\010%20COMPTABILITE\EXERCISE%202015\020%20FACTURES%20ACHAT\LYRECO\mars%202015\LYRECO%20F5810308825%20du%2031.03.15.pdf" TargetMode="External"/><Relationship Id="rId153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71%20-%20Online%201st%20registration%20Georges%20LANGRAND%20-%2003.06.15.pdf" TargetMode="External"/><Relationship Id="rId360" Type="http://schemas.openxmlformats.org/officeDocument/2006/relationships/hyperlink" Target="file:///\\192.168.0.150\Commun\01-ATIS%20GROUP\020%20ATIS%20SAS\030%20DEPARTEMENT%20FINANCIER\010%20COMPTABILITE\EXERCISE%202015\020%20FACTURES%20ACHAT\ORANGE\Compte%20client%2061021161\ORANGE%2061021161%20-%20Fact%2043958618%20-%2031.08.15.pdf" TargetMode="External"/><Relationship Id="rId598" Type="http://schemas.openxmlformats.org/officeDocument/2006/relationships/hyperlink" Target="file:///\\192.168.0.150\Commun\01-ATIS%20GROUP\020%20ATIS%20SAS\030%20DEPARTEMENT%20FINANCIER\010%20COMPTABILITE\EXERCISE%202015\020%20FACTURES%20ACHAT\SK%20SERVICES\SK%20SERVICES.jpg" TargetMode="External"/><Relationship Id="rId819" Type="http://schemas.openxmlformats.org/officeDocument/2006/relationships/hyperlink" Target="file:///\\192.168.0.150\Commun\01-ATIS%20GROUP\020%20ATIS%20SAS\030%20DEPARTEMENT%20FINANCIER\010%20COMPTABILITE\EXERCISE%202016\020%20FACTURES%20ACHAT\EVOLUTEC\16-03%20MARS\EVOLUTEC%20-%20Fact%20160302159%20(BOUVIER)%20-%2031.03.16.pdf" TargetMode="External"/><Relationship Id="rId1004" Type="http://schemas.openxmlformats.org/officeDocument/2006/relationships/hyperlink" Target="file:///\\192.168.0.150\Commun\01-ATIS%20GROUP\020%20ATIS%20SAS\030%20DEPARTEMENT%20FINANCIER\010%20COMPTABILITE\EXERCISE%202016\020%20FACTURES%20ACHAT\COENS%20ENERGY\16-06%20JUIN\COENS%20-%20Fact%20193167-02-MP-1605-02%20-%2010.06.16%20(KM%20KIM%20Mob_Demob).pdf" TargetMode="External"/><Relationship Id="rId1211" Type="http://schemas.openxmlformats.org/officeDocument/2006/relationships/hyperlink" Target="file:///\\192.168.0.150\Commun\01-ATIS%20GROUP\020%20ATIS%20SAS\030%20DEPARTEMENT%20FINANCIER\010%20COMPTABILITE\EXERCISE%202016\020%20FACTURES%20ACHAT\BIO%20NET%20GROUP\16-09%20SEPTEMBRE\BIO%20NET%20-%20Fact%20FA0891%20-%2030.09.16.pdf" TargetMode="External"/><Relationship Id="rId1656" Type="http://schemas.openxmlformats.org/officeDocument/2006/relationships/hyperlink" Target="file:///\\192.168.0.150\Commun\01-ATIS%20GROUP\020%20ATIS%20SAS\030%20DEPARTEMENT%20FINANCIER\010%20COMPTABILITE\EXERCISE%202017\020%20FACTURES%20ACHAT\NOVA%20PEOPLE\17-02%20FEVRIER\NOVA%20PEOPLE%20-%20Fact%206047%20(MANESTER%20Sce)%20-%2028.02.17.pdf" TargetMode="External"/><Relationship Id="rId1863" Type="http://schemas.openxmlformats.org/officeDocument/2006/relationships/hyperlink" Target="file:///\\192.168.0.150\Commun\01-ATIS%20GROUP\020%20ATIS%20SAS\030%20DEPARTEMENT%20FINANCIER\010%20COMPTABILITE\EXERCISE%202017\020%20FACTURES%20ACHAT\ALPESITE\17-03%20MARS\ALPESITE%20-%20Remboursement%20sur%20Fact%2014914N2278%20-%2015.05.17.pdf" TargetMode="External"/><Relationship Id="rId2041" Type="http://schemas.openxmlformats.org/officeDocument/2006/relationships/hyperlink" Target="file:///\\192.168.0.150\Commun\01-ATIS%20GROUP\020%20ATIS%20SAS\030%20DEPARTEMENT%20FINANCIER\010%20COMPTABILITE\EXERCISE%202017\020%20FACTURES%20ACHAT\VOLKSWAGEN%20BANK\17-08%20AOUT\VLKSWGN%20BK%20-%20Fact%20F034694793%20-%2001.08.17.pdf" TargetMode="External"/><Relationship Id="rId220" Type="http://schemas.openxmlformats.org/officeDocument/2006/relationships/hyperlink" Target="file:///\\192.168.0.150\Commun\01-ATIS%20GROUP\020%20ATIS%20SAS\030%20DEPARTEMENT%20FINANCIER\010%20COMPTABILITE\EXERCISE%202015\020%20FACTURES%20ACHAT\LA%20POSTE\15-07%20Juillet\LA%20POSTE%20-%20Fact%2041242229%20-%2002.07.15.pdf" TargetMode="External"/><Relationship Id="rId458" Type="http://schemas.openxmlformats.org/officeDocument/2006/relationships/hyperlink" Target="file:///\\192.168.0.150\Commun\01-ATIS%20GROUP\020%20ATIS%20SAS\030%20DEPARTEMENT%20FINANCIER\010%20COMPTABILITE\EXERCISE%202016\020%20FACTURES%20ACHAT\AL%20BOUCLE%20D'OR\15-11%20NOVEMBRE\AL%20BOUCLE%20-%20Fact%20FC150496%20-%2016.11.15.pdf" TargetMode="External"/><Relationship Id="rId665" Type="http://schemas.openxmlformats.org/officeDocument/2006/relationships/hyperlink" Target="file:///\\192.168.0.150\Commun\01-ATIS%20GROUP\020%20ATIS%20SAS\030%20DEPARTEMENT%20FINANCIER\010%20COMPTABILITE\EXERCISE%202016\020%20FACTURES%20ACHAT\PFI%20(Protect%20France%20Incendie)\16-01%20JANVIER\PFI%20-%20Fact%20FA11373%20-%2029.01.16.pdf" TargetMode="External"/><Relationship Id="rId872" Type="http://schemas.openxmlformats.org/officeDocument/2006/relationships/hyperlink" Target="file:///\\192.168.0.150\Commun\01-ATIS%20GROUP\020%20ATIS%20SAS\030%20DEPARTEMENT%20FINANCIER\010%20COMPTABILITE\EXERCISE%202016\020%20FACTURES%20ACHAT\ENERJIA\16-03%20MARS\ENERJIA%20-%20Fact%203928%20-%2031.03.16.pdf" TargetMode="External"/><Relationship Id="rId1088" Type="http://schemas.openxmlformats.org/officeDocument/2006/relationships/hyperlink" Target="file:///\\192.168.0.150\Commun\01-ATIS%20GROUP\020%20ATIS%20SAS\030%20DEPARTEMENT%20FINANCIER\010%20COMPTABILITE\EXERCISE%202016\020%20FACTURES%20ACHAT\ACTUAL\16-06%20JUIN\ACTUAL%20-%20Fact%20742_1000392%20-%2030.06.16.pdf" TargetMode="External"/><Relationship Id="rId1295" Type="http://schemas.openxmlformats.org/officeDocument/2006/relationships/hyperlink" Target="file:///\\192.168.0.150\Commun\01-ATIS%20GROUP\020%20ATIS%20SAS\030%20DEPARTEMENT%20FINANCIER\010%20COMPTABILITE\EXERCISE%202017\020%20FACTURES%20ACHAT\APPARTCITY\16-10%20OCTOBRE\APPARTCITY%20-%20Fact%20075_1022509%20(Agents%20OMEGA)%20-%2010.10.16.pdf" TargetMode="External"/><Relationship Id="rId1309" Type="http://schemas.openxmlformats.org/officeDocument/2006/relationships/hyperlink" Target="file:///\\192.168.0.150\Commun\01-ATIS%20GROUP\020%20ATIS%20SAS\030%20DEPARTEMENT%20FINANCIER\010%20COMPTABILITE\EXERCISE%202017\020%20FACTURES%20ACHAT\BANQUE%20DE%20FRANCE\16-10%20OCTOBRE\BQ%20DE%20FR%20-%20Acompte%2020161363905905%20-%2027.10.16.pdf" TargetMode="External"/><Relationship Id="rId1516" Type="http://schemas.openxmlformats.org/officeDocument/2006/relationships/hyperlink" Target="file:///\\192.168.0.150\Commun\01-ATIS%20GROUP\020%20ATIS%20SAS\030%20DEPARTEMENT%20FINANCIER\010%20COMPTABILITE\EXERCISE%202017\020%20FACTURES%20ACHAT\EVOLEN\17-01%20JANVIER\EVOLEN%20-%20Fact%20170171%20-%2019.01.17.pdf" TargetMode="External"/><Relationship Id="rId1723" Type="http://schemas.openxmlformats.org/officeDocument/2006/relationships/hyperlink" Target="file:///\\192.168.0.150\Commun\01-ATIS%20GROUP\020%20ATIS%20SAS\030%20DEPARTEMENT%20FINANCIER\010%20COMPTABILITE\EXERCISE%202017\020%20FACTURES%20ACHAT\URBAN%20EVASION\17-04%20AVRIL\URBAN%20EVASION%20-%20Fact%202017-04-001%20-%2005.04.17.pdf" TargetMode="External"/><Relationship Id="rId1930" Type="http://schemas.openxmlformats.org/officeDocument/2006/relationships/hyperlink" Target="file:///\\192.168.0.150\Commun\01-ATIS%20GROUP\020%20ATIS%20SAS\030%20DEPARTEMENT%20FINANCIER\010%20COMPTABILITE\EXERCISE%202015\020%20FACTURES%20ACHAT\POLE%20EMPLOI%20EXPATRIES\2015%20T1%20T2\POLE%20EMP%20EXPAT%20-%20Bordereau%202015%20T1%20T2.pdf" TargetMode="External"/><Relationship Id="rId2139" Type="http://schemas.openxmlformats.org/officeDocument/2006/relationships/hyperlink" Target="file:///\\192.168.0.150\Commun\01-ATIS%20GROUP\020%20ATIS%20SAS\030%20DEPARTEMENT%20FINANCIER\010%20COMPTABILITE\EXERCISE%202018\020%20FACTURES%20ACHAT\IRATA\A%20PAYER\IRATA%20-%20Fact%20155087%20-%2004.10.17.pdf" TargetMode="External"/><Relationship Id="rId15" Type="http://schemas.openxmlformats.org/officeDocument/2006/relationships/hyperlink" Target="file:///\\192.168.0.150\Commun\01-ATIS%20GROUP\020%20ATIS%20SAS\030%20DEPARTEMENT%20FINANCIER\010%20COMPTABILITE\EXERCISE%202015\020%20FACTURES%20ACHAT\IRATA\f&#233;vrier%202015\IRATA%20Factures%20138135%20et%20138136%20du%2027.02.15.pdf" TargetMode="External"/><Relationship Id="rId318" Type="http://schemas.openxmlformats.org/officeDocument/2006/relationships/hyperlink" Target="file:///\\192.168.0.150\Commun\01-ATIS%20GROUP\020%20ATIS%20SAS\030%20DEPARTEMENT%20FINANCIER\010%20COMPTABILITE\EXERCISE%202015\020%20FACTURES%20ACHAT\ENERJIA\juillet%202015\ENERJIA%20-%20Fact%20F2015.3371%20(C%20FLOQUET)%20-%2031.07.15.pdf" TargetMode="External"/><Relationship Id="rId525" Type="http://schemas.openxmlformats.org/officeDocument/2006/relationships/hyperlink" Target="file:///\\192.168.0.150\Commun\01-ATIS%20GROUP\020%20ATIS%20SAS\030%20DEPARTEMENT%20FINANCIER\010%20COMPTABILITE\EXERCISE%202015\020%20FACTURES%20ACHAT\ELEVATED%20SYSTEMS\f&#233;vrier%202015\ELEVATED%20SYSTEMS%20TECHNOLOGY%20Invoice%2099.pdf" TargetMode="External"/><Relationship Id="rId732" Type="http://schemas.openxmlformats.org/officeDocument/2006/relationships/hyperlink" Target="file:///\\192.168.0.150\Commun\01-ATIS%20GROUP\020%20ATIS%20SAS\030%20DEPARTEMENT%20FINANCIER\010%20COMPTABILITE\EXERCISE%202016\020%20FACTURES%20ACHAT\ACTUAL\16-02%20FEVRIER\ACTUAL%20-%20Fact%20742_1000069%20-%2029.02.16.pdf" TargetMode="External"/><Relationship Id="rId1155" Type="http://schemas.openxmlformats.org/officeDocument/2006/relationships/hyperlink" Target="file:///\\192.168.0.150\Commun\01-ATIS%20GROUP\020%20ATIS%20SAS\030%20DEPARTEMENT%20FINANCIER\010%20COMPTABILITE\EXERCISE%202016\020%20FACTURES%20ACHAT\AMERICAN%20EXPRESS\FRAM\16-07%20JUILLET\FRAM_AMEX%20-%20%20Relev&#233;%2016-07.pdf" TargetMode="External"/><Relationship Id="rId1362" Type="http://schemas.openxmlformats.org/officeDocument/2006/relationships/hyperlink" Target="file:///\\192.168.0.150\Commun\01-ATIS%20GROUP\020%20ATIS%20SAS\030%20DEPARTEMENT%20FINANCIER\010%20COMPTABILITE\EXERCISE%202017\020%20FACTURES%20ACHAT\EUROSTRAL\16-11%20NOVEMBRE\EUROSTRAL%20-%20Relev&#233;%20RLV00100870%20-%2030.11.16.pdf" TargetMode="External"/><Relationship Id="rId2192" Type="http://schemas.openxmlformats.org/officeDocument/2006/relationships/hyperlink" Target="file:///\\192.168.0.150\Commun\01-ATIS%20GROUP\020%20ATIS%20SAS\030%20DEPARTEMENT%20FINANCIER\010%20COMPTABILITE\EXERCISE%202017\020%20FACTURES%20ACHAT\VOGELSBERGER%20Michel\17-09%20SEPTEMBRE\VOGELSBERGER%20-%20INV%20MV-09-17%20-%2025.09.17.pdf" TargetMode="External"/><Relationship Id="rId2206" Type="http://schemas.openxmlformats.org/officeDocument/2006/relationships/hyperlink" Target="file:///\\192.168.0.150\Commun\01-ATIS%20GROUP\020%20ATIS%20SAS\030%20DEPARTEMENT%20FINANCIER\010%20COMPTABILITE\EXERCISE%202018\020%20FACTURES%20ACHAT\SOLUCES%20RH\17-10%20OCTOBRE\SOLUCES%20RH%20-%20Fact%20007970105%20-%2031.11.17.pdf" TargetMode="External"/><Relationship Id="rId99" Type="http://schemas.openxmlformats.org/officeDocument/2006/relationships/hyperlink" Target="file:///\\192.168.0.150\Commun\01-ATIS%20GROUP\020%20ATIS%20SAS\030%20DEPARTEMENT%20FINANCIER\010%20COMPTABILITE\EXERCISE%202015\020%20FACTURES%20ACHAT\BIO%20NET\avril%202015\BIO%20NET%20-%20Fact%20FA0503%20-%20Avril%202015.pdf" TargetMode="External"/><Relationship Id="rId164" Type="http://schemas.openxmlformats.org/officeDocument/2006/relationships/hyperlink" Target="file:///\\192.168.0.150\Commun\01-ATIS%20GROUP\020%20ATIS%20SAS\030%20DEPARTEMENT%20FINANCIER\010%20COMPTABILITE\EXERCISE%202015\020%20FACTURES%20ACHAT\LA%20POSTE\Juin%202015\LA%20POSTE%20-%20Fact%2041009174%20-%2003.06.15.pdf" TargetMode="External"/><Relationship Id="rId371" Type="http://schemas.openxmlformats.org/officeDocument/2006/relationships/hyperlink" Target="file:///\\192.168.0.150\Commun\01-ATIS%20GROUP\020%20ATIS%20SAS\030%20DEPARTEMENT%20FINANCIER\010%20COMPTABILITE\EXERCISE%202015\020%20FACTURES%20ACHAT\SIXT%20LOCATION\septembre%202015\SIXT%20-%20Fact%2055160649%20-%2025.09.15.pdf" TargetMode="External"/><Relationship Id="rId1015" Type="http://schemas.openxmlformats.org/officeDocument/2006/relationships/hyperlink" Target="file:///\\192.168.0.150\Commun\01-ATIS%20GROUP\020%20ATIS%20SAS\030%20DEPARTEMENT%20FINANCIER\010%20COMPTABILITE\EXERCISE%202016\020%20FACTURES%20ACHAT\TOTAL%20GR\16-06%20JUIN\TOTAL%20-%20Fact%20F6F26297%20-%2015.06.16.pdf" TargetMode="External"/><Relationship Id="rId1222" Type="http://schemas.openxmlformats.org/officeDocument/2006/relationships/hyperlink" Target="file:///\\192.168.0.150\Commun\01-ATIS%20GROUP\020%20ATIS%20SAS\030%20DEPARTEMENT%20FINANCIER\010%20COMPTABILITE\EXERCISE%202016\020%20FACTURES%20ACHAT\CMETE\16-09%20SEPTEMBRE\CMETE%20-%20Fact%2047%20(L%20et%20B%20KIST)%20-%2030.09.16.pdf" TargetMode="External"/><Relationship Id="rId1667" Type="http://schemas.openxmlformats.org/officeDocument/2006/relationships/hyperlink" Target="file:///\\192.168.0.150\Commun\01-ATIS%20GROUP\020%20ATIS%20SAS\030%20DEPARTEMENT%20FINANCIER\010%20COMPTABILITE\EXERCISE%202017\020%20FACTURES%20ACHAT\COMETRANS\17-02%20FEVRIER\COMETRANS%20-%20Fact%20102158%20-%2028.02.17.pdf" TargetMode="External"/><Relationship Id="rId1874" Type="http://schemas.openxmlformats.org/officeDocument/2006/relationships/hyperlink" Target="file:///\\192.168.0.150\Commun\01-ATIS%20GROUP\020%20ATIS%20SAS\030%20DEPARTEMENT%20FINANCIER\010%20COMPTABILITE\EXERCISE%202017\020%20FACTURES%20ACHAT\AMERICAN%20EXPRESS\FRAM\17-05%20MAI\AMEX%20FRAM%20-%20Relev&#233;%20991602917142%20-%2022.05.17.pdf" TargetMode="External"/><Relationship Id="rId2052" Type="http://schemas.openxmlformats.org/officeDocument/2006/relationships/hyperlink" Target="file:///\\192.168.0.150\Commun\01-ATIS%20GROUP\020%20ATIS%20SAS\030%20DEPARTEMENT%20FINANCIER\010%20COMPTABILITE\EXERCISE%202017\020%20FACTURES%20ACHAT\ASSISTANCE%20DEMARCHES\ASSISTANCE%20DEMARCHES%20-%20FACT%2050520%2007.08.2017.pdf" TargetMode="External"/><Relationship Id="rId469" Type="http://schemas.openxmlformats.org/officeDocument/2006/relationships/hyperlink" Target="file:///\\192.168.0.150\Commun\01-ATIS%20GROUP\020%20ATIS%20SAS\030%20DEPARTEMENT%20FINANCIER\010%20COMPTABILITE\EXERCISE%202016\020%20FACTURES%20ACHAT\ENERJIA\15-10%20OCTOBRE\ENERJIA%20-%20Fact%202015.3610%20(FLOQUET)%20-%2031.10.15.pdf" TargetMode="External"/><Relationship Id="rId676" Type="http://schemas.openxmlformats.org/officeDocument/2006/relationships/hyperlink" Target="file:///\\192.168.0.150\Commun\01-ATIS%20GROUP\020%20ATIS%20SAS\030%20DEPARTEMENT%20FINANCIER\010%20COMPTABILITE\EXERCISE%202016\020%20FACTURES%20ACHAT\IRATA\Fact%20PAYEES\143186%20143146\IRATA%20-%20Fact%20143186%20-%2007.12.15.pdf" TargetMode="External"/><Relationship Id="rId883" Type="http://schemas.openxmlformats.org/officeDocument/2006/relationships/hyperlink" Target="file:///\\192.168.0.150\Commun\01-ATIS%20GROUP\020%20ATIS%20SAS\030%20DEPARTEMENT%20FINANCIER\010%20COMPTABILITE\EXERCISE%202016\020%20FACTURES%20ACHAT\COENS%20ENERGY\16-05%20MAI\COENS%20-%20Fact%20193167-02-MP-1604-03%20(Exp%20SH%20PARK)%20-%2009.05.16.pdf" TargetMode="External"/><Relationship Id="rId1099" Type="http://schemas.openxmlformats.org/officeDocument/2006/relationships/hyperlink" Target="file:///\\192.168.0.150\Commun\01-ATIS%20GROUP\020%20ATIS%20SAS\030%20DEPARTEMENT%20FINANCIER\010%20COMPTABILITE\EXERCISE%202015\020%20FACTURES%20ACHAT\ENERJIA\mars%202015\15-03_GORRIA_F2015.3155%20ATIS%20SAS.pdf" TargetMode="External"/><Relationship Id="rId1527" Type="http://schemas.openxmlformats.org/officeDocument/2006/relationships/hyperlink" Target="file:///\\192.168.0.150\Commun\01-ATIS%20GROUP\020%20ATIS%20SAS\030%20DEPARTEMENT%20FINANCIER\010%20COMPTABILITE\EXERCISE%202017\020%20FACTURES%20ACHAT\CEPS\17-01%20JANVIER\CEPS%20-%20Fact%202017-01-022%20(GOGE)%20-%2018.01.17.pdf" TargetMode="External"/><Relationship Id="rId1734" Type="http://schemas.openxmlformats.org/officeDocument/2006/relationships/hyperlink" Target="file:///\\192.168.0.150\Commun\01-ATIS%20GROUP\020%20ATIS%20SAS\030%20DEPARTEMENT%20FINANCIER\010%20COMPTABILITE\EXERCISE%202017\020%20FACTURES%20ACHAT\BIO%20NET\17-03%20MARS\BIO%20NET%20-%20Fact%20FA1043%20-%2031.03.17.pdf" TargetMode="External"/><Relationship Id="rId1941" Type="http://schemas.openxmlformats.org/officeDocument/2006/relationships/hyperlink" Target="file:///\\192.168.0.150\Commun\01-ATIS%20GROUP\020%20ATIS%20SAS\030%20DEPARTEMENT%20FINANCIER\010%20COMPTABILITE\EXERCISE%202017\020%20FACTURES%20ACHAT\GT%20ROPE%20ACCESS%20SERVICES%20(G%20TODESCO)\17-02%20(05%20MAI)\GT%20RAS%20LTD%20-%20Fact%20%201703%20-%2002.02.17.pdf" TargetMode="External"/><Relationship Id="rId26" Type="http://schemas.openxmlformats.org/officeDocument/2006/relationships/hyperlink" Target="file:///\\192.168.0.150\Commun\01-ATIS%20GROUP\020%20ATIS%20SAS\030%20DEPARTEMENT%20FINANCIER\010%20COMPTABILITE\EXERCISE%202015\020%20FACTURES%20ACHAT\IRATA\f&#233;vrier%202015\IRATA%20invoice%20138078%20du%2024.02.15.pdf" TargetMode="External"/><Relationship Id="rId231" Type="http://schemas.openxmlformats.org/officeDocument/2006/relationships/hyperlink" Target="file:///\\192.168.0.150\Commun\01-ATIS%20GROUP\020%20ATIS%20SAS\030%20DEPARTEMENT%20FINANCIER\010%20COMPTABILITE\EXERCISE%202015\020%20FACTURES%20ACHAT\POINT%20P\POINT%20P%20-%20Fact%20301C00006031260%20-%2030.06.15.pdf" TargetMode="External"/><Relationship Id="rId329" Type="http://schemas.openxmlformats.org/officeDocument/2006/relationships/hyperlink" Target="file:///\\192.168.0.150\Commun\01-ATIS%20GROUP\020%20ATIS%20SAS\030%20DEPARTEMENT%20FINANCIER\010%20COMPTABILITE\EXERCISE%202015\020%20FACTURES%20ACHAT\EUROSTRAL\AOUT%202015" TargetMode="External"/><Relationship Id="rId536" Type="http://schemas.openxmlformats.org/officeDocument/2006/relationships/hyperlink" Target="file:///\\192.168.0.150\Commun\01-ATIS%20GROUP\020%20ATIS%20SAS\030%20DEPARTEMENT%20FINANCIER\010%20COMPTABILITE\EXERCISE%202016\020%20FACTURES%20ACHAT\INTEGRAL%20FORMATION\15-12%20DECEMBRE\INTEGRAL%20FORM%20-%20Fact%2013723%20-%2004.12.15.pdf" TargetMode="External"/><Relationship Id="rId1166" Type="http://schemas.openxmlformats.org/officeDocument/2006/relationships/hyperlink" Target="file:///\\192.168.0.150\Commun\01-ATIS%20GROUP\020%20ATIS%20SAS\030%20DEPARTEMENT%20FINANCIER\010%20COMPTABILITE\EXERCISE%202016\020%20FACTURES%20ACHAT\KILOMETRES%20SERVICES\16-08%20AOUT\KM%20SCES%20-%20Fact%20FD0151%20(TOURNOUX)%20-%2018.08.16.pdf" TargetMode="External"/><Relationship Id="rId1373" Type="http://schemas.openxmlformats.org/officeDocument/2006/relationships/hyperlink" Target="file:///\\192.168.0.150\Commun\01-ATIS%20GROUP\020%20ATIS%20SAS\030%20DEPARTEMENT%20FINANCIER\010%20COMPTABILITE\EXERCISE%202017\020%20FACTURES%20ACHAT\BIO%20NET\16-11%20NOVEMBRE\BIO%20NET%20-%20Fact%20FA0940%20-%2030.11.16.pdf" TargetMode="External"/><Relationship Id="rId2217" Type="http://schemas.openxmlformats.org/officeDocument/2006/relationships/hyperlink" Target="file:///\\192.168.0.150\Commun\01-ATIS%20GROUP\020%20ATIS%20SAS\030%20DEPARTEMENT%20FINANCIER\010%20COMPTABILITE\EXERCISE%202018\020%20FACTURES%20ACHAT\APPART'CITY\17-10%20OCTOBRE\Fact%20075_1046751\APPART'CITY%20-%20Fact%20075-1046751%20(D.GONCALVES)%20-%2010.11.17.pdf" TargetMode="External"/><Relationship Id="rId175" Type="http://schemas.openxmlformats.org/officeDocument/2006/relationships/hyperlink" Target="file:///\\192.168.0.150\Commun\01-ATIS%20GROUP\020%20ATIS%20SAS\030%20DEPARTEMENT%20FINANCIER\010%20COMPTABILITE\EXERCISE%202015\020%20FACTURES%20ACHAT\APRIL\Appel%20cotisations%201er%20T%202015" TargetMode="External"/><Relationship Id="rId743" Type="http://schemas.openxmlformats.org/officeDocument/2006/relationships/hyperlink" Target="file:///\\192.168.0.150\Commun\01-ATIS%20GROUP\020%20ATIS%20SAS\030%20DEPARTEMENT%20FINANCIER\010%20COMPTABILITE\EXERCISE%202016\020%20FACTURES%20ACHAT\LEBHAR%20Vincent\16-03%20MARS\V%20LEBHAR%20-%20Fact%20F2016030003%20-%2007.03.16.pdf" TargetMode="External"/><Relationship Id="rId950" Type="http://schemas.openxmlformats.org/officeDocument/2006/relationships/hyperlink" Target="file:///\\192.168.0.150\Commun\01-ATIS%20GROUP\020%20ATIS%20SAS\030%20DEPARTEMENT%20FINANCIER\010%20COMPTABILITE\EXERCISE%202016\020%20FACTURES%20ACHAT\COMFORT%20HOTEL\16-05%20MAI\COMFORT%20H%20-%20Fact%204548%20(J%20BURNARD)%20-%2027.05.16.pdf" TargetMode="External"/><Relationship Id="rId1026" Type="http://schemas.openxmlformats.org/officeDocument/2006/relationships/hyperlink" Target="file:///\\192.168.0.150\Commun\01-ATIS%20GROUP\020%20ATIS%20SAS\030%20DEPARTEMENT%20FINANCIER\010%20COMPTABILITE\EXERCISE%202015\020%20FACTURES%20ACHAT\AWG\f&#233;vrier%202015\DEMANDE%20DE%20REMBOURSEMENT%204%20du%2003.02.15.pdf" TargetMode="External"/><Relationship Id="rId1580" Type="http://schemas.openxmlformats.org/officeDocument/2006/relationships/hyperlink" Target="file:///\\192.168.0.150\Commun\01-ATIS%20GROUP\020%20ATIS%20SAS\030%20DEPARTEMENT%20FINANCIER\010%20COMPTABILITE\EXERCISE%202016\020%20FACTURES%20ACHAT\EVOLUTEC\16-07%20JUILLET\EVOLUTEC%20INT.%20-%20Fact%20EI160701182%20(CAMLONG)%20-%2031.07.16.pdf" TargetMode="External"/><Relationship Id="rId1678" Type="http://schemas.openxmlformats.org/officeDocument/2006/relationships/hyperlink" Target="file:///\\192.168.0.150\Commun\01-ATIS%20GROUP\020%20ATIS%20SAS\030%20DEPARTEMENT%20FINANCIER\010%20COMPTABILITE\EXERCISE%202017\020%20FACTURES%20ACHAT\CORIALIS%20ENGINEERS\17-02%20FEVRIER\CORIALIS%20ENG%20-%20Fact%2017020101%20(DA%20COSTA%20Sce)%20-%2028.02.17.pdf" TargetMode="External"/><Relationship Id="rId1801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4816%20(SINTIC%20Sce)%20-%2031.03.17.pdf" TargetMode="External"/><Relationship Id="rId1885" Type="http://schemas.openxmlformats.org/officeDocument/2006/relationships/hyperlink" Target="file:///\\192.168.0.150\Commun\01-ATIS%20GROUP\020%20ATIS%20SAS\030%20DEPARTEMENT%20FINANCIER\010%20COMPTABILITE\EXERCISE%202017\020%20FACTURES%20ACHAT\DPMC\17-05%20MAI\DPMC%20-%20Convention%202017-05090%20corrective%20-%2031.05.17.pdf" TargetMode="External"/><Relationship Id="rId382" Type="http://schemas.openxmlformats.org/officeDocument/2006/relationships/hyperlink" Target="file:///\\192.168.0.150\Commun\01-ATIS%20GROUP\020%20ATIS%20SAS\030%20DEPARTEMENT%20FINANCIER\010%20COMPTABILITE\EXERCISE%202015\020%20FACTURES%20ACHAT\URBAN%20EVASION\septembre%202015\URBAN%20EVASION%20-%20Fact%202015-09-006%20-%2030.09.15.pdf" TargetMode="External"/><Relationship Id="rId603" Type="http://schemas.openxmlformats.org/officeDocument/2006/relationships/hyperlink" Target="file:///\\192.168.0.150\Commun\01-ATIS%20GROUP\020%20ATIS%20SAS\030%20DEPARTEMENT%20FINANCIER\010%20COMPTABILITE\EXERCISE%202016\020%20FACTURES%20ACHAT\PAFSPM\16-01%20JANVIER\PAFSPM%20-%20Fact%200716%20-%2026.01.16.pdf" TargetMode="External"/><Relationship Id="rId687" Type="http://schemas.openxmlformats.org/officeDocument/2006/relationships/hyperlink" Target="file:///\\192.168.0.150\Commun\01-ATIS%20GROUP\020%20ATIS%20SAS\030%20DEPARTEMENT%20FINANCIER\010%20COMPTABILITE\EXERCISE%202014\020%20FACTURES%20ACHAT\SCI%20COUPERIGNE\13-10%20OCTOBRE\SCI%20COUPERIGNE%20-%20Fact%201982%20(Taxe%20fonci&#232;re)%20-%2011.10.13.pdf" TargetMode="External"/><Relationship Id="rId810" Type="http://schemas.openxmlformats.org/officeDocument/2006/relationships/hyperlink" Target="file:///\\192.168.0.150\Commun\01-ATIS%20GROUP\020%20ATIS%20SAS\030%20DEPARTEMENT%20FINANCIER\010%20COMPTABILITE\EXERCISE%202016\020%20FACTURES%20ACHAT\FORMA%20+\16-04%20AVRIL\FORMA+%20-%20Fact%20FA3607%20-%2007.04.16.pdf" TargetMode="External"/><Relationship Id="rId908" Type="http://schemas.openxmlformats.org/officeDocument/2006/relationships/hyperlink" Target="file:///\\192.168.0.150\Commun\01-ATIS%20GROUP\020%20ATIS%20SAS\030%20DEPARTEMENT%20FINANCIER\010%20COMPTABILITE\EXERCISE%202016\020%20FACTURES%20ACHAT\PETZL\16-05%20MAI\PETZL%20-%20Fact%207000044289%20(0722016)%20-%2017.05.16.pdf" TargetMode="External"/><Relationship Id="rId1233" Type="http://schemas.openxmlformats.org/officeDocument/2006/relationships/hyperlink" Target="file:///\\192.168.0.150\Commun\01-ATIS%20GROUP\020%20ATIS%20SAS\030%20DEPARTEMENT%20FINANCIER\010%20COMPTABILITE\EXERCISE%202016\020%20FACTURES%20ACHAT\KILOMETRES%20SERVICES\16-07%20JUILLET\KM%20SCES%20-%20Avoir%20AV0662%20-%2019.09.16.pdf" TargetMode="External"/><Relationship Id="rId1440" Type="http://schemas.openxmlformats.org/officeDocument/2006/relationships/hyperlink" Target="file:///\\192.168.0.150\Commun\01-ATIS%20GROUP\020%20ATIS%20SAS\030%20DEPARTEMENT%20FINANCIER\010%20COMPTABILITE\EXERCISE%202016\020%20FACTURES%20ACHAT\EVOLUTEC\16-03%20MARS\EVOLUTEC%20-%20Fact%20EI160301100%20(CAMLONG)%20-%2031.03.16.pdf" TargetMode="External"/><Relationship Id="rId1538" Type="http://schemas.openxmlformats.org/officeDocument/2006/relationships/hyperlink" Target="file:///\\192.168.0.150\Commun\01-ATIS%20GROUP\020%20ATIS%20SAS\030%20DEPARTEMENT%20FINANCIER\010%20COMPTABILITE\EXERCISE%202017\020%20FACTURES%20ACHAT\NOVA%20SUBSEA\16-10%20OCTOBRE\NOVA%20-%20Fact%205667%20(ABDALLAH%20prestation)%20-%2031.10.16.pdf" TargetMode="External"/><Relationship Id="rId2063" Type="http://schemas.openxmlformats.org/officeDocument/2006/relationships/hyperlink" Target="file:///\\192.168.0.150\Commun\01-ATIS%20GROUP\020%20ATIS%20SAS\030%20DEPARTEMENT%20FINANCIER\010%20COMPTABILITE\EXERCISE%202017\020%20FACTURES%20ACHAT\ORANGE\0442026150\17-08%20AOUT\ORANGE%20-%20Fact%200442026150%2017F9-%202N04%20-%2016.08.17.pdf" TargetMode="External"/><Relationship Id="rId242" Type="http://schemas.openxmlformats.org/officeDocument/2006/relationships/hyperlink" Target="file:///\\192.168.0.150\Commun\01-ATIS%20GROUP\020%20ATIS%20SAS\030%20DEPARTEMENT%20FINANCIER\010%20COMPTABILITE\EXERCISE%202015\020%20FACTURES%20ACHAT\PETZL\juillet%202015\PETZL%20-%20Fact%20649680%20-%2020.07.15.pdf" TargetMode="External"/><Relationship Id="rId894" Type="http://schemas.openxmlformats.org/officeDocument/2006/relationships/hyperlink" Target="file:///\\192.168.0.150\Commun\01-ATIS%20GROUP\020%20ATIS%20SAS\030%20DEPARTEMENT%20FINANCIER\010%20COMPTABILITE\EXERCISE%202016\020%20FACTURES%20ACHAT\DPMC\16-04%20AVRIL\DPMC%20-%20Fact%2016.04.131%20-%2030.04.16.pdf" TargetMode="External"/><Relationship Id="rId1177" Type="http://schemas.openxmlformats.org/officeDocument/2006/relationships/hyperlink" Target="file:///\\192.168.0.150\Commun\01-ATIS%20GROUP\020%20ATIS%20SAS\030%20DEPARTEMENT%20FINANCIER\010%20COMPTABILITE\EXERCISE%202016\020%20FACTURES%20ACHAT\PETZL\16-08%20AOUT\PETZL%20-%20Fact%207000075450%20(1012016)%20-%2025.08.16.pdf" TargetMode="External"/><Relationship Id="rId1300" Type="http://schemas.openxmlformats.org/officeDocument/2006/relationships/hyperlink" Target="file:///\\192.168.0.150\Commun\01-ATIS%20GROUP\020%20ATIS%20SAS\030%20DEPARTEMENT%20FINANCIER\010%20COMPTABILITE\EXERCISE%202016\020%20FACTURES%20ACHAT\TOTAL%20GR\16-09%20SEPTEMBRE\TOTAL%20-%20Fact%20F6N34933%20-%2015.09.16.pdf" TargetMode="External"/><Relationship Id="rId1745" Type="http://schemas.openxmlformats.org/officeDocument/2006/relationships/hyperlink" Target="file:///\\192.168.0.150\Commun\01-ATIS%20GROUP\020%20ATIS%20SAS\030%20DEPARTEMENT%20FINANCIER\010%20COMPTABILITE\EXERCISE%202017\020%20FACTURES%20ACHAT\BEAL\17-04%20AVRIL\BEAL%20-%20Fact%20BVF172770%20-%2006.04.17.pdf" TargetMode="External"/><Relationship Id="rId1952" Type="http://schemas.openxmlformats.org/officeDocument/2006/relationships/hyperlink" Target="file:///\\192.168.0.150\Commun\01-ATIS%20GROUP\020%20ATIS%20SAS\030%20DEPARTEMENT%20FINANCIER\010%20COMPTABILITE\EXERCISE%202017\020%20FACTURES%20ACHAT\PROGRESSIVE\17-03%20MARS\PROGRESSIVE%20-%20Fact%2001008000650572%20-%2031.03.17.pdf" TargetMode="External"/><Relationship Id="rId2130" Type="http://schemas.openxmlformats.org/officeDocument/2006/relationships/hyperlink" Target="file:///\\192.168.0.150\Commun\01-ATIS%20GROUP\020%20ATIS%20SAS\030%20DEPARTEMENT%20FINANCIER\010%20COMPTABILITE\EXERCISE%202017\020%20FACTURES%20ACHAT\CLIMB%20UP%20EPINAY\17-09%20SEPTEMBRE\CLIMB%20UP%20-%20Fact%205885%2029.09.17.pdf" TargetMode="External"/><Relationship Id="rId37" Type="http://schemas.openxmlformats.org/officeDocument/2006/relationships/hyperlink" Target="file:///\\192.168.0.150\Commun\01-ATIS%20GROUP\020%20ATIS%20SAS\030%20DEPARTEMENT%20FINANCIER\010%20COMPTABILITE\EXERCISE%202015\020%20FACTURES%20ACHAT\ABRAM%20DISTRIBUTION\f&#233;vrier%2015\ABRAM%20DISTRIBUTION%20%20facture%20115086%20du%2028.02.15.pdf" TargetMode="External"/><Relationship Id="rId102" Type="http://schemas.openxmlformats.org/officeDocument/2006/relationships/hyperlink" Target="file:///\\192.168.0.150\Commun\01-ATIS%20GROUP\020%20ATIS%20SAS\030%20DEPARTEMENT%20FINANCIER\010%20COMPTABILITE\EXERCISE%202015\020%20FACTURES%20ACHAT\PETZL\f&#233;vrier%202015\Facture%20620625%20du%2027.02.15.pdf" TargetMode="External"/><Relationship Id="rId547" Type="http://schemas.openxmlformats.org/officeDocument/2006/relationships/hyperlink" Target="file:///\\192.168.0.150\Commun\01-ATIS%20GROUP\020%20ATIS%20SAS\030%20DEPARTEMENT%20FINANCIER\010%20COMPTABILITE\EXERCISE%202016\020%20FACTURES%20ACHAT\TINDILLER%20&amp;%20PINTO\15-12%20DECEMBRE\TINDILLER%20&amp;%20PINTO%20-%20Fact%2019%20-%2017.12.15.pdf" TargetMode="External"/><Relationship Id="rId754" Type="http://schemas.openxmlformats.org/officeDocument/2006/relationships/hyperlink" Target="file:///\\192.168.0.150\Commun\01-ATIS%20GROUP\020%20ATIS%20SAS\030%20DEPARTEMENT%20FINANCIER\010%20COMPTABILITE\EXERCISE%202016\020%20FACTURES%20ACHAT\DPMC\16-03%20MARS\DPMC%20-%20Fact%2016.03.060%20-%2010.03.16.pdf" TargetMode="External"/><Relationship Id="rId961" Type="http://schemas.openxmlformats.org/officeDocument/2006/relationships/hyperlink" Target="file:///\\192.168.0.150\Commun\01-ATIS%20GROUP\020%20ATIS%20SAS\030%20DEPARTEMENT%20FINANCIER\010%20COMPTABILITE\EXERCISE%202016\020%20FACTURES%20ACHAT\VAC%20EDITIONS\16-04%20AVRIL\VAC%20EDITIONS%20-%20Fact%206395%20-%2014.04.16.pdf" TargetMode="External"/><Relationship Id="rId1384" Type="http://schemas.openxmlformats.org/officeDocument/2006/relationships/hyperlink" Target="file:///\\192.168.0.150\Commun\01-ATIS%20GROUP\020%20ATIS%20SAS\030%20DEPARTEMENT%20FINANCIER\010%20COMPTABILITE\EXERCISE%202017\020%20FACTURES%20ACHAT\TOTAL\16-11%20NOVEMBRE\TOTAL%20-%20Fact%20F6W19143%20-%2030.11.16.pdf" TargetMode="External"/><Relationship Id="rId1591" Type="http://schemas.openxmlformats.org/officeDocument/2006/relationships/hyperlink" Target="file:///\\192.168.0.150\Commun\01-ATIS%20GROUP\020%20ATIS%20SAS\030%20DEPARTEMENT%20FINANCIER\010%20COMPTABILITE\EXERCISE%202017\020%20FACTURES%20ACHAT\ACTUAL\17-01%20JANVIER\ACTUAL%20-%20Fact%20796_1000017%20-%2031.01.17.pdf" TargetMode="External"/><Relationship Id="rId1605" Type="http://schemas.openxmlformats.org/officeDocument/2006/relationships/hyperlink" Target="file:///\\192.168.0.150\Commun\01-ATIS%20GROUP\020%20ATIS%20SAS\030%20DEPARTEMENT%20FINANCIER\010%20COMPTABILITE\EXERCISE%202017\020%20FACTURES%20ACHAT\FRANCE%20ENERGIE%20EOLIENNE\17-01%20JANVIER\FEE%20-%20Fact%2020170028%20-%2026.01.17.pdf" TargetMode="External"/><Relationship Id="rId1689" Type="http://schemas.openxmlformats.org/officeDocument/2006/relationships/hyperlink" Target="file:///\\192.168.0.150\Commun\01-ATIS%20GROUP\020%20ATIS%20SAS\030%20DEPARTEMENT%20FINANCIER\010%20COMPTABILITE\EXERCISE%202017\020%20FACTURES%20ACHAT\COMETRANS\17-03%20MARS\COMETRANS%20-%20Fact%20102513%20-%2020.03.17.pdf" TargetMode="External"/><Relationship Id="rId1812" Type="http://schemas.openxmlformats.org/officeDocument/2006/relationships/hyperlink" Target="file:///\\192.168.0.150\Commun\01-ATIS%20GROUP\020%20ATIS%20SAS\030%20DEPARTEMENT%20FINANCIER\010%20COMPTABILITE\EXERCISE%202017\020%20FACTURES%20ACHAT\DHL\17-04%20AVRIL\DHL%20-%20Fact%20MRS4052868%20-%2030.04.17.pdf" TargetMode="External"/><Relationship Id="rId2228" Type="http://schemas.openxmlformats.org/officeDocument/2006/relationships/hyperlink" Target="file:///\\192.168.0.150\Commun\01-ATIS%20GROUP\020%20ATIS%20SAS\030%20DEPARTEMENT%20FINANCIER\010%20COMPTABILITE\EXERCISE%202018\020%20FACTURES%20ACHAT\TOTAL%20GR\17-11%20NOVEMBRE\TOTAL%20GR%20-%20Fact%20F7X40378%20-%2015.11.17.pdf" TargetMode="External"/><Relationship Id="rId90" Type="http://schemas.openxmlformats.org/officeDocument/2006/relationships/hyperlink" Target="file:///\\192.168.0.150\Commun\01-ATIS%20GROUP\020%20ATIS%20SAS\030%20DEPARTEMENT%20FINANCIER\010%20COMPTABILITE\EXERCISE%202015\020%20FACTURES%20ACHAT\ABRAM%20DISTRIBUTION\mars%2015" TargetMode="External"/><Relationship Id="rId186" Type="http://schemas.openxmlformats.org/officeDocument/2006/relationships/hyperlink" Target="file:///\\192.168.0.150\Commun\01-ATIS%20GROUP\020%20ATIS%20SAS\030%20DEPARTEMENT%20FINANCIER\010%20COMPTABILITE\EXERCISE%202015\020%20FACTURES%20ACHAT\ORANGE\Compte%20client%2061021161\ORANGE%2061021161%20-%20Fact%2042430572%20-%2031.05.15.pdf" TargetMode="External"/><Relationship Id="rId393" Type="http://schemas.openxmlformats.org/officeDocument/2006/relationships/hyperlink" Target="file:///\\192.168.0.150\Commun\01-ATIS%20GROUP\020%20ATIS%20SAS\030%20DEPARTEMENT%20FINANCIER\010%20COMPTABILITE\EXERCISE%202016\020%20FACTURES%20ACHAT\LEBHAR%20Vincent\15-10%20OCTOBRE\V%20LEBHAR%20-%20Fact%20F2015100015%20-%2008.10.15.pdf" TargetMode="External"/><Relationship Id="rId407" Type="http://schemas.openxmlformats.org/officeDocument/2006/relationships/hyperlink" Target="file:///\\192.168.0.150\Commun\01-ATIS%20GROUP\020%20ATIS%20SAS\030%20DEPARTEMENT%20FINANCIER\010%20COMPTABILITE\EXERCISE%202015\020%20FACTURES%20ACHAT\Associated%20maritime%20Affairs\04%20-%20Avril%202015\AMA%20Facture%20150401.pdf" TargetMode="External"/><Relationship Id="rId614" Type="http://schemas.openxmlformats.org/officeDocument/2006/relationships/hyperlink" Target="file:///\\192.168.0.150\Commun\01-ATIS%20GROUP\020%20ATIS%20SAS\030%20DEPARTEMENT%20FINANCIER\010%20COMPTABILITE\EXERCISE%202016\020%20FACTURES%20ACHAT\PETZL\16-01%20JANVIER\PETZL%20-%20Fact%207000001558%20(0222016)%20-%2006.01.15.pdf" TargetMode="External"/><Relationship Id="rId821" Type="http://schemas.openxmlformats.org/officeDocument/2006/relationships/hyperlink" Target="file:///\\192.168.0.150\Commun\01-ATIS%20GROUP\020%20ATIS%20SAS\030%20DEPARTEMENT%20FINANCIER\010%20COMPTABILITE\EXERCISE%202016\020%20FACTURES%20ACHAT\PETIT%20Gilles%20(Avocat)\16-03%20MARS\G%20PETIT%20-%20Fact%20200631-201603088%20-%2030.03.16.pdf" TargetMode="External"/><Relationship Id="rId1037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5336%20(0782016)%20-%2016.06.16.pdf" TargetMode="External"/><Relationship Id="rId1244" Type="http://schemas.openxmlformats.org/officeDocument/2006/relationships/hyperlink" Target="file:///\\192.168.0.150\Commun\01-ATIS%20GROUP\020%20ATIS%20SAS\030%20DEPARTEMENT%20FINANCIER\010%20COMPTABILITE\EXERCISE%202016\020%20FACTURES%20ACHAT\LA%20POSTE\16-09%20SEPTEMBRE\LA%20POSTE%20-%20Fact%2045074159%20-%2006.09.16.pdf" TargetMode="External"/><Relationship Id="rId1451" Type="http://schemas.openxmlformats.org/officeDocument/2006/relationships/hyperlink" Target="file:///\\192.168.0.150\Commun\01-ATIS%20GROUP\020%20ATIS%20SAS\030%20DEPARTEMENT%20FINANCIER\010%20COMPTABILITE\EXERCISE%202017\020%20FACTURES%20ACHAT\DPMC\16-12%20DECEMBRE\DPMC%20-%20Fact%2016.12.391%20-%2024.12.16%20(12233).pdf" TargetMode="External"/><Relationship Id="rId1896" Type="http://schemas.openxmlformats.org/officeDocument/2006/relationships/hyperlink" Target="file:///\\192.168.0.150\Commun\01-ATIS%20GROUP\020%20ATIS%20SAS\030%20DEPARTEMENT%20FINANCIER\010%20COMPTABILITE\EXERCISE%202017\020%20FACTURES%20ACHAT\CULLIGAN\17-05%20MAI\CULLIGAN%20-%20Fact%20407C040810_01%20-%2029.05.17.pdf" TargetMode="External"/><Relationship Id="rId2074" Type="http://schemas.openxmlformats.org/officeDocument/2006/relationships/hyperlink" Target="file:///\\192.168.0.150\Commun\01-ATIS%20GROUP\020%20ATIS%20SAS\030%20DEPARTEMENT%20FINANCIER\010%20COMPTABILITE\EXERCISE%202017\020%20FACTURES%20ACHAT\SCI%20MONT%20AUGUSTIN\17-09%20SEPTEMBRE\SCI%20MONT%20AUGUSTIN%20-%20Fact%202017.09.01%2006.10.17.pdf" TargetMode="External"/><Relationship Id="rId253" Type="http://schemas.openxmlformats.org/officeDocument/2006/relationships/hyperlink" Target="file:///\\192.168.0.150\Commun\01-ATIS%20GROUP\020%20ATIS%20SAS\030%20DEPARTEMENT%20FINANCIER\010%20COMPTABILITE\EXERCISE%202015\020%20FACTURES%20ACHAT\ROCHEREUX%20St&#233;phane\Facture%202015%2012\ROCHEREUX%20S%20-%20Fact%202015_12%20-%2023.07.15.pdf" TargetMode="External"/><Relationship Id="rId460" Type="http://schemas.openxmlformats.org/officeDocument/2006/relationships/hyperlink" Target="file:///\\192.168.0.150\Commun\01-ATIS%20GROUP\020%20ATIS%20SAS\030%20DEPARTEMENT%20FINANCIER\010%20COMPTABILITE\EXERCISE%202016\020%20FACTURES%20ACHAT\GEP%20AFTP\15-10%20OCTOBRE\GEP%20AFTP%20-%20Fact%20151313%20-%2012.11.15.pdf" TargetMode="External"/><Relationship Id="rId698" Type="http://schemas.openxmlformats.org/officeDocument/2006/relationships/hyperlink" Target="file:///\\192.168.0.150\Commun\01-ATIS%20GROUP\020%20ATIS%20SAS\030%20DEPARTEMENT%20FINANCIER\010%20COMPTABILITE\EXERCISE%202016\020%20FACTURES%20ACHAT\ORANGE\0442026150\16-02%20FEVRIER\0442026150%2016B1-%202N01%20-%2015.02.16.pdf" TargetMode="External"/><Relationship Id="rId919" Type="http://schemas.openxmlformats.org/officeDocument/2006/relationships/hyperlink" Target="file:///\\192.168.0.150\Commun\01-ATIS%20GROUP\020%20ATIS%20SAS\030%20DEPARTEMENT%20FINANCIER\010%20COMPTABILITE\EXERCISE%202016\020%20FACTURES%20ACHAT\SIXT\16-05%20MAI\SIXT%20-%20Fact%2055659207%20-%2025.05.16.pdf" TargetMode="External"/><Relationship Id="rId1090" Type="http://schemas.openxmlformats.org/officeDocument/2006/relationships/hyperlink" Target="file:///\\192.168.0.150\Commun\01-ATIS%20GROUP\020%20ATIS%20SAS\030%20DEPARTEMENT%20FINANCIER\010%20COMPTABILITE\EXERCISE%202016\020%20FACTURES%20ACHAT\ACTUAL\16-06%20JUIN\ACTUAL%20-%20Fact%20742_1000394%20-%2030.06.16.pdf" TargetMode="External"/><Relationship Id="rId1104" Type="http://schemas.openxmlformats.org/officeDocument/2006/relationships/hyperlink" Target="file:///\\192.168.0.150\Commun\01-ATIS%20GROUP\020%20ATIS%20SAS\030%20DEPARTEMENT%20FINANCIER\010%20COMPTABILITE\EXERCISE%202016\020%20FACTURES%20ACHAT\VERISURE%20SECURITAS\16-07%20JUILLET\VERISURE%20-%20Fact%201607C0090439%20-%2001.07.16.pdf" TargetMode="External"/><Relationship Id="rId1311" Type="http://schemas.openxmlformats.org/officeDocument/2006/relationships/hyperlink" Target="file:///\\192.168.0.150\Commun\01-ATIS%20GROUP\020%20ATIS%20SAS\030%20DEPARTEMENT%20FINANCIER\010%20COMPTABILITE\EXERCISE%202017\020%20FACTURES%20ACHAT\LE%20PLAIN%20Nicolas\16-10%20OCTOBRE\N%20LE%20PLAIN%20-%20Fact%20ATIS%2007-16%20-%2029.10.16.docx" TargetMode="External"/><Relationship Id="rId1549" Type="http://schemas.openxmlformats.org/officeDocument/2006/relationships/hyperlink" Target="file:///\\192.168.0.150\Commun\01-ATIS%20GROUP\020%20ATIS%20SAS\030%20DEPARTEMENT%20FINANCIER\010%20COMPTABILITE\EXERCISE%202017\020%20FACTURES%20ACHAT\CASTLE%20Martin%20(Ltd)\17-01%20JANVIER\M%20CASTLE%20Ltd%20-%20Fact%201680%20-%2030.01.17.pdf" TargetMode="External"/><Relationship Id="rId1756" Type="http://schemas.openxmlformats.org/officeDocument/2006/relationships/hyperlink" Target="file:///\\192.168.0.150\Commun\01-ATIS%20GROUP\020%20ATIS%20SAS\030%20DEPARTEMENT%20FINANCIER\010%20COMPTABILITE\EXERCISE%202017\020%20FACTURES%20ACHAT\IRATA\PAYEES\150398%20150430%20150438%20150520%20150570\IRATA%20-%20Fact%20150570%20-%2002.03.17.pdf" TargetMode="External"/><Relationship Id="rId1963" Type="http://schemas.openxmlformats.org/officeDocument/2006/relationships/hyperlink" Target="file:///\\192.168.0.150\Commun\01-ATIS%20GROUP\020%20ATIS%20SAS\030%20DEPARTEMENT%20FINANCIER\010%20COMPTABILITE\EXERCISE%202017\020%20FACTURES%20ACHAT\COMETRANS\17-06%20JUIN\COMETRANS%20-%20Fact%20104028%20-%2023.06.17.pdf" TargetMode="External"/><Relationship Id="rId2141" Type="http://schemas.openxmlformats.org/officeDocument/2006/relationships/hyperlink" Target="file:///\\192.168.0.150\Commun\01-ATIS%20GROUP\020%20ATIS%20SAS\030%20DEPARTEMENT%20FINANCIER\010%20COMPTABILITE\EXERCISE%202017\020%20FACTURES%20ACHAT\LYRECO\17-09%20SEPTEMBRE\LYRECO%20-%20Fact%205810344574%20-%2030.09.17.pdf" TargetMode="External"/><Relationship Id="rId48" Type="http://schemas.openxmlformats.org/officeDocument/2006/relationships/hyperlink" Target="file:///\\192.168.0.150\Commun\01-ATIS%20GROUP\020%20ATIS%20SAS\030%20DEPARTEMENT%20FINANCIER\010%20COMPTABILITE\EXERCISE%202015\020%20FACTURES%20ACHAT\AU%20VIEUX%20CAMPEUR\mars%202015\AU%20VIEUX%20CAMPEUR%20FA045386%20du%2019.03.15.pdf" TargetMode="External"/><Relationship Id="rId113" Type="http://schemas.openxmlformats.org/officeDocument/2006/relationships/hyperlink" Target="file:///\\192.168.0.150\Commun\01-ATIS%20GROUP\020%20ATIS%20SAS\030%20DEPARTEMENT%20FINANCIER\010%20COMPTABILITE\EXERCISE%202015\020%20FACTURES%20ACHAT\COENS%20ENERGY\mai%202015\CE%20ATIS%20Total%20Moho%20Nord%201504%20MP.pdf" TargetMode="External"/><Relationship Id="rId320" Type="http://schemas.openxmlformats.org/officeDocument/2006/relationships/hyperlink" Target="file:///\\192.168.0.150\Commun\01-ATIS%20GROUP\020%20ATIS%20SAS\030%20DEPARTEMENT%20FINANCIER\010%20COMPTABILITE\EXERCISE%202015\020%20FACTURES%20ACHAT\COMETRANS\2015-08%20AOUT\COMETRANS%20-%20Fact%20302397%20-%2028.08.15.pdf" TargetMode="External"/><Relationship Id="rId558" Type="http://schemas.openxmlformats.org/officeDocument/2006/relationships/hyperlink" Target="file:///\\192.168.0.150\Commun\01-ATIS%20GROUP\020%20ATIS%20SAS\030%20DEPARTEMENT%20FINANCIER\010%20COMPTABILITE\EXERCISE%202016\020%20FACTURES%20ACHAT\TOURAINE%20ESCALADE\15-12%20DECEMBRE\TOURAINE%20ESCALADE%20-%20Fact%2032217%20-%2021.12.15.pdf" TargetMode="External"/><Relationship Id="rId765" Type="http://schemas.openxmlformats.org/officeDocument/2006/relationships/hyperlink" Target="file:///\\192.168.0.150\Commun\01-ATIS%20GROUP\020%20ATIS%20SAS\030%20DEPARTEMENT%20FINANCIER\010%20COMPTABILITE\EXERCISE%202016\020%20FACTURES%20ACHAT\CBSA\16-03%20MARS\CBSA%20-%20Fact%209035%20-%2021.03.16.pdf" TargetMode="External"/><Relationship Id="rId972" Type="http://schemas.openxmlformats.org/officeDocument/2006/relationships/hyperlink" Target="file:///\\192.168.0.150\Commun\01-ATIS%20GROUP\020%20ATIS%20SAS\030%20DEPARTEMENT%20FINANCIER\010%20COMPTABILITE\EXERCISE%202016\020%20FACTURES%20ACHAT\VERISURE%20SECURITAS\16-06%20JUIN\VERISURE%20-%20Fact%201606C0061280%20-%2001.06.16.pdf" TargetMode="External"/><Relationship Id="rId1188" Type="http://schemas.openxmlformats.org/officeDocument/2006/relationships/hyperlink" Target="file:///\\192.168.0.150\Commun\01-ATIS%20GROUP\020%20ATIS%20SAS\030%20DEPARTEMENT%20FINANCIER\010%20COMPTABILITE\EXERCISE%202016\020%20FACTURES%20ACHAT\STARLAN\16-08%20AOUT\STARLAN%20-%20Fact%202016-372%20-%2024.08.16.pdf" TargetMode="External"/><Relationship Id="rId1395" Type="http://schemas.openxmlformats.org/officeDocument/2006/relationships/hyperlink" Target="file:///\\192.168.0.150\Commun\01-ATIS%20GROUP\020%20ATIS%20SAS\030%20DEPARTEMENT%20FINANCIER\010%20COMPTABILITE\EXERCISE%202017\020%20FACTURES%20ACHAT\ACTUAL\16-11%20NOVEMBRE\ACTUAL%20-%20Fact%20742_10000868%20-%2030.11.16.pdf" TargetMode="External"/><Relationship Id="rId1409" Type="http://schemas.openxmlformats.org/officeDocument/2006/relationships/hyperlink" Target="file:///\\192.168.0.150\Commun\01-ATIS%20GROUP\020%20ATIS%20SAS\030%20DEPARTEMENT%20FINANCIER\010%20COMPTABILITE\EXERCISE%202017\020%20FACTURES%20ACHAT\APPARTCITY\16-12%20DECEMBRE\APPARTCITY%20-%20PROFORMA%20075_2012111%20(J%20SANT'ANNA%20+%20T%20DUBREUIL)%20-%2015.12.16.pdf" TargetMode="External"/><Relationship Id="rId1616" Type="http://schemas.openxmlformats.org/officeDocument/2006/relationships/hyperlink" Target="file:///\\192.168.0.150\Commun\01-ATIS%20GROUP\020%20ATIS%20SAS\030%20DEPARTEMENT%20FINANCIER\010%20COMPTABILITE\EXERCISE%202017\020%20FACTURES%20ACHAT\SCP%20BENEDETTI%20ARBOUSSET%20DEMANGE\17-02%20FEVRIER\SCP%20BAD%20-%20Facture%2017.02.1186%20-%2017.02.17.pdf" TargetMode="External"/><Relationship Id="rId1823" Type="http://schemas.openxmlformats.org/officeDocument/2006/relationships/hyperlink" Target="file:///\\192.168.0.150\Commun\01-ATIS%20GROUP\020%20ATIS%20SAS\030%20DEPARTEMENT%20FINANCIER\010%20COMPTABILITE\EXERCISE%202017\020%20FACTURES%20ACHAT\LAKKIMI%20Karim\17-04%20AVRIL\K%20LAKKIMI%20-%20Fact%2009APR17%20-%2001.05.17.pdf" TargetMode="External"/><Relationship Id="rId2001" Type="http://schemas.openxmlformats.org/officeDocument/2006/relationships/hyperlink" Target="file:///\\192.168.0.150\Commun\01-ATIS%20GROUP\020%20ATIS%20SAS\030%20DEPARTEMENT%20FINANCIER\010%20COMPTABILITE\EXERCISE%202017\020%20FACTURES%20ACHAT\NOVA%20PEOPLE\17-06%20JUIN\NOVA%20PEOPLE%20UK%20-%20Fact%204871%20(PRIZMIC)%20-%2030.06.17.pdf" TargetMode="External"/><Relationship Id="rId2239" Type="http://schemas.openxmlformats.org/officeDocument/2006/relationships/hyperlink" Target="file:///\\192.168.0.150\Commun\01-ATIS%20GROUP\020%20ATIS%20SAS\030%20DEPARTEMENT%20FINANCIER\010%20COMPTABILITE\EXERCISE%202017\020%20FACTURES%20ACHAT\PETZL\17-09%20SEPTEMBRE\PETZL%20-%20FACT%207000196070%20-%2028.09.17.pdf" TargetMode="External"/><Relationship Id="rId197" Type="http://schemas.openxmlformats.org/officeDocument/2006/relationships/hyperlink" Target="file:///\\192.168.0.150\Commun\01-ATIS%20GROUP\020%20ATIS%20SAS\030%20DEPARTEMENT%20FINANCIER\010%20COMPTABILITE\EXERCISE%202015\020%20FACTURES%20ACHAT\ORANGE\Contrat%20NZ08015\ORANGE%20Facture%20loyer%20juillet%202015.pdf" TargetMode="External"/><Relationship Id="rId418" Type="http://schemas.openxmlformats.org/officeDocument/2006/relationships/hyperlink" Target="file:///\\192.168.0.150\Commun\01-ATIS%20GROUP\020%20ATIS%20SAS\030%20DEPARTEMENT%20FINANCIER\010%20COMPTABILITE\EXERCISE%202015\020%20FACTURES%20ACHAT\ENERJIA\septembre%202015\ENERJIA%20-%20Fact%20F2015.3561%20(GORRIA)%20-%2030.09.15.pdf" TargetMode="External"/><Relationship Id="rId625" Type="http://schemas.openxmlformats.org/officeDocument/2006/relationships/hyperlink" Target="file:///\\192.168.0.150\Commun\01-ATIS%20GROUP\020%20ATIS%20SAS\030%20DEPARTEMENT%20FINANCIER\010%20COMPTABILITE\EXERCISE%202016\020%20FACTURES%20ACHAT\AQUARIUM\16-01%20JANVIER\AQUARIUM%20-%20Fact%200100024768%20-%2014.01.16.pdf" TargetMode="External"/><Relationship Id="rId832" Type="http://schemas.openxmlformats.org/officeDocument/2006/relationships/hyperlink" Target="file:///\\192.168.0.150\Commun\01-ATIS%20GROUP\020%20ATIS%20SAS\030%20DEPARTEMENT%20FINANCIER\010%20COMPTABILITE\EXERCISE%202016\020%20FACTURES%20ACHAT\PETZL\16-04%20AVRIL\PETZL%20-%20Fact%207000035188%20(0662016)%20-%2015.04.16.pdf" TargetMode="External"/><Relationship Id="rId1048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8775%20(0782016)%20-%2030.06.16.pdf" TargetMode="External"/><Relationship Id="rId1255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3227%20(1102016)%20-%2021.09.16.pdf" TargetMode="External"/><Relationship Id="rId1462" Type="http://schemas.openxmlformats.org/officeDocument/2006/relationships/hyperlink" Target="file:///\\192.168.0.150\Commun\01-ATIS%20GROUP\020%20ATIS%20SAS\030%20DEPARTEMENT%20FINANCIER\010%20COMPTABILITE\EXERCISE%202014\020%20FACTURES%20ACHAT\SCI%20COUPERIGNE\14-09%20SEPTEMBRE\SCI%20COUPERIGNE%20-%20Avoir%202065%20-%2018.09.14.pdf" TargetMode="External"/><Relationship Id="rId2085" Type="http://schemas.openxmlformats.org/officeDocument/2006/relationships/hyperlink" Target="file:///\\192.168.0.150\Commun\01-ATIS%20GROUP\020%20ATIS%20SAS\030%20DEPARTEMENT%20FINANCIER\010%20COMPTABILITE\EXERCISE%202017\020%20FACTURES%20ACHAT\NOVA%20PEOPLE\17-07%20JUILLET\NOVA%20PEOPLE%20-%20Fact%204894%20(PRIMZIC)%20JUILLET%20-%2031.07.17.pdf" TargetMode="External"/><Relationship Id="rId264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49%20-%20Online%201st%20registration%20Anthony%20SAMUEL%20-%2029.07.15.pdf" TargetMode="External"/><Relationship Id="rId471" Type="http://schemas.openxmlformats.org/officeDocument/2006/relationships/hyperlink" Target="file:///\\192.168.0.150\Commun\01-ATIS%20GROUP\020%20ATIS%20SAS\030%20DEPARTEMENT%20FINANCIER\010%20COMPTABILITE\EXERCISE%202016\020%20FACTURES%20ACHAT\COMFORT%20HOTEL\15-11%20NOVEMBRE\COMFORT%20HOTEL%20-%20Fact%201800%20-%2020.11.15.pdf" TargetMode="External"/><Relationship Id="rId1115" Type="http://schemas.openxmlformats.org/officeDocument/2006/relationships/hyperlink" Target="file:///\\192.168.0.150\Commun\01-ATIS%20GROUP\020%20ATIS%20SAS\030%20DEPARTEMENT%20FINANCIER\010%20COMPTABILITE\EXERCISE%202016\020%20FACTURES%20ACHAT\ACN%20AUDIT\16-06%20JUIN\ACN%20AUDIT%20-%20Note%20d'honoraires%20005888%20-%2030.06.16.pdf" TargetMode="External"/><Relationship Id="rId1322" Type="http://schemas.openxmlformats.org/officeDocument/2006/relationships/hyperlink" Target="file:///\\192.168.0.150\Commun\01-ATIS%20GROUP\020%20ATIS%20SAS\030%20DEPARTEMENT%20FINANCIER\010%20COMPTABILITE\EXERCISE%202017\020%20FACTURES%20ACHAT\COMETRANS\16-10%20OCTOBRE\COMETRANS%20-%20Fact%20100128%20-%2028.10.16.pdf" TargetMode="External"/><Relationship Id="rId1767" Type="http://schemas.openxmlformats.org/officeDocument/2006/relationships/hyperlink" Target="file:///\\192.168.0.150\Commun\01-ATIS%20GROUP\020%20ATIS%20SAS\030%20DEPARTEMENT%20FINANCIER\010%20COMPTABILITE\EXERCISE%202017\020%20FACTURES%20ACHAT\VERTICAL%20SYSTEM%20(TODESCO%20Gionet)\16-12%20DECEMBRE\G%20TODESCO%20-%20Fact%201602T%20-%2023.12.16.pdf" TargetMode="External"/><Relationship Id="rId1974" Type="http://schemas.openxmlformats.org/officeDocument/2006/relationships/hyperlink" Target="file:///\\192.168.0.150\Commun\01-ATIS%20GROUP\020%20ATIS%20SAS\030%20DEPARTEMENT%20FINANCIER\010%20COMPTABILITE\EXERCISE%202017\020%20FACTURES%20ACHAT\POLE%20EMPLOI%20EXPATRIES\17-07%20JUILLET\PE%20EXPAT%20-%20Cotisation%202017%20T2%20-%2003.07.17.pdf" TargetMode="External"/><Relationship Id="rId2152" Type="http://schemas.openxmlformats.org/officeDocument/2006/relationships/hyperlink" Target="file:///\\192.168.0.150\Commun\01-ATIS%20GROUP\020%20ATIS%20SAS\030%20DEPARTEMENT%20FINANCIER\010%20COMPTABILITE\EXERCISE%202018\020%20FACTURES%20ACHAT\HORIZON%20SOURCES\17-10%20OCTOBRE\HORIZON%20SOURCES%20-%20Fact%20SO7178%20-%2010.10.17.pdf" TargetMode="External"/><Relationship Id="rId59" Type="http://schemas.openxmlformats.org/officeDocument/2006/relationships/hyperlink" Target="file:///\\192.168.0.150\Commun\01-ATIS%20GROUP\020%20ATIS%20SAS\030%20DEPARTEMENT%20FINANCIER\010%20COMPTABILITE\EXERCISE%202015\020%20FACTURES%20ACHAT\IRATA\mars%202015\IRATA%20Facture%20138630.pdf" TargetMode="External"/><Relationship Id="rId124" Type="http://schemas.openxmlformats.org/officeDocument/2006/relationships/hyperlink" Target="file:///\\192.168.0.150\Commun\01-ATIS%20GROUP\020%20ATIS%20SAS\030%20DEPARTEMENT%20FINANCIER\010%20COMPTABILITE\EXERCISE%202015\020%20FACTURES%20ACHAT\MVA\Facture%202015%20001%20-%20ATIS%20WORLDWIDE.xlsx%255bConverti%255d.xps" TargetMode="External"/><Relationship Id="rId569" Type="http://schemas.openxmlformats.org/officeDocument/2006/relationships/hyperlink" Target="file:///\\192.168.0.150\Commun\01-ATIS%20GROUP\020%20ATIS%20SAS\030%20DEPARTEMENT%20FINANCIER\010%20COMPTABILITE\EXERCISE%202016\020%20FACTURES%20ACHAT\ACTION%20NDT\15-12%20DECEMBRE\ACTION%20NDT%20-%20Fact%20F82150520%20-%2029.12.15.pdf" TargetMode="External"/><Relationship Id="rId776" Type="http://schemas.openxmlformats.org/officeDocument/2006/relationships/hyperlink" Target="file:///\\192.168.0.150\Commun\01-ATIS%20GROUP\020%20ATIS%20SAS\030%20DEPARTEMENT%20FINANCIER\010%20COMPTABILITE\EXERCISE%202016\020%20FACTURES%20ACHAT\AXA\RC%20PRESTA%204620830004\011015%20-%20010416\AXA%20-%20RC%204620830004%20-%20ADC1%20-%20011015-010416.pdf" TargetMode="External"/><Relationship Id="rId983" Type="http://schemas.openxmlformats.org/officeDocument/2006/relationships/hyperlink" Target="file:///\\192.168.0.150\Commun\01-ATIS%20GROUP\020%20ATIS%20SAS\030%20DEPARTEMENT%20FINANCIER\010%20COMPTABILITE\EXERCISE%202015\020%20FACTURES%20ACHAT\OLYMPUS\OLYMPUS%20Facture%20008477703%20du%2020.01.15.pdf" TargetMode="External"/><Relationship Id="rId1199" Type="http://schemas.openxmlformats.org/officeDocument/2006/relationships/hyperlink" Target="file:///\\192.168.0.150\Commun\01-ATIS%20GROUP\020%20ATIS%20SAS\030%20DEPARTEMENT%20FINANCIER\010%20COMPTABILITE\EXERCISE%202016\020%20FACTURES%20ACHAT\NOVA%20SUBSEA\16-09%20SEPTEMBRE\NOVA%20-%20Fact%205588%20(Abdallah%202016%2009)%20-%2030.09.16.pdf" TargetMode="External"/><Relationship Id="rId1627" Type="http://schemas.openxmlformats.org/officeDocument/2006/relationships/hyperlink" Target="file:///\\192.168.0.150\Commun\01-ATIS%20GROUP\020%20ATIS%20SAS\030%20DEPARTEMENT%20FINANCIER\010%20COMPTABILITE\EXERCISE%202017\020%20FACTURES%20ACHAT\FAFIEC\17-02%20FEVRIER\FAFIEC%20-%20Contribution%20obligatoire%20sur%20salaires%202016%20-%2021.02.17.pdf" TargetMode="External"/><Relationship Id="rId1834" Type="http://schemas.openxmlformats.org/officeDocument/2006/relationships/hyperlink" Target="file:///\\192.168.0.150\Commun\01-ATIS%20GROUP\020%20ATIS%20SAS\030%20DEPARTEMENT%20FINANCIER\010%20COMPTABILITE\EXERCISE%202017\020%20FACTURES%20ACHAT\NOVA%20PEOPLE\17-04%20AVRIL\NOVA%20-%20Fact%204834%20(MANESTER)%20-%2030.04.17.pdf" TargetMode="External"/><Relationship Id="rId331" Type="http://schemas.openxmlformats.org/officeDocument/2006/relationships/hyperlink" Target="file:///\\192.168.0.150\Commun\01-ATIS%20GROUP\020%20ATIS%20SAS\030%20DEPARTEMENT%20FINANCIER\010%20COMPTABILITE\EXERCISE%202015\020%20FACTURES%20ACHAT\TOTAL%20GR\Ao&#251;t%202015\TOTAL%20-%20Fact%20F5L19661%20-%2031.08.15.pdf" TargetMode="External"/><Relationship Id="rId429" Type="http://schemas.openxmlformats.org/officeDocument/2006/relationships/hyperlink" Target="file:///\\192.168.0.150\Commun\01-ATIS%20GROUP\020%20ATIS%20SAS\030%20DEPARTEMENT%20FINANCIER\010%20COMPTABILITE\EXERCISE%202016\020%20FACTURES%20ACHAT\RESIDE%20ETUDES%20APPARTHOTELS\15-10%20OCTOBRE\RESIDHOME%20-%20Fact%20NPL02%20-%2003.11.15.pdf" TargetMode="External"/><Relationship Id="rId636" Type="http://schemas.openxmlformats.org/officeDocument/2006/relationships/hyperlink" Target="file:///\\192.168.0.150\Commun\01-ATIS%20GROUP\020%20ATIS%20SAS\030%20DEPARTEMENT%20FINANCIER\010%20COMPTABILITE\EXERCISE%202016\020%20FACTURES%20ACHAT\DPMC\15-12%20DECEMBRE\DPMC%20-%20Fact%2015.12.338%20-%2021.12.15.pdf" TargetMode="External"/><Relationship Id="rId1059" Type="http://schemas.openxmlformats.org/officeDocument/2006/relationships/hyperlink" Target="file:///\\192.168.0.150\Commun\01-ATIS%20GROUP\020%20ATIS%20SAS\030%20DEPARTEMENT%20FINANCIER\010%20COMPTABILITE\EXERCISE%202016\020%20FACTURES%20ACHAT\HAUTEUR%20ET%20SECURITE\16-07%20JUILLET\H&amp;S%20-%20Fact%20160081%20-%2004.07.16.pdf" TargetMode="External"/><Relationship Id="rId1266" Type="http://schemas.openxmlformats.org/officeDocument/2006/relationships/hyperlink" Target="file:///\\192.168.0.150\Commun\01-ATIS%20GROUP\020%20ATIS%20SAS\030%20DEPARTEMENT%20FINANCIER\010%20COMPTABILITE\EXERCISE%202016\020%20FACTURES%20ACHAT\AXA\RC%20PRESTA%205441386804\011016%20-%20010417\AXA%20-%20RC%20PRESTA%205441386804%20-%20ADC%20oct%2016%20&#224;%20avr%2017%20-%2008.09.16.pdf" TargetMode="External"/><Relationship Id="rId1473" Type="http://schemas.openxmlformats.org/officeDocument/2006/relationships/hyperlink" Target="file:///\\192.168.0.150\Commun\01-ATIS%20GROUP\020%20ATIS%20SAS\030%20DEPARTEMENT%20FINANCIER\010%20COMPTABILITE\EXERCISE%202017\020%20FACTURES%20ACHAT\CORIALIS%20ENGINEERS\16-11%20NOVEMBRE\CORIALIS%20-%20Fact%2016113664%20(J%20DA%20COSTA%20Septembre%202016)%20-%2030.11.16.pdf" TargetMode="External"/><Relationship Id="rId2012" Type="http://schemas.openxmlformats.org/officeDocument/2006/relationships/hyperlink" Target="file:///\\192.168.0.150\Commun\01-ATIS%20GROUP\020%20ATIS%20SAS\030%20DEPARTEMENT%20FINANCIER\010%20COMPTABILITE\EXERCISE%202017\020%20FACTURES%20ACHAT\VERISURE%20SECURITAS\17-07%20JUILLET\VERISURE%20-%20Fact%201707C0039166%20-%2001.07.17.pdf" TargetMode="External"/><Relationship Id="rId2096" Type="http://schemas.openxmlformats.org/officeDocument/2006/relationships/hyperlink" Target="file:///\\192.168.0.150\Commun\01-ATIS%20GROUP\020%20ATIS%20SAS\030%20DEPARTEMENT%20FINANCIER\010%20COMPTABILITE\EXERCISE%202017\020%20FACTURES%20ACHAT\ORANGE\Contrat%20NZ08015\17-09%20SEPTEMBRE\ORANGE%20-%20%20Fact%20F6429148%20-%2001.09.17.pdf" TargetMode="External"/><Relationship Id="rId843" Type="http://schemas.openxmlformats.org/officeDocument/2006/relationships/hyperlink" Target="file:///\\192.168.0.150\Commun\01-ATIS%20GROUP\020%20ATIS%20SAS\030%20DEPARTEMENT%20FINANCIER\010%20COMPTABILITE\EXERCISE%202016\020%20FACTURES%20ACHAT\DHL\16-04%20AVRIL\DHL%20-%20Fact%20MRS3625224%20-%2030.04.16.pdf" TargetMode="External"/><Relationship Id="rId1126" Type="http://schemas.openxmlformats.org/officeDocument/2006/relationships/hyperlink" Target="file:///\\192.168.0.150\Commun\01-ATIS%20GROUP\020%20ATIS%20SAS\030%20DEPARTEMENT%20FINANCIER\010%20COMPTABILITE\EXERCISE%202016\020%20FACTURES%20ACHAT\INPP\16-07%20JUILLET\INPP%20-%20Fact%2020160783%20(PITAVIN)%20-%2025.07.16.pdf" TargetMode="External"/><Relationship Id="rId1680" Type="http://schemas.openxmlformats.org/officeDocument/2006/relationships/hyperlink" Target="file:///\\192.168.0.150\Commun\01-ATIS%20GROUP\020%20ATIS%20SAS\030%20DEPARTEMENT%20FINANCIER\010%20COMPTABILITE\EXERCISE%202017\020%20FACTURES%20ACHAT\BRUNEAU\17-02%20FEVRIER\BRUNEAU%20-%20Fact%2014804556%20-%2020.02.17.pdf" TargetMode="External"/><Relationship Id="rId1778" Type="http://schemas.openxmlformats.org/officeDocument/2006/relationships/hyperlink" Target="file:///\\192.168.0.150\Commun\01-ATIS%20GROUP\020%20ATIS%20SAS\030%20DEPARTEMENT%20FINANCIER\010%20COMPTABILITE\EXERCISE%202017\020%20FACTURES%20ACHAT\ARSYS\17-04%20AVRIL\ARSYS%20-%20Fact%20FR2017B002023%20-%2016.04.17.pdf" TargetMode="External"/><Relationship Id="rId1901" Type="http://schemas.openxmlformats.org/officeDocument/2006/relationships/hyperlink" Target="file:///\\192.168.0.150\Commun\01-ATIS%20GROUP\020%20ATIS%20SAS\030%20DEPARTEMENT%20FINANCIER\010%20COMPTABILITE\EXERCISE%202017\020%20FACTURES%20ACHAT\NOVA%20PEOPLE\17-05%20MAI\NOVA%20PEOPLE%20(UK)%20-%20Fact%204854%20(PRIZMIC)%20-%2031.05.17.pdf" TargetMode="External"/><Relationship Id="rId1985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350%20-%2005.07.17.pdf" TargetMode="External"/><Relationship Id="rId275" Type="http://schemas.openxmlformats.org/officeDocument/2006/relationships/hyperlink" Target="file:///\\192.168.0.150\Commun\01-ATIS%20GROUP\020%20ATIS%20SAS\030%20DEPARTEMENT%20FINANCIER\010%20COMPTABILITE\EXERCISE%202015\020%20FACTURES%20ACHAT\EVOLUTEC\15.05%20MAI\EVOLUTEC%20-%20Fact%20150501604%20-%2031.05.15.pdf" TargetMode="External"/><Relationship Id="rId482" Type="http://schemas.openxmlformats.org/officeDocument/2006/relationships/hyperlink" Target="file:///\\192.168.0.150\Commun\01-ATIS%20GROUP\020%20ATIS%20SAS\030%20DEPARTEMENT%20FINANCIER\010%20COMPTABILITE\EXERCISE%202016\020%20FACTURES%20ACHAT\SPE\15-10%20OCTOBRE\SPE%20-%20Fact%20140495%20-%2027.10.15.pdf" TargetMode="External"/><Relationship Id="rId703" Type="http://schemas.openxmlformats.org/officeDocument/2006/relationships/hyperlink" Target="file:///\\192.168.0.150\Commun\01-ATIS%20GROUP\020%20ATIS%20SAS\030%20DEPARTEMENT%20FINANCIER\010%20COMPTABILITE\EXERCISE%202016\020%20FACTURES%20ACHAT\IES%20Liyacine%20BOUZEMAN\16-02%20FEVRIER\IES%20LB%20-%20Fact%20F001%20-%2019.02.16.pdf" TargetMode="External"/><Relationship Id="rId910" Type="http://schemas.openxmlformats.org/officeDocument/2006/relationships/hyperlink" Target="file:///\\192.168.0.150\Commun\01-ATIS%20GROUP\020%20ATIS%20SAS\030%20DEPARTEMENT%20FINANCIER\010%20COMPTABILITE\EXERCISE%202016\020%20FACTURES%20ACHAT\IRATA\Fact%20PAYEES\144019%20144185%20144260%20144920%20145219\IRATA%20-%20Fact%20144019%20-%2005.02.16.pdf" TargetMode="External"/><Relationship Id="rId1333" Type="http://schemas.openxmlformats.org/officeDocument/2006/relationships/hyperlink" Target="file:///\\192.168.0.150\Commun\01-ATIS%20GROUP\020%20ATIS%20SAS\030%20DEPARTEMENT%20FINANCIER\010%20COMPTABILITE\EXERCISE%202017\020%20FACTURES%20ACHAT\DPMC\16-10%20OCTOBRE\DPMC%20-%20Fact%2016.10.311%20-%2017.10.16.pdf" TargetMode="External"/><Relationship Id="rId1540" Type="http://schemas.openxmlformats.org/officeDocument/2006/relationships/hyperlink" Target="file:///\\192.168.0.150\Commun\01-ATIS%20GROUP\020%20ATIS%20SAS\030%20DEPARTEMENT%20FINANCIER\010%20COMPTABILITE\EXERCISE%202017\020%20FACTURES%20ACHAT\NOVA%20SUBSEA\16-10%20OCTOBRE\NOVA%20-%20Fact%205676%20(CATALAN%20Octobre)%20-%2031.10.16.pdf" TargetMode="External"/><Relationship Id="rId1638" Type="http://schemas.openxmlformats.org/officeDocument/2006/relationships/hyperlink" Target="file:///\\192.168.0.150\Commun\01-ATIS%20GROUP\020%20ATIS%20SAS\030%20DEPARTEMENT%20FINANCIER\010%20COMPTABILITE\EXERCISE%202017\020%20FACTURES%20ACHAT\DPMC\17-02%20FEVRIER\DPMC%20-%20Fact%2017.02.040%20(CHERBOURG)%20-%2016.02.17.pdf" TargetMode="External"/><Relationship Id="rId2163" Type="http://schemas.openxmlformats.org/officeDocument/2006/relationships/hyperlink" Target="file:///\\192.168.0.150\Commun\01-ATIS%20GROUP\020%20ATIS%20SAS\030%20DEPARTEMENT%20FINANCIER\010%20COMPTABILITE\EXERCISE%202017\020%20FACTURES%20ACHAT\TOTAL\17-09%20SEPTEMBRE\TOTAL%20-%20Fact%20F7S05721%20-%2015.09.17.pdf" TargetMode="External"/><Relationship Id="rId135" Type="http://schemas.openxmlformats.org/officeDocument/2006/relationships/hyperlink" Target="file:///\\192.168.0.150\Commun\01-ATIS%20GROUP\020%20ATIS%20SAS\030%20DEPARTEMENT%20FINANCIER\010%20COMPTABILITE\EXERCISE%202015\020%20FACTURES%20ACHAT\FRANCE%20ENERGIE%20EOLIENNE\FEE%20-%20Fact%2020150249%20-%2019.05.15.pdf" TargetMode="External"/><Relationship Id="rId342" Type="http://schemas.openxmlformats.org/officeDocument/2006/relationships/hyperlink" Target="file:///\\192.168.0.150\Commun\01-ATIS%20GROUP\020%20ATIS%20SAS\030%20DEPARTEMENT%20FINANCIER\010%20COMPTABILITE\EXERCISE%202015\020%20FACTURES%20ACHAT\PINTO%20&amp;%20TINDILLER\15.08%20-%20AOUT%202015\PINTO%20&amp;%20TINDILLER%20-%20Fact%203%20(L%20KIST)%20-%2031.08.15.pdf" TargetMode="External"/><Relationship Id="rId787" Type="http://schemas.openxmlformats.org/officeDocument/2006/relationships/hyperlink" Target="file:///\\192.168.0.150\Commun\01-ATIS%20GROUP\020%20ATIS%20SAS\030%20DEPARTEMENT%20FINANCIER\010%20COMPTABILITE\EXERCISE%202016\020%20FACTURES%20ACHAT\NOVA%20SUBSEA\16-04%20AVRIL\NOVA%20-%20Fact%205022%20-%2001.04.16.pdf" TargetMode="External"/><Relationship Id="rId994" Type="http://schemas.openxmlformats.org/officeDocument/2006/relationships/hyperlink" Target="file:///\\192.168.0.150\Commun\01-ATIS%20GROUP\020%20ATIS%20SAS\030%20DEPARTEMENT%20FINANCIER\010%20COMPTABILITE\EXERCISE%202014\020%20FACTURES%20ACHAT\PETZL\FACTURE_I_530721.PDF" TargetMode="External"/><Relationship Id="rId1400" Type="http://schemas.openxmlformats.org/officeDocument/2006/relationships/hyperlink" Target="file:///\\192.168.0.150\Commun\01-ATIS%20GROUP\020%20ATIS%20SAS\030%20DEPARTEMENT%20FINANCIER\010%20COMPTABILITE\EXERCISE%202017\020%20FACTURES%20ACHAT\AXA\RC%20PRESTA%205441386804\AXA%20-%20RC%20PREST%205441386804%20-%20AE%20oct%2015-oct%2016%20-%2022.11.16.pdf" TargetMode="External"/><Relationship Id="rId1845" Type="http://schemas.openxmlformats.org/officeDocument/2006/relationships/hyperlink" Target="file:///\\192.168.0.150\Commun\01-ATIS%20GROUP\020%20ATIS%20SAS\030%20DEPARTEMENT%20FINANCIER\010%20COMPTABILITE\EXERCISE%202017\020%20FACTURES%20ACHAT\ACTUAL%20SETT%20IDF\17-04%20AVRIL\SETT%20IDF%20-%20Fact%2075400506%20-%2030.04.17.pdf" TargetMode="External"/><Relationship Id="rId2023" Type="http://schemas.openxmlformats.org/officeDocument/2006/relationships/hyperlink" Target="file:///\\192.168.0.150\Commun\01-ATIS%20GROUP\020%20ATIS%20SAS\030%20DEPARTEMENT%20FINANCIER\010%20COMPTABILITE\EXERCISE%202017\020%20FACTURES%20ACHAT\OGER%20Philippe\17-07%20JUILLET\P%20OGER%20-%20Fact%201707-1%20-%2031.07.17.pdf" TargetMode="External"/><Relationship Id="rId2230" Type="http://schemas.openxmlformats.org/officeDocument/2006/relationships/hyperlink" Target="file:///\\192.168.0.150\Commun\01-ATIS%20GROUP\020%20ATIS%20SAS\030%20DEPARTEMENT%20FINANCIER\010%20COMPTABILITE\EXERCISE%202017\020%20FACTURES%20ACHAT\PROGRESSIVE\17-03%20MARS\PROGRESSIVE%20-%20fact%2001008000650584%20-%2031.03.17.pdf" TargetMode="External"/><Relationship Id="rId202" Type="http://schemas.openxmlformats.org/officeDocument/2006/relationships/hyperlink" Target="file:///\\192.168.0.150\Commun\01-ATIS%20GROUP\020%20ATIS%20SAS\030%20DEPARTEMENT%20FINANCIER\010%20COMPTABILITE\EXERCISE%202015\020%20FACTURES%20ACHAT\BIO%20NET\juin%202015\BIO%20NET%20-%20Fact%20FA0548%20-%2030.06.15.pdf" TargetMode="External"/><Relationship Id="rId647" Type="http://schemas.openxmlformats.org/officeDocument/2006/relationships/hyperlink" Target="file:///\\192.168.0.150\Commun\01-ATIS%20GROUP\020%20ATIS%20SAS\030%20DEPARTEMENT%20FINANCIER\010%20COMPTABILITE\EXERCISE%202016\020%20FACTURES%20ACHAT\IRATA\Fact%20PAYEES\142788\IRATA%20-%20Fact%20142788%20-%2011.11.15.pdf" TargetMode="External"/><Relationship Id="rId854" Type="http://schemas.openxmlformats.org/officeDocument/2006/relationships/hyperlink" Target="file:///\\192.168.0.150\Commun\01-ATIS%20GROUP\020%20ATIS%20SAS\030%20DEPARTEMENT%20FINANCIER\010%20COMPTABILITE\EXERCISE%202016\020%20FACTURES%20ACHAT\COENS%20ENERGY\16-03%20MARS\COENS%20-%20Fact%20193167-02-MP1602-03%20(Exp%20KM%20KIM)%20-%2008.03.16.pdf" TargetMode="External"/><Relationship Id="rId1277" Type="http://schemas.openxmlformats.org/officeDocument/2006/relationships/hyperlink" Target="file:///\\192.168.0.150\Commun\01-ATIS%20GROUP\020%20ATIS%20SAS\030%20DEPARTEMENT%20FINANCIER\010%20COMPTABILITE\EXERCISE%202016\020%20FACTURES%20ACHAT\CORIALIS\16-09%20SEPTEMBRE\CORIALIS%20-%20Fact%2016235%20(MOUSSA%20Sept%20services)%20-%2030.09.16.pdf" TargetMode="External"/><Relationship Id="rId1484" Type="http://schemas.openxmlformats.org/officeDocument/2006/relationships/hyperlink" Target="file:///\\192.168.0.150\Commun\01-ATIS%20GROUP\020%20ATIS%20SAS\030%20DEPARTEMENT%20FINANCIER\010%20COMPTABILITE\EXERCISE%202017\020%20FACTURES%20ACHAT\BRIGHT%20IDEA%20PROJECTS\16-12%20DECEMBRE\BIP%20-%20Fact%2010029%20-%2010.12.16.pdf" TargetMode="External"/><Relationship Id="rId1691" Type="http://schemas.openxmlformats.org/officeDocument/2006/relationships/hyperlink" Target="file:///\\192.168.0.150\Commun\01-ATIS%20GROUP\020%20ATIS%20SAS\030%20DEPARTEMENT%20FINANCIER\010%20COMPTABILITE\EXERCISE%202017\020%20FACTURES%20ACHAT\ACTUAL\17-02%20FEVRIER\ACTUAL%20-%20Fact%20796_1000069%20-%2028.02.17.pdf" TargetMode="External"/><Relationship Id="rId1705" Type="http://schemas.openxmlformats.org/officeDocument/2006/relationships/hyperlink" Target="file:///\\192.168.0.150\Commun\01-ATIS%20GROUP\020%20ATIS%20SAS\030%20DEPARTEMENT%20FINANCIER\010%20COMPTABILITE\EXERCISE%202017\020%20FACTURES%20ACHAT\LAKKIMI%20Karim\17-03%20MARS\K%20LAKKIMI%20-%20Fact%2008_MAR2017%20-%2027.03.17.pdf" TargetMode="External"/><Relationship Id="rId1912" Type="http://schemas.openxmlformats.org/officeDocument/2006/relationships/hyperlink" Target="file:///\\192.168.0.150\Commun\01-ATIS%20GROUP\020%20ATIS%20SAS\030%20DEPARTEMENT%20FINANCIER\010%20COMPTABILITE\EXERCISE%202017\020%20FACTURES%20ACHAT\ATIS%20CONGO\17-03%20MARS\ATIS%20CONGO%20-%20Fact%20CG0452017ATIS%20(LOUKELO)%20-%2031.03.17.pdf" TargetMode="External"/><Relationship Id="rId286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81%20-%2007.08.15.pdf" TargetMode="External"/><Relationship Id="rId493" Type="http://schemas.openxmlformats.org/officeDocument/2006/relationships/hyperlink" Target="file:///\\192.168.0.150\Commun\01-ATIS%20GROUP\020%20ATIS%20SAS\030%20DEPARTEMENT%20FINANCIER\010%20COMPTABILITE\EXERCISE%202016\020%20FACTURES%20ACHAT\TOURAINE%20ESCALADE\15-11%20NOVEMBRE\TOURAINE%20ESCALADE%20-%20Fact%2031790%20-%2030.11.15.pdf" TargetMode="External"/><Relationship Id="rId507" Type="http://schemas.openxmlformats.org/officeDocument/2006/relationships/hyperlink" Target="file:///\\192.168.0.150\Commun\01-ATIS%20GROUP\020%20ATIS%20SAS\030%20DEPARTEMENT%20FINANCIER\010%20COMPTABILITE\EXERCISE%202015\020%20FACTURES%20ACHAT\LODGIS%20PERDIGUES\QUITTANCE%20DE%20LOYER%20ATIS%20mai%202015.pdf" TargetMode="External"/><Relationship Id="rId714" Type="http://schemas.openxmlformats.org/officeDocument/2006/relationships/hyperlink" Target="file:///\\192.168.0.150\Commun\01-ATIS%20GROUP\020%20ATIS%20SAS\030%20DEPARTEMENT%20FINANCIER\010%20COMPTABILITE\EXERCISE%202016\020%20FACTURES%20ACHAT\SIXT\15-12%20DECEMBRE\SIXT%20-%20Fact%2055339135%20-%2018.12.15.pdf" TargetMode="External"/><Relationship Id="rId921" Type="http://schemas.openxmlformats.org/officeDocument/2006/relationships/hyperlink" Target="file:///\\192.168.0.150\Commun\01-ATIS%20GROUP\020%20ATIS%20SAS\030%20DEPARTEMENT%20FINANCIER\010%20COMPTABILITE\EXERCISE%202016\020%20FACTURES%20ACHAT\URBAN%20EVASION\14-10%20OCTOBRE\URBAN%20EVASION%20-%20Fact%202014-10-011%20-%2016.10.14.pdf" TargetMode="External"/><Relationship Id="rId1137" Type="http://schemas.openxmlformats.org/officeDocument/2006/relationships/hyperlink" Target="file:///\\192.168.0.150\Commun\01-ATIS%20GROUP\020%20ATIS%20SAS\030%20DEPARTEMENT%20FINANCIER\010%20COMPTABILITE\EXERCISE%202016\020%20FACTURES%20ACHAT\ACTUAL%20SETT%20IDF\16-07%20JUILLET\ACTUAL%20IDF%20-%20Fact%2075400179%20-%2031.07.16.pdf" TargetMode="External"/><Relationship Id="rId1344" Type="http://schemas.openxmlformats.org/officeDocument/2006/relationships/hyperlink" Target="file:///\\192.168.0.150\Commun\01-ATIS%20GROUP\020%20ATIS%20SAS\030%20DEPARTEMENT%20FINANCIER\010%20COMPTABILITE\EXERCISE%202017\020%20FACTURES%20ACHAT\ACTUAL\16-10%20OCTOBRE\ACTUAL%20-%20Fact%20742_1000760%20-%2031.10.16.pdf" TargetMode="External"/><Relationship Id="rId1551" Type="http://schemas.openxmlformats.org/officeDocument/2006/relationships/hyperlink" Target="file:///\\192.168.0.150\Commun\01-ATIS%20GROUP\020%20ATIS%20SAS\030%20DEPARTEMENT%20FINANCIER\010%20COMPTABILITE\EXERCISE%202017\020%20FACTURES%20ACHAT\YMF%20(MOUELLIC)\17-01%20JANVIER\YMF%20-%20Fact%2001.01.2017%20-%2030.01.17.pdf" TargetMode="External"/><Relationship Id="rId1789" Type="http://schemas.openxmlformats.org/officeDocument/2006/relationships/hyperlink" Target="file:///\\192.168.0.150\Commun\01-ATIS%20GROUP\020%20ATIS%20SAS\030%20DEPARTEMENT%20FINANCIER\010%20COMPTABILITE\EXERCISE%202017\020%20FACTURES%20ACHAT\NATIXIS\17-04%20AVRIL\NATIXIS%20-%20Fact%200821034%20-%2014.04.17.pdf" TargetMode="External"/><Relationship Id="rId1996" Type="http://schemas.openxmlformats.org/officeDocument/2006/relationships/hyperlink" Target="file:///\\192.168.0.150\Commun\01-ATIS%20GROUP\020%20ATIS%20SAS\030%20DEPARTEMENT%20FINANCIER\010%20COMPTABILITE\EXERCISE%202017\020%20FACTURES%20ACHAT\ACTION%20NDT\17-07%20JUILLET\ACTION%20NDT%20-%20Fact%20F82170774%20-%2007.07.17.pdf" TargetMode="External"/><Relationship Id="rId2174" Type="http://schemas.openxmlformats.org/officeDocument/2006/relationships/hyperlink" Target="file:///\\192.168.0.150\Commun\01-ATIS%20GROUP\020%20ATIS%20SAS\030%20DEPARTEMENT%20FINANCIER\010%20COMPTABILITE\EXERCISE%202018\020%20FACTURES%20ACHAT\CLIMB%20UP%20EPINAY\17-10%20OCTOBRE\CLIM%20UP%20EPINAY%20-%20Fact%206242%20-%2020.10.17.pdf" TargetMode="External"/><Relationship Id="rId50" Type="http://schemas.openxmlformats.org/officeDocument/2006/relationships/hyperlink" Target="file:///\\192.168.0.150\Commun\01-ATIS%20GROUP\020%20ATIS%20SAS\030%20DEPARTEMENT%20FINANCIER\010%20COMPTABILITE\EXERCISE%202015\020%20FACTURES%20ACHAT\CLAUZARD%20M\mars%202015\Fact-0002%20CQPMARS%20Vitrolles%20et%20journe&#769;e%20Aout.pdf" TargetMode="External"/><Relationship Id="rId146" Type="http://schemas.openxmlformats.org/officeDocument/2006/relationships/hyperlink" Target="file:///\\192.168.0.150\Commun\01-ATIS%20GROUP\020%20ATIS%20SAS\030%20DEPARTEMENT%20FINANCIER\010%20COMPTABILITE\EXERCISE%202015\020%20FACTURES%20ACHAT\VAC%20EDITIONS\VAC%20EDITIONS%20-%20Fact%204814%20-%2008.01.15.pdf" TargetMode="External"/><Relationship Id="rId353" Type="http://schemas.openxmlformats.org/officeDocument/2006/relationships/hyperlink" Target="file:///\\192.168.0.150\Commun\01-ATIS%20GROUP\020%20ATIS%20SAS\030%20DEPARTEMENT%20FINANCIER\010%20COMPTABILITE\EXERCISE%202015\020%20FACTURES%20ACHAT\COMFORT%20HOTEL\septembre%202015\COMFORT%20HOTEL%20-%20Fact%20232%20-%2011.09.15.pdf" TargetMode="External"/><Relationship Id="rId560" Type="http://schemas.openxmlformats.org/officeDocument/2006/relationships/hyperlink" Target="file:///\\192.168.0.150\Commun\01-ATIS%20GROUP\020%20ATIS%20SAS\030%20DEPARTEMENT%20FINANCIER\010%20COMPTABILITE\EXERCISE%202016\020%20FACTURES%20ACHAT\EVOLUTEC\15-12%20DECEMBRE\EVOLUTEC%20-%20Fact%20EI151201017%20(LOUBET)%20-%2031.12.15.pdf" TargetMode="External"/><Relationship Id="rId798" Type="http://schemas.openxmlformats.org/officeDocument/2006/relationships/hyperlink" Target="file:///\\192.168.0.150\Commun\01-ATIS%20GROUP\020%20ATIS%20SAS\030%20DEPARTEMENT%20FINANCIER\010%20COMPTABILITE\EXERCISE%202016\020%20FACTURES%20ACHAT\LYRECO\16-03%20MARS\LYRECO%20-%20Fact%205810322768%20-%2031.03.16.pdf" TargetMode="External"/><Relationship Id="rId1190" Type="http://schemas.openxmlformats.org/officeDocument/2006/relationships/hyperlink" Target="file:///\\192.168.0.150\Commun\01-ATIS%20GROUP\020%20ATIS%20SAS\030%20DEPARTEMENT%20FINANCIER\010%20COMPTABILITE\EXERCISE%202016\020%20FACTURES%20ACHAT\NOVA%20SUBSEA\16-08%20AOUT\NOVA%20-%20Fact%205505%20(CATALAN)%20-%2031.08.16.pdf" TargetMode="External"/><Relationship Id="rId1204" Type="http://schemas.openxmlformats.org/officeDocument/2006/relationships/hyperlink" Target="file:///\\192.168.0.150\Commun\01-ATIS%20GROUP\020%20ATIS%20SAS\030%20DEPARTEMENT%20FINANCIER\010%20COMPTABILITE\EXERCISE%202017\020%20FACTURES%20ACHAT\YMF%20(MOUELLIC)\16-10%20OCTOBRE\YMF%20-%20Fact%2001_09_2016%20-%2006.10.16.pdf" TargetMode="External"/><Relationship Id="rId1411" Type="http://schemas.openxmlformats.org/officeDocument/2006/relationships/hyperlink" Target="file:///\\192.168.0.150\Commun\01-ATIS%20GROUP\020%20ATIS%20SAS\030%20DEPARTEMENT%20FINANCIER\010%20COMPTABILITE\EXERCISE%202017\020%20FACTURES%20ACHAT\ACTION%20NDT\16-12%20DECEMBRE\ACTION%20NDT%20-%20Fact%20F82160924%20-%2013.12.16.pdf" TargetMode="External"/><Relationship Id="rId1649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6063%20(CATALAN%20SCE)%20-%2009.03.17.pdf" TargetMode="External"/><Relationship Id="rId1856" Type="http://schemas.openxmlformats.org/officeDocument/2006/relationships/hyperlink" Target="file:///\\192.168.0.150\Commun\01-ATIS%20GROUP\020%20ATIS%20SAS\030%20DEPARTEMENT%20FINANCIER\010%20COMPTABILITE\EXERCISE%202017\020%20FACTURES%20ACHAT\TOTAL\17-05%20MAI\TOTAL%20-%20Fact%20F7D17215%20-%2015.05.17.pdf" TargetMode="External"/><Relationship Id="rId2034" Type="http://schemas.openxmlformats.org/officeDocument/2006/relationships/hyperlink" Target="file:///\\192.168.0.150\Commun\01-ATIS%20GROUP\020%20ATIS%20SAS\030%20DEPARTEMENT%20FINANCIER\010%20COMPTABILITE\EXERCISE%202017\020%20FACTURES%20ACHAT\DIAC%20LOCATION\17-08%20AOUT\DIAC%20LOCATION%20-%20Fact%20S70822802%20-%2001.08.17.pdf" TargetMode="External"/><Relationship Id="rId2241" Type="http://schemas.openxmlformats.org/officeDocument/2006/relationships/hyperlink" Target="file:///\\192.168.0.150\Commun\01-ATIS%20GROUP\020%20ATIS%20SAS\030%20DEPARTEMENT%20FINANCIER\010%20COMPTABILITE\EXERCISE%202017\020%20FACTURES%20ACHAT\AKKA%20ENERGY%20(%20ex%20CORIALIS)\17-08%20AOUT\AKKA%20-%20Fact%2017080420%2031.08.17%200.pdf" TargetMode="External"/><Relationship Id="rId213" Type="http://schemas.openxmlformats.org/officeDocument/2006/relationships/hyperlink" Target="file:///\\192.168.0.150\Commun\01-ATIS%20GROUP\020%20ATIS%20SAS\030%20DEPARTEMENT%20FINANCIER\010%20COMPTABILITE\EXERCISE%202015\020%20FACTURES%20ACHAT\IRATA\juin%202015\IRATA%20-%20Fact%20140557%20-%20Online%20upgrade%20L2%20Fr&#233;d&#233;ric%20CATELLA%20-%2029.06.15.pdf" TargetMode="External"/><Relationship Id="rId420" Type="http://schemas.openxmlformats.org/officeDocument/2006/relationships/hyperlink" Target="file:///\\192.168.0.150\Commun\01-ATIS%20GROUP\020%20ATIS%20SAS\030%20DEPARTEMENT%20FINANCIER\010%20COMPTABILITE\EXERCISE%202016\020%20FACTURES%20ACHAT\FLEXATRANS\15-10%20OCTOBRE\FLEXATRANS%20-%20Fact%20501%20-%2013.10.15.pdf" TargetMode="External"/><Relationship Id="rId658" Type="http://schemas.openxmlformats.org/officeDocument/2006/relationships/hyperlink" Target="file:///\\192.168.0.150\Commun\01-ATIS%20GROUP\020%20ATIS%20SAS\030%20DEPARTEMENT%20FINANCIER\010%20COMPTABILITE\EXERCISE%202016\020%20FACTURES%20ACHAT\BIO%20NET%20GROUP\16-01%20JANVIER\BIO%20NET%20-%20Fact%20FA0707%20-%2031.01.16.pdf" TargetMode="External"/><Relationship Id="rId865" Type="http://schemas.openxmlformats.org/officeDocument/2006/relationships/hyperlink" Target="file:///\\192.168.0.150\Commun\01-ATIS%20GROUP\020%20ATIS%20SAS\030%20DEPARTEMENT%20FINANCIER\010%20COMPTABILITE\EXERCISE%202016\020%20FACTURES%20ACHAT\CORIALIS\16-04%20AVRIL\CORIALIS%20-%20Fact%2016098%20(ODIN)%20-%2030.04.16.pdf" TargetMode="External"/><Relationship Id="rId1050" Type="http://schemas.openxmlformats.org/officeDocument/2006/relationships/hyperlink" Target="file:///\\192.168.0.150\Commun\01-ATIS%20GROUP\020%20ATIS%20SAS\030%20DEPARTEMENT%20FINANCIER\010%20COMPTABILITE\EXERCISE%202016\020%20FACTURES%20ACHAT\URBAN%20EVASION\16-06%20JUIN\URBAN%20-%20Fact%202016-06-020%20-%2030.06.16.pdf" TargetMode="External"/><Relationship Id="rId1288" Type="http://schemas.openxmlformats.org/officeDocument/2006/relationships/hyperlink" Target="file:///\\192.168.0.150\Commun\01-ATIS%20GROUP\020%20ATIS%20SAS\030%20DEPARTEMENT%20FINANCIER\010%20COMPTABILITE\EXERCISE%202017\020%20FACTURES%20ACHAT\URBAN%20EVASION\16-10%20OCTOBRE\URBAN%20-%20Fact%202016-10-002%20-%2018.10.16.pdf" TargetMode="External"/><Relationship Id="rId1495" Type="http://schemas.openxmlformats.org/officeDocument/2006/relationships/hyperlink" Target="file:///\\192.168.0.150\Commun\01-ATIS%20GROUP\020%20ATIS%20SAS\030%20DEPARTEMENT%20FINANCIER\010%20COMPTABILITE\EXERCISE%202017\020%20FACTURES%20ACHAT\HAUTEUR%20ET%20SECURITE\17-01%20JANVIER\HAUTEUR%20ET%20SECURITE%20-%20Fact%20170013%20(0342017)%20-%2002.01.17.pdf" TargetMode="External"/><Relationship Id="rId1509" Type="http://schemas.openxmlformats.org/officeDocument/2006/relationships/hyperlink" Target="file:///\\192.168.0.150\Commun\01-ATIS%20GROUP\020%20ATIS%20SAS\030%20DEPARTEMENT%20FINANCIER\010%20COMPTABILITE\EXERCISE%202017\020%20FACTURES%20ACHAT\PETZL\17-01%20JANVIER\PETZL%20-%20Fact%207000112768%20(0362017)%20-%2011.01.17.pdf" TargetMode="External"/><Relationship Id="rId1716" Type="http://schemas.openxmlformats.org/officeDocument/2006/relationships/hyperlink" Target="file:///\\192.168.0.150\Commun\01-ATIS%20GROUP\020%20ATIS%20SAS\030%20DEPARTEMENT%20FINANCIER\010%20COMPTABILITE\EXERCISE%202017\020%20FACTURES%20ACHAT\DPMC\17-04%20AVRIL\DPMC%20-%20Avoir%20AV17.04.093%20-%2003.04.17.pdf" TargetMode="External"/><Relationship Id="rId1923" Type="http://schemas.openxmlformats.org/officeDocument/2006/relationships/hyperlink" Target="file:///\\192.168.0.150\Commun\01-ATIS%20GROUP\020%20ATIS%20SAS\030%20DEPARTEMENT%20FINANCIER\010%20COMPTABILITE\EXERCISE%202017\020%20FACTURES%20ACHAT\CORIALIS\17-05%20MAI\CORIALIS%20-%20Fact%2017081%20(MOUSSA%20service)%20-%2031.05.17.pdf" TargetMode="External"/><Relationship Id="rId2101" Type="http://schemas.openxmlformats.org/officeDocument/2006/relationships/hyperlink" Target="file:///\\192.168.0.150\Commun\01-ATIS%20GROUP\020%20ATIS%20SAS\030%20DEPARTEMENT%20FINANCIER\010%20COMPTABILITE\EXERCISE%202017\020%20FACTURES%20ACHAT\CULLIGAN\17-08%20AOUT\CULLIGAN%20-%20Fact%20FAC0817RGS082841%20-%2030.08.17.pdf" TargetMode="External"/><Relationship Id="rId297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42%20-%2006.08.15.pdf" TargetMode="External"/><Relationship Id="rId518" Type="http://schemas.openxmlformats.org/officeDocument/2006/relationships/hyperlink" Target="file:///\\192.168.0.150\Commun\01-ATIS%20GROUP\020%20ATIS%20SAS\030%20DEPARTEMENT%20FINANCIER\010%20COMPTABILITE\EXERCISE%202016\020%20FACTURES%20ACHAT\EDF\15-11%20NOVEMBRE\EDF%20-%20Fact%2010032875444%20-%2028.11.15.pdf" TargetMode="External"/><Relationship Id="rId725" Type="http://schemas.openxmlformats.org/officeDocument/2006/relationships/hyperlink" Target="file:///\\192.168.0.150\Commun\01-ATIS%20GROUP\020%20ATIS%20SAS\030%20DEPARTEMENT%20FINANCIER\010%20COMPTABILITE\EXERCISE%202016\020%20FACTURES%20ACHAT\LODGIS%20BAYEN%20PERDIGUES\16-02%20FEVRIER\quittances%20loyer%20BAYEN%20f&#233;vrier%202016.pdf" TargetMode="External"/><Relationship Id="rId932" Type="http://schemas.openxmlformats.org/officeDocument/2006/relationships/hyperlink" Target="file:///\\192.168.0.150\Commun\01-ATIS%20GROUP\020%20ATIS%20SAS\030%20DEPARTEMENT%20FINANCIER\010%20COMPTABILITE\EXERCISE%202016\020%20FACTURES%20ACHAT\IRATA\Fact%20PAYEES\145582%20145990\IRATA%20-%20Fact%20145582%20-%2006.04.16.pdf" TargetMode="External"/><Relationship Id="rId1148" Type="http://schemas.openxmlformats.org/officeDocument/2006/relationships/hyperlink" Target="file:///\\192.168.0.150\Commun\01-ATIS%20GROUP\020%20ATIS%20SAS\030%20DEPARTEMENT%20FINANCIER\010%20COMPTABILITE\EXERCISE%202016\020%20FACTURES%20ACHAT\NOVA%20SUBSEA\16-07%20JUILLET\NOVA%20-%20Fact%205421%20(ABDALLAH)%20-%2031.07.16.pdf" TargetMode="External"/><Relationship Id="rId1355" Type="http://schemas.openxmlformats.org/officeDocument/2006/relationships/hyperlink" Target="file:///\\192.168.0.150\Commun\01-ATIS%20GROUP\020%20ATIS%20SAS\030%20DEPARTEMENT%20FINANCIER\010%20COMPTABILITE\EXERCISE%202017\020%20FACTURES%20ACHAT\COMETRANS\16-11%20NOVEMBRE\COMETRANS%20-%20Fact%20100517%20-%2021.11.16.pdf" TargetMode="External"/><Relationship Id="rId1562" Type="http://schemas.openxmlformats.org/officeDocument/2006/relationships/hyperlink" Target="file:///\\192.168.0.150\Commun\01-ATIS%20GROUP\020%20ATIS%20SAS\030%20DEPARTEMENT%20FINANCIER\010%20COMPTABILITE\EXERCISE%202017\020%20FACTURES%20ACHAT\LEGIER%20Philippe\17-01%20JANVIER\LEGIER%20-%20Fact%201703%20-%2020.01.17.pdf" TargetMode="External"/><Relationship Id="rId2185" Type="http://schemas.openxmlformats.org/officeDocument/2006/relationships/hyperlink" Target="file:///\\192.168.0.150\Commun\01-ATIS%20GROUP\020%20ATIS%20SAS\030%20DEPARTEMENT%20FINANCIER\010%20COMPTABILITE\EXERCISE%202018\020%20FACTURES%20ACHAT\GITES%20DES%20BAOUS\17-10%20OCTOBRE\GITE%20DES%20BAOUS%20-%20Fact%2017_23%20-%2026.10.17.pdf" TargetMode="External"/><Relationship Id="rId157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75%20-%20Online%20re-registration%20L3%20Thomas%20DUBREUIL%20-%2003.06.15.pdf" TargetMode="External"/><Relationship Id="rId364" Type="http://schemas.openxmlformats.org/officeDocument/2006/relationships/hyperlink" Target="file:///\\192.168.0.150\Commun\01-ATIS%20GROUP\020%20ATIS%20SAS\030%20DEPARTEMENT%20FINANCIER\010%20COMPTABILITE\EXERCISE%202016\020%20FACTURES%20ACHAT\BERNE%20Mathieu\15-10%20OCTOBRE\M%20BERNE%20-%20Fact%2010%20-%2003.10.15.pdf" TargetMode="External"/><Relationship Id="rId1008" Type="http://schemas.openxmlformats.org/officeDocument/2006/relationships/hyperlink" Target="file:///\\192.168.0.150\Commun\01-ATIS%20GROUP\020%20ATIS%20SAS\030%20DEPARTEMENT%20FINANCIER\010%20COMPTABILITE\EXERCISE%202016\020%20FACTURES%20ACHAT\COENS%20ENERGY\16-06%20JUIN\COENS%20-%20Fact%20193167-02-MP-1605-03%20-%2010.06.16%20(SH%20PARK%20Expenses).pdf" TargetMode="External"/><Relationship Id="rId1215" Type="http://schemas.openxmlformats.org/officeDocument/2006/relationships/hyperlink" Target="file:///\\192.168.0.150\Commun\01-ATIS%20GROUP\020%20ATIS%20SAS\030%20DEPARTEMENT%20FINANCIER\010%20COMPTABILITE\EXERCISE%202016\020%20FACTURES%20ACHAT\CIPRES\16-09%20SEPTEMBRE\CIPRES%20-%20Appel%20de%20cotisation%203T%202016%20-%2010.10.16.pdf" TargetMode="External"/><Relationship Id="rId1422" Type="http://schemas.openxmlformats.org/officeDocument/2006/relationships/hyperlink" Target="file:///\\192.168.0.150\Commun\01-ATIS%20GROUP\020%20ATIS%20SAS\030%20DEPARTEMENT%20FINANCIER\010%20COMPTABILITE\EXERCISE%202016\020%20FACTURES%20ACHAT\DIAC%20LOCATION\16-06%20JUIN\DIAC%20-%20Fact%20S60489894%20-%2001.06.16.pdf" TargetMode="External"/><Relationship Id="rId1867" Type="http://schemas.openxmlformats.org/officeDocument/2006/relationships/hyperlink" Target="file:///\\192.168.0.150\Commun\01-ATIS%20GROUP\020%20ATIS%20SAS\030%20DEPARTEMENT%20FINANCIER\010%20COMPTABILITE\EXERCISE%202017\020%20FACTURES%20ACHAT\OGER%20Philippe\17-05%20MAI\P%20OGER%20-%20Fact%201705-1%20-%2031.05.17.pdf" TargetMode="External"/><Relationship Id="rId2045" Type="http://schemas.openxmlformats.org/officeDocument/2006/relationships/hyperlink" Target="file:///\\192.168.0.150\Commun\01-ATIS%20GROUP\020%20ATIS%20SAS\030%20DEPARTEMENT%20FINANCIER\010%20COMPTABILITE\EXERCISE%202017\020%20FACTURES%20ACHAT\SOLUCES%20RH\17-07%20JUILLET\SOLUCES%20RH%20-%20Fact%20007%20970060%20-%2031.07.17.pdf" TargetMode="External"/><Relationship Id="rId61" Type="http://schemas.openxmlformats.org/officeDocument/2006/relationships/hyperlink" Target="file:///\\192.168.0.150\Commun\01-ATIS%20GROUP\020%20ATIS%20SAS\030%20DEPARTEMENT%20FINANCIER\010%20COMPTABILITE\EXERCISE%202015\020%20FACTURES%20ACHAT\IRATA\mars%202015\IRATA%20Facture%20138632.pdf" TargetMode="External"/><Relationship Id="rId571" Type="http://schemas.openxmlformats.org/officeDocument/2006/relationships/hyperlink" Target="file:///\\192.168.0.150\Commun\01-ATIS%20GROUP\020%20ATIS%20SAS\030%20DEPARTEMENT%20FINANCIER\010%20COMPTABILITE\EXERCISE%202015\020%20FACTURES%20ACHAT\EVOLUTEC\15.08%20AOUT\08-15%20AOUT_Fac_EI150800916.pdf" TargetMode="External"/><Relationship Id="rId669" Type="http://schemas.openxmlformats.org/officeDocument/2006/relationships/hyperlink" Target="file:///\\192.168.0.150\Commun\01-ATIS%20GROUP\020%20ATIS%20SAS\030%20DEPARTEMENT%20FINANCIER\010%20COMPTABILITE\EXERCISE%202016\020%20FACTURES%20ACHAT\HILTI\16-02%20FEVRIER\HILTI%20-%20Fact%20FM%204092369549%20-%2001.02.16.pdf" TargetMode="External"/><Relationship Id="rId876" Type="http://schemas.openxmlformats.org/officeDocument/2006/relationships/hyperlink" Target="file:///\\192.168.0.150\Commun\01-ATIS%20GROUP\020%20ATIS%20SAS\030%20DEPARTEMENT%20FINANCIER\010%20COMPTABILITE\EXERCISE%202016\020%20FACTURES%20ACHAT\COENS%20ENERGY\16-03%20MARS\COENS%20-%20Fact%20193167-01-MP1602%20-%2008.03.16%20(Service%20MH%20SEONG).pdf" TargetMode="External"/><Relationship Id="rId1299" Type="http://schemas.openxmlformats.org/officeDocument/2006/relationships/hyperlink" Target="file:///\\192.168.0.150\Commun\01-ATIS%20GROUP\020%20ATIS%20SAS\030%20DEPARTEMENT%20FINANCIER\010%20COMPTABILITE\EXERCISE%202017\020%20FACTURES%20ACHAT\ACTION%20NDT\16-10%20OCTOBRE\ACTION%20NDT%20-%20Fact%20F82160776%20-%2026.10.16.pdf" TargetMode="External"/><Relationship Id="rId1727" Type="http://schemas.openxmlformats.org/officeDocument/2006/relationships/hyperlink" Target="file:///\\192.168.0.150\Commun\01-ATIS%20GROUP\020%20ATIS%20SAS\030%20DEPARTEMENT%20FINANCIER\010%20COMPTABILITE\EXERCISE%202017\020%20FACTURES%20ACHAT\SC%20SOLO\17-04%20AVRIL\SC%20SOLO%20-%20Fact%2017%20-%2004.04.17.pdf" TargetMode="External"/><Relationship Id="rId1934" Type="http://schemas.openxmlformats.org/officeDocument/2006/relationships/hyperlink" Target="file:///\\192.168.0.150\Commun\01-ATIS%20GROUP\020%20ATIS%20SAS\030%20DEPARTEMENT%20FINANCIER\010%20COMPTABILITE\EXERCISE%202015\020%20FACTURES%20ACHAT\POLE%20EMPLOI%20EXPATRIES\2015%20T3\POLE%20EMPLOI%20EXPAT%20-%202014%202015%20Somme%20due%20au%2028.10.15.pdf" TargetMode="External"/><Relationship Id="rId2252" Type="http://schemas.openxmlformats.org/officeDocument/2006/relationships/hyperlink" Target="file:///\\192.168.0.150\Commun\01-ATIS%20GROUP\020%20ATIS%20SAS\030%20DEPARTEMENT%20FINANCIER\010%20COMPTABILITE\EXERCISE%202018\020%20FACTURES%20ACHAT\VERISURE%20SECURITAS\17-12%20DECEMBRE\VERISURE%20SECURITAS%20-%20Fact%201712C0034569%20-%2001.12.17.pdf" TargetMode="External"/><Relationship Id="rId19" Type="http://schemas.openxmlformats.org/officeDocument/2006/relationships/hyperlink" Target="file:///\\192.168.0.150\Commun\01-ATIS%20GROUP\020%20ATIS%20SAS\030%20DEPARTEMENT%20FINANCIER\010%20COMPTABILITE\EXERCISE%202015\020%20FACTURES%20ACHAT\AU%20VIEUX%20CAMPEUR\f&#233;vrier%202015\AU%20VIEUX%20CAMPEUR%20FA044904%20du%2024.02.15.pdf" TargetMode="External"/><Relationship Id="rId224" Type="http://schemas.openxmlformats.org/officeDocument/2006/relationships/hyperlink" Target="file:///\\192.168.0.150\Commun\01-ATIS%20GROUP\020%20ATIS%20SAS\030%20DEPARTEMENT%20FINANCIER\010%20COMPTABILITE\EXERCISE%202015\020%20FACTURES%20ACHAT\ARSYS\juillet%202015\ARSYS%20-%20Fact%20FR2015A002387%20-%2008.07.15.pdf" TargetMode="External"/><Relationship Id="rId431" Type="http://schemas.openxmlformats.org/officeDocument/2006/relationships/hyperlink" Target="file:///\\192.168.0.150\Commun\01-ATIS%20GROUP\020%20ATIS%20SAS\030%20DEPARTEMENT%20FINANCIER\010%20COMPTABILITE\EXERCISE%202016\020%20FACTURES%20ACHAT\BERNE%20Mathieu\15-10%20OCTOBRE\M%20BERNE%20-%20Fact%2011%20-%2026.10.15.pdf" TargetMode="External"/><Relationship Id="rId529" Type="http://schemas.openxmlformats.org/officeDocument/2006/relationships/hyperlink" Target="file:///\\192.168.0.150\Commun\01-ATIS%20GROUP\020%20ATIS%20SAS\030%20DEPARTEMENT%20FINANCIER\010%20COMPTABILITE\EXERCISE%202016\020%20FACTURES%20ACHAT\LODGIS%20BAYEN%20PERDIGUES\15-11%20NOVEMBRE\LODGIS%20-%20Fact%20F15T027960%20-%2030.11.15.pdf" TargetMode="External"/><Relationship Id="rId736" Type="http://schemas.openxmlformats.org/officeDocument/2006/relationships/hyperlink" Target="file:///\\192.168.0.150\Commun\01-ATIS%20GROUP\020%20ATIS%20SAS\030%20DEPARTEMENT%20FINANCIER\010%20COMPTABILITE\EXERCISE%202016\020%20FACTURES%20ACHAT\CULLIGAN\16-02%20FEVRIER\CULLIGAN%20-%20Fact%20FAC021640706571%20-%2027.02.16.pdf" TargetMode="External"/><Relationship Id="rId1061" Type="http://schemas.openxmlformats.org/officeDocument/2006/relationships/hyperlink" Target="file:///\\192.168.0.150\Commun\01-ATIS%20GROUP\020%20ATIS%20SAS\030%20DEPARTEMENT%20FINANCIER\010%20COMPTABILITE\EXERCISE%202016\020%20FACTURES%20ACHAT\POINT%20P%20COMASUD\16-06%20JUIN\POINT%20P%20-%20Fact%20301C0006798445%20-%2030.06.16.pdf" TargetMode="External"/><Relationship Id="rId1159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6-08%20AOUT\AMA%20-%20Fact%20IVH1022-160801%20-%2010.08.16.pdf" TargetMode="External"/><Relationship Id="rId1366" Type="http://schemas.openxmlformats.org/officeDocument/2006/relationships/hyperlink" Target="file:///\\192.168.0.150\Commun\01-ATIS%20GROUP\020%20ATIS%20SAS\030%20DEPARTEMENT%20FINANCIER\010%20COMPTABILITE\EXERCISE%202017\020%20FACTURES%20ACHAT\SIE%20-%20MARIGNANE%20(TAXE%20VEHICULE)\SIE%20MARIGNANE%20-%20Dossier%20taxe%20sur%20v&#233;hicules%20soci&#233;t&#233;s%20EXO%202016.pdf" TargetMode="External"/><Relationship Id="rId2112" Type="http://schemas.openxmlformats.org/officeDocument/2006/relationships/hyperlink" Target="file:///\\192.168.0.150\Commun\01-ATIS%20GROUP\020%20ATIS%20SAS\030%20DEPARTEMENT%20FINANCIER\010%20COMPTABILITE\EXERCISE%202017\020%20FACTURES%20ACHAT\NOVA%20PEOPLE\17-09%20SEPTEMBRE\NOVA%20PEOPLE%20-%20Avoir%206444%20(S%20CATALAN)%20-%2019.09.17.pdf" TargetMode="External"/><Relationship Id="rId2196" Type="http://schemas.openxmlformats.org/officeDocument/2006/relationships/hyperlink" Target="file:///\\192.168.0.150\Commun\01-ATIS%20GROUP\020%20ATIS%20SAS\030%20DEPARTEMENT%20FINANCIER\010%20COMPTABILITE\EXERCISE%202018\020%20FACTURES%20ACHAT\ARSYS\17-11%20NOVEMBRE\ARSYS%20-%20Fact%20FR2017B005295%20-%2005.11.2017.pdf" TargetMode="External"/><Relationship Id="rId168" Type="http://schemas.openxmlformats.org/officeDocument/2006/relationships/hyperlink" Target="file:///\\192.168.0.150\Commun\01-ATIS%20GROUP\020%20ATIS%20SAS\030%20DEPARTEMENT%20FINANCIER\010%20COMPTABILITE\EXERCISE%202015\020%20FACTURES%20ACHAT\LANZA\mai%202015\C%20LANZA%20-%20Fact%20F150528%20%20-%20IRATA%20&#201;pinay%2018-22.05.15%20-%2028.05.15.pdf" TargetMode="External"/><Relationship Id="rId943" Type="http://schemas.openxmlformats.org/officeDocument/2006/relationships/hyperlink" Target="file:///\\192.168.0.150\Commun\01-ATIS%20GROUP\020%20ATIS%20SAS\030%20DEPARTEMENT%20FINANCIER\010%20COMPTABILITE\EXERCISE%202016\020%20FACTURES%20ACHAT\SC%20SOLO%20SRL\16-06%20JUIN\SC%20SOLO%20-%20Fact%2035%20-%2001.06.16.pdf" TargetMode="External"/><Relationship Id="rId1019" Type="http://schemas.openxmlformats.org/officeDocument/2006/relationships/hyperlink" Target="file:///\\192.168.0.150\Commun\01-ATIS%20GROUP\020%20ATIS%20SAS\030%20DEPARTEMENT%20FINANCIER\010%20COMPTABILITE\EXERCISE%202016\020%20FACTURES%20ACHAT\CBSA\16-05%20MAI\CBSA%20-%20Fact%209560%20(BOURQUIN)%20-%2030.05.16.pdf" TargetMode="External"/><Relationship Id="rId1573" Type="http://schemas.openxmlformats.org/officeDocument/2006/relationships/hyperlink" Target="file:///\\192.168.0.150\Commun\01-ATIS%20GROUP\020%20ATIS%20SAS\030%20DEPARTEMENT%20FINANCIER\010%20COMPTABILITE\EXERCISE%202017\020%20FACTURES%20ACHAT\NOVA%20PEOPLE\17-01%20JANVIER\NOVA%20P%20-%20Fact%205979%20(Prizmic)%20-%2031.01.17.pdf" TargetMode="External"/><Relationship Id="rId1780" Type="http://schemas.openxmlformats.org/officeDocument/2006/relationships/hyperlink" Target="file:///\\192.168.0.150\Commun\01-ATIS%20GROUP\020%20ATIS%20SAS\030%20DEPARTEMENT%20FINANCIER\010%20COMPTABILITE\EXERCISE%202017\020%20FACTURES%20ACHAT\ORANGE\Compte%2061021181\17-03%20MARS\ORANGE%20-%20Fact%2053213548%20-%2031.03.17.pdf" TargetMode="External"/><Relationship Id="rId1878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5%20MAI\PROWAR%20-%20Fact%20TM5%20-%2022.05.17.pdf" TargetMode="External"/><Relationship Id="rId72" Type="http://schemas.openxmlformats.org/officeDocument/2006/relationships/hyperlink" Target="file:///\\192.168.0.150\Commun\01-ATIS%20GROUP\020%20ATIS%20SAS\030%20DEPARTEMENT%20FINANCIER\010%20COMPTABILITE\EXERCISE%202015\020%20FACTURES%20ACHAT\COMFORT%20HOTEL\mars%202015\COMFORT%20HOTEL%20Facture%2064951%20du%2019.03.15.pdf" TargetMode="External"/><Relationship Id="rId375" Type="http://schemas.openxmlformats.org/officeDocument/2006/relationships/hyperlink" Target="file:///\\192.168.0.150\Commun\01-ATIS%20GROUP\020%20ATIS%20SAS\030%20DEPARTEMENT%20FINANCIER\010%20COMPTABILITE\EXERCISE%202015\020%20FACTURES%20ACHAT\ACTION%20NDT\septembre%202015\ACTION%20NDT%20-%20Fact%20F82150334%20-%2029.09.15.pdf" TargetMode="External"/><Relationship Id="rId582" Type="http://schemas.openxmlformats.org/officeDocument/2006/relationships/hyperlink" Target="file:///\\192.168.0.150\Commun\01-ATIS%20GROUP\020%20ATIS%20SAS\030%20DEPARTEMENT%20FINANCIER\010%20COMPTABILITE\EXERCISE%202016\020%20FACTURES%20ACHAT\TOTAL%20GR\15-12%20DECEMBRE\TOTAL%20-%20Fact%20F6010753%20-%2031.12.15.pdf" TargetMode="External"/><Relationship Id="rId803" Type="http://schemas.openxmlformats.org/officeDocument/2006/relationships/hyperlink" Target="file:///\\192.168.0.150\Commun\01-ATIS%20GROUP\020%20ATIS%20SAS\030%20DEPARTEMENT%20FINANCIER\010%20COMPTABILITE\EXERCISE%202016\020%20FACTURES%20ACHAT\ACTUAL\16-03%20MARS\ACTUAL%20-%20Fact%20742_1000142%20-%2031.03.16.pdf" TargetMode="External"/><Relationship Id="rId1226" Type="http://schemas.openxmlformats.org/officeDocument/2006/relationships/hyperlink" Target="file:///\\192.168.0.150\Commun\01-ATIS%20GROUP\020%20ATIS%20SAS\030%20DEPARTEMENT%20FINANCIER\010%20COMPTABILITE\EXERCISE%202016\020%20FACTURES%20ACHAT\NOVA%20SUBSEA\16-07%20JUILLET\NOVA%20-%20Fact%205451%20(Manester%20July)%20-%2031.07.16.pdf" TargetMode="External"/><Relationship Id="rId1433" Type="http://schemas.openxmlformats.org/officeDocument/2006/relationships/hyperlink" Target="file:///\\192.168.0.150\Commun\01-ATIS%20GROUP\020%20ATIS%20SAS\030%20DEPARTEMENT%20FINANCIER\010%20COMPTABILITE\EXERCISE%202017\020%20FACTURES%20ACHAT\ANGALAVOQ%20(T%20CORNU)\16-12%20DECEMBRE\ANGALAVOQ%20-%20Fact%202016044%20-%2019.12.16.pdf" TargetMode="External"/><Relationship Id="rId1640" Type="http://schemas.openxmlformats.org/officeDocument/2006/relationships/hyperlink" Target="file:///\\192.168.0.150\Commun\01-ATIS%20GROUP\020%20ATIS%20SAS\030%20DEPARTEMENT%20FINANCIER\010%20COMPTABILITE\EXERCISE%202017\020%20FACTURES%20ACHAT\BIO%20NET\17-02%20FEVRIER\BIO%20NET%20-%20Fact%20FA1015%20-%2028.02.17.pdf" TargetMode="External"/><Relationship Id="rId1738" Type="http://schemas.openxmlformats.org/officeDocument/2006/relationships/hyperlink" Target="file:///\\192.168.0.150\Commun\01-ATIS%20GROUP\020%20ATIS%20SAS\030%20DEPARTEMENT%20FINANCIER\010%20COMPTABILITE\EXERCISE%202017\020%20FACTURES%20ACHAT\AXA\RC%20PRESTA%205441386804\010417%20-%20300917\AXA%20-%20RCP%205441386804%20-%20ADC%20-%2001.04.17%20au%2030.09.17.pdf" TargetMode="External"/><Relationship Id="rId2056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4194-%2016.08.17.pdf" TargetMode="External"/><Relationship Id="rId2263" Type="http://schemas.openxmlformats.org/officeDocument/2006/relationships/hyperlink" Target="file:///\\192.168.0.150\Commun\01-ATIS%20GROUP\020%20ATIS%20SAS\030%20DEPARTEMENT%20FINANCIER\010%20COMPTABILITE\EXERCISE%202018\020%20FACTURES%20ACHAT\ORANGE\0442026150\17-10%20OCTOBRE\ORANGE%20-%20Fact%20044202615017H5-2N05%2013.10.17.pdf" TargetMode="External"/><Relationship Id="rId3" Type="http://schemas.openxmlformats.org/officeDocument/2006/relationships/hyperlink" Target="file:///\\192.168.0.150\Commun\01-ATIS%20GROUP\020%20ATIS%20SAS\030%20DEPARTEMENT%20FINANCIER\010%20COMPTABILITE\EXERCISE%202015\020%20FACTURES%20ACHAT\PETZL\f&#233;vrier%202015\PETZL%20FACTURE%20618740%20du%2018.02.15.PDF" TargetMode="External"/><Relationship Id="rId235" Type="http://schemas.openxmlformats.org/officeDocument/2006/relationships/hyperlink" Target="file:///\\192.168.0.150\Commun\01-ATIS%20GROUP\020%20ATIS%20SAS\030%20DEPARTEMENT%20FINANCIER\010%20COMPTABILITE\EXERCISE%202015\020%20FACTURES%20ACHAT\AXA\MULTIRISQUE%20ENTREPRISE%205357720904\888.93\B01%20-%20MULTIRISQUE%205357720904%20-%20Appel%20de%20cotisation%20-%2001.04.15%20au%2030.09.15.pdf" TargetMode="External"/><Relationship Id="rId442" Type="http://schemas.openxmlformats.org/officeDocument/2006/relationships/hyperlink" Target="file:///\\192.168.0.150\Commun\01-ATIS%20GROUP\020%20ATIS%20SAS\030%20DEPARTEMENT%20FINANCIER\010%20COMPTABILITE\EXERCISE%202015\020%20FACTURES%20ACHAT\LE%20PLAIN%20Nicolas\Juin%202015\N%20LE%20PLAIN%20-%20Fact%20193%20-%2020.06.15.docx" TargetMode="External"/><Relationship Id="rId887" Type="http://schemas.openxmlformats.org/officeDocument/2006/relationships/hyperlink" Target="file:///\\192.168.0.150\Commun\01-ATIS%20GROUP\020%20ATIS%20SAS\030%20DEPARTEMENT%20FINANCIER\010%20COMPTABILITE\EXERCISE%202016\020%20FACTURES%20ACHAT\CBSA\16-05%20MAI\CBSA%20-%20Fact%209261%20-%2010.05.16.pdf" TargetMode="External"/><Relationship Id="rId1072" Type="http://schemas.openxmlformats.org/officeDocument/2006/relationships/hyperlink" Target="file:///\\192.168.0.150\Commun\01-ATIS%20GROUP\020%20ATIS%20SAS\030%20DEPARTEMENT%20FINANCIER\010%20COMPTABILITE\EXERCISE%202016\020%20FACTURES%20ACHAT\DPMC\16-06%20JUIN\DPMC%20-%20Fact%2016.06.218%20-%2028.06.16.pdf" TargetMode="External"/><Relationship Id="rId1500" Type="http://schemas.openxmlformats.org/officeDocument/2006/relationships/hyperlink" Target="file:///\\192.168.0.150\Commun\01-ATIS%20GROUP\020%20ATIS%20SAS\030%20DEPARTEMENT%20FINANCIER\010%20COMPTABILITE\EXERCISE%202017\020%20FACTURES%20ACHAT\CIVEM\16-12%20DECEMBRE\CIVEM%20-%20Fact%20F0116010199%20(T%20DUBREUIL%20GAB)%20-%2020.12.16.pdf" TargetMode="External"/><Relationship Id="rId1945" Type="http://schemas.openxmlformats.org/officeDocument/2006/relationships/hyperlink" Target="file:///\\192.168.0.150\Commun\01-ATIS%20GROUP\020%20ATIS%20SAS\030%20DEPARTEMENT%20FINANCIER\010%20COMPTABILITE\EXERCISE%202017\020%20FACTURES%20ACHAT\BUREAU%20VERITAS\17-06%20JUIN\BUREAU%20VERITAS%20-%20Fact%2017796583%20-%2014.06.17.pdf" TargetMode="External"/><Relationship Id="rId2123" Type="http://schemas.openxmlformats.org/officeDocument/2006/relationships/hyperlink" Target="file:///\\192.168.0.150\Commun\01-ATIS%20GROUP\020%20ATIS%20SAS\030%20DEPARTEMENT%20FINANCIER\010%20COMPTABILITE\EXERCISE%202017\020%20FACTURES%20ACHAT\ORANGE\Compte%2061021161\17-08%20AOUT\ORANGE%20-%20Fact%2055210201-%2031.08.17.pdf" TargetMode="External"/><Relationship Id="rId302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49%20-%2006.08.15.pdf" TargetMode="External"/><Relationship Id="rId747" Type="http://schemas.openxmlformats.org/officeDocument/2006/relationships/hyperlink" Target="file:///\\192.168.0.150\Commun\01-ATIS%20GROUP\020%20ATIS%20SAS\030%20DEPARTEMENT%20FINANCIER\010%20COMPTABILITE\EXERCISE%202016\020%20FACTURES%20ACHAT\EVOLUTEC\16-02%20FEVRIER\EVOLUTEC%20-%20Fact%20EI160201054%20(LOUBET)%20-%2028.02.16.pdf" TargetMode="External"/><Relationship Id="rId954" Type="http://schemas.openxmlformats.org/officeDocument/2006/relationships/hyperlink" Target="file:///\\192.168.0.150\Commun\01-ATIS%20GROUP\020%20ATIS%20SAS\030%20DEPARTEMENT%20FINANCIER\010%20COMPTABILITE\EXERCISE%202016\020%20FACTURES%20ACHAT\ELEVATED%20SYSTEMS\16-05%20MAI\ELEVATED%20SYSTEMS%20-%20Fact%201048%20-%2031.05.16.pdf" TargetMode="External"/><Relationship Id="rId1377" Type="http://schemas.openxmlformats.org/officeDocument/2006/relationships/hyperlink" Target="file:///\\192.168.0.150\Commun\01-ATIS%20GROUP\020%20ATIS%20SAS\030%20DEPARTEMENT%20FINANCIER\010%20COMPTABILITE\EXERCISE%202017\020%20FACTURES%20ACHAT\EDF\16-11%20NOVEMBRE\EDF%20-%20Facture%20de%20r&#233;gularisation%2010051063622%20-%2025.11.16.pdf" TargetMode="External"/><Relationship Id="rId1584" Type="http://schemas.openxmlformats.org/officeDocument/2006/relationships/hyperlink" Target="file:///\\192.168.0.150\Commun\01-ATIS%20GROUP\020%20ATIS%20SAS\030%20DEPARTEMENT%20FINANCIER\010%20COMPTABILITE\EXERCISE%202017\020%20FACTURES%20ACHAT\ATIS%20CONGO\17-01%20JANVIER\ATIS%20CONGO%20-%20Fact%20CG0022017ATIS%20(LOUKELO)%20-%2031.01.17.pdf" TargetMode="External"/><Relationship Id="rId1791" Type="http://schemas.openxmlformats.org/officeDocument/2006/relationships/hyperlink" Target="file:///\\192.168.0.150\Commun\01-ATIS%20GROUP\020%20ATIS%20SAS\030%20DEPARTEMENT%20FINANCIER\010%20COMPTABILITE\EXERCISE%202017\020%20FACTURES%20ACHAT\EVOLUTEC\17-03%20MARS\EVOLUTEC%20INTER%20-%20Fact%20EI170301330%20(CAMLONG)%20-%2031.03.17.pdf" TargetMode="External"/><Relationship Id="rId1805" Type="http://schemas.openxmlformats.org/officeDocument/2006/relationships/hyperlink" Target="file:///\\192.168.0.150\Commun\01-ATIS%20GROUP\020%20ATIS%20SAS\030%20DEPARTEMENT%20FINANCIER\010%20COMPTABILITE\EXERCISE%202017\020%20FACTURES%20ACHAT\BOLLORE%20LOGISTICS\17-04%20AVRIL\BOLLORE%20LOGISITCS%20-%20Fact%2080709271%20-%2026.04.17.pdf" TargetMode="External"/><Relationship Id="rId83" Type="http://schemas.openxmlformats.org/officeDocument/2006/relationships/hyperlink" Target="file:///\\192.168.0.150\Commun\01-ATIS%20GROUP\020%20ATIS%20SAS\030%20DEPARTEMENT%20FINANCIER\010%20COMPTABILITE\EXERCISE%202015\020%20FACTURES%20ACHAT\ORANGE\ORANGE%20Facture%2041394841%20du%2031.03.15.pdf" TargetMode="External"/><Relationship Id="rId179" Type="http://schemas.openxmlformats.org/officeDocument/2006/relationships/hyperlink" Target="file:///\\192.168.0.150\Commun\01-ATIS%20GROUP\020%20ATIS%20SAS\030%20DEPARTEMENT%20FINANCIER\010%20COMPTABILITE\EXERCISE%202015\020%20FACTURES%20ACHAT\SMF\15163\SMF%20Facture%2015163%20du%2011.06.15.pdf" TargetMode="External"/><Relationship Id="rId386" Type="http://schemas.openxmlformats.org/officeDocument/2006/relationships/hyperlink" Target="file:///\\192.168.0.150\Commun\01-ATIS%20GROUP\020%20ATIS%20SAS\030%20DEPARTEMENT%20FINANCIER\010%20COMPTABILITE\EXERCISE%202016\020%20FACTURES%20ACHAT\EUROSTRAL\15-10%20OCTOBRE\P&#233;riode%20septembre%202015" TargetMode="External"/><Relationship Id="rId593" Type="http://schemas.openxmlformats.org/officeDocument/2006/relationships/hyperlink" Target="file:///\\192.168.0.150\Commun\01-ATIS%20GROUP\020%20ATIS%20SAS\030%20DEPARTEMENT%20FINANCIER\010%20COMPTABILITE\EXERCISE%202016\020%20FACTURES%20ACHAT\FACSIMILE\FACSIMILE%20-%20Fact%2034111215%20-%2023.12.15.pdf" TargetMode="External"/><Relationship Id="rId607" Type="http://schemas.openxmlformats.org/officeDocument/2006/relationships/hyperlink" Target="file:///\\192.168.0.150\Commun\01-ATIS%20GROUP\020%20ATIS%20SAS\030%20DEPARTEMENT%20FINANCIER\010%20COMPTABILITE\EXERCISE%202016\020%20FACTURES%20ACHAT\BEAL\16-01%20JANVIER\BEAL%20-%20Fact%20BVF160242%20-%2025.01.16.pdf" TargetMode="External"/><Relationship Id="rId814" Type="http://schemas.openxmlformats.org/officeDocument/2006/relationships/hyperlink" Target="file:///\\192.168.0.150\Commun\01-ATIS%20GROUP\020%20ATIS%20SAS\030%20DEPARTEMENT%20FINANCIER\010%20COMPTABILITE\EXERCISE%202016\020%20FACTURES%20ACHAT\ACTION%20NDT\16-04%20AVRIL\ACTION%20NDT%20-%20Fact%20F82160210%20-%2008.04.16.pdf" TargetMode="External"/><Relationship Id="rId1237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77412%20(0952016)%20-%2001.09.16.pdf" TargetMode="External"/><Relationship Id="rId1444" Type="http://schemas.openxmlformats.org/officeDocument/2006/relationships/hyperlink" Target="file:///\\192.168.0.150\Commun\01-ATIS%20GROUP\020%20ATIS%20SAS\030%20DEPARTEMENT%20FINANCIER\010%20COMPTABILITE\EXERCISE%202016\020%20FACTURES%20ACHAT\CHALINE%20G&#233;rard\16-06%20JUIN\G%20CHALINE%20-%20Fact%2006-GC-2016%20-%2030.06.16.pdf" TargetMode="External"/><Relationship Id="rId1651" Type="http://schemas.openxmlformats.org/officeDocument/2006/relationships/hyperlink" Target="file:///\\192.168.0.150\Commun\01-ATIS%20GROUP\020%20ATIS%20SAS\030%20DEPARTEMENT%20FINANCIER\010%20COMPTABILITE\EXERCISE%202017\020%20FACTURES%20ACHAT\NOVA%20PEOPLE\17-02%20FEVRIER\NOVA%20PEOPLE%20-%20Fact%206054%20(PRIZMIC%20Sce)%20-%2028.02.17.pdf" TargetMode="External"/><Relationship Id="rId1889" Type="http://schemas.openxmlformats.org/officeDocument/2006/relationships/hyperlink" Target="file:///\\192.168.0.150\Commun\01-ATIS%20GROUP\020%20ATIS%20SAS\030%20DEPARTEMENT%20FINANCIER\010%20COMPTABILITE\EXERCISE%202017\020%20FACTURES%20ACHAT\NOVA%20PEOPLE\16-12%20DECEMBRE\NOVA%20PEOPLE%20-%20Fact%205821%20(Catalan)%20-%2031.12.16.pdf" TargetMode="External"/><Relationship Id="rId2067" Type="http://schemas.openxmlformats.org/officeDocument/2006/relationships/hyperlink" Target="file:///\\192.168.0.150\Commun\01-ATIS%20GROUP\020%20ATIS%20SAS\030%20DEPARTEMENT%20FINANCIER\010%20COMPTABILITE\EXERCISE%202017\020%20FACTURES%20ACHAT\LAKKIMI%20Karim\17-08%20AOUT\LAKKIMI%20-%20Fact%20ATISSAS13AUG2017%20-%2025.08.17.pdf" TargetMode="External"/><Relationship Id="rId246" Type="http://schemas.openxmlformats.org/officeDocument/2006/relationships/hyperlink" Target="file:///\\192.168.0.150\Commun\01-ATIS%20GROUP\020%20ATIS%20SAS\030%20DEPARTEMENT%20FINANCIER\010%20COMPTABILITE\EXERCISE%202015\020%20FACTURES%20ACHAT\ENERJIA\juin%202015\ENERJIA%20-%20Fact%20F2015%203296%20-%2030.06.15.pdf" TargetMode="External"/><Relationship Id="rId453" Type="http://schemas.openxmlformats.org/officeDocument/2006/relationships/hyperlink" Target="file:///\\192.168.0.150\Commun\01-ATIS%20GROUP\020%20ATIS%20SAS\030%20DEPARTEMENT%20FINANCIER\010%20COMPTABILITE\EXERCISE%202016\020%20FACTURES%20ACHAT\ARSYS\15-11%20NOVEMBRE\ARSYS%20-%20Fact%20FR2015B006722%20-%2005.11.15.pdf" TargetMode="External"/><Relationship Id="rId660" Type="http://schemas.openxmlformats.org/officeDocument/2006/relationships/hyperlink" Target="file:///\\192.168.0.150\Commun\01-ATIS%20GROUP\020%20ATIS%20SAS\030%20DEPARTEMENT%20FINANCIER\010%20COMPTABILITE\EXERCISE%202016\020%20FACTURES%20ACHAT\COENS%20ENERGY\16-02%20FEVRIER\COENS%20-%20Fact%201601%20MP%20-%2003.02.16.pdf" TargetMode="External"/><Relationship Id="rId898" Type="http://schemas.openxmlformats.org/officeDocument/2006/relationships/hyperlink" Target="file:///\\192.168.0.150\Commun\01-ATIS%20GROUP\020%20ATIS%20SAS\030%20DEPARTEMENT%20FINANCIER\010%20COMPTABILITE\EXERCISE%202016\020%20FACTURES%20ACHAT\ORANGE\0442437967\16-05%20MAI\ORANGE%20-%20Fact%200442437967%2016D5-%201D05%20-%2013.05.16.pdf" TargetMode="External"/><Relationship Id="rId1083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6-07%20JUILLET\AMA%20-%20Fact%20IVH1022-160701%20-%2011.07.16.pdf" TargetMode="External"/><Relationship Id="rId1290" Type="http://schemas.openxmlformats.org/officeDocument/2006/relationships/hyperlink" Target="file:///\\192.168.0.150\Commun\01-ATIS%20GROUP\020%20ATIS%20SAS\030%20DEPARTEMENT%20FINANCIER\010%20COMPTABILITE\EXERCISE%202016\020%20FACTURES%20ACHAT\STARLAN\16-01%20JANVIER\STARLAN%20-%20Fact%202016-131%20-%2013.01.16.pdf" TargetMode="External"/><Relationship Id="rId1304" Type="http://schemas.openxmlformats.org/officeDocument/2006/relationships/hyperlink" Target="file:///\\192.168.0.150\Commun\01-ATIS%20GROUP\020%20ATIS%20SAS\030%20DEPARTEMENT%20FINANCIER\010%20COMPTABILITE\EXERCISE%202017\020%20FACTURES%20ACHAT\ELEVATED%20SYSTEMS\16-10%20OCTOBRE\ELEVATED%20SYSTEMS%20-%20Fact%201067%20-%2004.10.16.pdf" TargetMode="External"/><Relationship Id="rId1511" Type="http://schemas.openxmlformats.org/officeDocument/2006/relationships/hyperlink" Target="file:///\\192.168.0.150\Commun\01-ATIS%20GROUP\020%20ATIS%20SAS\030%20DEPARTEMENT%20FINANCIER\010%20COMPTABILITE\EXERCISE%202017\020%20FACTURES%20ACHAT\ACTUAL\16-12%20DECEMBRE\ACTUAL%20-%20Fact%20742_1000964%20-%2031.12.16.pdf" TargetMode="External"/><Relationship Id="rId1749" Type="http://schemas.openxmlformats.org/officeDocument/2006/relationships/hyperlink" Target="file:///\\192.168.0.150\Commun\01-ATIS%20GROUP\020%20ATIS%20SAS\030%20DEPARTEMENT%20FINANCIER\010%20COMPTABILITE\EXERCISE%202017\020%20FACTURES%20ACHAT\RAINETTE%20Pascal\17-04%20AVRIL\P%20RAINETTE%20-%20Fact%201709%20-%2010.04.17.pdf" TargetMode="External"/><Relationship Id="rId1956" Type="http://schemas.openxmlformats.org/officeDocument/2006/relationships/hyperlink" Target="file:///\\192.168.0.150\Commun\01-ATIS%20GROUP\020%20ATIS%20SAS\030%20DEPARTEMENT%20FINANCIER\010%20COMPTABILITE\EXERCISE%202017\020%20FACTURES%20ACHAT\BEAL\17-06%20JUIN\BEAL%20-%20Fact%20BVF174926%20-%2016.06.17.pdf" TargetMode="External"/><Relationship Id="rId2134" Type="http://schemas.openxmlformats.org/officeDocument/2006/relationships/hyperlink" Target="file:///\\192.168.0.150\Commun\01-ATIS%20GROUP\020%20ATIS%20SAS\030%20DEPARTEMENT%20FINANCIER\010%20COMPTABILITE\EXERCISE%202018\020%20FACTURES%20ACHAT\SC%20SOLO\17-10%20OCTOBRE\SC%20SOLO%20-%20Fact%2061%20-%2002.10.17.pdf" TargetMode="External"/><Relationship Id="rId106" Type="http://schemas.openxmlformats.org/officeDocument/2006/relationships/hyperlink" Target="file:///\\192.168.0.150\Commun\01-ATIS%20GROUP\020%20ATIS%20SAS\030%20DEPARTEMENT%20FINANCIER\010%20COMPTABILITE\EXERCISE%202015\020%20FACTURES%20ACHAT\PETZL\mars%202015\Facture%20622410%20du%2009.03.15.pdf" TargetMode="External"/><Relationship Id="rId313" Type="http://schemas.openxmlformats.org/officeDocument/2006/relationships/hyperlink" Target="file:///\\192.168.0.150\Commun\01-ATIS%20GROUP\020%20ATIS%20SAS\030%20DEPARTEMENT%20FINANCIER\010%20COMPTABILITE\EXERCISE%202015\020%20FACTURES%20ACHAT\ORANGE\04%2042%2043%2079%2067\ao&#251;t%202015\ORANGE%20-%20Fact%200442437967%2015F9-1D08%20-%2013.08.15.pdf" TargetMode="External"/><Relationship Id="rId758" Type="http://schemas.openxmlformats.org/officeDocument/2006/relationships/hyperlink" Target="file:///\\192.168.0.150\Commun\01-ATIS%20GROUP\020%20ATIS%20SAS\030%20DEPARTEMENT%20FINANCIER\010%20COMPTABILITE\EXERCISE%202016\020%20FACTURES%20ACHAT\COURBIS%20Cedric\16-02%20FEVRIER\COURBIS%20-%20Fact%207%20-%2029.02.16.pdf" TargetMode="External"/><Relationship Id="rId965" Type="http://schemas.openxmlformats.org/officeDocument/2006/relationships/hyperlink" Target="file:///\\192.168.0.150\Commun\01-ATIS%20GROUP\020%20ATIS%20SAS\030%20DEPARTEMENT%20FINANCIER\010%20COMPTABILITE\EXERCISE%202016\020%20FACTURES%20ACHAT\ENERJIA\16-02%20FEVRIER\ENERJIA%20-%20Fact%203887%20B%20(GORRIA)%20-%2029.02.16.pdf" TargetMode="External"/><Relationship Id="rId1150" Type="http://schemas.openxmlformats.org/officeDocument/2006/relationships/hyperlink" Target="file:///\\192.168.0.150\Commun\01-ATIS%20GROUP\020%20ATIS%20SAS\030%20DEPARTEMENT%20FINANCIER\010%20COMPTABILITE\EXERCISE%202016\020%20FACTURES%20ACHAT\AMERICAN%20EXPRESS\AIR%20FRANCE\16-06%20JUIN" TargetMode="External"/><Relationship Id="rId1388" Type="http://schemas.openxmlformats.org/officeDocument/2006/relationships/hyperlink" Target="file:///\\192.168.0.150\Commun\01-ATIS%20GROUP\020%20ATIS%20SAS\030%20DEPARTEMENT%20FINANCIER\010%20COMPTABILITE\EXERCISE%202017\020%20FACTURES%20ACHAT\AMERICAN%20EXPRESS\FRAM\16-12%20DECEMBRE\AMEX_FRAM%20-%20Fact%20930662516336%20-%2001.12.16.pdf" TargetMode="External"/><Relationship Id="rId1595" Type="http://schemas.openxmlformats.org/officeDocument/2006/relationships/hyperlink" Target="file:///\\192.168.0.150\Commun\01-ATIS%20GROUP\020%20ATIS%20SAS\030%20DEPARTEMENT%20FINANCIER\010%20COMPTABILITE\EXERCISE%202017\020%20FACTURES%20ACHAT\CORIALIS\17-01%20JANVIER\CORIALIS%20-%20Fact%2017003%20(MOUSSA%20Services)%20-%2031.01.17.pdf" TargetMode="External"/><Relationship Id="rId1609" Type="http://schemas.openxmlformats.org/officeDocument/2006/relationships/hyperlink" Target="file:///\\192.168.0.150\Commun\01-ATIS%20GROUP\020%20ATIS%20SAS\030%20DEPARTEMENT%20FINANCIER\010%20COMPTABILITE\EXERCISE%202017\020%20FACTURES%20ACHAT\CORIALIS%20ENGINEERS\17-01%20JANVIER\CORIALIS%20-%20Fact%2017010049%20(J%20DA%20COSTA%20Janvier)%20-%2031.01.17.pdf" TargetMode="External"/><Relationship Id="rId1816" Type="http://schemas.openxmlformats.org/officeDocument/2006/relationships/hyperlink" Target="file:///\\192.168.0.150\Commun\01-ATIS%20GROUP\020%20ATIS%20SAS\030%20DEPARTEMENT%20FINANCIER\010%20COMPTABILITE\EXERCISE%202017\020%20FACTURES%20ACHAT\BANQUE%20DE%20FRANCE\17-04%20AVRIL\BQ%20DE%20FR%20-%20Acompte%20GEODE%2020171363900595%20-%2027.04.17.pdf" TargetMode="External"/><Relationship Id="rId10" Type="http://schemas.openxmlformats.org/officeDocument/2006/relationships/hyperlink" Target="file:///\\192.168.0.150\Commun\01-ATIS%20GROUP\020%20ATIS%20SAS\030%20DEPARTEMENT%20FINANCIER\010%20COMPTABILITE\EXERCISE%202015\020%20FACTURES%20ACHAT\STARLAN\f&#233;vrier%202015\STARLAN%20facture%202015-164.pdf" TargetMode="External"/><Relationship Id="rId94" Type="http://schemas.openxmlformats.org/officeDocument/2006/relationships/hyperlink" Target="file:///\\192.168.0.150\Commun\01-ATIS%20GROUP\020%20ATIS%20SAS\030%20DEPARTEMENT%20FINANCIER\010%20COMPTABILITE\EXERCISE%202015\020%20FACTURES%20ACHAT\TOTAL%20GR\avril%202015\TOTAL%20-%20Fact%20F5A58353%20-%2030.04.15.pdf" TargetMode="External"/><Relationship Id="rId397" Type="http://schemas.openxmlformats.org/officeDocument/2006/relationships/hyperlink" Target="file:///\\192.168.0.150\Commun\01-ATIS%20GROUP\020%20ATIS%20SAS\030%20DEPARTEMENT%20FINANCIER\010%20COMPTABILITE\EXERCISE%202016\020%20FACTURES%20ACHAT\PEYRET%20Pierre\15-10%20OCTOBRE\P%20PEYRET%20-%20Fact%202015-027%20-%2008.10.15.pdf" TargetMode="External"/><Relationship Id="rId520" Type="http://schemas.openxmlformats.org/officeDocument/2006/relationships/hyperlink" Target="file:///\\192.168.0.150\Commun\01-ATIS%20GROUP\020%20ATIS%20SAS\030%20DEPARTEMENT%20FINANCIER\010%20COMPTABILITE\EXERCISE%202016\020%20FACTURES%20ACHAT\JMA%20FORMATION\15-11%20NOVEMBRE\JMA%20FORMATION%20-%20Fact%2011.15.133%20-%2030.11.15.pdf" TargetMode="External"/><Relationship Id="rId618" Type="http://schemas.openxmlformats.org/officeDocument/2006/relationships/hyperlink" Target="file:///\\192.168.0.150\Commun\01-ATIS%20GROUP\020%20ATIS%20SAS\030%20DEPARTEMENT%20FINANCIER\010%20COMPTABILITE\EXERCISE%202016\020%20FACTURES%20ACHAT\LEBHAR%20Vincent\16-01%20JANVIER\V%20LEBHAR%20-%20Fact%20F2016010001%20-%2011.01.16.pdf" TargetMode="External"/><Relationship Id="rId825" Type="http://schemas.openxmlformats.org/officeDocument/2006/relationships/hyperlink" Target="file:///\\192.168.0.150\Commun\01-ATIS%20GROUP\020%20ATIS%20SAS\030%20DEPARTEMENT%20FINANCIER\010%20COMPTABILITE\EXERCISE%202016\020%20FACTURES%20ACHAT\MAILLARD%20Anne-Christine%20(Avocate)\16-04%20AVRIL\AC%20MAILLARD%20-%20Fact%202016-017%20-%2015.04.16.pdf" TargetMode="External"/><Relationship Id="rId1248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0181%20(1022016)%20-%2012.09.16.pdf" TargetMode="External"/><Relationship Id="rId1455" Type="http://schemas.openxmlformats.org/officeDocument/2006/relationships/hyperlink" Target="file:///\\192.168.0.150\Commun\01-ATIS%20GROUP\020%20ATIS%20SAS\030%20DEPARTEMENT%20FINANCIER\010%20COMPTABILITE\EXERCISE%202016\020%20FACTURES%20ACHAT\AMERICAN%20EXPRESS\AIR%20FRANCE\16-09%20SEPTEMBRE\AF%20Relev&#233;%20Septembre%202016.pdf" TargetMode="External"/><Relationship Id="rId1662" Type="http://schemas.openxmlformats.org/officeDocument/2006/relationships/hyperlink" Target="file:///\\192.168.0.150\Commun\01-ATIS%20GROUP\020%20ATIS%20SAS\030%20DEPARTEMENT%20FINANCIER\010%20COMPTABILITE\EXERCISE%202017\020%20FACTURES%20ACHAT\ELEVATED%20SYSTEMS\17-02%20FEVRIER\ELEVATED%20SYSTEMS%20-%20Fact%201097%20-%2028.02.17.pdf" TargetMode="External"/><Relationship Id="rId2078" Type="http://schemas.openxmlformats.org/officeDocument/2006/relationships/hyperlink" Target="file:///\\192.168.0.150\Commun\01-ATIS%20GROUP\020%20ATIS%20SAS\030%20DEPARTEMENT%20FINANCIER\010%20COMPTABILITE\EXERCISE%202017\020%20FACTURES%20ACHAT\ACCESS%20VERTICAL%20(N%20LE%20PLAIN)\17-09%20SEPTEMBRE\ACCESS%20VERTICAL%20-%20ATIS%20SAS%20invoice%2005-17%2001.09.17.pdf" TargetMode="External"/><Relationship Id="rId2201" Type="http://schemas.openxmlformats.org/officeDocument/2006/relationships/hyperlink" Target="file:///\\192.168.0.150\Commun\01-ATIS%20GROUP\020%20ATIS%20SAS\030%20DEPARTEMENT%20FINANCIER\010%20COMPTABILITE\EXERCISE%202018\020%20FACTURES%20ACHAT\TOTAL%20GR\17-10%20OCTOBRE\TOTAL%20GR%20-%20Fact%20F7W01440%20-%2031.10.17.pdf" TargetMode="External"/><Relationship Id="rId257" Type="http://schemas.openxmlformats.org/officeDocument/2006/relationships/hyperlink" Target="file:///\\192.168.0.150\Commun\01-ATIS%20GROUP\020%20ATIS%20SAS\030%20DEPARTEMENT%20FINANCIER\010%20COMPTABILITE\EXERCISE%202015\020%20FACTURES%20ACHAT\ACN%20AUDIT\005082\ACNAUDIT%20note%20honoraires%20005082%20au%2030.06.14.pdf" TargetMode="External"/><Relationship Id="rId464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5-11%20NOVEMBRE\AMA%20-%20Fact%20IVH1022%20-%2012.11.15.pdf" TargetMode="External"/><Relationship Id="rId1010" Type="http://schemas.openxmlformats.org/officeDocument/2006/relationships/hyperlink" Target="file:///\\192.168.0.150\Commun\01-ATIS%20GROUP\020%20ATIS%20SAS\030%20DEPARTEMENT%20FINANCIER\010%20COMPTABILITE\EXERCISE%202016\020%20FACTURES%20ACHAT\CORIALIS\16-05%20MAI\CORIALIS%20-%20Fact%2016130%20(DUPRAT)%20-%2031.05.16.pdf" TargetMode="External"/><Relationship Id="rId1094" Type="http://schemas.openxmlformats.org/officeDocument/2006/relationships/hyperlink" Target="file:///\\192.168.0.150\Commun\01-ATIS%20GROUP\020%20ATIS%20SAS\030%20DEPARTEMENT%20FINANCIER\010%20COMPTABILITE\EXERCISE%202016\020%20FACTURES%20ACHAT\ALPHATRAD\16-06%20JUIN\ALPHATRAD%20-%20Fact%20FR20164773%20-%2002.06.16.pdf" TargetMode="External"/><Relationship Id="rId1108" Type="http://schemas.openxmlformats.org/officeDocument/2006/relationships/hyperlink" Target="file:///\\192.168.0.150\Commun\01-ATIS%20GROUP\020%20ATIS%20SAS\030%20DEPARTEMENT%20FINANCIER\010%20COMPTABILITE\EXERCISE%202016\020%20FACTURES%20ACHAT\ORANGE\COMPTE%2061021161\16-06%20JUIN\ORANGE%20-%20Fact%2048982051%20-%2030.06.16.pdf" TargetMode="External"/><Relationship Id="rId1315" Type="http://schemas.openxmlformats.org/officeDocument/2006/relationships/hyperlink" Target="file:///\\192.168.0.150\Commun\01-ATIS%20GROUP\020%20ATIS%20SAS\030%20DEPARTEMENT%20FINANCIER\010%20COMPTABILITE\EXERCISE%202017\020%20FACTURES%20ACHAT\BANQUE%20DE%20FRANCE\16-10%20OCTOBRE\BQ%20DE%20FR%20-%20Fact%2020161363905922%20-%2028.10.16.pdf" TargetMode="External"/><Relationship Id="rId1967" Type="http://schemas.openxmlformats.org/officeDocument/2006/relationships/hyperlink" Target="file:///\\192.168.0.150\Commun\01-ATIS%20GROUP\020%20ATIS%20SAS\030%20DEPARTEMENT%20FINANCIER\010%20COMPTABILITE\EXERCISE%202017\020%20FACTURES%20ACHAT\DIAC%20LOCATION\17-07%20JUILLET\DIAC%20LOCATION%20-%20Fact%20S70705340%20-%2001.07.17.pdf" TargetMode="External"/><Relationship Id="rId2145" Type="http://schemas.openxmlformats.org/officeDocument/2006/relationships/hyperlink" Target="file:///\\192.168.0.150\Commun\01-ATIS%20GROUP\020%20ATIS%20SAS\030%20DEPARTEMENT%20FINANCIER\010%20COMPTABILITE\EXERCISE%202018\020%20FACTURES%20ACHAT\CM-CIC%20LEASING%20SOLUTIONS\17-10%20OCTOBRE\CM%20CIC%20LS%20-%20Fact%20020-FL-21824096%20-%2002.10.17.pdf" TargetMode="External"/><Relationship Id="rId117" Type="http://schemas.openxmlformats.org/officeDocument/2006/relationships/hyperlink" Target="file:///\\192.168.0.150\Commun\01-ATIS%20GROUP\020%20ATIS%20SAS\030%20DEPARTEMENT%20FINANCIER\010%20COMPTABILITE\EXERCISE%202015\020%20FACTURES%20ACHAT\IRATA\mai%20juin%202015\mai%202015\IRATA%20-%20Fact%20139717%20-%20M%20LEMOINE%20-%2012.05.15.pdf" TargetMode="External"/><Relationship Id="rId671" Type="http://schemas.openxmlformats.org/officeDocument/2006/relationships/hyperlink" Target="file:///\\192.168.0.150\Commun\01-ATIS%20GROUP\020%20ATIS%20SAS\030%20DEPARTEMENT%20FINANCIER\010%20COMPTABILITE\EXERCISE%202016\020%20FACTURES%20ACHAT\EVOLUTEC\16-01%20JANVIER\EVOLUTEC%20-%20Fact%20160102042%20(BOUVIER)%20-%2031.01.16.pdf" TargetMode="External"/><Relationship Id="rId769" Type="http://schemas.openxmlformats.org/officeDocument/2006/relationships/hyperlink" Target="file:///\\192.168.0.150\Commun\01-ATIS%20GROUP\020%20ATIS%20SAS\030%20DEPARTEMENT%20FINANCIER\010%20COMPTABILITE\EXERCISE%202016\020%20FACTURES%20ACHAT\FONTANILLE%20Ludovic\16-01%20JANVIER\L%20FONTANILLE%20-%20Fact%202016_01%20-%2026.01.16.pdf" TargetMode="External"/><Relationship Id="rId976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6-06%20JUIN\AMA%20-%20Fact%20IVH1022-160601%20-%2009.06.6.pdf" TargetMode="External"/><Relationship Id="rId1399" Type="http://schemas.openxmlformats.org/officeDocument/2006/relationships/hyperlink" Target="file:///\\192.168.0.150\Commun\01-ATIS%20GROUP\020%20ATIS%20SAS\030%20DEPARTEMENT%20FINANCIER\010%20COMPTABILITE\EXERCISE%202017\020%20FACTURES%20ACHAT\NOVA%20SUBSEA\16-11%20NOVEMBRE\NOVA%20SUBSEA%20-%20Fact%205788%20(Abdallah%202016-11)%20-%2030.11.16.pdf" TargetMode="External"/><Relationship Id="rId324" Type="http://schemas.openxmlformats.org/officeDocument/2006/relationships/hyperlink" Target="file:///\\192.168.0.150\Commun\01-ATIS%20GROUP\020%20ATIS%20SAS\030%20DEPARTEMENT%20FINANCIER\010%20COMPTABILITE\EXERCISE%202014\020%20FACTURES%20ACHAT\ASSOCIATION%20SPORTIVE%20ELECTRICITE\Facture%20veille%20Challenge%20nucleaire.pdf" TargetMode="External"/><Relationship Id="rId531" Type="http://schemas.openxmlformats.org/officeDocument/2006/relationships/hyperlink" Target="file:///\\192.168.0.150\Commun\01-ATIS%20GROUP\020%20ATIS%20SAS\030%20DEPARTEMENT%20FINANCIER\010%20COMPTABILITE\EXERCISE%202016\020%20FACTURES%20ACHAT\COFREND\15-12%20DECEMBRE\COFREND%20-%20Cotisation%20Adh&#233;sion%202016%20-%2016.12.15.pdf" TargetMode="External"/><Relationship Id="rId629" Type="http://schemas.openxmlformats.org/officeDocument/2006/relationships/hyperlink" Target="file:///\\192.168.0.150\Commun\01-ATIS%20GROUP\020%20ATIS%20SAS\030%20DEPARTEMENT%20FINANCIER\010%20COMPTABILITE\EXERCISE%202016\020%20FACTURES%20ACHAT\TINDILLER%20&amp;%20PINTO\16-01%20JANVIER\TINDILLER%20&amp;%20PINTO%20-%20Fact%2026%20-%2017.01.16.pdf" TargetMode="External"/><Relationship Id="rId1161" Type="http://schemas.openxmlformats.org/officeDocument/2006/relationships/hyperlink" Target="file:///\\192.168.0.150\Commun\01-ATIS%20GROUP\020%20ATIS%20SAS\030%20DEPARTEMENT%20FINANCIER\010%20COMPTABILITE\EXERCISE%202016\020%20FACTURES%20ACHAT\VERISURE%20SECURITAS\16-08%20AOUT\VERISURE%20-%20Fact%201608C0083482%20-%2001.08.16.pdf" TargetMode="External"/><Relationship Id="rId1259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2339%20(1102016)%20-%2019.09.16.pdf" TargetMode="External"/><Relationship Id="rId1466" Type="http://schemas.openxmlformats.org/officeDocument/2006/relationships/hyperlink" Target="file:///\\192.168.0.150\Commun\01-ATIS%20GROUP\020%20ATIS%20SAS\030%20DEPARTEMENT%20FINANCIER\010%20COMPTABILITE\EXERCISE%202017\020%20FACTURES%20ACHAT\ORANGE\Contrat%20NZ08015\17-01%20JANVIER\ORANGE%20-%20Fact%20F6052931%20-%2001.01.17.pdf" TargetMode="External"/><Relationship Id="rId2005" Type="http://schemas.openxmlformats.org/officeDocument/2006/relationships/hyperlink" Target="file:///\\192.168.0.150\Commun\01-ATIS%20GROUP\020%20ATIS%20SAS\030%20DEPARTEMENT%20FINANCIER\010%20COMPTABILITE\EXERCISE%202017\020%20FACTURES%20ACHAT\APPARTCITY\17-07%20JUILLET\APPARTCITY%20-%20Fact%20PRO%20FORMA%20075_25578%20(S%20NAVIER)%20-%2012.07.17.pdf" TargetMode="External"/><Relationship Id="rId2212" Type="http://schemas.openxmlformats.org/officeDocument/2006/relationships/hyperlink" Target="file:///\\192.168.0.150\Commun\01-ATIS%20GROUP\020%20ATIS%20SAS\030%20DEPARTEMENT%20FINANCIER\010%20COMPTABILITE\EXERCISE%202018\020%20FACTURES%20ACHAT\LA%20POSTE\17-11%20NOVEMBRE\LA%20POSTE%20-%20Fact%2048852429%20-%2009.11.17.pdf" TargetMode="External"/><Relationship Id="rId836" Type="http://schemas.openxmlformats.org/officeDocument/2006/relationships/hyperlink" Target="file:///\\192.168.0.150\Commun\01-ATIS%20GROUP\020%20ATIS%20SAS\030%20DEPARTEMENT%20FINANCIER\010%20COMPTABILITE\EXERCISE%202016\020%20FACTURES%20ACHAT\PETZL\16-04%20AVRIL\PETZL%20-%20Fact%207000037022%20(0662016)%20-%2025.04.16.pdf" TargetMode="External"/><Relationship Id="rId1021" Type="http://schemas.openxmlformats.org/officeDocument/2006/relationships/hyperlink" Target="file:///\\192.168.0.150\Commun\01-ATIS%20GROUP\020%20ATIS%20SAS\030%20DEPARTEMENT%20FINANCIER\010%20COMPTABILITE\EXERCISE%202015\020%20FACTURES%20ACHAT\AWG\f&#233;vrier%202015\DEMANDE%20DE%20REMBOURSEMENT%204%20du%2003.02.15.pdf" TargetMode="External"/><Relationship Id="rId1119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6375%20(0922016)%20-%2021.07.16.pdf" TargetMode="External"/><Relationship Id="rId1673" Type="http://schemas.openxmlformats.org/officeDocument/2006/relationships/hyperlink" Target="file:///\\192.168.0.150\Commun\01-ATIS%20GROUP\020%20ATIS%20SAS\030%20DEPARTEMENT%20FINANCIER\010%20COMPTABILITE\EXERCISE%202017\020%20FACTURES%20ACHAT\PETIT%20Gilles\17-03%20MARS\G%20PETIT%20-%20Fact%202017%2003%20077%20-%2016.03.17.pdf" TargetMode="External"/><Relationship Id="rId1880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5%20MAI\PROWAR%20-%20Fact%20FI2%20-%2020.05.17.pdf" TargetMode="External"/><Relationship Id="rId1978" Type="http://schemas.openxmlformats.org/officeDocument/2006/relationships/hyperlink" Target="file:///\\192.168.0.150\Commun\01-ATIS%20GROUP\020%20ATIS%20SAS\030%20DEPARTEMENT%20FINANCIER\010%20COMPTABILITE\EXERCISE%202017\020%20FACTURES%20ACHAT\PETZL\17-07%20JUILLET\PETZL%20-%20Fact%207000170606%20(0952017)%20-%2003.07.17.pdf" TargetMode="External"/><Relationship Id="rId903" Type="http://schemas.openxmlformats.org/officeDocument/2006/relationships/hyperlink" Target="file:///\\192.168.0.150\Commun\01-ATIS%20GROUP\020%20ATIS%20SAS\030%20DEPARTEMENT%20FINANCIER\010%20COMPTABILITE\EXERCISE%202014\020%20FACTURES%20ACHAT\AXA\RCP\AXA_RCP4620830004_Q_010414-300914.pdf" TargetMode="External"/><Relationship Id="rId1326" Type="http://schemas.openxmlformats.org/officeDocument/2006/relationships/hyperlink" Target="file:///\\192.168.0.150\Commun\01-ATIS%20GROUP\020%20ATIS%20SAS\030%20DEPARTEMENT%20FINANCIER\010%20COMPTABILITE\EXERCISE%202017\020%20FACTURES%20ACHAT\INSEE\16-11%20NOVEMBRE\INSEE%20LEI%20-%20DEVIS%2010002705F10002758%20-%2005.11.16.pdf" TargetMode="External"/><Relationship Id="rId1533" Type="http://schemas.openxmlformats.org/officeDocument/2006/relationships/hyperlink" Target="file:///\\192.168.0.150\Commun\01-ATIS%20GROUP\020%20ATIS%20SAS\030%20DEPARTEMENT%20FINANCIER\010%20COMPTABILITE\EXERCISE%202017\020%20FACTURES%20ACHAT\CORIALIS\16-11%20NOVEMBRE\CORIALIS%20-%20Fact%2016265%20(DUPRAT%20Nov%20Services)%20-%2030.11.16.pdf" TargetMode="External"/><Relationship Id="rId1740" Type="http://schemas.openxmlformats.org/officeDocument/2006/relationships/hyperlink" Target="file:///\\192.168.0.150\Commun\01-ATIS%20GROUP\020%20ATIS%20SAS\030%20DEPARTEMENT%20FINANCIER\010%20COMPTABILITE\EXERCISE%202017\020%20FACTURES%20ACHAT\TOTAL\17-03%20MARS\TOTAL%20-%20Fact%20F7936024%20-%2031.03.17.pdf" TargetMode="External"/><Relationship Id="rId32" Type="http://schemas.openxmlformats.org/officeDocument/2006/relationships/hyperlink" Target="file:///\\192.168.0.150\Commun\01-ATIS%20GROUP\020%20ATIS%20SAS\030%20DEPARTEMENT%20FINANCIER\010%20COMPTABILITE\EXERCISE%202015\020%20FACTURES%20ACHAT\EVOLUTEC\f&#233;vrier%202015\EVOLUTEC%20Facture%20150201453.pdf" TargetMode="External"/><Relationship Id="rId1600" Type="http://schemas.openxmlformats.org/officeDocument/2006/relationships/hyperlink" Target="file:///\\192.168.0.150\Commun\01-ATIS%20GROUP\020%20ATIS%20SAS\030%20DEPARTEMENT%20FINANCIER\010%20COMPTABILITE\EXERCISE%202016\020%20FACTURES%20ACHAT\CORIALIS\16-08%20AOUT\CORIALIS%20-%20Fact%2016209%20(DUPRAT%20Services)%20-%2031.08.16.pdf" TargetMode="External"/><Relationship Id="rId1838" Type="http://schemas.openxmlformats.org/officeDocument/2006/relationships/hyperlink" Target="file:///\\192.168.0.150\Commun\01-ATIS%20GROUP\020%20ATIS%20SAS\030%20DEPARTEMENT%20FINANCIER\010%20COMPTABILITE\EXERCISE%202017\020%20FACTURES%20ACHAT\DPMC\17-04%20AVRIL\DPMC%20-%20Fact%2017.04.116%20(Conv%202017-04070)%20-%2014.04.17.pdf" TargetMode="External"/><Relationship Id="rId181" Type="http://schemas.openxmlformats.org/officeDocument/2006/relationships/hyperlink" Target="file:///\\192.168.0.150\Commun\01-ATIS%20GROUP\020%20ATIS%20SAS\030%20DEPARTEMENT%20FINANCIER\010%20COMPTABILITE\EXERCISE%202015\020%20FACTURES%20ACHAT\TOTAL%20GR\juin%202015\TOTAL%20-%20Fact%20F5E54332%20-%2015.06.15.pdf" TargetMode="External"/><Relationship Id="rId1905" Type="http://schemas.openxmlformats.org/officeDocument/2006/relationships/hyperlink" Target="file:///\\192.168.0.150\Commun\01-ATIS%20GROUP\020%20ATIS%20SAS\030%20DEPARTEMENT%20FINANCIER\010%20COMPTABILITE\EXERCISE%202017\020%20FACTURES%20ACHAT\VUILLEMIN%20Arnaud\17-05%20MAI\VUILLEMIN%20-%20Remboursement%20suite%20formation%20annul&#233;.pdf" TargetMode="External"/><Relationship Id="rId279" Type="http://schemas.openxmlformats.org/officeDocument/2006/relationships/hyperlink" Target="file:///\\192.168.0.150\Commun\01-ATIS%20GROUP\020%20ATIS%20SAS\030%20DEPARTEMENT%20FINANCIER\010%20COMPTABILITE\EXERCISE%202015\020%20FACTURES%20ACHAT\CLAUZARD%20M\juillet%202015\M%20CLAUZARD%20-%20Fact%200005%20-%2003.08.15.pdf" TargetMode="External"/><Relationship Id="rId486" Type="http://schemas.openxmlformats.org/officeDocument/2006/relationships/hyperlink" Target="file:///\\192.168.0.150\Commun\01-ATIS%20GROUP\020%20ATIS%20SAS\030%20DEPARTEMENT%20FINANCIER\010%20COMPTABILITE\EXERCISE%202016\020%20FACTURES%20ACHAT\SIE%20MARIGNANE%20(TVS)\SIE%20MARIGNANE%20-%20Taxe%20V&#233;hicules%20Soci&#233;t&#233;s%202015%20-%2026.11.15.pdf" TargetMode="External"/><Relationship Id="rId693" Type="http://schemas.openxmlformats.org/officeDocument/2006/relationships/hyperlink" Target="file:///\\192.168.0.150\Commun\01-ATIS%20GROUP\020%20ATIS%20SAS\030%20DEPARTEMENT%20FINANCIER\010%20COMPTABILITE\EXERCISE%202015\020%20FACTURES%20ACHAT\SCI%20COUPERIGNE\15-02%20FEVRIER\SCI%20COUPERIGNE%20Facture%20648%20du%2023.02.15.pdf" TargetMode="External"/><Relationship Id="rId2167" Type="http://schemas.openxmlformats.org/officeDocument/2006/relationships/hyperlink" Target="file:///\\192.168.0.150\Commun\01-ATIS%20GROUP\020%20ATIS%20SAS\030%20DEPARTEMENT%20FINANCIER\010%20COMPTABILITE\EXERCISE%202018\020%20FACTURES%20ACHAT\ARSYS\17-10%20OCTOBRE\ARSYS%20-%20FR2017A002514%20-%2018.10.17.pdf" TargetMode="External"/><Relationship Id="rId139" Type="http://schemas.openxmlformats.org/officeDocument/2006/relationships/hyperlink" Target="file:///\\192.168.0.150\Commun\01-ATIS%20GROUP\020%20ATIS%20SAS\030%20DEPARTEMENT%20FINANCIER\010%20COMPTABILITE\EXERCISE%202015\020%20FACTURES%20ACHAT\PETZL\mars%202015\Facture%20627539%20du%2031.03.15.pdf" TargetMode="External"/><Relationship Id="rId346" Type="http://schemas.openxmlformats.org/officeDocument/2006/relationships/hyperlink" Target="file:///\\192.168.0.150\Commun\01-ATIS%20GROUP\020%20ATIS%20SAS\030%20DEPARTEMENT%20FINANCIER\010%20COMPTABILITE\EXERCISE%202015\020%20FACTURES%20ACHAT\CMETE\ao&#251;t%202015\CMETE%20-%20Fact%2041%20(G%20PITAVIN)%20-%2031.08.15.pdf" TargetMode="External"/><Relationship Id="rId553" Type="http://schemas.openxmlformats.org/officeDocument/2006/relationships/hyperlink" Target="file:///\\192.168.0.150\Commun\01-ATIS%20GROUP\020%20ATIS%20SAS\030%20DEPARTEMENT%20FINANCIER\010%20COMPTABILITE\EXERCISE%202016\020%20FACTURES%20ACHAT\LANZA%20Charles\15-12%20DECEMBRE\C%20LANZA%20-%20Fact%20F151216%20-%2016.12.15.pdf" TargetMode="External"/><Relationship Id="rId760" Type="http://schemas.openxmlformats.org/officeDocument/2006/relationships/hyperlink" Target="file:///\\192.168.0.150\Commun\01-ATIS%20GROUP\020%20ATIS%20SAS\030%20DEPARTEMENT%20FINANCIER\010%20COMPTABILITE\EXERCISE%202014\020%20FACTURES%20ACHAT\ENERJIA\F2013.2108_ENERJIA_301113.pdf" TargetMode="External"/><Relationship Id="rId998" Type="http://schemas.openxmlformats.org/officeDocument/2006/relationships/hyperlink" Target="file:///\\192.168.0.150\Commun\01-ATIS%20GROUP\020%20ATIS%20SAS\030%20DEPARTEMENT%20FINANCIER\010%20COMPTABILITE\EXERCISE%202014\020%20FACTURES%20ACHAT\PETZL\FACTURE_I_542447.PDF" TargetMode="External"/><Relationship Id="rId1183" Type="http://schemas.openxmlformats.org/officeDocument/2006/relationships/hyperlink" Target="file:///\\192.168.0.150\Commun\01-ATIS%20GROUP\020%20ATIS%20SAS\030%20DEPARTEMENT%20FINANCIER\010%20COMPTABILITE\EXERCISE%202016\020%20FACTURES%20ACHAT\ACTUAL%20SETT%20IDF\16-08%20AOUT\ACTUAL%20IDF%20-%20Fact%2075400204%20-%2031.08.16.pdf" TargetMode="External"/><Relationship Id="rId1390" Type="http://schemas.openxmlformats.org/officeDocument/2006/relationships/hyperlink" Target="file:///\\192.168.0.150\Commun\01-ATIS%20GROUP\020%20ATIS%20SAS\030%20DEPARTEMENT%20FINANCIER\010%20COMPTABILITE\EXERCISE%202017\020%20FACTURES%20ACHAT\ATIS%20CONGO\16-11%20NOVEMBRE\ATIS%20CONGO%20-%20Fact%20CG2032016ATIS%20(LOUKELO)%20-%2030.11.16.pdf" TargetMode="External"/><Relationship Id="rId2027" Type="http://schemas.openxmlformats.org/officeDocument/2006/relationships/hyperlink" Target="file:///\\192.168.0.150\Commun\01-ATIS%20GROUP\020%20ATIS%20SAS\030%20DEPARTEMENT%20FINANCIER\010%20COMPTABILITE\EXERCISE%202017\020%20FACTURES%20ACHAT\NOVA%20PEOPLE\17-07%20JUILLET\NOVA%20PEOPLE%20-%20Fact%206399(CATALAN)%20-%2031.07.17.pdf" TargetMode="External"/><Relationship Id="rId2234" Type="http://schemas.openxmlformats.org/officeDocument/2006/relationships/hyperlink" Target="file:///\\192.168.0.150\Commun\01-ATIS%20GROUP\020%20ATIS%20SAS\030%20DEPARTEMENT%20FINANCIER\010%20COMPTABILITE\EXERCISE%202018\020%20FACTURES%20ACHAT\LAKKIMI%20Karim\17-11%20NOVEMBRE\LAKKIMI%20-%20Fact%20TEPA_KAO_ATISSAS_16_NOV2017%20-%2024.11.17.pdf" TargetMode="External"/><Relationship Id="rId206" Type="http://schemas.openxmlformats.org/officeDocument/2006/relationships/hyperlink" Target="file:///\\192.168.0.150\Commun\01-ATIS%20GROUP\020%20ATIS%20SAS\030%20DEPARTEMENT%20FINANCIER\010%20COMPTABILITE\EXERCISE%202015\020%20FACTURES%20ACHAT\ORANGE%20ACCESS\ORANGE%20ACCESS%20-%20Fact%2020150358%20(Assessment%20IRATA%20Michel%20HEEZEN%2019.06.15)%20-%2029.06.15.pdf" TargetMode="External"/><Relationship Id="rId413" Type="http://schemas.openxmlformats.org/officeDocument/2006/relationships/hyperlink" Target="file:///\\192.168.0.150\Commun\01-ATIS%20GROUP\020%20ATIS%20SAS\030%20DEPARTEMENT%20FINANCIER\010%20COMPTABILITE\EXERCISE%202016\020%20FACTURES%20ACHAT\ORANGE\0442437967\15-10%20OCTOBRE\ORANGE%20-%20Fact%200442437967%2015H5-%201D10%20-%2013.10.15.pdf" TargetMode="External"/><Relationship Id="rId858" Type="http://schemas.openxmlformats.org/officeDocument/2006/relationships/hyperlink" Target="file:///\\192.168.0.150\Commun\01-ATIS%20GROUP\020%20ATIS%20SAS\030%20DEPARTEMENT%20FINANCIER\010%20COMPTABILITE\EXERCISE%202016\020%20FACTURES%20ACHAT\COENS%20ENERGY\16-04%20AVRIL\COENS%20-%20Fact%20193167-02-MP1603-02%20(Mob%20Demob%20SH%20PARK)%20-%2027.04.16.pdf" TargetMode="External"/><Relationship Id="rId1043" Type="http://schemas.openxmlformats.org/officeDocument/2006/relationships/hyperlink" Target="file:///\\192.168.0.150\Commun\01-ATIS%20GROUP\020%20ATIS%20SAS\030%20DEPARTEMENT%20FINANCIER\010%20COMPTABILITE\EXERCISE%202015\020%20FACTURES%20ACHAT\SIXT%20LOCATION\ao&#251;t%202015\SIXT%20-%20Fact%2055103213%20(avoir)%20-%2027.08.15.pdf" TargetMode="External"/><Relationship Id="rId1488" Type="http://schemas.openxmlformats.org/officeDocument/2006/relationships/hyperlink" Target="file:///\\192.168.0.150\Commun\01-ATIS%20GROUP\020%20ATIS%20SAS\030%20DEPARTEMENT%20FINANCIER\010%20COMPTABILITE\EXERCISE%202017\020%20FACTURES%20ACHAT\CORIATIS\17-01%20JANVIER\CORIATIS%20-%20Fact%2017013%20-%2003.01.17.pdf" TargetMode="External"/><Relationship Id="rId1695" Type="http://schemas.openxmlformats.org/officeDocument/2006/relationships/hyperlink" Target="file:///\\192.168.0.150\Commun\01-ATIS%20GROUP\020%20ATIS%20SAS\030%20DEPARTEMENT%20FINANCIER\010%20COMPTABILITE\EXERCISE%202017\020%20FACTURES%20ACHAT\PETZL\17-03%20MARS\PETZL%20-%20Fact%207000136534%20(0652017)%20-%2021.03.17.pdf" TargetMode="External"/><Relationship Id="rId620" Type="http://schemas.openxmlformats.org/officeDocument/2006/relationships/hyperlink" Target="file:///\\192.168.0.150\Commun\01-ATIS%20GROUP\020%20ATIS%20SAS\030%20DEPARTEMENT%20FINANCIER\010%20COMPTABILITE\EXERCISE%202016\020%20FACTURES%20ACHAT\PIRES%20Virginie\16-01%20JANVIER\PIRES%20Virginie%20-%20Fact%2081%20-%2020.01.16.pdf" TargetMode="External"/><Relationship Id="rId718" Type="http://schemas.openxmlformats.org/officeDocument/2006/relationships/hyperlink" Target="file:///\\192.168.0.150\Commun\01-ATIS%20GROUP\020%20ATIS%20SAS\030%20DEPARTEMENT%20FINANCIER\010%20COMPTABILITE\EXERCISE%202016\020%20FACTURES%20ACHAT\EUROSTRAL\16-02%20FEVRIER" TargetMode="External"/><Relationship Id="rId925" Type="http://schemas.openxmlformats.org/officeDocument/2006/relationships/hyperlink" Target="file:///\\192.168.0.150\Commun\01-ATIS%20GROUP\020%20ATIS%20SAS\030%20DEPARTEMENT%20FINANCIER\010%20COMPTABILITE\EXERCISE%202016\020%20FACTURES%20ACHAT\URBAN%20EVASION\16-05%20MAI\URBAN%20EVASION%20-%20Fact%202016-05-020%20-%2030.05.16.pdf" TargetMode="External"/><Relationship Id="rId1250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6-09%20SEPTEMBRE\AMA%20-%20Fact%20IVH1022-160901%20-%2012.09.16.pdf" TargetMode="External"/><Relationship Id="rId1348" Type="http://schemas.openxmlformats.org/officeDocument/2006/relationships/hyperlink" Target="file:///\\192.168.0.150\Commun\01-ATIS%20GROUP\020%20ATIS%20SAS\030%20DEPARTEMENT%20FINANCIER\010%20COMPTABILITE\EXERCISE%202017\020%20FACTURES%20ACHAT\ANGALAVOQ%20(T%20CORNU)\16-10%20OCTOBRE\ANGALAVOQ%20-%20Fact%202016042%20-%2001.10.16.doc" TargetMode="External"/><Relationship Id="rId1555" Type="http://schemas.openxmlformats.org/officeDocument/2006/relationships/hyperlink" Target="file:///\\192.168.0.150\Commun\01-ATIS%20GROUP\020%20ATIS%20SAS\030%20DEPARTEMENT%20FINANCIER\010%20COMPTABILITE\EXERCISE%202017\020%20FACTURES%20ACHAT\STARLAN\17-02%20FEVRIER\STARLAN%20-%20Fact%202017-164%20-%2001.02.17.pdf" TargetMode="External"/><Relationship Id="rId1762" Type="http://schemas.openxmlformats.org/officeDocument/2006/relationships/hyperlink" Target="file:///\\192.168.0.150\Commun\01-ATIS%20GROUP\020%20ATIS%20SAS\030%20DEPARTEMENT%20FINANCIER\010%20COMPTABILITE\EXERCISE%202017\020%20FACTURES%20ACHAT\CORIALIS\17-03%20MARS\CORIALIS%20-%20Fact%2017041%20(SOARES%20Service)%20-%2031.03.17.pdf" TargetMode="External"/><Relationship Id="rId1110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5301%20(0892016)%20-%2019.07.16.pdf" TargetMode="External"/><Relationship Id="rId1208" Type="http://schemas.openxmlformats.org/officeDocument/2006/relationships/hyperlink" Target="file:///\\192.168.0.150\Commun\01-ATIS%20GROUP\020%20ATIS%20SAS\030%20DEPARTEMENT%20FINANCIER\COMFORT%20HOTEL\16-10%20OCTOBRE\COMFORT%20HOTEL%20-%20Fact%207848%20(BURNARD)%20-%2007.10.16.pdf" TargetMode="External"/><Relationship Id="rId1415" Type="http://schemas.openxmlformats.org/officeDocument/2006/relationships/hyperlink" Target="file:///\\192.168.0.150\Commun\01-ATIS%20GROUP\020%20ATIS%20SAS\030%20DEPARTEMENT%20FINANCIER\010%20COMPTABILITE\EXERCISE%202016\020%20FACTURES%20ACHAT\DIAC%20LOCATION\15-11%20NOVEMBRE\DIAC%20-%20Fact%20T50850619%20-%2001.11.15.pdf" TargetMode="External"/><Relationship Id="rId54" Type="http://schemas.openxmlformats.org/officeDocument/2006/relationships/hyperlink" Target="file:///\\192.168.0.150\Commun\01-ATIS%20GROUP\020%20ATIS%20SAS\030%20DEPARTEMENT%20FINANCIER\010%20COMPTABILITE\EXERCISE%202015\020%20FACTURES%20ACHAT\IRATA\avril%202015\Invoice%20139225%20from%20IRATA%20International%20-%2010_04_2015.pdf" TargetMode="External"/><Relationship Id="rId1622" Type="http://schemas.openxmlformats.org/officeDocument/2006/relationships/hyperlink" Target="file:///\\192.168.0.150\Commun\01-ATIS%20GROUP\020%20ATIS%20SAS\030%20DEPARTEMENT%20FINANCIER\010%20COMPTABILITE\EXERCISE%202017\020%20FACTURES%20ACHAT\AXA\RC%20PRESTA%204620830004\011016%20-%20010417" TargetMode="External"/><Relationship Id="rId1927" Type="http://schemas.openxmlformats.org/officeDocument/2006/relationships/hyperlink" Target="file:///\\192.168.0.150\Commun\01-ATIS%20GROUP\020%20ATIS%20SAS\030%20DEPARTEMENT%20FINANCIER\010%20COMPTABILITE\EXERCISE%202017\020%20FACTURES%20ACHAT\ROPE%20ACCESS%20TRAINING%20(PEYRET%20P)\17-06%20JUIN\ROPE%20ACCESS%20TRAINING%20-%20Fact%202017-030%20-%2016.06.17.pdf" TargetMode="External"/><Relationship Id="rId2091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9%20SEPTEMBRE\PROWAR%20-%20Fact%20TM9%20-%2002.09.17.pdf" TargetMode="External"/><Relationship Id="rId2189" Type="http://schemas.openxmlformats.org/officeDocument/2006/relationships/hyperlink" Target="file:///\\192.168.0.150\Commun\01-ATIS%20GROUP\020%20ATIS%20SAS\030%20DEPARTEMENT%20FINANCIER\010%20COMPTABILITE\EXERCISE%202018\020%20FACTURES%20ACHAT\BRUNEAU\17-10%20OCTOBRE\BRUNEAU%20-%20Fact%2015.561.688%20-%2026.10.17.pdf" TargetMode="External"/><Relationship Id="rId270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62%20-%20Online%201st%20registration%20Khemchand%20RATTAN%20-%2029.07.15.pdf" TargetMode="External"/><Relationship Id="rId130" Type="http://schemas.openxmlformats.org/officeDocument/2006/relationships/hyperlink" Target="file:///\\192.168.0.150\Commun\01-ATIS%20GROUP\020%20ATIS%20SAS\030%20DEPARTEMENT%20FINANCIER\010%20COMPTABILITE\EXERCISE%202015\020%20FACTURES%20ACHAT\CBSA\mai%202015\CBSA%20-%20Fact%20ATS%2015.05%20-%20VM%20Luc%20GINET%20f&#233;v15%20-%2026.05.15.pdf" TargetMode="External"/><Relationship Id="rId368" Type="http://schemas.openxmlformats.org/officeDocument/2006/relationships/hyperlink" Target="file:///\\192.168.0.150\Commun\01-ATIS%20GROUP\020%20ATIS%20SAS\030%20DEPARTEMENT%20FINANCIER\010%20COMPTABILITE\EXERCISE%202016\020%20FACTURES%20ACHAT\TINDILLER%20&amp;%20PINTO\15-10%20OCTOBRE\TINDILLER%20PINTO%20-%20Fact%200010%20-%2005.10.15.pdf" TargetMode="External"/><Relationship Id="rId575" Type="http://schemas.openxmlformats.org/officeDocument/2006/relationships/hyperlink" Target="file:///\\192.168.0.150\Commun\01-ATIS%20GROUP\020%20ATIS%20SAS\030%20DEPARTEMENT%20FINANCIER\010%20COMPTABILITE\EXERCISE%202015\020%20FACTURES%20ACHAT\EVOLUTEC\15.09%20SEPTEMBRE\09-15%20SEPTEMBRE_Fac_EI150900943%255b1%255d.pdf" TargetMode="External"/><Relationship Id="rId782" Type="http://schemas.openxmlformats.org/officeDocument/2006/relationships/hyperlink" Target="file:///\\192.168.0.150\Commun\01-ATIS%20GROUP\020%20ATIS%20SAS\030%20DEPARTEMENT%20FINANCIER\010%20COMPTABILITE\EXERCISE%202016\020%20FACTURES%20ACHAT\ORANGE\CONTRAT%20NZ08015\16-04%20AVRIL\ORANGE%20-%20Fact%20F5634102%20-%2001.04.16.pdf" TargetMode="External"/><Relationship Id="rId2049" Type="http://schemas.openxmlformats.org/officeDocument/2006/relationships/hyperlink" Target="file:///\\192.168.0.150\Commun\01-ATIS%20GROUP\020%20ATIS%20SAS\030%20DEPARTEMENT%20FINANCIER\010%20COMPTABILITE\EXERCISE%202017\020%20FACTURES%20ACHAT\TOTAL\17-07%20JUILLET\TOTAL%20-%20Fact%20F7M99484%20-%2031.07.17.pdf" TargetMode="External"/><Relationship Id="rId2256" Type="http://schemas.openxmlformats.org/officeDocument/2006/relationships/hyperlink" Target="file:///\\192.168.0.150\Commun\01-ATIS%20GROUP\020%20ATIS%20SAS\030%20DEPARTEMENT%20FINANCIER\010%20COMPTABILITE\EXERCISE%202018\020%20FACTURES%20ACHAT\SCI%20MONT%20AUGUSTIN\17-12%20DECEMBRE\SCI%20MONT%20AUGUSTIN%20-%20Fact%202017.12_01%20-%2013.12.17.pdf" TargetMode="External"/><Relationship Id="rId228" Type="http://schemas.openxmlformats.org/officeDocument/2006/relationships/hyperlink" Target="file:///\\192.168.0.150\Commun\01-ATIS%20GROUP\020%20ATIS%20SAS\030%20DEPARTEMENT%20FINANCIER\010%20COMPTABILITE\EXERCISE%202015\020%20FACTURES%20ACHAT\FONTANILLE\2015%2005\FONTANILLE%20-%20Fact%202015%2005%20REV01%20-%2026.05.15.pdf" TargetMode="External"/><Relationship Id="rId435" Type="http://schemas.openxmlformats.org/officeDocument/2006/relationships/hyperlink" Target="file:///\\192.168.0.150\Commun\01-ATIS%20GROUP\020%20ATIS%20SAS\030%20DEPARTEMENT%20FINANCIER\010%20COMPTABILITE\EXERCISE%202016\020%20FACTURES%20ACHAT\BEAL\15-10%20OCTOBRE\BEAL%20-%20Fact%20FA156595%20-%2020.10.15.pdf" TargetMode="External"/><Relationship Id="rId642" Type="http://schemas.openxmlformats.org/officeDocument/2006/relationships/hyperlink" Target="file:///\\192.168.0.150\Commun\01-ATIS%20GROUP\020%20ATIS%20SAS\030%20DEPARTEMENT%20FINANCIER\010%20COMPTABILITE\EXERCISE%202016\020%20FACTURES%20ACHAT\HILTI\16-01%20JANVIER\HILTI%20-%20Fact%20FM%204092259150%20-%2001.01.16.pdf" TargetMode="External"/><Relationship Id="rId1065" Type="http://schemas.openxmlformats.org/officeDocument/2006/relationships/hyperlink" Target="file:///\\192.168.0.150\Commun\01-ATIS%20GROUP\020%20ATIS%20SAS\030%20DEPARTEMENT%20FINANCIER\010%20COMPTABILITE\EXERCISE%202016\020%20FACTURES%20ACHAT\NOVA%20SUBSEA\16-06%20JUIN\NOVA%20SUBSEA%20-%20Fact%205238%20(ABDALLAH)%20-%2030.06.16.pdf" TargetMode="External"/><Relationship Id="rId1272" Type="http://schemas.openxmlformats.org/officeDocument/2006/relationships/hyperlink" Target="file:///\\192.168.0.150\Commun\01-ATIS%20GROUP\020%20ATIS%20SAS\030%20DEPARTEMENT%20FINANCIER\010%20COMPTABILITE\EXERCISE%202016\020%20FACTURES%20ACHAT\POLE%20EMPLOI%20EXPATRIES\16-09%20SEPTEMBRE\PE%20EXPAT%20-%20Cotisation%203eme%20T%202016%20-%2003.10.16.pdf" TargetMode="External"/><Relationship Id="rId2116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6125%20(Mission%20to%20Oslo-2017.01.16-2017.01.18)%20-%2028.03.17.pdf" TargetMode="External"/><Relationship Id="rId502" Type="http://schemas.openxmlformats.org/officeDocument/2006/relationships/hyperlink" Target="file:///\\192.168.0.150\Commun\01-ATIS%20GROUP\020%20ATIS%20SAS\030%20DEPARTEMENT%20FINANCIER\010%20COMPTABILITE\EXERCISE%202016\020%20FACTURES%20ACHAT\LODGIS%20BAYEN%20PERDIGUES\15-10%20OCTOBRE\quittance%20de%20loyer%20BAYEN%20octobre%202015.pdf" TargetMode="External"/><Relationship Id="rId947" Type="http://schemas.openxmlformats.org/officeDocument/2006/relationships/hyperlink" Target="file:///\\192.168.0.150\Commun\01-ATIS%20GROUP\020%20ATIS%20SAS\030%20DEPARTEMENT%20FINANCIER\010%20COMPTABILITE\EXERCISE%202016\020%20FACTURES%20ACHAT\NOVA%20SUBSEA\16-06%20JUIN\NOVA%20SUBSEA%20-%20Fact%205190%20-%2001.06.16.pdf" TargetMode="External"/><Relationship Id="rId1132" Type="http://schemas.openxmlformats.org/officeDocument/2006/relationships/hyperlink" Target="file:///\\192.168.0.150\Commun\01-ATIS%20GROUP\020%20ATIS%20SAS\030%20DEPARTEMENT%20FINANCIER\010%20COMPTABILITE\EXERCISE%202016\020%20FACTURES%20ACHAT\BIO%20NET%20GROUP\16-07%20JUILLET\BIO%20NET%20-%20Fact%20FA0840%20-%2031.07.16.pdf" TargetMode="External"/><Relationship Id="rId1577" Type="http://schemas.openxmlformats.org/officeDocument/2006/relationships/hyperlink" Target="file:///\\192.168.0.150\Commun\01-ATIS%20GROUP\020%20ATIS%20SAS\030%20DEPARTEMENT%20FINANCIER\010%20COMPTABILITE\EXERCISE%202017\020%20FACTURES%20ACHAT\VITROLLES%20AUTOS%20ET%20SCES\17-02%20FEVRIER\VITROLLES%20AUTOS%20SCES%20-%20Fact%2020170202%20-%2002.02.17.pdf" TargetMode="External"/><Relationship Id="rId1784" Type="http://schemas.openxmlformats.org/officeDocument/2006/relationships/hyperlink" Target="file:///\\192.168.0.150\Commun\01-ATIS%20GROUP\020%20ATIS%20SAS\030%20DEPARTEMENT%20FINANCIER\010%20COMPTABILITE\EXERCISE%202017\020%20FACTURES%20ACHAT\PETZL\17-04%20AVRIL\PETZL%20-%20Fact%207000145349%20(0782017)%20-%2018.04.17.pdf" TargetMode="External"/><Relationship Id="rId1991" Type="http://schemas.openxmlformats.org/officeDocument/2006/relationships/hyperlink" Target="file:///\\192.168.0.150\Commun\01-ATIS%20GROUP\020%20ATIS%20SAS\030%20DEPARTEMENT%20FINANCIER\010%20COMPTABILITE\EXERCISE%202017\020%20FACTURES%20ACHAT\REESO\17-07%20JUILLET\REESO%20-%20Fact%20FC0001%20-%2006.07.17.pdf" TargetMode="External"/><Relationship Id="rId76" Type="http://schemas.openxmlformats.org/officeDocument/2006/relationships/hyperlink" Target="file:///\\192.168.0.150\Commun\01-ATIS%20GROUP\020%20ATIS%20SAS\030%20DEPARTEMENT%20FINANCIER\010%20COMPTABILITE\EXERCISE%202015\020%20FACTURES%20ACHAT\ORANGE\04%2042%2043%2079%2067\avril%202015\ORANGE%20Facture%20du%2014.04.15.pdf" TargetMode="External"/><Relationship Id="rId807" Type="http://schemas.openxmlformats.org/officeDocument/2006/relationships/hyperlink" Target="file:///\\192.168.0.150\Commun\01-ATIS%20GROUP\020%20ATIS%20SAS\030%20DEPARTEMENT%20FINANCIER\010%20COMPTABILITE\EXERCISE%202016\020%20FACTURES%20ACHAT\SC%20SOLO%20SRL\16-04%20AVRIL\SC%20SOLO%20-%20Fact%2024%20-%2011.04.16.pdf" TargetMode="External"/><Relationship Id="rId1437" Type="http://schemas.openxmlformats.org/officeDocument/2006/relationships/hyperlink" Target="file:///\\192.168.0.150\Commun\01-ATIS%20GROUP\020%20ATIS%20SAS\030%20DEPARTEMENT%20FINANCIER\010%20COMPTABILITE\EXERCISE%202015\020%20FACTURES%20ACHAT\ORANGE\Contrat%20NZ08015\ORANGE%20Facture%20loyer%20mars%202015.pdf" TargetMode="External"/><Relationship Id="rId1644" Type="http://schemas.openxmlformats.org/officeDocument/2006/relationships/hyperlink" Target="file:///\\192.168.0.150\Commun\01-ATIS%20GROUP\020%20ATIS%20SAS\030%20DEPARTEMENT%20FINANCIER\010%20COMPTABILITE\EXERCISE%202017\020%20FACTURES%20ACHAT\DPMC\17-02%20FEVRIER\DPMC%20-%20Fact%2017.02.050%20(conv%2020170239)%20-%2017.02.17.pdf" TargetMode="External"/><Relationship Id="rId1851" Type="http://schemas.openxmlformats.org/officeDocument/2006/relationships/hyperlink" Target="file:///\\192.168.0.150\Commun\01-ATIS%20GROUP\020%20ATIS%20SAS\030%20DEPARTEMENT%20FINANCIER\010%20COMPTABILITE\EXERCISE%202017\020%20FACTURES%20ACHAT\CORIALIS\17-04%20AVRIL\CORIALIS%20-%20Fact%2017053%20(SOARES)%20-%2030.04.17.pdf" TargetMode="External"/><Relationship Id="rId1504" Type="http://schemas.openxmlformats.org/officeDocument/2006/relationships/hyperlink" Target="file:///\\192.168.0.150\Commun\01-ATIS%20GROUP\020%20ATIS%20SAS\030%20DEPARTEMENT%20FINANCIER\010%20COMPTABILITE\EXERCISE%202017\020%20FACTURES%20ACHAT\AWG\16-12%20DECEMBRE\AWG%20-%20NDD%20001_16%20-%2030.12.16.pdf" TargetMode="External"/><Relationship Id="rId1711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3%20MARS\PROWAR%20NAVIER%20-%20Fact%205%20-%2002.03.17.pdf" TargetMode="External"/><Relationship Id="rId1949" Type="http://schemas.openxmlformats.org/officeDocument/2006/relationships/hyperlink" Target="file:///\\192.168.0.150\Commun\01-ATIS%20GROUP\020%20ATIS%20SAS\030%20DEPARTEMENT%20FINANCIER\010%20COMPTABILITE\EXERCISE%202017\020%20FACTURES%20ACHAT\PROGRESSIVE\17-03%20MARS\PROGRESSIVE%20-%20Fact%2001008000650569%20-%2031.03.17.pdf" TargetMode="External"/><Relationship Id="rId292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94%20-%2010.08.15.pdf" TargetMode="External"/><Relationship Id="rId1809" Type="http://schemas.openxmlformats.org/officeDocument/2006/relationships/hyperlink" Target="file:///\\192.168.0.150\Commun\01-ATIS%20GROUP\020%20ATIS%20SAS\030%20DEPARTEMENT%20FINANCIER\010%20COMPTABILITE\EXERCISE%202017\020%20FACTURES%20ACHAT\PETZL\17-04%20AVRIL\PETZL%20-%20Fact%207000148488%20(0812017)%20-%2027.04.17.pdf" TargetMode="External"/><Relationship Id="rId597" Type="http://schemas.openxmlformats.org/officeDocument/2006/relationships/hyperlink" Target="file:///\\192.168.0.150\Commun\01-ATIS%20GROUP\020%20ATIS%20SAS\030%20DEPARTEMENT%20FINANCIER\010%20COMPTABILITE\EXERCISE%202016\020%20FACTURES%20ACHAT\POLE%20EMPLOI%20EXPATRIES\15-12%20DECEMBRE\POLE%20EMPLOI%20EXPAT%20-%20Bordereau%20de%20cotisation%20T4%202015%20-%2006.01.16.pdf" TargetMode="External"/><Relationship Id="rId2180" Type="http://schemas.openxmlformats.org/officeDocument/2006/relationships/hyperlink" Target="file:///\\192.168.0.150\Commun\01-ATIS%20GROUP\020%20ATIS%20SAS\030%20DEPARTEMENT%20FINANCIER\010%20COMPTABILITE\EXERCISE%202017\020%20FACTURES%20ACHAT\ORANGE\Compte%2061021161\17-09%20SEPTEMBRE\ORANGE%20-%20Fact%2055609931-%2030.09.17.pdf" TargetMode="External"/><Relationship Id="rId152" Type="http://schemas.openxmlformats.org/officeDocument/2006/relationships/hyperlink" Target="file:///\\192.168.0.150\Commun\01-ATIS%20GROUP\020%20ATIS%20SAS\030%20DEPARTEMENT%20FINANCIER\010%20COMPTABILITE\EXERCISE%202015\020%20FACTURES%20ACHAT\IRATA\mai%20juin%202015\juin%202015\IRATA%20-%20Fact%20140170%20-%20Online%201st%20registration%20St&#233;hane%20LAW%20TIVE%20-%2003.06.15.pdf" TargetMode="External"/><Relationship Id="rId457" Type="http://schemas.openxmlformats.org/officeDocument/2006/relationships/hyperlink" Target="file:///\\192.168.0.150\Commun\01-ATIS%20GROUP\020%20ATIS%20SAS\030%20DEPARTEMENT%20FINANCIER\010%20COMPTABILITE\EXERCISE%202016\020%20FACTURES%20ACHAT\APRIL\3&#232;me%20T%202015" TargetMode="External"/><Relationship Id="rId1087" Type="http://schemas.openxmlformats.org/officeDocument/2006/relationships/hyperlink" Target="file:///\\192.168.0.150\Commun\01-ATIS%20GROUP\020%20ATIS%20SAS\030%20DEPARTEMENT%20FINANCIER\010%20COMPTABILITE\EXERCISE%202016\020%20FACTURES%20ACHAT\FONTANILLE%20Ludovic\16-06%20JUIN\L%20FONTANILLE%20-%20Fact%202016%2006%20REV0%20-%2010.06.16.pdf" TargetMode="External"/><Relationship Id="rId1294" Type="http://schemas.openxmlformats.org/officeDocument/2006/relationships/hyperlink" Target="file:///\\192.168.0.150\Commun\01-ATIS%20GROUP\020%20ATIS%20SAS\030%20DEPARTEMENT%20FINANCIER\010%20COMPTABILITE\EXERCISE%202017\020%20FACTURES%20ACHAT\TOTAL\16-10%20OCTOBRE\TOTAL%20-%20Augmentation%20plafond%20garantie%20contrat%20-%2024.10.16.pdf" TargetMode="External"/><Relationship Id="rId2040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803-%2028.07.17.pdf" TargetMode="External"/><Relationship Id="rId2138" Type="http://schemas.openxmlformats.org/officeDocument/2006/relationships/hyperlink" Target="file:///\\192.168.0.150\Commun\01-ATIS%20GROUP\020%20ATIS%20SAS\030%20DEPARTEMENT%20FINANCIER\010%20COMPTABILITE\EXERCISE%202017\020%20FACTURES%20ACHAT\BIO%20NET\17-09%20SEPTEMBRE\BIO%20NET%20-%20Fact%201287-%2030.09.17.pdf" TargetMode="External"/><Relationship Id="rId664" Type="http://schemas.openxmlformats.org/officeDocument/2006/relationships/hyperlink" Target="file:///\\192.168.0.150\Commun\01-ATIS%20GROUP\020%20ATIS%20SAS\030%20DEPARTEMENT%20FINANCIER\010%20COMPTABILITE\EXERCISE%202016\020%20FACTURES%20ACHAT\EVOLUTEC\16-01%20JANVIER\EVOLUTEC%20-%20Fact%20EI160101039%20(LOUBET)%20-%2031.01.16.pdf" TargetMode="External"/><Relationship Id="rId871" Type="http://schemas.openxmlformats.org/officeDocument/2006/relationships/hyperlink" Target="file:///\\192.168.0.150\Commun\01-ATIS%20GROUP\020%20ATIS%20SAS\030%20DEPARTEMENT%20FINANCIER\010%20COMPTABILITE\EXERCISE%202016\020%20FACTURES%20ACHAT\ENERJIA\16-02%20FEVRIER\ENERJIA%20-%20Fact%203888%20(REISER)%20-%2029.02.16.pdf" TargetMode="External"/><Relationship Id="rId969" Type="http://schemas.openxmlformats.org/officeDocument/2006/relationships/hyperlink" Target="file:///\\192.168.0.150\Commun\01-ATIS%20GROUP\020%20ATIS%20SAS\030%20DEPARTEMENT%20FINANCIER\010%20COMPTABILITE\EXERCISE%202016\020%20FACTURES%20ACHAT\MVA%20(Magali%20VALDOR)\16-06%20JUIN\MVA%20-%20Fact%202016060003%20-%2005.06.16.pdf" TargetMode="External"/><Relationship Id="rId1599" Type="http://schemas.openxmlformats.org/officeDocument/2006/relationships/hyperlink" Target="file:///\\192.168.0.150\Commun\01-ATIS%20GROUP\020%20ATIS%20SAS\030%20DEPARTEMENT%20FINANCIER\010%20COMPTABILITE\EXERCISE%202017\020%20FACTURES%20ACHAT\PRINTSTORE%20GRAPHIC\17-01%20JANVIER\PRINTSTORE%20-%20Fact%20PR1701-07%20-%2026.01.17.pdf" TargetMode="External"/><Relationship Id="rId317" Type="http://schemas.openxmlformats.org/officeDocument/2006/relationships/hyperlink" Target="file:///\\192.168.0.150\Commun\01-ATIS%20GROUP\020%20ATIS%20SAS\030%20DEPARTEMENT%20FINANCIER\010%20COMPTABILITE\EXERCISE%202015\020%20FACTURES%20ACHAT\ENERJIA\juillet%202015\ENERJIA%20-%20Fact%20F2015.3373%20(P%20REISER)%20-%2031.07.15.pdf" TargetMode="External"/><Relationship Id="rId524" Type="http://schemas.openxmlformats.org/officeDocument/2006/relationships/hyperlink" Target="file:///\\192.168.0.150\Commun\01-ATIS%20GROUP\020%20ATIS%20SAS\030%20DEPARTEMENT%20FINANCIER\010%20COMPTABILITE\EXERCISE%202016\020%20FACTURES%20ACHAT\COENS%20ENERGY\15-12%20DECEMBRE\COENS%20-%20Fact%201511%20MP%20-%2004.12.15.pdf" TargetMode="External"/><Relationship Id="rId731" Type="http://schemas.openxmlformats.org/officeDocument/2006/relationships/hyperlink" Target="file:///\\192.168.0.150\Commun\01-ATIS%20GROUP\020%20ATIS%20SAS\030%20DEPARTEMENT%20FINANCIER\010%20COMPTABILITE\EXERCISE%202016\020%20FACTURES%20ACHAT\ACTUAL\16-02%20FEVRIER\ACTUAL%20-%20Fact%20742_1000068%20-%2029.02.16.pdf" TargetMode="External"/><Relationship Id="rId1154" Type="http://schemas.openxmlformats.org/officeDocument/2006/relationships/hyperlink" Target="file:///\\192.168.0.150\Commun\01-ATIS%20GROUP\020%20ATIS%20SAS\030%20DEPARTEMENT%20FINANCIER\010%20COMPTABILITE\EXERCISE%202016\020%20FACTURES%20ACHAT\LOCAM%20SPE\16-07%20JUILLET\LOCAM%20SPE%20-%20Fact%201279003-2016.0096324%20-%2029.07.16.pdf" TargetMode="External"/><Relationship Id="rId1361" Type="http://schemas.openxmlformats.org/officeDocument/2006/relationships/hyperlink" Target="file:///\\192.168.0.150\Commun\01-ATIS%20GROUP\020%20ATIS%20SAS\030%20DEPARTEMENT%20FINANCIER\010%20COMPTABILITE\EXERCISE%202017\020%20FACTURES%20ACHAT\LE%20PLAIN%20Nicolas\16-11%20NOVEMBRE\LE%20PLAIN%20-%20Fact%20ATIS%2008.16%20-%2011.11.16.odt" TargetMode="External"/><Relationship Id="rId1459" Type="http://schemas.openxmlformats.org/officeDocument/2006/relationships/hyperlink" Target="file:///\\192.168.0.150\Commun\01-ATIS%20GROUP\020%20ATIS%20SAS\030%20DEPARTEMENT%20FINANCIER\010%20COMPTABILITE\EXERCISE%202017\020%20FACTURES%20ACHAT\PETZL\16-12%20DECEMBRE\PETZL%20-%20Fact%207000109006%20(0302017)%20-%2023.12.16.pdf" TargetMode="External"/><Relationship Id="rId2205" Type="http://schemas.openxmlformats.org/officeDocument/2006/relationships/hyperlink" Target="file:///\\192.168.0.150\Commun\01-ATIS%20GROUP\020%20ATIS%20SAS\030%20DEPARTEMENT%20FINANCIER\010%20COMPTABILITE\EXERCISE%202018\020%20FACTURES%20ACHAT\ORANGE\Contrat%20NZ08015\17-11%20NOVEMBRE\ORANGE%20-%20Fact%20F6522908%20-%2001.11.17.pdf" TargetMode="External"/><Relationship Id="rId98" Type="http://schemas.openxmlformats.org/officeDocument/2006/relationships/hyperlink" Target="file:///\\192.168.0.150\Commun\01-ATIS%20GROUP\020%20ATIS%20SAS\030%20DEPARTEMENT%20FINANCIER\010%20COMPTABILITE\EXERCISE%202015\020%20FACTURES%20ACHAT\SC%20SOLO\avril%202015\SC%20SOLO%20-%20Invoice%20n&#176;30%20-%20IRATA%2023.04.15%20-%2004.05.15.pdf" TargetMode="External"/><Relationship Id="rId829" Type="http://schemas.openxmlformats.org/officeDocument/2006/relationships/hyperlink" Target="file:///\\192.168.0.150\Commun\01-ATIS%20GROUP\020%20ATIS%20SAS\030%20DEPARTEMENT%20FINANCIER\010%20COMPTABILITE\EXERCISE%202016\020%20FACTURES%20ACHAT\ARSYS\16-04%20AVRIL\ARSYS%20-%20Fact%20FR2016B002246%20-%2016.04.16.pdf" TargetMode="External"/><Relationship Id="rId1014" Type="http://schemas.openxmlformats.org/officeDocument/2006/relationships/hyperlink" Target="file:///\\192.168.0.150\Commun\01-ATIS%20GROUP\020%20ATIS%20SAS\030%20DEPARTEMENT%20FINANCIER\010%20COMPTABILITE\EXERCISE%202016\020%20FACTURES%20ACHAT\ORANGE\0442026150\16-06%20JUIN\ORANGE%20-%20Fact%200442026150%2016E3-%202N03%20-%2014.06.16.pdf" TargetMode="External"/><Relationship Id="rId1221" Type="http://schemas.openxmlformats.org/officeDocument/2006/relationships/hyperlink" Target="file:///\\192.168.0.150\Commun\01-ATIS%20GROUP\020%20ATIS%20SAS\030%20DEPARTEMENT%20FINANCIER\010%20COMPTABILITE\EXERCISE%202016\020%20FACTURES%20ACHAT\ACTUAL\16-09%20SEPTEMBRE\ACTUAL%20-%20Fact%20742_1000651%20-%2030.09.16.pdf" TargetMode="External"/><Relationship Id="rId1666" Type="http://schemas.openxmlformats.org/officeDocument/2006/relationships/hyperlink" Target="file:///\\192.168.0.150\Commun\01-ATIS%20GROUP\020%20ATIS%20SAS\030%20DEPARTEMENT%20FINANCIER\010%20COMPTABILITE\EXERCISE%202017\020%20FACTURES%20ACHAT\VOLKSWAGEN%20BANK\17-03%20MARS\VLKSWGN%20BK%20-%20Fact%20F032985161%20-%2001.03.17.pdf" TargetMode="External"/><Relationship Id="rId1873" Type="http://schemas.openxmlformats.org/officeDocument/2006/relationships/hyperlink" Target="file:///\\192.168.0.150\Commun\01-ATIS%20GROUP\020%20ATIS%20SAS\030%20DEPARTEMENT%20FINANCIER\010%20COMPTABILITE\EXERCISE%202017\020%20FACTURES%20ACHAT\ELABED%20Naim%20(TAXI)\17-05%20MAI\N%20ELABED%20-%20Fact%202017_5_1%20-%2021.05.17.pdf" TargetMode="External"/><Relationship Id="rId1319" Type="http://schemas.openxmlformats.org/officeDocument/2006/relationships/hyperlink" Target="file:///\\192.168.0.150\Commun\01-ATIS%20GROUP\020%20ATIS%20SAS\030%20DEPARTEMENT%20FINANCIER\010%20COMPTABILITE\EXERCISE%202017\020%20FACTURES%20ACHAT\CMETE\16-10%20OCTOBRE\CMETE%20-%20Fact%2048%20(LOUKELO)%20-%2031.10.16.pdf" TargetMode="External"/><Relationship Id="rId1526" Type="http://schemas.openxmlformats.org/officeDocument/2006/relationships/hyperlink" Target="file:///\\192.168.0.150\Commun\01-ATIS%20GROUP\020%20ATIS%20SAS\030%20DEPARTEMENT%20FINANCIER\010%20COMPTABILITE\EXERCISE%202017\020%20FACTURES%20ACHAT\TOTAL\17-01%20JANVIER\TOTAL%20-%20Fact%20F7164856%20-%2015.01.17.pdf" TargetMode="External"/><Relationship Id="rId1733" Type="http://schemas.openxmlformats.org/officeDocument/2006/relationships/hyperlink" Target="file:///\\192.168.0.150\Commun\01-ATIS%20GROUP\020%20ATIS%20SAS\030%20DEPARTEMENT%20FINANCIER\010%20COMPTABILITE\EXERCISE%202017\020%20FACTURES%20ACHAT\REESO\17-04%20AVRIL\REESO%20ASSO%20-%20Fact%20FC0012%20-%2006.04.17.pdf" TargetMode="External"/><Relationship Id="rId1940" Type="http://schemas.openxmlformats.org/officeDocument/2006/relationships/hyperlink" Target="file:///\\192.168.0.150\Commun\01-ATIS%20GROUP\020%20ATIS%20SAS\030%20DEPARTEMENT%20FINANCIER\010%20COMPTABILITE\EXERCISE%202017\020%20FACTURES%20ACHAT\GBF%20(BERTHIER%20Gwendoline)\17-06%20JUIN\GBF%20-%20Fact%200617-101%20-%2013.06.17.pdf" TargetMode="External"/><Relationship Id="rId25" Type="http://schemas.openxmlformats.org/officeDocument/2006/relationships/hyperlink" Target="file:///\\192.168.0.150\Commun\01-ATIS%20GROUP\020%20ATIS%20SAS\030%20DEPARTEMENT%20FINANCIER\010%20COMPTABILITE\EXERCISE%202015\020%20FACTURES%20ACHAT\IRATA\f&#233;vrier%202015\IRATA%20Invoice%20138077%20du%2024.02.15.pdf" TargetMode="External"/><Relationship Id="rId1800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4817%20(MOREL%20Sce)%20-%2031.03.17.pdf" TargetMode="External"/><Relationship Id="rId174" Type="http://schemas.openxmlformats.org/officeDocument/2006/relationships/hyperlink" Target="file:///\\192.168.0.150\Commun\01-ATIS%20GROUP\020%20ATIS%20SAS\030%20DEPARTEMENT%20FINANCIER\010%20COMPTABILITE\EXERCISE%202015\020%20FACTURES%20ACHAT\APRIL\Appel%20cotisations%204&#232;me%20TR%202014\APRIL%20Appel%20cotisation%204&#232;me%20tr%20modifi&#233;.pdf" TargetMode="External"/><Relationship Id="rId381" Type="http://schemas.openxmlformats.org/officeDocument/2006/relationships/hyperlink" Target="file:///\\192.168.0.150\Commun\01-ATIS%20GROUP\020%20ATIS%20SAS\030%20DEPARTEMENT%20FINANCIER\010%20COMPTABILITE\EXERCISE%202015\020%20FACTURES%20ACHAT\FLEXATRANS\septembre%202015\FLEXATRANS%20-%20Fact%20210%20-%2022.09.15.pdf" TargetMode="External"/><Relationship Id="rId2062" Type="http://schemas.openxmlformats.org/officeDocument/2006/relationships/hyperlink" Target="file:///\\192.168.0.150\Commun\01-ATIS%20GROUP\020%20ATIS%20SAS\030%20DEPARTEMENT%20FINANCIER\010%20COMPTABILITE\EXERCISE%202017\020%20FACTURES%20ACHAT\LA%20POSTE\17-08%20AOUT\LA%20POSTE%20-%20Fact%2047978227%20-%2007.08.2017.pdf" TargetMode="External"/><Relationship Id="rId241" Type="http://schemas.openxmlformats.org/officeDocument/2006/relationships/hyperlink" Target="file:///\\192.168.0.150\Commun\01-ATIS%20GROUP\020%20ATIS%20SAS\030%20DEPARTEMENT%20FINANCIER\010%20COMPTABILITE\EXERCISE%202015\020%20FACTURES%20ACHAT\ACTION%20NDT\juillet%202015\ACTION%20NDT%20-%20Fact%20F82150234%20(Devis%20D82150528%20(3022015))%20-%2015.07.15.pdf" TargetMode="External"/><Relationship Id="rId479" Type="http://schemas.openxmlformats.org/officeDocument/2006/relationships/hyperlink" Target="file:///\\192.168.0.150\Commun\01-ATIS%20GROUP\020%20ATIS%20SAS\030%20DEPARTEMENT%20FINANCIER\010%20COMPTABILITE\EXERCISE%202015\020%20FACTURES%20ACHAT\COENS%20ENERGY\avril%202015\CE%20ATIS%20Total%20Moho%20Nord%201503%20MP.pdf" TargetMode="External"/><Relationship Id="rId686" Type="http://schemas.openxmlformats.org/officeDocument/2006/relationships/hyperlink" Target="file:///\\192.168.0.150\Commun\01-ATIS%20GROUP\020%20ATIS%20SAS\030%20DEPARTEMENT%20FINANCIER\010%20COMPTABILITE\EXERCISE%202016\020%20FACTURES%20ACHAT\SCI%20COUPERIGNE\15-11%20NOVEMBRE\SCI%20COUPERIGNE%20-%20Fact%203%20-%2026.11.15.pdf" TargetMode="External"/><Relationship Id="rId893" Type="http://schemas.openxmlformats.org/officeDocument/2006/relationships/hyperlink" Target="file:///\\192.168.0.150\Commun\01-ATIS%20GROUP\020%20ATIS%20SAS\030%20DEPARTEMENT%20FINANCIER\010%20COMPTABILITE\EXERCISE%202016\020%20FACTURES%20ACHAT\SMF%20(Survie%20Mer%20Formation)\16-05%20MAI\SMF%20-%20Fact%2016125%20-%2012.05.16.pdf" TargetMode="External"/><Relationship Id="rId339" Type="http://schemas.openxmlformats.org/officeDocument/2006/relationships/hyperlink" Target="file:///\\192.168.0.150\Commun\01-ATIS%20GROUP\020%20ATIS%20SAS\030%20DEPARTEMENT%20FINANCIER\010%20COMPTABILITE\EXERCISE%202015\020%20FACTURES%20ACHAT\COENS%20ENERGY\septembre%202015\COENS%20-%20Fact%20CE%20ATIS%20Total%20Moho%20Nord%201508%20MP%20-%2003.09.15.pdf" TargetMode="External"/><Relationship Id="rId546" Type="http://schemas.openxmlformats.org/officeDocument/2006/relationships/hyperlink" Target="file:///\\192.168.0.150\Commun\01-ATIS%20GROUP\020%20ATIS%20SAS\030%20DEPARTEMENT%20FINANCIER\010%20COMPTABILITE\EXERCISE%202016\020%20FACTURES%20ACHAT\EUROP%20ASSISTANCE\15-12%20DECEMBRE\EUROP%20ASSISTANCE%20-%20Avoir%201583600033%20-%2002.12.15.pdf" TargetMode="External"/><Relationship Id="rId753" Type="http://schemas.openxmlformats.org/officeDocument/2006/relationships/hyperlink" Target="file:///\\192.168.0.150\Commun\01-ATIS%20GROUP\020%20ATIS%20SAS\030%20DEPARTEMENT%20FINANCIER\010%20COMPTABILITE\EXERCISE%202016\020%20FACTURES%20ACHAT\TOTAL%20GR\16-03%20MARS\TOTAL%20-%20Fact%20F6679050%20-%2015.03.16.pdf" TargetMode="External"/><Relationship Id="rId1176" Type="http://schemas.openxmlformats.org/officeDocument/2006/relationships/hyperlink" Target="file:///\\192.168.0.150\Commun\01-ATIS%20GROUP\020%20ATIS%20SAS\030%20DEPARTEMENT%20FINANCIER\010%20COMPTABILITE\EXERCISE%202016\020%20FACTURES%20ACHAT\SC%20SOLO%20SRL\16-08%20AOUT\SC%20SOLO%20-%20Fact%2057%20(25.08.16)%20-%2031.08.16.pdf" TargetMode="External"/><Relationship Id="rId1383" Type="http://schemas.openxmlformats.org/officeDocument/2006/relationships/hyperlink" Target="file:///\\192.168.0.150\Commun\01-ATIS%20GROUP\020%20ATIS%20SAS\030%20DEPARTEMENT%20FINANCIER\010%20COMPTABILITE\EXERCISE%202016\020%20FACTURES%20ACHAT\BIO%20NET%20GROUP\16-07%20JUILLET\BIO%20NET%20-%20Fact%20FA0841%20-%2031.07.16.pdf" TargetMode="External"/><Relationship Id="rId2227" Type="http://schemas.openxmlformats.org/officeDocument/2006/relationships/hyperlink" Target="file:///\\192.168.0.150\Commun\01-ATIS%20GROUP\020%20ATIS%20SAS\030%20DEPARTEMENT%20FINANCIER\010%20COMPTABILITE\EXERCISE%202017\020%20FACTURES%20ACHAT\PETZL\17-09%20SEPTEMBRE\PETZL%20-%20FACT%207000195648%20-%2028.09.17.pdf" TargetMode="External"/><Relationship Id="rId101" Type="http://schemas.openxmlformats.org/officeDocument/2006/relationships/hyperlink" Target="file:///\\192.168.0.150\Commun\01-ATIS%20GROUP\020%20ATIS%20SAS\030%20DEPARTEMENT%20FINANCIER\010%20COMPTABILITE\EXERCISE%202015\020%20FACTURES%20ACHAT\IRATA\mai%20juin%202015\mai%202015\IRATA%20-%20Fact%20139610%20-%2007.05.15.pdf" TargetMode="External"/><Relationship Id="rId406" Type="http://schemas.openxmlformats.org/officeDocument/2006/relationships/hyperlink" Target="file:///\\192.168.0.150\Commun\01-ATIS%20GROUP\020%20ATIS%20SAS\030%20DEPARTEMENT%20FINANCIER\010%20COMPTABILITE\EXERCISE%202015\020%20FACTURES%20ACHAT\Associated%20maritime%20Affairs\03%20-%20Mars%202015\AMA%20Facture%20150301%20du%2011.03.15.pdf" TargetMode="External"/><Relationship Id="rId960" Type="http://schemas.openxmlformats.org/officeDocument/2006/relationships/hyperlink" Target="file:///\\192.168.0.150\Commun\01-ATIS%20GROUP\020%20ATIS%20SAS\030%20DEPARTEMENT%20FINANCIER\010%20COMPTABILITE\EXERCISE%202016\020%20FACTURES%20ACHAT\KILOMETRES%20SERVICES\16-06%20JUIN\KM%20SCES%20-%20Fact%20FC9375%20-%2008.06.16.pdf" TargetMode="External"/><Relationship Id="rId1036" Type="http://schemas.openxmlformats.org/officeDocument/2006/relationships/hyperlink" Target="file:///\\192.168.0.150\Commun\01-ATIS%20GROUP\020%20ATIS%20SAS\030%20DEPARTEMENT%20FINANCIER\010%20COMPTABILITE\EXERCISE%202016\020%20FACTURES%20ACHAT\PETZL\16-06%20JUIN\PETZL%20-%20Fact%207000058116%20-%2027.06.16.pdf" TargetMode="External"/><Relationship Id="rId1243" Type="http://schemas.openxmlformats.org/officeDocument/2006/relationships/hyperlink" Target="file:///\\192.168.0.150\Commun\01-ATIS%20GROUP\020%20ATIS%20SAS\030%20DEPARTEMENT%20FINANCIER\010%20COMPTABILITE\EXERCISE%202016\020%20FACTURES%20ACHAT\EUROSTRAL\16-08%20AOUT\EUROSTRAL%20-%20Relev&#233;%20RLV00100850%20-%2002.09.16.pdf" TargetMode="External"/><Relationship Id="rId1590" Type="http://schemas.openxmlformats.org/officeDocument/2006/relationships/hyperlink" Target="file:///\\192.168.0.150\Commun\01-ATIS%20GROUP\020%20ATIS%20SAS\030%20DEPARTEMENT%20FINANCIER\010%20COMPTABILITE\EXERCISE%202017\020%20FACTURES%20ACHAT\ACTUAL\17-01%20JANVIER\ACTUAL%20-%20Fact%20796_1000016%20-%2031.01.17.pdf" TargetMode="External"/><Relationship Id="rId1688" Type="http://schemas.openxmlformats.org/officeDocument/2006/relationships/hyperlink" Target="file:///\\192.168.0.150\Commun\01-ATIS%20GROUP\020%20ATIS%20SAS\030%20DEPARTEMENT%20FINANCIER\010%20COMPTABILITE\EXERCISE%202017\020%20FACTURES%20ACHAT\BEAL\16-12%20DECEMBRE\BEAL%20-%20Fact%20BVF168362%20-%2006.12.16.pdf" TargetMode="External"/><Relationship Id="rId1895" Type="http://schemas.openxmlformats.org/officeDocument/2006/relationships/hyperlink" Target="file:///\\192.168.0.150\Commun\01-ATIS%20GROUP\020%20ATIS%20SAS\030%20DEPARTEMENT%20FINANCIER\010%20COMPTABILITE\EXERCISE%202017\020%20FACTURES%20ACHAT\AGORA%20COPIES%20SERVICES\17-05%20MAI\AGORA%20COPIES%20-%20Fact%20122051701%20-%2022.05.17.pdf" TargetMode="External"/><Relationship Id="rId613" Type="http://schemas.openxmlformats.org/officeDocument/2006/relationships/hyperlink" Target="file:///\\192.168.0.150\Commun\01-ATIS%20GROUP\020%20ATIS%20SAS\030%20DEPARTEMENT%20FINANCIER\010%20COMPTABILITE\EXERCISE%202016\020%20FACTURES%20ACHAT\ASSOCIATED%20MARITIME%20AFFAIRS\16-01%20JANVIER\AMA%20-%20Fact%20IVH1022-160101%20-%2014.01.16.pdf" TargetMode="External"/><Relationship Id="rId820" Type="http://schemas.openxmlformats.org/officeDocument/2006/relationships/hyperlink" Target="file:///\\192.168.0.150\Commun\01-ATIS%20GROUP\020%20ATIS%20SAS\030%20DEPARTEMENT%20FINANCIER\010%20COMPTABILITE\EXERCISE%202016\020%20FACTURES%20ACHAT\TOTAL%20GR\16-04%20AVRIL\TOTAL%20-%20Fact%20F6A22615%20-%2015.04.16.pdf" TargetMode="External"/><Relationship Id="rId918" Type="http://schemas.openxmlformats.org/officeDocument/2006/relationships/hyperlink" Target="file:///\\192.168.0.150\Commun\01-ATIS%20GROUP\020%20ATIS%20SAS\030%20DEPARTEMENT%20FINANCIER\010%20COMPTABILITE\EXERCISE%202016\020%20FACTURES%20ACHAT\ORANGE\CONTRAT%20NZ08015\16-06%20JUIN\ORANGE%20-%20Fact%20F5726982%20-%2001.06.16.pdf" TargetMode="External"/><Relationship Id="rId1450" Type="http://schemas.openxmlformats.org/officeDocument/2006/relationships/hyperlink" Target="file:///\\192.168.0.150\Commun\01-ATIS%20GROUP\020%20ATIS%20SAS\030%20DEPARTEMENT%20FINANCIER\010%20COMPTABILITE\EXERCISE%202017\020%20FACTURES%20ACHAT\DPMC\16-12%20DECEMBRE\DPMC%20-%20Fact%2016.12.390%20-%2024.12.16%20(12232).pdf" TargetMode="External"/><Relationship Id="rId1548" Type="http://schemas.openxmlformats.org/officeDocument/2006/relationships/hyperlink" Target="file:///\\192.168.0.150\Commun\01-ATIS%20GROUP\020%20ATIS%20SAS\030%20DEPARTEMENT%20FINANCIER\010%20COMPTABILITE\EXERCISE%202017\020%20FACTURES%20ACHAT\ACTION%20NDT\17-01%20JANVIER\ACTION%20NDT%20-%20Fact%20F82170063%20-%2025.01.17.pdf" TargetMode="External"/><Relationship Id="rId1755" Type="http://schemas.openxmlformats.org/officeDocument/2006/relationships/hyperlink" Target="file:///\\192.168.0.150\Commun\01-ATIS%20GROUP\020%20ATIS%20SAS\030%20DEPARTEMENT%20FINANCIER\010%20COMPTABILITE\EXERCISE%202017\020%20FACTURES%20ACHAT\IRATA\PAYEES\150398%20150430%20150438%20150520%20150570\IRATA%20-%20Fact%20150520%20-%2001.03.17.pdf" TargetMode="External"/><Relationship Id="rId1103" Type="http://schemas.openxmlformats.org/officeDocument/2006/relationships/hyperlink" Target="file:///\\192.168.0.150\Commun\01-ATIS%20GROUP\020%20ATIS%20SAS\030%20DEPARTEMENT%20FINANCIER\010%20COMPTABILITE\EXERCISE%202016\020%20FACTURES%20ACHAT\DPMC\16-07%20JUILLET\DPMC%20-%20Fact%2016.07.239%20-%2005.07.16.pdf" TargetMode="External"/><Relationship Id="rId1310" Type="http://schemas.openxmlformats.org/officeDocument/2006/relationships/hyperlink" Target="file:///\\192.168.0.150\Commun\01-ATIS%20GROUP\020%20ATIS%20SAS\030%20DEPARTEMENT%20FINANCIER\010%20COMPTABILITE\EXERCISE%202016\020%20FACTURES%20ACHAT\SIXT\16-09%20SEPTEMBRE\SIXT%20-%20Fact%2056038528%20-%2026.09.16.pdf" TargetMode="External"/><Relationship Id="rId1408" Type="http://schemas.openxmlformats.org/officeDocument/2006/relationships/hyperlink" Target="file:///\\192.168.0.150\Commun\01-ATIS%20GROUP\020%20ATIS%20SAS\030%20DEPARTEMENT%20FINANCIER\010%20COMPTABILITE\EXERCISE%202014\020%20FACTURES%20ACHAT\PBS%20sarl\Septembre%202014\Facture%20SEPTEMBRE%2014.xls" TargetMode="External"/><Relationship Id="rId1962" Type="http://schemas.openxmlformats.org/officeDocument/2006/relationships/hyperlink" Target="file:///\\192.168.0.150\Commun\01-ATIS%20GROUP\020%20ATIS%20SAS\030%20DEPARTEMENT%20FINANCIER\010%20COMPTABILITE\EXERCISE%202017\020%20FACTURES%20ACHAT\BEAL\17-06%20JUIN\BEAL%20-%20Fact%20BVF175046%20-%2020.06.17.pdf" TargetMode="External"/><Relationship Id="rId47" Type="http://schemas.openxmlformats.org/officeDocument/2006/relationships/hyperlink" Target="file:///\\192.168.0.150\Commun\01-ATIS%20GROUP\020%20ATIS%20SAS\030%20DEPARTEMENT%20FINANCIER\010%20COMPTABILITE\EXERCISE%202015\020%20FACTURES%20ACHAT\AU%20VIEUX%20CAMPEUR\mars%202015\AU%20VIEUX%20CAMPEUR%20FA045380%20du%2019.03.15.pdf" TargetMode="External"/><Relationship Id="rId1615" Type="http://schemas.openxmlformats.org/officeDocument/2006/relationships/hyperlink" Target="file:///\\192.168.0.150\Commun\01-ATIS%20GROUP\020%20ATIS%20SAS\030%20DEPARTEMENT%20FINANCIER\010%20COMPTABILITE\EXERCISE%202017\020%20FACTURES%20ACHAT\URBAN%20EVASION\17-02%20FEVRIER\URBAN%20-%20Fact%202017-02-003%20-%2020.02.17.pdf" TargetMode="External"/><Relationship Id="rId1822" Type="http://schemas.openxmlformats.org/officeDocument/2006/relationships/hyperlink" Target="file:///\\192.168.0.150\Commun\01-ATIS%20GROUP\020%20ATIS%20SAS\030%20DEPARTEMENT%20FINANCIER\010%20COMPTABILITE\EXERCISE%202017\020%20FACTURES%20ACHAT\SPECIALIST%20SERVICES\17-05%20MAI\SPECIALIST%20SERVICES%20-%20Fact%20SHAL-005544%20-%2007.05.17.pdf" TargetMode="External"/><Relationship Id="rId196" Type="http://schemas.openxmlformats.org/officeDocument/2006/relationships/hyperlink" Target="file:///\\192.168.0.150\Commun\01-ATIS%20GROUP\020%20ATIS%20SAS\030%20DEPARTEMENT%20FINANCIER\010%20COMPTABILITE\EXERCISE%202015\020%20FACTURES%20ACHAT\PETZL\juillet%202015\PETZL%20-%20Fact%20646385%20-%2002.07.15.pdf" TargetMode="External"/><Relationship Id="rId2084" Type="http://schemas.openxmlformats.org/officeDocument/2006/relationships/hyperlink" Target="file:///\\192.168.0.150\Commun\01-ATIS%20GROUP\020%20ATIS%20SAS\030%20DEPARTEMENT%20FINANCIER\010%20COMPTABILITE\EXERCISE%202017\020%20FACTURES%20ACHAT\COMFORT%20HOTEL\17-08%20AOUT\COMFORT%20HOTEL%20-%20Fact%2014771%20(BERNARD)%20-%2001.09.17.pdf" TargetMode="External"/><Relationship Id="rId263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47%20-%20Online%201st%20registration%20Jafaar%20MOHAMMED%20-%2029.07.15.pdf" TargetMode="External"/><Relationship Id="rId470" Type="http://schemas.openxmlformats.org/officeDocument/2006/relationships/hyperlink" Target="file:///\\192.168.0.150\Commun\01-ATIS%20GROUP\020%20ATIS%20SAS\030%20DEPARTEMENT%20FINANCIER\010%20COMPTABILITE\EXERCISE%202016\020%20FACTURES%20ACHAT\EVOLUTEC\15-10%20OCTOBRE\EVOLUTEC%20-%20Fact%20151001892%20(BOUVIER)%20-%2030.10.15.pdf" TargetMode="External"/><Relationship Id="rId2151" Type="http://schemas.openxmlformats.org/officeDocument/2006/relationships/hyperlink" Target="file:///\\192.168.0.150\Commun\01-ATIS%20GROUP\020%20ATIS%20SAS\030%20DEPARTEMENT%20FINANCIER\010%20COMPTABILITE\EXERCISE%202018\020%20FACTURES%20ACHAT\ELEVATED%20SYSTEMS\17-10%20OCTOBRE\ELEVATED%20SYSTEMS%20-%20Fact%201131%20-%2010.10.17.pdf" TargetMode="External"/><Relationship Id="rId123" Type="http://schemas.openxmlformats.org/officeDocument/2006/relationships/hyperlink" Target="file:///\\192.168.0.150\Commun\01-ATIS%20GROUP\020%20ATIS%20SAS\030%20DEPARTEMENT%20FINANCIER\010%20COMPTABILITE\EXERCISE%202015\020%20FACTURES%20ACHAT\NATIXIS\NATIXIS%20-%20Fact%200687619%20-%2020.05.15.pdf" TargetMode="External"/><Relationship Id="rId330" Type="http://schemas.openxmlformats.org/officeDocument/2006/relationships/hyperlink" Target="file:///\\192.168.0.150\Commun\01-ATIS%20GROUP\020%20ATIS%20SAS\030%20DEPARTEMENT%20FINANCIER\010%20COMPTABILITE\EXERCISE%202015\020%20FACTURES%20ACHAT\BIO%20NET\ao&#251;t%202015\BIO%20NET%20-%20Fact%20FA0597%20-%2031.08.15.pdf" TargetMode="External"/><Relationship Id="rId568" Type="http://schemas.openxmlformats.org/officeDocument/2006/relationships/hyperlink" Target="file:///\\192.168.0.150\Commun\01-ATIS%20GROUP\020%20ATIS%20SAS\030%20DEPARTEMENT%20FINANCIER\010%20COMPTABILITE\EXERCISE%202016\020%20FACTURES%20ACHAT\ACTION%20NDT\15-12%20DECEMBRE\ACTION%20NDT%20-%20Fact%20F82150521%20-%2029.12.15.pdf" TargetMode="External"/><Relationship Id="rId775" Type="http://schemas.openxmlformats.org/officeDocument/2006/relationships/hyperlink" Target="file:///\\192.168.0.150\Commun\01-ATIS%20GROUP\020%20ATIS%20SAS\030%20DEPARTEMENT%20FINANCIER\010%20COMPTABILITE\EXERCISE%202016\020%20FACTURES%20ACHAT\AXA\RC%20PRESTA%205441386804\011014%20-%20011015\AXA%20-%20RC%205441386804%20-%20A1%20-%20011014-011015.pdf" TargetMode="External"/><Relationship Id="rId982" Type="http://schemas.openxmlformats.org/officeDocument/2006/relationships/hyperlink" Target="file:///\\192.168.0.150\Commun\01-ATIS%20GROUP\020%20ATIS%20SAS\030%20DEPARTEMENT%20FINANCIER\010%20COMPTABILITE\EXERCISE%202015\020%20FACTURES%20ACHAT\ACTION%20NDT\janvier%202015\ACTION%20NDT%20F821501001%20du%2006.01.15.pdf" TargetMode="External"/><Relationship Id="rId1198" Type="http://schemas.openxmlformats.org/officeDocument/2006/relationships/hyperlink" Target="file:///\\192.168.0.150\Commun\01-ATIS%20GROUP\020%20ATIS%20SAS\030%20DEPARTEMENT%20FINANCIER\LE%20PLAIN%20Nicolas\16-10%20OCTOBRE\N%20LE%20PLAIN%20-%20Fact%20ATIS%2006-16%20-%2001.10.16.docx" TargetMode="External"/><Relationship Id="rId2011" Type="http://schemas.openxmlformats.org/officeDocument/2006/relationships/hyperlink" Target="file:///\\192.168.0.150\Commun\01-ATIS%20GROUP\020%20ATIS%20SAS\030%20DEPARTEMENT%20FINANCIER\010%20COMPTABILITE\EXERCISE%202017\020%20FACTURES%20ACHAT\CORIALIS\17-06%20JUIN\CORIALIS%20-%20Fact%2017096%20(DA%20COSTA)%20-%2030.06.17.pdf" TargetMode="External"/><Relationship Id="rId2249" Type="http://schemas.openxmlformats.org/officeDocument/2006/relationships/hyperlink" Target="file:///\\192.168.0.150\Commun\01-ATIS%20GROUP\020%20ATIS%20SAS\030%20DEPARTEMENT%20FINANCIER\010%20COMPTABILITE\EXERCISE%202018\020%20FACTURES%20ACHAT\TOTAL%20GR\17-11%20NOVEMBRE\TOTAL%20GR%20-%20Fact%20F7Z37309%20-%2030.11.17.pdf" TargetMode="External"/><Relationship Id="rId428" Type="http://schemas.openxmlformats.org/officeDocument/2006/relationships/hyperlink" Target="file:///\\192.168.0.150\Commun\01-ATIS%20GROUP\020%20ATIS%20SAS\030%20DEPARTEMENT%20FINANCIER\010%20COMPTABILITE\EXERCISE%202016\020%20FACTURES%20ACHAT\URBAN%20EVASION\15-10%20OCTOBRE\URBAN%20EVASION%20-%20Fact%202015-10-002%20-%2021.10.15.pdf" TargetMode="External"/><Relationship Id="rId635" Type="http://schemas.openxmlformats.org/officeDocument/2006/relationships/hyperlink" Target="file:///\\192.168.0.150\Commun\01-ATIS%20GROUP\020%20ATIS%20SAS\030%20DEPARTEMENT%20FINANCIER\010%20COMPTABILITE\EXERCISE%202016\020%20FACTURES%20ACHAT\CMETE\16-01%20JANVIER\CMETE%20-%20Fact%2016069%20-%2004.01.16.pdf" TargetMode="External"/><Relationship Id="rId842" Type="http://schemas.openxmlformats.org/officeDocument/2006/relationships/hyperlink" Target="file:///\\192.168.0.150\Commun\01-ATIS%20GROUP\020%20ATIS%20SAS\030%20DEPARTEMENT%20FINANCIER\010%20COMPTABILITE\EXERCISE%202016\020%20FACTURES%20ACHAT\IES%20Liyacine%20BOUZEMAN\16-05%20MAI\IES%20L%20BOUZEMAM%20-%20Fact%20F2016-01%20-%2003.05.16.pdf" TargetMode="External"/><Relationship Id="rId1058" Type="http://schemas.openxmlformats.org/officeDocument/2006/relationships/hyperlink" Target="file:///\\192.168.0.150\Commun\01-ATIS%20GROUP\020%20ATIS%20SAS\030%20DEPARTEMENT%20FINANCIER\010%20COMPTABILITE\EXERCISE%202016\020%20FACTURES%20ACHAT\COMFORT%20HOTEL\16-06%20JUIN\COMFORT%20HOTEL%20-%20Fact%205226%20-%2024.06.16.pdf" TargetMode="External"/><Relationship Id="rId1265" Type="http://schemas.openxmlformats.org/officeDocument/2006/relationships/hyperlink" Target="file:///\\192.168.0.150\Commun\01-ATIS%20GROUP\020%20ATIS%20SAS\030%20DEPARTEMENT%20FINANCIER\010%20COMPTABILITE\EXERCISE%202016\020%20FACTURES%20ACHAT\AXA\MULTIRISQUE%20ENTREPRISE%205357720904\011016%20-%20010417\AXA%20-%20MRE%205357720904%20-%20ADC%20oct%2016%20&#224;%20avr%2017%20-%2008.09.16.pdf" TargetMode="External"/><Relationship Id="rId1472" Type="http://schemas.openxmlformats.org/officeDocument/2006/relationships/hyperlink" Target="file:///\\192.168.0.150\Commun\01-ATIS%20GROUP\020%20ATIS%20SAS\030%20DEPARTEMENT%20FINANCIER\010%20COMPTABILITE\EXERCISE%202017\020%20FACTURES%20ACHAT\CORIALIS%20ENGINEERS\16-11%20NOVEMBRE\CORIALIS%20-%20Fact%2016113665%20(J%20DA%20COSTA%20Aout%202016)%20-%2030.11.16.pdf" TargetMode="External"/><Relationship Id="rId2109" Type="http://schemas.openxmlformats.org/officeDocument/2006/relationships/hyperlink" Target="file:///\\192.168.0.150\Commun\01-ATIS%20GROUP\020%20ATIS%20SAS\030%20DEPARTEMENT%20FINANCIER\010%20COMPTABILITE\EXERCISE%202017\020%20FACTURES%20ACHAT\ORANGE\0442437967\17-09%20SEPTEMBRE\ORANGE%20-%20Fact%200442437967%2017G7-%201D09%20-%2013.09.17.pdf" TargetMode="External"/><Relationship Id="rId702" Type="http://schemas.openxmlformats.org/officeDocument/2006/relationships/hyperlink" Target="file:///\\192.168.0.150\Commun\01-ATIS%20GROUP\020%20ATIS%20SAS\030%20DEPARTEMENT%20FINANCIER\010%20COMPTABILITE\EXERCISE%202016\020%20FACTURES%20ACHAT\FAFIEC\16-02%20FEVRIER\FAFIEC%20-%20Taxe%20FPC%202016%20-%2018.02.16.pdf" TargetMode="External"/><Relationship Id="rId1125" Type="http://schemas.openxmlformats.org/officeDocument/2006/relationships/hyperlink" Target="file:///\\192.168.0.150\Commun\01-ATIS%20GROUP\020%20ATIS%20SAS\030%20DEPARTEMENT%20FINANCIER\010%20COMPTABILITE\EXERCISE%202016\020%20FACTURES%20ACHAT\SIXT\16-07%20JUILLET\SIXT%20-%20Fact%2055843977%20-%2022.07.16.pdf" TargetMode="External"/><Relationship Id="rId1332" Type="http://schemas.openxmlformats.org/officeDocument/2006/relationships/hyperlink" Target="file:///\\192.168.0.150\Commun\01-ATIS%20GROUP\020%20ATIS%20SAS\030%20DEPARTEMENT%20FINANCIER\010%20COMPTABILITE\EXERCISE%202017\020%20FACTURES%20ACHAT\CORIALIS\16-10%20OCTOBRE\CORIALIS%20-%20Fact%2016247%20(ODIN%20Oct%20Services)%20-%2031.10.16.pdf" TargetMode="External"/><Relationship Id="rId1777" Type="http://schemas.openxmlformats.org/officeDocument/2006/relationships/hyperlink" Target="file:///\\192.168.0.150\Commun\01-ATIS%20GROUP\020%20ATIS%20SAS\030%20DEPARTEMENT%20FINANCIER\010%20COMPTABILITE\EXERCISE%202017\020%20FACTURES%20ACHAT\REESO\17-04%20AVRIL\REESO%20ASSO%20-%20Fact%20FC0013%20-%2013.04.17.pdf" TargetMode="External"/><Relationship Id="rId1984" Type="http://schemas.openxmlformats.org/officeDocument/2006/relationships/hyperlink" Target="file:///\\192.168.0.150\Commun\01-ATIS%20GROUP\020%20ATIS%20SAS\030%20DEPARTEMENT%20FINANCIER\010%20COMPTABILITE\EXERCISE%202017\020%20FACTURES%20ACHAT\BIO%20NET\17-06%20JUIN\BIO%20NET%20-%20Fact%201132%20-%2030.06.17.pdf" TargetMode="External"/><Relationship Id="rId69" Type="http://schemas.openxmlformats.org/officeDocument/2006/relationships/hyperlink" Target="file:///\\192.168.0.150\Commun\01-ATIS%20GROUP\020%20ATIS%20SAS\030%20DEPARTEMENT%20FINANCIER\010%20COMPTABILITE\EXERCISE%202015\020%20FACTURES%20ACHAT\URBAN%20EVASION\avril%202015\fact%202015-04-005.pdf" TargetMode="External"/><Relationship Id="rId1637" Type="http://schemas.openxmlformats.org/officeDocument/2006/relationships/hyperlink" Target="file:///\\192.168.0.150\Commun\01-ATIS%20GROUP\020%20ATIS%20SAS\030%20DEPARTEMENT%20FINANCIER\010%20COMPTABILITE\EXERCISE%202017\020%20FACTURES%20ACHAT\CASTLE%20Martin%20(Ltd)\17-02%20FEVRIER\CASTLE%20-%20Fact%201711%20-%2028.02.17.pdf" TargetMode="External"/><Relationship Id="rId1844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2434%20-%2012.05.17.pdf" TargetMode="External"/><Relationship Id="rId1704" Type="http://schemas.openxmlformats.org/officeDocument/2006/relationships/hyperlink" Target="file:///\\192.168.0.150\Commun\01-ATIS%20GROUP\020%20ATIS%20SAS\030%20DEPARTEMENT%20FINANCIER\010%20COMPTABILITE\EXERCISE%202017\020%20FACTURES%20ACHAT\APRIL\17-03%20MARS" TargetMode="External"/><Relationship Id="rId285" Type="http://schemas.openxmlformats.org/officeDocument/2006/relationships/hyperlink" Target="file:///\\192.168.0.150\Commun\01-ATIS%20GROUP\020%20ATIS%20SAS\030%20DEPARTEMENT%20FINANCIER\010%20COMPTABILITE\EXERCISE%202015\020%20FACTURES%20ACHAT\SC%20SOLO\juin%202015\SC%20SOLO%20-%20Fact%2041%20-%2022.06.15.pdf" TargetMode="External"/><Relationship Id="rId1911" Type="http://schemas.openxmlformats.org/officeDocument/2006/relationships/hyperlink" Target="file:///\\192.168.0.150\Commun\01-ATIS%20GROUP\020%20ATIS%20SAS\030%20DEPARTEMENT%20FINANCIER\010%20COMPTABILITE\EXERCISE%202017\020%20FACTURES%20ACHAT\ATIS%20CONGO\17-02%20FEVRIER\ATIS%20CONGO%20-%20Fact%20CG0282017ATIS%20(LOUKELO)%20-%2028.02.17.pdf" TargetMode="External"/><Relationship Id="rId492" Type="http://schemas.openxmlformats.org/officeDocument/2006/relationships/hyperlink" Target="file:///\\192.168.0.150\Commun\01-ATIS%20GROUP\020%20ATIS%20SAS\030%20DEPARTEMENT%20FINANCIER\010%20COMPTABILITE\EXERCISE%202016\020%20FACTURES%20ACHAT\BIO%20NET%20GROUP\15-11%20NOVEMBRE\BIO%20NET%20-%20Fact%20FA0666%20-%2030.11.15.pdf" TargetMode="External"/><Relationship Id="rId797" Type="http://schemas.openxmlformats.org/officeDocument/2006/relationships/hyperlink" Target="file:///\\192.168.0.150\Commun\01-ATIS%20GROUP\020%20ATIS%20SAS\030%20DEPARTEMENT%20FINANCIER\010%20COMPTABILITE\EXERCISE%202016\020%20FACTURES%20ACHAT\KILOMETRES%20SERVICES\16-03%20MARS\KM%20SERVICES%20-%20Fact%20FC8304%20-%2019.03.16.pdf" TargetMode="External"/><Relationship Id="rId2173" Type="http://schemas.openxmlformats.org/officeDocument/2006/relationships/hyperlink" Target="file:///\\192.168.0.150\Commun\01-ATIS%20GROUP\020%20ATIS%20SAS\030%20DEPARTEMENT%20FINANCIER\010%20COMPTABILITE\EXERCISE%202018\020%20FACTURES%20ACHAT\EBP\17-10%20OCTOBRE\EBP%20-%20Fact%2090930721%20-%2020.10.17.pdf" TargetMode="External"/><Relationship Id="rId145" Type="http://schemas.openxmlformats.org/officeDocument/2006/relationships/hyperlink" Target="file:///\\192.168.0.150\Commun\01-ATIS%20GROUP\020%20ATIS%20SAS\030%20DEPARTEMENT%20FINANCIER\010%20COMPTABILITE\EXERCISE%202015\020%20FACTURES%20ACHAT\LYRECO\mai%202015\LYRECO%20-%20Fact%205810311168%20-%2031.05.15.pdf" TargetMode="External"/><Relationship Id="rId352" Type="http://schemas.openxmlformats.org/officeDocument/2006/relationships/hyperlink" Target="file:///\\192.168.0.150\Commun\01-ATIS%20GROUP\020%20ATIS%20SAS\030%20DEPARTEMENT%20FINANCIER\010%20COMPTABILITE\EXERCISE%202015\020%20FACTURES%20ACHAT\CBSA\septembre%202015\CBSA%20-%20Fact%207734%20(FX%20TOURNOUX)%20-%2008.09.15.pdf" TargetMode="External"/><Relationship Id="rId1287" Type="http://schemas.openxmlformats.org/officeDocument/2006/relationships/hyperlink" Target="file:///\\192.168.0.150\Commun\01-ATIS%20GROUP\020%20ATIS%20SAS\030%20DEPARTEMENT%20FINANCIER\010%20COMPTABILITE\EXERCISE%202017\020%20FACTURES%20ACHAT\ORANGE\0442437967\16-10%20OCTOBRE\ORANGE%20-%20Fact%200442437967%2016H5-%201D10%20-%2013.10.16.pdf" TargetMode="External"/><Relationship Id="rId2033" Type="http://schemas.openxmlformats.org/officeDocument/2006/relationships/hyperlink" Target="file:///\\192.168.0.150\Commun\01-ATIS%20GROUP\020%20ATIS%20SAS\030%20DEPARTEMENT%20FINANCIER\010%20COMPTABILITE\EXERCISE%202017\020%20FACTURES%20ACHAT\PROGRESSIVE\17-03%20MARS\PROGRESSIVE%20-%20Fact%2001008000650582%20-%2031.03.17.pdf" TargetMode="External"/><Relationship Id="rId2240" Type="http://schemas.openxmlformats.org/officeDocument/2006/relationships/hyperlink" Target="file:///\\192.168.0.150\Commun\01-ATIS%20GROUP\020%20ATIS%20SAS\030%20DEPARTEMENT%20FINANCIER\010%20COMPTABILITE\EXERCISE%202017\020%20FACTURES%20ACHAT\AKKA%20ENERGY%20(%20ex%20CORIALIS)\17-08%20AOUT\AKKA%20-%20Fact%2017080421%2031.08.17%200.pdf" TargetMode="External"/><Relationship Id="rId212" Type="http://schemas.openxmlformats.org/officeDocument/2006/relationships/hyperlink" Target="file:///\\192.168.0.150\Commun\01-ATIS%20GROUP\020%20ATIS%20SAS\030%20DEPARTEMENT%20FINANCIER\010%20COMPTABILITE\EXERCISE%202015\020%20FACTURES%20ACHAT\IRATA\juin%202015\IRATA%20-%20Fact%20140556%20-%20Online%20upgrade%20L2%20St&#233;phane%20BACO%20-%2029.06.15.pdf" TargetMode="External"/><Relationship Id="rId657" Type="http://schemas.openxmlformats.org/officeDocument/2006/relationships/hyperlink" Target="file:///\\192.168.0.150\Commun\01-ATIS%20GROUP\020%20ATIS%20SAS\030%20DEPARTEMENT%20FINANCIER\010%20COMPTABILITE\EXERCISE%202016\020%20FACTURES%20ACHAT\CADUC\16-01%20JANVIER\CADUC%20-%20Fact%20FAC010428%20-%2028.01.16.pdf" TargetMode="External"/><Relationship Id="rId864" Type="http://schemas.openxmlformats.org/officeDocument/2006/relationships/hyperlink" Target="file:///\\192.168.0.150\Commun\01-ATIS%20GROUP\020%20ATIS%20SAS\030%20DEPARTEMENT%20FINANCIER\010%20COMPTABILITE\EXERCISE%202016\020%20FACTURES%20ACHAT\CORIALIS\16-04%20AVRIL\CORIALIS%20-%20Fact%2016096%20(ODIN%201er%20T2016)%20-%2030.04.16.pdf" TargetMode="External"/><Relationship Id="rId1494" Type="http://schemas.openxmlformats.org/officeDocument/2006/relationships/hyperlink" Target="file:///\\192.168.0.150\Commun\01-ATIS%20GROUP\020%20ATIS%20SAS\030%20DEPARTEMENT%20FINANCIER\010%20COMPTABILITE\EXERCISE%202017\020%20FACTURES%20ACHAT\TOTAL\16-12%20DECEMBRE\TOTAL%20-%20Fact%20F7147288%20-%2031.12.16.pdf" TargetMode="External"/><Relationship Id="rId1799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4820%20(MANESTER%20Sce)%20-%2031.03.17.pdf" TargetMode="External"/><Relationship Id="rId2100" Type="http://schemas.openxmlformats.org/officeDocument/2006/relationships/hyperlink" Target="file:///\\192.168.0.150\Commun\01-ATIS%20GROUP\020%20ATIS%20SAS\030%20DEPARTEMENT%20FINANCIER\010%20COMPTABILITE\EXERCISE%202017\020%20FACTURES%20ACHAT\PETZL\17-09%20SEPTEMBRE\PETZL%20-%20FACT%207000190266%20-%2008.09.17.pdf" TargetMode="External"/><Relationship Id="rId517" Type="http://schemas.openxmlformats.org/officeDocument/2006/relationships/hyperlink" Target="file:///\\192.168.0.150\Commun\01-ATIS%20GROUP\020%20ATIS%20SAS\030%20DEPARTEMENT%20FINANCIER\010%20COMPTABILITE\EXERCISE%202016\020%20FACTURES%20ACHAT\EVOLUTEC\15-11%20NOVEMBRE\EVOLUTEC%20-%20Fact%20EI151101003%20(LOUBET)%20-%2030.11.15.pdf" TargetMode="External"/><Relationship Id="rId724" Type="http://schemas.openxmlformats.org/officeDocument/2006/relationships/hyperlink" Target="file:///\\192.168.0.150\Commun\01-ATIS%20GROUP\020%20ATIS%20SAS\030%20DEPARTEMENT%20FINANCIER\010%20COMPTABILITE\EXERCISE%202016\020%20FACTURES%20ACHAT\LODGIS%20BAYEN%20PERDIGUES\16-01%20JANVIER\quittances%20loyer%20BAYEN%20janvier%202016.pdf" TargetMode="External"/><Relationship Id="rId931" Type="http://schemas.openxmlformats.org/officeDocument/2006/relationships/hyperlink" Target="file:///\\192.168.0.150\Commun\01-ATIS%20GROUP\020%20ATIS%20SAS\030%20DEPARTEMENT%20FINANCIER\010%20COMPTABILITE\EXERCISE%202016\020%20FACTURES%20ACHAT\NOUVELLE%20SIROLAISE%20DE%20CONSTRUCTION\16-02%20FEVRIER\NSDC%20-%20Fact%2016020011%20-%2022.02.16.pdf" TargetMode="External"/><Relationship Id="rId1147" Type="http://schemas.openxmlformats.org/officeDocument/2006/relationships/hyperlink" Target="file:///\\192.168.0.150\Commun\01-ATIS%20GROUP\020%20ATIS%20SAS\030%20DEPARTEMENT%20FINANCIER\010%20COMPTABILITE\EXERCISE%202016\020%20FACTURES%20ACHAT\IRATA\Fact%20PAYEES\147038\IRATA%20-%20Fact%20147038%20-%2001.07.16.pdf" TargetMode="External"/><Relationship Id="rId1354" Type="http://schemas.openxmlformats.org/officeDocument/2006/relationships/hyperlink" Target="file:///\\192.168.0.150\Commun\01-ATIS%20GROUP\020%20ATIS%20SAS\030%20DEPARTEMENT%20FINANCIER\010%20COMPTABILITE\EXERCISE%202017\020%20FACTURES%20ACHAT\LAKKIMI%20Karim\16-11%20NOVEMBRE\LAKKIMI%20-%20Fact%20TEPA_KAO_ATISSAS_04_NOV16%20-%2025.11.16.pdf" TargetMode="External"/><Relationship Id="rId1561" Type="http://schemas.openxmlformats.org/officeDocument/2006/relationships/hyperlink" Target="file:///\\192.168.0.150\Commun\01-ATIS%20GROUP\020%20ATIS%20SAS\030%20DEPARTEMENT%20FINANCIER\010%20COMPTABILITE\EXERCISE%202017\020%20FACTURES%20ACHAT\BIO%20NET\17-01%20JANVIER\BIO%20NET%20-%20Fact%20FA0991%20-%2031.01.17.pdf" TargetMode="External"/><Relationship Id="rId60" Type="http://schemas.openxmlformats.org/officeDocument/2006/relationships/hyperlink" Target="file:///\\192.168.0.150\Commun\01-ATIS%20GROUP\020%20ATIS%20SAS\030%20DEPARTEMENT%20FINANCIER\010%20COMPTABILITE\EXERCISE%202015\020%20FACTURES%20ACHAT\IRATA\mars%202015\IRATA%20Facture%20138631.pdf" TargetMode="External"/><Relationship Id="rId1007" Type="http://schemas.openxmlformats.org/officeDocument/2006/relationships/hyperlink" Target="file:///\\192.168.0.150\Commun\01-ATIS%20GROUP\020%20ATIS%20SAS\030%20DEPARTEMENT%20FINANCIER\010%20COMPTABILITE\EXERCISE%202016\020%20FACTURES%20ACHAT\COENS%20ENERGY\16-06%20JUIN\COENS%20-%20Fact%20193167-02-MP-1605-02%20-%2010.06.16%20(SH%20PARH%20Mob_Demob).pdf" TargetMode="External"/><Relationship Id="rId1214" Type="http://schemas.openxmlformats.org/officeDocument/2006/relationships/hyperlink" Target="file:///\\192.168.0.150\Commun\01-ATIS%20GROUP\020%20ATIS%20SAS\030%20DEPARTEMENT%20FINANCIER\AMERICAN%20EXPRESS\FRAM\16-10%20OCTOBRE\FRAM%20-%20Relev&#233;%20930662516275%20-%2001.10.16.pdf" TargetMode="External"/><Relationship Id="rId1421" Type="http://schemas.openxmlformats.org/officeDocument/2006/relationships/hyperlink" Target="file:///\\192.168.0.150\Commun\01-ATIS%20GROUP\020%20ATIS%20SAS\030%20DEPARTEMENT%20FINANCIER\010%20COMPTABILITE\EXERCISE%202016\020%20FACTURES%20ACHAT\DIAC%20LOCATION\16-05%20MAI\DIAC%20-%20Fact%20S60398552%20-%2001.05.16.pdf" TargetMode="External"/><Relationship Id="rId1659" Type="http://schemas.openxmlformats.org/officeDocument/2006/relationships/hyperlink" Target="file:///\\192.168.0.150\Commun\01-ATIS%20GROUP\020%20ATIS%20SAS\030%20DEPARTEMENT%20FINANCIER\010%20COMPTABILITE\EXERCISE%202017\020%20FACTURES%20ACHAT\YMF%20(MOUELLIC)\17-02%20FEVRIER\YMF%20-%20Fact%2001.02.2017%20RDF%20-%2028.02.17.pdf" TargetMode="External"/><Relationship Id="rId1866" Type="http://schemas.openxmlformats.org/officeDocument/2006/relationships/hyperlink" Target="file:///\\192.168.0.150\Commun\01-ATIS%20GROUP\020%20ATIS%20SAS\030%20DEPARTEMENT%20FINANCIER\010%20COMPTABILITE\EXERCISE%202017\020%20FACTURES%20ACHAT\CASTLE%20Martin%20(Ltd)\17-05%20MAI\M%20CASTLE%20-%20Fact%201783%20-%2022.05.17.pdf" TargetMode="External"/><Relationship Id="rId1519" Type="http://schemas.openxmlformats.org/officeDocument/2006/relationships/hyperlink" Target="file:///\\192.168.0.150\Commun\01-ATIS%20GROUP\020%20ATIS%20SAS\030%20DEPARTEMENT%20FINANCIER\010%20COMPTABILITE\EXERCISE%202017\020%20FACTURES%20ACHAT\FIDUCIAIRE%20DE%20LA%20DURANCE\17-01%20JANVIER\FIDUCIAIRE%20-%20Fact%202017_01-006767%20-%2019.01.17.pdf" TargetMode="External"/><Relationship Id="rId1726" Type="http://schemas.openxmlformats.org/officeDocument/2006/relationships/hyperlink" Target="file:///\\192.168.0.150\Commun\01-ATIS%20GROUP\020%20ATIS%20SAS\030%20DEPARTEMENT%20FINANCIER\010%20COMPTABILITE\EXERCISE%202017\020%20FACTURES%20ACHAT\PETZL\17-04%20AVRIL\PETZL%20-%20Fact%207000141886%20(0722017)%20-%2005.04.17.pdf" TargetMode="External"/><Relationship Id="rId1933" Type="http://schemas.openxmlformats.org/officeDocument/2006/relationships/hyperlink" Target="file:///\\192.168.0.150\Commun\01-ATIS%20GROUP\020%20ATIS%20SAS\030%20DEPARTEMENT%20FINANCIER\010%20COMPTABILITE\EXERCISE%202015\020%20FACTURES%20ACHAT\POLE%20EMPLOI%20EXPATRIES\2015%20T3\POLE%20EMPLOI%20EXPAT%20-%20Bordereau%20cotisation%202015%20T3.pdf" TargetMode="External"/><Relationship Id="rId18" Type="http://schemas.openxmlformats.org/officeDocument/2006/relationships/hyperlink" Target="file:///\\192.168.0.150\Commun\01-ATIS%20GROUP\020%20ATIS%20SAS\030%20DEPARTEMENT%20FINANCIER\010%20COMPTABILITE\EXERCISE%202015\020%20FACTURES%20ACHAT\AU%20VIEUX%20CAMPEUR\f&#233;vrier%202015\AU%20VIEUX%20CAMPEUR%20FA044922%20du%2024.02.15.pdf" TargetMode="External"/><Relationship Id="rId2195" Type="http://schemas.openxmlformats.org/officeDocument/2006/relationships/hyperlink" Target="file:///\\192.168.0.150\Commun\01-ATIS%20GROUP\020%20ATIS%20SAS\030%20DEPARTEMENT%20FINANCIER\010%20COMPTABILITE\EXERCISE%202018\020%20FACTURES%20ACHAT\SIXT%20LOCATION\17-10%20OCTOBRE\SIXT%20-%20Fact%2057174105%20-%2027.10.17.pdf" TargetMode="External"/><Relationship Id="rId167" Type="http://schemas.openxmlformats.org/officeDocument/2006/relationships/hyperlink" Target="file:///\\192.168.0.150\Commun\01-ATIS%20GROUP\020%20ATIS%20SAS\030%20DEPARTEMENT%20FINANCIER\010%20COMPTABILITE\EXERCISE%202015\020%20FACTURES%20ACHAT\ROCHEREUX%20St&#233;phane\Facture%202015%2008\S%20ROCHEREUX%20-%20Fact%202015%2008%20-%2022.05.15.pdf" TargetMode="External"/><Relationship Id="rId374" Type="http://schemas.openxmlformats.org/officeDocument/2006/relationships/hyperlink" Target="file:///\\192.168.0.150\Commun\01-ATIS%20GROUP\020%20ATIS%20SAS\030%20DEPARTEMENT%20FINANCIER\010%20COMPTABILITE\EXERCISE%202015\020%20FACTURES%20ACHAT\FAC%20SIMILE\FAC%20SIMILE%20Facture%2034105565%20du%2024.09.15.pdf" TargetMode="External"/><Relationship Id="rId581" Type="http://schemas.openxmlformats.org/officeDocument/2006/relationships/hyperlink" Target="file:///\\192.168.0.150\Commun\01-ATIS%20GROUP\020%20ATIS%20SAS\030%20DEPARTEMENT%20FINANCIER\010%20COMPTABILITE\EXERCISE%202015\020%20FACTURES%20ACHAT\FONTANILLE\2015%2008\FONTANILLE%20-%20Fact%202015_08%20REV1%20-%2012.08.15.pdf" TargetMode="External"/><Relationship Id="rId2055" Type="http://schemas.openxmlformats.org/officeDocument/2006/relationships/hyperlink" Target="file:///\\192.168.0.150\Commun\01-ATIS%20GROUP\020%20ATIS%20SAS\030%20DEPARTEMENT%20FINANCIER\010%20COMPTABILITE\EXERCISE%202017\020%20FACTURES%20ACHAT\APPARTCITY\17-08%20AOUT\APPARTCITY%20-%20Fact%20PRO%20FORMA%20075_25809%20(S%20NAVIER%20et%20N%20LEPLAIN)%20-%2011.08.17.pdf" TargetMode="External"/><Relationship Id="rId2262" Type="http://schemas.openxmlformats.org/officeDocument/2006/relationships/hyperlink" Target="file:///\\192.168.0.150\Commun\01-ATIS%20GROUP\020%20ATIS%20SAS\030%20DEPARTEMENT%20FINANCIER\010%20COMPTABILITE\EXERCISE%202017\020%20FACTURES%20ACHAT\DPMC\17-07%20JUILLET\DPMC%20-%20Fact%2017.07.196%20(Conv%202017-070121)%20-%2007.07.17.pdf" TargetMode="External"/><Relationship Id="rId234" Type="http://schemas.openxmlformats.org/officeDocument/2006/relationships/hyperlink" Target="file:///\\192.168.0.150\Commun\01-ATIS%20GROUP\020%20ATIS%20SAS\030%20DEPARTEMENT%20FINANCIER\010%20COMPTABILITE\EXERCISE%202015\020%20FACTURES%20ACHAT\AXA\RC%20PRESTATAIRES%205441386804\363.00\B01%20-%20RC%20PRESTA%205441386804%20-%20Appel%20de%20cotisation%20-%2001.04.15%20au%2030.09.15.pdf" TargetMode="External"/><Relationship Id="rId679" Type="http://schemas.openxmlformats.org/officeDocument/2006/relationships/hyperlink" Target="file:///\\192.168.0.150\Commun\01-ATIS%20GROUP\020%20ATIS%20SAS\030%20DEPARTEMENT%20FINANCIER\010%20COMPTABILITE\EXERCISE%202016\020%20FACTURES%20ACHAT\EVOLUTEC\15-11%20NOVEMBRE\EVOLUTEC%20-%20Fact%20151101965%20(BOUVIER)%20-%2030.11.15.pdf" TargetMode="External"/><Relationship Id="rId886" Type="http://schemas.openxmlformats.org/officeDocument/2006/relationships/hyperlink" Target="file:///\\192.168.0.150\Commun\01-ATIS%20GROUP\020%20ATIS%20SAS\030%20DEPARTEMENT%20FINANCIER\010%20COMPTABILITE\EXERCISE%202016\020%20FACTURES%20ACHAT\LA%20POSTE\16-05%20MAI\LA%20POSTE%20-%20Fact%2044083491%20-%2009.05.16.pdf" TargetMode="External"/><Relationship Id="rId2" Type="http://schemas.openxmlformats.org/officeDocument/2006/relationships/hyperlink" Target="file:///\\192.168.0.150\Commun\01-ATIS%20GROUP\020%20ATIS%20SAS\030%20DEPARTEMENT%20FINANCIER\010%20COMPTABILITE\EXERCISE%202015\020%20FACTURES%20ACHAT\STARLAN\janvier%202015\STARLAN%20facture%202015-107.pdf" TargetMode="External"/><Relationship Id="rId441" Type="http://schemas.openxmlformats.org/officeDocument/2006/relationships/hyperlink" Target="file:///\\192.168.0.150\Commun\01-ATIS%20GROUP\020%20ATIS%20SAS\030%20DEPARTEMENT%20FINANCIER\010%20COMPTABILITE\EXERCISE%202016\020%20FACTURES%20ACHAT\LANZA%20Charles\15-11%20NOVEMBRE\C%20LANZA%20-%20Fact%20F151101%20-%2001.11.15.pdf" TargetMode="External"/><Relationship Id="rId539" Type="http://schemas.openxmlformats.org/officeDocument/2006/relationships/hyperlink" Target="file:///\\192.168.0.150\Commun\01-ATIS%20GROUP\020%20ATIS%20SAS\030%20DEPARTEMENT%20FINANCIER\010%20COMPTABILITE\EXERCISE%202016\020%20FACTURES%20ACHAT\ISCG%20ENTREPRISE\15-12%20DECEMBRE\ISCG%20-%20Fact%20F1512587%20-%2009.12.15.pdf" TargetMode="External"/><Relationship Id="rId746" Type="http://schemas.openxmlformats.org/officeDocument/2006/relationships/hyperlink" Target="file:///\\192.168.0.150\Commun\01-ATIS%20GROUP\020%20ATIS%20SAS\030%20DEPARTEMENT%20FINANCIER\010%20COMPTABILITE\EXERCISE%202016\020%20FACTURES%20ACHAT\IMPACT%20SUD%20ECHAFAUDAGE\16-03%20MARS\ISE%20-%20Fact%20F12.03.2016%20-%2008.03.16.pdf" TargetMode="External"/><Relationship Id="rId1071" Type="http://schemas.openxmlformats.org/officeDocument/2006/relationships/hyperlink" Target="file:///\\192.168.0.150\Commun\01-ATIS%20GROUP\020%20ATIS%20SAS\030%20DEPARTEMENT%20FINANCIER\010%20COMPTABILITE\EXERCISE%202016\020%20FACTURES%20ACHAT\DPMC\16-06%20JUIN\DPMC%20-%20Fact%2016.06.217%20-%2028.06.16.pdf" TargetMode="External"/><Relationship Id="rId1169" Type="http://schemas.openxmlformats.org/officeDocument/2006/relationships/hyperlink" Target="file:///\\192.168.0.150\Commun\01-ATIS%20GROUP\020%20ATIS%20SAS\030%20DEPARTEMENT%20FINANCIER\010%20COMPTABILITE\EXERCISE%202016\020%20FACTURES%20ACHAT\ENERJIA\16-07%20JUILLET\ENERJIA%20-%20Fact%204215%20(GORRIA)%20-%2031.07.16.pdf" TargetMode="External"/><Relationship Id="rId1376" Type="http://schemas.openxmlformats.org/officeDocument/2006/relationships/hyperlink" Target="file:///\\192.168.0.150\Commun\01-ATIS%20GROUP\020%20ATIS%20SAS\030%20DEPARTEMENT%20FINANCIER\010%20COMPTABILITE\EXERCISE%202014\020%20FACTURES%20ACHAT\EDF%20PRO\F16002450886_EDF%20PRO_281113.pdf" TargetMode="External"/><Relationship Id="rId1583" Type="http://schemas.openxmlformats.org/officeDocument/2006/relationships/hyperlink" Target="file:///\\192.168.0.150\Commun\01-ATIS%20GROUP\020%20ATIS%20SAS\030%20DEPARTEMENT%20FINANCIER\010%20COMPTABILITE\EXERCISE%202017\020%20FACTURES%20ACHAT\ATIS%20CONGO\16-12%20DECEMBRE\ATIS%20CONGO%20-%20Fact%20CG2132016ATIS%20(LOUKELO)%20-%2031.12.16.pdf" TargetMode="External"/><Relationship Id="rId2122" Type="http://schemas.openxmlformats.org/officeDocument/2006/relationships/hyperlink" Target="file:///\\192.168.0.150\Commun\01-ATIS%20GROUP\020%20ATIS%20SAS\030%20DEPARTEMENT%20FINANCIER\010%20COMPTABILITE\EXERCISE%202017\020%20FACTURES%20ACHAT\HYTORC%20DAMATEC\17-09%20SEPTEMBRE\HYTORC%20-%20Fact%20FA-DAM00000359%2022.09.17.pdf" TargetMode="External"/><Relationship Id="rId301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48%20-%2006.08.15.pdf" TargetMode="External"/><Relationship Id="rId953" Type="http://schemas.openxmlformats.org/officeDocument/2006/relationships/hyperlink" Target="file:///\\192.168.0.150\Commun\01-ATIS%20GROUP\020%20ATIS%20SAS\030%20DEPARTEMENT%20FINANCIER\010%20COMPTABILITE\EXERCISE%202016\020%20FACTURES%20ACHAT\SCI%20COUPERIGNE\16-05%20MAI\SCI%20COUPERIGNE%20-%20Fact%2063%20-%2026.05.16.pdf" TargetMode="External"/><Relationship Id="rId1029" Type="http://schemas.openxmlformats.org/officeDocument/2006/relationships/hyperlink" Target="file:///\\192.168.0.150\Commun\01-ATIS%20GROUP\020%20ATIS%20SAS\030%20DEPARTEMENT%20FINANCIER\010%20COMPTABILITE\EXERCISE%202016\020%20FACTURES%20ACHAT\CLAUZARD%20Matthieu\16-06%20JUIN\M%20CLAUZARD%20-%20Fact%202016060002%20-%2027.06.16.pdf" TargetMode="External"/><Relationship Id="rId1236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77411%20(0942016)%20-%2001.09.16.pdf" TargetMode="External"/><Relationship Id="rId1790" Type="http://schemas.openxmlformats.org/officeDocument/2006/relationships/hyperlink" Target="file:///\\192.168.0.150\Commun\01-ATIS%20GROUP\020%20ATIS%20SAS\030%20DEPARTEMENT%20FINANCIER\010%20COMPTABILITE\EXERCISE%202017\020%20FACTURES%20ACHAT\AXA\RCMS%207512678604\17-02%20FEVRIER\AXA%20RCMS%207512678604%20-%20Cotisation%20du%2015.02.17%20au%2001.01.18.pdf" TargetMode="External"/><Relationship Id="rId1888" Type="http://schemas.openxmlformats.org/officeDocument/2006/relationships/hyperlink" Target="file:///\\192.168.0.150\Commun\01-ATIS%20GROUP\020%20ATIS%20SAS\030%20DEPARTEMENT%20FINANCIER\010%20COMPTABILITE\EXERCISE%202017\020%20FACTURES%20ACHAT\NOVA%20PEOPLE\17-01%20JANVIER\NOVA%20-%20Fact%205945%20(ABDALLAH%20Services)%20-%2031.01.17.pdf" TargetMode="External"/><Relationship Id="rId82" Type="http://schemas.openxmlformats.org/officeDocument/2006/relationships/hyperlink" Target="file:///\\192.168.0.150\Commun\01-ATIS%20GROUP\020%20ATIS%20SAS\030%20DEPARTEMENT%20FINANCIER\010%20COMPTABILITE\EXERCISE%202015\020%20FACTURES%20ACHAT\ARSYS\ARSYS%20FR2015B002511%20du%2016.04.15.pdf" TargetMode="External"/><Relationship Id="rId606" Type="http://schemas.openxmlformats.org/officeDocument/2006/relationships/hyperlink" Target="file:///\\192.168.0.150\Commun\01-ATIS%20GROUP\020%20ATIS%20SAS\030%20DEPARTEMENT%20FINANCIER\010%20COMPTABILITE\EXERCISE%202016\020%20FACTURES%20ACHAT\SIXT\16-01%20JANVIER\SIXT%20-%20Fact%2055383580%20-%2022.01.16.pdf" TargetMode="External"/><Relationship Id="rId813" Type="http://schemas.openxmlformats.org/officeDocument/2006/relationships/hyperlink" Target="file:///\\192.168.0.150\Commun\01-ATIS%20GROUP\020%20ATIS%20SAS\030%20DEPARTEMENT%20FINANCIER\010%20COMPTABILITE\EXERCISE%202016\020%20FACTURES%20ACHAT\LA%20POSTE\16-04%20AVRIL\LA%20POSTE%20-%20Fact%2043841600%20-%2008.04.16.pdf" TargetMode="External"/><Relationship Id="rId1443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49523%20-%2021.12.16.pdf" TargetMode="External"/><Relationship Id="rId1650" Type="http://schemas.openxmlformats.org/officeDocument/2006/relationships/hyperlink" Target="file:///\\192.168.0.150\Commun\01-ATIS%20GROUP\020%20ATIS%20SAS\030%20DEPARTEMENT%20FINANCIER\010%20COMPTABILITE\EXERCISE%202017\020%20FACTURES%20ACHAT\POLLINO%20Laura\17-03%20MARS\POLLINO%20-%20Fact%202017-03-010%20-%2008.03.17.pdf" TargetMode="External"/><Relationship Id="rId1748" Type="http://schemas.openxmlformats.org/officeDocument/2006/relationships/hyperlink" Target="file:///\\192.168.0.150\Commun\01-ATIS%20GROUP\020%20ATIS%20SAS\030%20DEPARTEMENT%20FINANCIER\010%20COMPTABILITE\EXERCISE%202017\020%20FACTURES%20ACHAT\ALPHATRAD\17-03%20MARS\ALPHATRAD%20-%20Fact%20FR-2017-2895%20-%2022.03.17.pdf" TargetMode="External"/><Relationship Id="rId1303" Type="http://schemas.openxmlformats.org/officeDocument/2006/relationships/hyperlink" Target="file:///\\192.168.0.150\Commun\01-ATIS%20GROUP\020%20ATIS%20SAS\030%20DEPARTEMENT%20FINANCIER\010%20COMPTABILITE\EXERCISE%202017\020%20FACTURES%20ACHAT\DPMC\16-10%20OCTOBRE\DPMC%20-%20Fact%2016.10.301%20-%2010.10.16.pdf" TargetMode="External"/><Relationship Id="rId1510" Type="http://schemas.openxmlformats.org/officeDocument/2006/relationships/hyperlink" Target="file:///\\192.168.0.150\Commun\01-ATIS%20GROUP\020%20ATIS%20SAS\030%20DEPARTEMENT%20FINANCIER\010%20COMPTABILITE\EXERCISE%202017\020%20FACTURES%20ACHAT\STARLAN\17-01%20JANVIER\STARLAN%20-%20Fact%202017-133%20-%2012.01.17.pdf" TargetMode="External"/><Relationship Id="rId1955" Type="http://schemas.openxmlformats.org/officeDocument/2006/relationships/hyperlink" Target="file:///\\192.168.0.150\Commun\01-ATIS%20GROUP\020%20ATIS%20SAS\030%20DEPARTEMENT%20FINANCIER\010%20COMPTABILITE\EXERCISE%202017\020%20FACTURES%20ACHAT\CHALINE%20G&#233;rard\17-02%20FEVRIER\G%20CHALINE%20-%20Fact%2002-GC-2017%20-%2028.02.17.pdf" TargetMode="External"/><Relationship Id="rId1608" Type="http://schemas.openxmlformats.org/officeDocument/2006/relationships/hyperlink" Target="file:///\\192.168.0.150\Commun\01-ATIS%20GROUP\020%20ATIS%20SAS\030%20DEPARTEMENT%20FINANCIER\010%20COMPTABILITE\EXERCISE%202017\020%20FACTURES%20ACHAT\CORIALIS%20ENGINEERS\17-01%20JANVIER\CORIALIS%20-%20Fact%2017010048%20(J%20DA%20COSTA%20D&#233;cembre)%20-%2031.01.17.pdf" TargetMode="External"/><Relationship Id="rId1815" Type="http://schemas.openxmlformats.org/officeDocument/2006/relationships/hyperlink" Target="file:///\\192.168.0.150\Commun\01-ATIS%20GROUP\020%20ATIS%20SAS\030%20DEPARTEMENT%20FINANCIER\010%20COMPTABILITE\EXERCISE%202017\020%20FACTURES%20ACHAT\BIO%20NET\17-04%20AVRIL\BIO%20NET%20-%20Fact%201073%20-%2030.04.17.pdf" TargetMode="External"/><Relationship Id="rId189" Type="http://schemas.openxmlformats.org/officeDocument/2006/relationships/hyperlink" Target="file:///\\192.168.0.150\Commun\01-ATIS%20GROUP\020%20ATIS%20SAS\030%20DEPARTEMENT%20FINANCIER\010%20COMPTABILITE\EXERCISE%202015\020%20FACTURES%20ACHAT\PARFEU\PARFEU%20-%20Fact%20VFA100853645%20(Interne%202942015)%20-%2007.09.15.pdf" TargetMode="External"/><Relationship Id="rId396" Type="http://schemas.openxmlformats.org/officeDocument/2006/relationships/hyperlink" Target="file:///\\192.168.0.150\Commun\01-ATIS%20GROUP\020%20ATIS%20SAS\030%20DEPARTEMENT%20FINANCIER\010%20COMPTABILITE\EXERCISE%202016\020%20FACTURES%20ACHAT\LA%20POSTE\15-10%20OCTOBRE\LA%20POSTE%20-%20Fact%2042045080%20-%2005.10.15.pdf" TargetMode="External"/><Relationship Id="rId2077" Type="http://schemas.openxmlformats.org/officeDocument/2006/relationships/hyperlink" Target="file:///\\192.168.0.150\Commun\01-ATIS%20GROUP\020%20ATIS%20SAS\030%20DEPARTEMENT%20FINANCIER\010%20COMPTABILITE\EXERCISE%202017\020%20FACTURES%20ACHAT\FOUSSIER%20QUINCAILLERIE\17-09%20SEPTEMBRE\FOUSSIER%20QUINCAILLERIE%20-%20D17270008233%2001.09.17.pdf" TargetMode="External"/><Relationship Id="rId256" Type="http://schemas.openxmlformats.org/officeDocument/2006/relationships/hyperlink" Target="file:///\\192.168.0.150\Commun\01-ATIS%20GROUP\020%20ATIS%20SAS\030%20DEPARTEMENT%20FINANCIER\010%20COMPTABILITE\EXERCISE%202015\020%20FACTURES%20ACHAT\SMF\14328\SMF%20Facture%2014328%20du%2016.10.14.pdf" TargetMode="External"/><Relationship Id="rId463" Type="http://schemas.openxmlformats.org/officeDocument/2006/relationships/hyperlink" Target="file:///\\192.168.0.150\Commun\01-ATIS%20GROUP\020%20ATIS%20SAS\030%20DEPARTEMENT%20FINANCIER\010%20COMPTABILITE\EXERCISE%202016\020%20FACTURES%20ACHAT\STARLAN\15-11%20NOVEMBRE\STARLAN%20-%20Fact%202015-407%20-%2012.11.15.pdf" TargetMode="External"/><Relationship Id="rId670" Type="http://schemas.openxmlformats.org/officeDocument/2006/relationships/hyperlink" Target="file:///\\192.168.0.150\Commun\01-ATIS%20GROUP\020%20ATIS%20SAS\030%20DEPARTEMENT%20FINANCIER\010%20COMPTABILITE\EXERCISE%202016\020%20FACTURES%20ACHAT\FRANCE%20ENERGIE%20EOLIENNE\FEE%20-%20Fact%2020160006%20-%2028.01.16.pdf" TargetMode="External"/><Relationship Id="rId1093" Type="http://schemas.openxmlformats.org/officeDocument/2006/relationships/hyperlink" Target="file:///\\192.168.0.150\Commun\01-ATIS%20GROUP\020%20ATIS%20SAS\030%20DEPARTEMENT%20FINANCIER\010%20COMPTABILITE\EXERCISE%202016\020%20FACTURES%20ACHAT\PIRES%20Virginie\16-07%20JUILLET\V%20PIRES%20-%20Fact%20101%20-%2013.07.16.pdf" TargetMode="External"/><Relationship Id="rId2144" Type="http://schemas.openxmlformats.org/officeDocument/2006/relationships/hyperlink" Target="file:///\\192.168.0.150\Commun\01-ATIS%20GROUP\020%20ATIS%20SAS\030%20DEPARTEMENT%20FINANCIER\010%20COMPTABILITE\EXERCISE%202017\020%20FACTURES%20ACHAT\ACTUAL%20SETT%20IDF\17-09%20SEPTEMBRE\ACTUAL%20SETT%20-%20Fact%2075400771%20-%2030.09.17.pdf" TargetMode="External"/><Relationship Id="rId116" Type="http://schemas.openxmlformats.org/officeDocument/2006/relationships/hyperlink" Target="file:///\\192.168.0.150\Commun\01-ATIS%20GROUP\020%20ATIS%20SAS\030%20DEPARTEMENT%20FINANCIER\010%20COMPTABILITE\EXERCISE%202015\020%20FACTURES%20ACHAT\IRATA\mai%20juin%202015\mai%202015\IRATA%20-%20Fact%20139716%20-%20JP%20GUERIN%20-%2012.05.15.pdf" TargetMode="External"/><Relationship Id="rId323" Type="http://schemas.openxmlformats.org/officeDocument/2006/relationships/hyperlink" Target="file:///\\192.168.0.150\Commun\01-ATIS%20GROUP\020%20ATIS%20SAS\030%20DEPARTEMENT%20FINANCIER\010%20COMPTABILITE\EXERCISE%202014\020%20FACTURES%20ACHAT\ASSOCIATION%20SPORTIVE%20ELECTRICITE\FICHE%20DE%20PARTENARIAT%20ATIS%20SAS.pdf" TargetMode="External"/><Relationship Id="rId530" Type="http://schemas.openxmlformats.org/officeDocument/2006/relationships/hyperlink" Target="file:///\\192.168.0.150\Commun\01-ATIS%20GROUP\020%20ATIS%20SAS\030%20DEPARTEMENT%20FINANCIER\010%20COMPTABILITE\EXERCISE%202016\020%20FACTURES%20ACHAT\IRATA\Fact%20PAYEES\142601%20142695\IRATA%20-%20Fact%20142695%20-%2006.11.15.pdf" TargetMode="External"/><Relationship Id="rId768" Type="http://schemas.openxmlformats.org/officeDocument/2006/relationships/hyperlink" Target="file:///\\192.168.0.150\Commun\01-ATIS%20GROUP\020%20ATIS%20SAS\030%20DEPARTEMENT%20FINANCIER\010%20COMPTABILITE\EXERCISE%202016\020%20FACTURES%20ACHAT\PETZL\16-03%20MARS\PETZL%20-%20Fact%207000026926%20(0582016)%20-%2025.03.16.pdf" TargetMode="External"/><Relationship Id="rId975" Type="http://schemas.openxmlformats.org/officeDocument/2006/relationships/hyperlink" Target="file:///\\192.168.0.150\Commun\01-ATIS%20GROUP\020%20ATIS%20SAS\030%20DEPARTEMENT%20FINANCIER\010%20COMPTABILITE\EXERCISE%202016\020%20FACTURES%20ACHAT\CLAUZARD%20Matthieu\16-06%20JUIN\M%20CLAUZARD%20-%20Fact%202016060001%20-%2012.06.16.pdf" TargetMode="External"/><Relationship Id="rId1160" Type="http://schemas.openxmlformats.org/officeDocument/2006/relationships/hyperlink" Target="file:///\\192.168.0.150\Commun\01-ATIS%20GROUP\020%20ATIS%20SAS\030%20DEPARTEMENT%20FINANCIER\010%20COMPTABILITE\EXERCISE%202016\020%20FACTURES%20ACHAT\COENS%20ENERGY\16-08%20AOUT\COENS%20-%20Fact%20193167-01-MP-1607%20-%2009.08.16.pdf" TargetMode="External"/><Relationship Id="rId1398" Type="http://schemas.openxmlformats.org/officeDocument/2006/relationships/hyperlink" Target="file:///\\192.168.0.150\Commun\01-ATIS%20GROUP\020%20ATIS%20SAS\030%20DEPARTEMENT%20FINANCIER\010%20COMPTABILITE\EXERCISE%202017\020%20FACTURES%20ACHAT\NOVA%20SUBSEA\16-11%20NOVEMBRE\NOVA%20SUBSEA%20-%20Fact%205787%20(Manester%20service%202016-11)%20-%2030.11.16.pdf" TargetMode="External"/><Relationship Id="rId2004" Type="http://schemas.openxmlformats.org/officeDocument/2006/relationships/hyperlink" Target="file:///\\192.168.0.150\Commun\01-ATIS%20GROUP\020%20ATIS%20SAS\030%20DEPARTEMENT%20FINANCIER\010%20COMPTABILITE\EXERCISE%202017\020%20FACTURES%20ACHAT\CFE\17-07%20JUILLET\CFE%20-%20Bordereau%20de%20cotisations%20-%202017%20T3.pdf" TargetMode="External"/><Relationship Id="rId2211" Type="http://schemas.openxmlformats.org/officeDocument/2006/relationships/hyperlink" Target="file:///\\192.168.0.150\Commun\01-ATIS%20GROUP\020%20ATIS%20SAS\030%20DEPARTEMENT%20FINANCIER\010%20COMPTABILITE\EXERCISE%202018\020%20FACTURES%20ACHAT\VERISURE%20SECURITAS\17-11%20NOVEMBRE\VERISURE%20SECURITAS%20-%20Fact%201710C0039452%20-%2001.11.17.pdf" TargetMode="External"/><Relationship Id="rId628" Type="http://schemas.openxmlformats.org/officeDocument/2006/relationships/hyperlink" Target="file:///\\192.168.0.150\Commun\01-ATIS%20GROUP\020%20ATIS%20SAS\030%20DEPARTEMENT%20FINANCIER\010%20COMPTABILITE\EXERCISE%202016\020%20FACTURES%20ACHAT\TOTAL%20GR\16-01%20JANVIER\TOTAL%20-%20Fact%20F6213891%20-%2015.01.16.pdf" TargetMode="External"/><Relationship Id="rId835" Type="http://schemas.openxmlformats.org/officeDocument/2006/relationships/hyperlink" Target="file:///\\192.168.0.150\Commun\01-ATIS%20GROUP\020%20ATIS%20SAS\030%20DEPARTEMENT%20FINANCIER\010%20COMPTABILITE\EXERCISE%202016\020%20FACTURES%20ACHAT\URBAN%20EVASION\16-04%20AVRIL\URBAN%20EVASION%20-%20Fact%202016-04-013%20-%2021.04.16.pdf" TargetMode="External"/><Relationship Id="rId1258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1609%20(1092016)%20-%2015.09.16.pdf" TargetMode="External"/><Relationship Id="rId1465" Type="http://schemas.openxmlformats.org/officeDocument/2006/relationships/hyperlink" Target="file:///\\192.168.0.150\Commun\01-ATIS%20GROUP\020%20ATIS%20SAS\030%20DEPARTEMENT%20FINANCIER\010%20COMPTABILITE\EXERCISE%202017\020%20FACTURES%20ACHAT\VOLKSWAGEN%20BANK\17-01%20JANVIER\VLKSWGN%20BK%20-%20Fact%20F032270102%20-%2001.01.17.pdf" TargetMode="External"/><Relationship Id="rId1672" Type="http://schemas.openxmlformats.org/officeDocument/2006/relationships/hyperlink" Target="file:///\\192.168.0.150\Commun\01-ATIS%20GROUP\020%20ATIS%20SAS\030%20DEPARTEMENT%20FINANCIER\010%20COMPTABILITE\EXERCISE%202017\020%20FACTURES%20ACHAT\IRATA\PAYEES\149715%20150032%20150169\IRATA%20-%20Fact%20150169%20-%2009.02.17.pdf" TargetMode="External"/><Relationship Id="rId1020" Type="http://schemas.openxmlformats.org/officeDocument/2006/relationships/hyperlink" Target="file:///\\192.168.0.150\Commun\01-ATIS%20GROUP\020%20ATIS%20SAS\030%20DEPARTEMENT%20FINANCIER\010%20COMPTABILITE\EXERCISE%202016\020%20FACTURES%20ACHAT\CBSA\16-05%20MAI\CBSA%20-%20Fact%209268%20(SADEGHI)%20-%2030.05.16.pdf" TargetMode="External"/><Relationship Id="rId1118" Type="http://schemas.openxmlformats.org/officeDocument/2006/relationships/hyperlink" Target="file:///\\192.168.0.150\Commun\01-ATIS%20GROUP\020%20ATIS%20SAS\030%20DEPARTEMENT%20FINANCIER\010%20COMPTABILITE\EXERCISE%202016\020%20FACTURES%20ACHAT\PARK%20&amp;%20SUITES%20MRS\16-07%20JUILLET\P&amp;S%20-%20PROFORMA%20075_23966%20(J%20SANT'ANNA)%20-%2025.07.16.pdf" TargetMode="External"/><Relationship Id="rId1325" Type="http://schemas.openxmlformats.org/officeDocument/2006/relationships/hyperlink" Target="file:///\\192.168.0.150\Commun\01-ATIS%20GROUP\020%20ATIS%20SAS\030%20DEPARTEMENT%20FINANCIER\010%20COMPTABILITE\EXERCISE%202017\020%20FACTURES%20ACHAT\ARSYS\16-11%20NOVEMBRE\ARSYS%20-%20Fact%20FR2016B005941%20-%2005.11.16.pdf" TargetMode="External"/><Relationship Id="rId1532" Type="http://schemas.openxmlformats.org/officeDocument/2006/relationships/hyperlink" Target="file:///\\192.168.0.150\Commun\01-ATIS%20GROUP\020%20ATIS%20SAS\030%20DEPARTEMENT%20FINANCIER\010%20COMPTABILITE\EXERCISE%202017\020%20FACTURES%20ACHAT\SMF\17-01%20JANVIER\SMF%20-%20Fact%2017003%20%20-%2020.01.17.pdf" TargetMode="External"/><Relationship Id="rId1977" Type="http://schemas.openxmlformats.org/officeDocument/2006/relationships/hyperlink" Target="file:///\\192.168.0.150\Commun\01-ATIS%20GROUP\020%20ATIS%20SAS\030%20DEPARTEMENT%20FINANCIER\010%20COMPTABILITE\EXERCISE%202017\020%20FACTURES%20ACHAT\CBSA\17-06%20JUIN\CBSA%20-%20Fact%2011615%20(LAKKIMI)%20-%2015.06.17.pdf" TargetMode="External"/><Relationship Id="rId902" Type="http://schemas.openxmlformats.org/officeDocument/2006/relationships/hyperlink" Target="file:///\\192.168.0.150\Commun\01-ATIS%20GROUP\020%20ATIS%20SAS\030%20DEPARTEMENT%20FINANCIER\010%20COMPTABILITE\EXERCISE%202014\020%20FACTURES%20ACHAT\AXA\MRE\AXA_MRE5357720904_Q_010414-300914.pdf" TargetMode="External"/><Relationship Id="rId1837" Type="http://schemas.openxmlformats.org/officeDocument/2006/relationships/hyperlink" Target="file:///\\192.168.0.150\Commun\01-ATIS%20GROUP\020%20ATIS%20SAS\030%20DEPARTEMENT%20FINANCIER\010%20COMPTABILITE\EXERCISE%202017\020%20FACTURES%20ACHAT\LA%20POSTE\17-05%20MAI\LA%20POSTE%20-%20Fact%2047246608%20-%2010.05.17.pdf" TargetMode="External"/><Relationship Id="rId31" Type="http://schemas.openxmlformats.org/officeDocument/2006/relationships/hyperlink" Target="file:///\\192.168.0.150\Commun\01-ATIS%20GROUP\020%20ATIS%20SAS\030%20DEPARTEMENT%20FINANCIER\010%20COMPTABILITE\EXERCISE%202015\020%20FACTURES%20ACHAT\STARLAN\mars%202015\STARLAN%20Facture%202015.184.pdf" TargetMode="External"/><Relationship Id="rId2099" Type="http://schemas.openxmlformats.org/officeDocument/2006/relationships/hyperlink" Target="file:///\\192.168.0.150\Commun\01-ATIS%20GROUP\020%20ATIS%20SAS\030%20DEPARTEMENT%20FINANCIER\010%20COMPTABILITE\EXERCISE%202017\020%20FACTURES%20ACHAT\ACTS\17-09%20SEPTEMBRE\ACTS%20-%20Fact%201595%20-%2031.08.17.pdf" TargetMode="External"/><Relationship Id="rId180" Type="http://schemas.openxmlformats.org/officeDocument/2006/relationships/hyperlink" Target="file:///\\192.168.0.150\Commun\01-ATIS%20GROUP\020%20ATIS%20SAS\030%20DEPARTEMENT%20FINANCIER\010%20COMPTABILITE\EXERCISE%202015\020%20FACTURES%20ACHAT\EUROSTRAL\MARS%202015\RLV00100697.pdf" TargetMode="External"/><Relationship Id="rId278" Type="http://schemas.openxmlformats.org/officeDocument/2006/relationships/hyperlink" Target="file:///\\192.168.0.150\Commun\01-ATIS%20GROUP\020%20ATIS%20SAS\030%20DEPARTEMENT%20FINANCIER\010%20COMPTABILITE\EXERCISE%202015\020%20FACTURES%20ACHAT\ORANGE\Contrat%20NZ08015\ORANGE%20Facture%20loyer%20ao&#251;t%202015.pdf" TargetMode="External"/><Relationship Id="rId1904" Type="http://schemas.openxmlformats.org/officeDocument/2006/relationships/hyperlink" Target="file:///\\192.168.0.150\Commun\01-ATIS%20GROUP\020%20ATIS%20SAS\030%20DEPARTEMENT%20FINANCIER\010%20COMPTABILITE\EXERCISE%202017\020%20FACTURES%20ACHAT\MANCONE%20Marion\MANCONE%20-%20Remboursement%20acompte%20car%20pec%20de%20PE%20-%2001.06.17.pdf" TargetMode="External"/><Relationship Id="rId485" Type="http://schemas.openxmlformats.org/officeDocument/2006/relationships/hyperlink" Target="file:///\\192.168.0.150\Commun\01-ATIS%20GROUP\020%20ATIS%20SAS\030%20DEPARTEMENT%20FINANCIER\010%20COMPTABILITE\EXERCISE%202016\020%20FACTURES%20ACHAT\SC%20SOLO%20SRL\15-11%20NOVEMBRE\SC%20SOLO%20SRL%20-%20Fact%2082%20-%2021.11.15.pdf" TargetMode="External"/><Relationship Id="rId692" Type="http://schemas.openxmlformats.org/officeDocument/2006/relationships/hyperlink" Target="file:///\\192.168.0.150\Commun\01-ATIS%20GROUP\020%20ATIS%20SAS\030%20DEPARTEMENT%20FINANCIER\010%20COMPTABILITE\EXERCISE%202015\020%20FACTURES%20ACHAT\SCI%20COUPERIGNE\14-11%20NOVEMBRE\SCI%20COUPERIGNE%20-%20Fact%20624%20(1T2015)%20-%2025.11.15.pdf" TargetMode="External"/><Relationship Id="rId2166" Type="http://schemas.openxmlformats.org/officeDocument/2006/relationships/hyperlink" Target="file:///\\192.168.0.150\Commun\01-ATIS%20GROUP\020%20ATIS%20SAS\030%20DEPARTEMENT%20FINANCIER\010%20COMPTABILITE\EXERCISE%202018\020%20FACTURES%20ACHAT\STICKAD\17-10%20OCTOBRE\STICKAD%20-%20Acompte_F-2017_10_00026%20-%2010.10.17.pdf" TargetMode="External"/><Relationship Id="rId138" Type="http://schemas.openxmlformats.org/officeDocument/2006/relationships/hyperlink" Target="file:///\\192.168.0.150\Commun\01-ATIS%20GROUP\020%20ATIS%20SAS\030%20DEPARTEMENT%20FINANCIER\010%20COMPTABILITE\EXERCISE%202015\020%20FACTURES%20ACHAT\PETZL\mars%202015\Facture%20627521du%2031.03.15.pdf" TargetMode="External"/><Relationship Id="rId345" Type="http://schemas.openxmlformats.org/officeDocument/2006/relationships/hyperlink" Target="file:///\\192.168.0.150\Commun\01-ATIS%20GROUP\020%20ATIS%20SAS\030%20DEPARTEMENT%20FINANCIER\010%20COMPTABILITE\EXERCISE%202015\020%20FACTURES%20ACHAT\PETZL\septembre%202015\PETZL%20-%20Fact%20658825%20-%2009.09.15.pdf" TargetMode="External"/><Relationship Id="rId552" Type="http://schemas.openxmlformats.org/officeDocument/2006/relationships/hyperlink" Target="file:///\\192.168.0.150\Commun\01-ATIS%20GROUP\020%20ATIS%20SAS\030%20DEPARTEMENT%20FINANCIER\010%20COMPTABILITE\EXERCISE%202016\020%20FACTURES%20ACHAT\ORANGE\0442437967\15-12%20DECEMBRE\ORANGE%20-%20Fact%200442437967%2015J1-%201D12%20-%2015.12.15.pdf" TargetMode="External"/><Relationship Id="rId997" Type="http://schemas.openxmlformats.org/officeDocument/2006/relationships/hyperlink" Target="file:///\\192.168.0.150\Commun\01-ATIS%20GROUP\020%20ATIS%20SAS\030%20DEPARTEMENT%20FINANCIER\010%20COMPTABILITE\EXERCISE%202014\020%20FACTURES%20ACHAT\PETZL\FACTURE_I_538311.PDF" TargetMode="External"/><Relationship Id="rId1182" Type="http://schemas.openxmlformats.org/officeDocument/2006/relationships/hyperlink" Target="file:///\\192.168.0.150\Commun\01-ATIS%20GROUP\020%20ATIS%20SAS\030%20DEPARTEMENT%20FINANCIER\010%20COMPTABILITE\EXERCISE%202016\020%20FACTURES%20ACHAT\LYRECO\16-08%20AOUT\LYRECO%20-%20Fact%205810328617%20-%2031.08.16.pdf" TargetMode="External"/><Relationship Id="rId2026" Type="http://schemas.openxmlformats.org/officeDocument/2006/relationships/hyperlink" Target="file:///\\192.168.0.150\Commun\01-ATIS%20GROUP\020%20ATIS%20SAS\030%20DEPARTEMENT%20FINANCIER\010%20COMPTABILITE\EXERCISE%202017\020%20FACTURES%20ACHAT\IRATA\A%20PAYER\IRATA%20-%20Fact%20153933-%2003.08.17.pdf" TargetMode="External"/><Relationship Id="rId2233" Type="http://schemas.openxmlformats.org/officeDocument/2006/relationships/hyperlink" Target="file:///\\192.168.0.150\Commun\01-ATIS%20GROUP\020%20ATIS%20SAS\030%20DEPARTEMENT%20FINANCIER\010%20COMPTABILITE\EXERCISE%202018\020%20FACTURES%20ACHAT\LAKKIMI%20Karim\17-11%20NOVEMBRE\LAKKIMI%20-%20Fact%20TEPA_KAO_ATISSAS_16_NOV2017%20-%2024.11.17.pdf" TargetMode="External"/><Relationship Id="rId205" Type="http://schemas.openxmlformats.org/officeDocument/2006/relationships/hyperlink" Target="file:///\\192.168.0.150\Commun\01-ATIS%20GROUP\020%20ATIS%20SAS\030%20DEPARTEMENT%20FINANCIER\010%20COMPTABILITE\EXERCISE%202015\020%20FACTURES%20ACHAT\DHL\juin%202015\DHL%20-%20Fact%20MRS3352768%20-%2030.06.15.pdf" TargetMode="External"/><Relationship Id="rId412" Type="http://schemas.openxmlformats.org/officeDocument/2006/relationships/hyperlink" Target="file:///\\192.168.0.150\Commun\01-ATIS%20GROUP\020%20ATIS%20SAS\030%20DEPARTEMENT%20FINANCIER\010%20COMPTABILITE\EXERCISE%202015\020%20FACTURES%20ACHAT\Associated%20maritime%20Affairs\09%20-%20Septembre%202015\AMA%20-%20Fact%20IVH1022-150901%20-%2018.09.15.pdf" TargetMode="External"/><Relationship Id="rId857" Type="http://schemas.openxmlformats.org/officeDocument/2006/relationships/hyperlink" Target="file:///\\192.168.0.150\Commun\01-ATIS%20GROUP\020%20ATIS%20SAS\030%20DEPARTEMENT%20FINANCIER\010%20COMPTABILITE\EXERCISE%202016\020%20FACTURES%20ACHAT\COENS%20ENERGY\16-04%20AVRIL\COENS%20-%20Fact%20193167-02-MP1603-01%20(Sce%20KM%20KIM)%20-%2027.04.16.pdf" TargetMode="External"/><Relationship Id="rId1042" Type="http://schemas.openxmlformats.org/officeDocument/2006/relationships/hyperlink" Target="file:///\\192.168.0.150\Commun\01-ATIS%20GROUP\020%20ATIS%20SAS\030%20DEPARTEMENT%20FINANCIER\010%20COMPTABILITE\EXERCISE%202016\020%20FACTURES%20ACHAT\ASSOCIATION%20SPORTIVE%20ELECTRICITE\16-04%20AVRIL\ASSOC%20SPORTIVE%20ELEC%20DE%20PARIS%20-%20Fiche%20de%20partenariat%20-%2015.04.16.pdf" TargetMode="External"/><Relationship Id="rId1487" Type="http://schemas.openxmlformats.org/officeDocument/2006/relationships/hyperlink" Target="file:///\\192.168.0.150\Commun\01-ATIS%20GROUP\020%20ATIS%20SAS\030%20DEPARTEMENT%20FINANCIER\010%20COMPTABILITE\EXERCISE%202017\020%20FACTURES%20ACHAT\CURUBI\17-01%20JANVIER\CURUBI%20-%20Fact%20F1600350%20-%2009.01.17.pdf" TargetMode="External"/><Relationship Id="rId1694" Type="http://schemas.openxmlformats.org/officeDocument/2006/relationships/hyperlink" Target="file:///\\192.168.0.150\Commun\01-ATIS%20GROUP\020%20ATIS%20SAS\030%20DEPARTEMENT%20FINANCIER\010%20COMPTABILITE\EXERCISE%202017\020%20FACTURES%20ACHAT\ACTUAL\17-02%20FEVRIER\ACTUAL%20-%20Fact%20796_1000072%20-%2028.02.17.pdf" TargetMode="External"/><Relationship Id="rId717" Type="http://schemas.openxmlformats.org/officeDocument/2006/relationships/hyperlink" Target="file:///\\192.168.0.150\Commun\01-ATIS%20GROUP\020%20ATIS%20SAS\030%20DEPARTEMENT%20FINANCIER\010%20COMPTABILITE\EXERCISE%202016\020%20FACTURES%20ACHAT\BIO%20NET%20GROUP\16-02%20FEVRIER\BIO%20NET%20-%20Fact%20FA0727%20-%2029.02.16.pdf" TargetMode="External"/><Relationship Id="rId924" Type="http://schemas.openxmlformats.org/officeDocument/2006/relationships/hyperlink" Target="file:///\\192.168.0.150\Commun\01-ATIS%20GROUP\020%20ATIS%20SAS\030%20DEPARTEMENT%20FINANCIER\010%20COMPTABILITE\EXERCISE%202016\020%20FACTURES%20ACHAT\ORANGE\COMPTE%2061021161\16-04%20AVRIL\ORANGE%20-%20Fact%2047994540%20-%2030.04.16.pdf" TargetMode="External"/><Relationship Id="rId1347" Type="http://schemas.openxmlformats.org/officeDocument/2006/relationships/hyperlink" Target="file:///\\192.168.0.150\Commun\01-ATIS%20GROUP\020%20ATIS%20SAS\030%20DEPARTEMENT%20FINANCIER\010%20COMPTABILITE\EXERCISE%202017\020%20FACTURES%20ACHAT\TOTAL\16-11%20NOVEMBRE\TOTAL%20-%20Fact%20F6T68778%20-%2015.11.16.pdf" TargetMode="External"/><Relationship Id="rId1554" Type="http://schemas.openxmlformats.org/officeDocument/2006/relationships/hyperlink" Target="file:///\\192.168.0.150\Commun\01-ATIS%20GROUP\020%20ATIS%20SAS\030%20DEPARTEMENT%20FINANCIER\010%20COMPTABILITE\EXERCISE%202017\020%20FACTURES%20ACHAT\SIXT\17-01%20JANVIER\SIXT%20-%20Fact%2056350145%20-%2027.01.17.pdf" TargetMode="External"/><Relationship Id="rId1761" Type="http://schemas.openxmlformats.org/officeDocument/2006/relationships/hyperlink" Target="file:///\\192.168.0.150\Commun\01-ATIS%20GROUP\020%20ATIS%20SAS\030%20DEPARTEMENT%20FINANCIER\010%20COMPTABILITE\EXERCISE%202017\020%20FACTURES%20ACHAT\CORIALIS\17-03%20MARS\CORIALIS%20-%20Fact%2017040%20(ODIN%20Service)%20-%2031.03.17.pdf" TargetMode="External"/><Relationship Id="rId1999" Type="http://schemas.openxmlformats.org/officeDocument/2006/relationships/hyperlink" Target="file:///\\192.168.0.150\Commun\01-ATIS%20GROUP\020%20ATIS%20SAS\030%20DEPARTEMENT%20FINANCIER\010%20COMPTABILITE\EXERCISE%202017\020%20FACTURES%20ACHAT\NOVA%20PEOPLE\17-06%20JUIN\NOVA%20PEOPLE%20UK%20-%20Fact%204869%20(SINTIC)%20-%2030.06.17.pdf" TargetMode="External"/><Relationship Id="rId53" Type="http://schemas.openxmlformats.org/officeDocument/2006/relationships/hyperlink" Target="file:///\\192.168.0.150\Commun\01-ATIS%20GROUP\020%20ATIS%20SAS\030%20DEPARTEMENT%20FINANCIER\010%20COMPTABILITE\EXERCISE%202015\020%20FACTURES%20ACHAT\PBS\mars%202015\03-15.xls" TargetMode="External"/><Relationship Id="rId1207" Type="http://schemas.openxmlformats.org/officeDocument/2006/relationships/hyperlink" Target="file:///\\192.168.0.150\Commun\01-ATIS%20GROUP\020%20ATIS%20SAS\030%20DEPARTEMENT%20FINANCIER\PETZL\16-10%20OCTOBRE\PETZL%20-%20Fact%207000087210%20(0052017)%20-%2006.10.16.pdf" TargetMode="External"/><Relationship Id="rId1414" Type="http://schemas.openxmlformats.org/officeDocument/2006/relationships/hyperlink" Target="file:///\\192.168.0.150\Commun\01-ATIS%20GROUP\020%20ATIS%20SAS\030%20DEPARTEMENT%20FINANCIER\010%20COMPTABILITE\EXERCISE%202016\020%20FACTURES%20ACHAT\DIAC%20LOCATION\15-10%20OCTOBRE\DIAC%20-%20Fact%20T50761560%20-%2001.10.15.pdf" TargetMode="External"/><Relationship Id="rId1621" Type="http://schemas.openxmlformats.org/officeDocument/2006/relationships/hyperlink" Target="file:///\\192.168.0.150\Commun\01-ATIS%20GROUP\020%20ATIS%20SAS\030%20DEPARTEMENT%20FINANCIER\010%20COMPTABILITE\EXERCISE%202017\020%20FACTURES%20ACHAT\URBAN%20EVASION\17-02%20FEVRIER\URBAN%20-%20Fact%202017-02-011%20-%2023.02.17.pdf" TargetMode="External"/><Relationship Id="rId1859" Type="http://schemas.openxmlformats.org/officeDocument/2006/relationships/hyperlink" Target="file:///\\192.168.0.150\Commun\01-ATIS%20GROUP\020%20ATIS%20SAS\030%20DEPARTEMENT%20FINANCIER\010%20COMPTABILITE\EXERCISE%202017\020%20FACTURES%20ACHAT\VERISURE%20SECURITAS\17-05%20MAI\VERISURE%20-%20Fact%201705C0065456%20-%2001.05.17.pdf" TargetMode="External"/><Relationship Id="rId1719" Type="http://schemas.openxmlformats.org/officeDocument/2006/relationships/hyperlink" Target="file:///\\192.168.0.150\Commun\01-ATIS%20GROUP\020%20ATIS%20SAS\030%20DEPARTEMENT%20FINANCIER\010%20COMPTABILITE\EXERCISE%202017\020%20FACTURES%20ACHAT\POLE%20EMPLOI%20EXPATRIES\17-04%20AVRIL\PE%20EXPAT%20-%20Cotisation%202017%20T1%20-%2004.04.17.pdf" TargetMode="External"/><Relationship Id="rId1926" Type="http://schemas.openxmlformats.org/officeDocument/2006/relationships/hyperlink" Target="file:///\\192.168.0.150\Commun\01-ATIS%20GROUP\020%20ATIS%20SAS\030%20DEPARTEMENT%20FINANCIER\010%20COMPTABILITE\EXERCISE%202017\020%20FACTURES%20ACHAT\ORANGE\0442437967\17-06%20JUIN\ORANGE%20-%20Fact%200442437967%2017E3-%201D06%20-%2013.06.17.pdf" TargetMode="External"/><Relationship Id="rId2090" Type="http://schemas.openxmlformats.org/officeDocument/2006/relationships/hyperlink" Target="file:///\\192.168.0.150\Commun\01-ATIS%20GROUP\020%20ATIS%20SAS\030%20DEPARTEMENT%20FINANCIER\010%20COMPTABILITE\EXERCISE%202017\020%20FACTURES%20ACHAT\PROWAR%20(NAVIER%20St&#233;phane)\17-09%20SEPTEMBRE\PROWAR%20-%20Fact%20FI4%20-%2002.09.17.pdf" TargetMode="External"/><Relationship Id="rId2188" Type="http://schemas.openxmlformats.org/officeDocument/2006/relationships/hyperlink" Target="file:///\\192.168.0.150\Commun\01-ATIS%20GROUP\020%20ATIS%20SAS\030%20DEPARTEMENT%20FINANCIER\010%20COMPTABILITE\EXERCISE%202018\020%20FACTURES%20ACHAT\INTECH\17-10%20OCTOBRE\INTECH%20-%20INV-2-0580%20-%2026.10.17.pdf" TargetMode="External"/><Relationship Id="rId367" Type="http://schemas.openxmlformats.org/officeDocument/2006/relationships/hyperlink" Target="file:///\\192.168.0.150\Commun\01-ATIS%20GROUP\020%20ATIS%20SAS\030%20DEPARTEMENT%20FINANCIER\010%20COMPTABILITE\EXERCISE%202015\020%20FACTURES%20ACHAT\AU%20VIEUX%20CAMPEUR\septembre%202015\AU%20VIEUX%20CAMPEUR%20-%20Fact%20FA048577%20-%2024.09.15.pdf" TargetMode="External"/><Relationship Id="rId574" Type="http://schemas.openxmlformats.org/officeDocument/2006/relationships/hyperlink" Target="file:///\\192.168.0.150\Commun\01-ATIS%20GROUP\020%20ATIS%20SAS\030%20DEPARTEMENT%20FINANCIER\010%20COMPTABILITE\EXERCISE%202015\020%20FACTURES%20ACHAT\EVOLUTEC\15.09%20SEPTEMBRE\09-15%20SEPTEMBRE_Fac_EI150900942.pdf" TargetMode="External"/><Relationship Id="rId2048" Type="http://schemas.openxmlformats.org/officeDocument/2006/relationships/hyperlink" Target="file:///\\192.168.0.150\Commun\01-ATIS%20GROUP\020%20ATIS%20SAS\030%20DEPARTEMENT%20FINANCIER\010%20COMPTABILITE\EXERCISE%202017\020%20FACTURES%20ACHAT\CASTLE%20Martin%20(Ltd)\17-07%20JUILLET\M%20CASTLE%20-%20Fact%201828%20-%2003.07.17.pdf" TargetMode="External"/><Relationship Id="rId2255" Type="http://schemas.openxmlformats.org/officeDocument/2006/relationships/hyperlink" Target="file:///\\192.168.0.150\Commun\01-ATIS%20GROUP\020%20ATIS%20SAS\030%20DEPARTEMENT%20FINANCIER\010%20COMPTABILITE\EXERCISE%202018\020%20FACTURES%20ACHAT\ORANGE\Contrat%20NZ08015\17-12%20DECEMBRE\ORANGE%20-%20Fact%20F6569461%20-%2001.12.17.pdf" TargetMode="External"/><Relationship Id="rId227" Type="http://schemas.openxmlformats.org/officeDocument/2006/relationships/hyperlink" Target="file:///\\192.168.0.150\Commun\01-ATIS%20GROUP\020%20ATIS%20SAS\030%20DEPARTEMENT%20FINANCIER\010%20COMPTABILITE\EXERCISE%202015\020%20FACTURES%20ACHAT\PETZL\juillet%202015\PETZL%20-%20Fact%20647838%20(Devis%2040921_Cde%203002015)%20-%2008.07.15.pdf" TargetMode="External"/><Relationship Id="rId781" Type="http://schemas.openxmlformats.org/officeDocument/2006/relationships/hyperlink" Target="file:///\\192.168.0.150\Commun\01-ATIS%20GROUP\020%20ATIS%20SAS\030%20DEPARTEMENT%20FINANCIER\010%20COMPTABILITE\EXERCISE%202016\020%20FACTURES%20ACHAT\DPMC\16-03%20MARS\DPMC%20-%20Fact%2016.03.078%20-%2022.03.16.pdf" TargetMode="External"/><Relationship Id="rId879" Type="http://schemas.openxmlformats.org/officeDocument/2006/relationships/hyperlink" Target="file:///\\192.168.0.150\Commun\01-ATIS%20GROUP\020%20ATIS%20SAS\030%20DEPARTEMENT%20FINANCIER\010%20COMPTABILITE\EXERCISE%202016\020%20FACTURES%20ACHAT\COENS%20ENERGY\16-05%20MAI\COENS%20-%20Fact%20193167-02-MP-1604-02%20(Mob%20Demob%20KM%20KIM)%20-%2009.05.16.pdf" TargetMode="External"/><Relationship Id="rId434" Type="http://schemas.openxmlformats.org/officeDocument/2006/relationships/hyperlink" Target="file:///\\192.168.0.150\Commun\01-ATIS%20GROUP\020%20ATIS%20SAS\030%20DEPARTEMENT%20FINANCIER\010%20COMPTABILITE\EXERCISE%202016\020%20FACTURES%20ACHAT\PETZL\15-10%20OCTOBRE\PETZL%20-%20Fact%20667482%20-%2022.10.15.pdf" TargetMode="External"/><Relationship Id="rId641" Type="http://schemas.openxmlformats.org/officeDocument/2006/relationships/hyperlink" Target="file:///\\192.168.0.150\Commun\01-ATIS%20GROUP\020%20ATIS%20SAS\030%20DEPARTEMENT%20FINANCIER\010%20COMPTABILITE\EXERCISE%202016\020%20FACTURES%20ACHAT\PETZL\15-12%20DECEMBRE\PETZL%20-%20Avoir%20681975%20-%2023.12.15.pdf" TargetMode="External"/><Relationship Id="rId739" Type="http://schemas.openxmlformats.org/officeDocument/2006/relationships/hyperlink" Target="file:///\\192.168.0.150\Commun\01-ATIS%20GROUP\020%20ATIS%20SAS\030%20DEPARTEMENT%20FINANCIER\010%20COMPTABILITE\EXERCISE%202016\020%20FACTURES%20ACHAT\AU%20VIEUX%20CAMPEUR\16-03%20MARS\AU%20VIEUX%20CAMP%20-%20Fact%20FA052099%20-%2004.03.16.pdf" TargetMode="External"/><Relationship Id="rId1064" Type="http://schemas.openxmlformats.org/officeDocument/2006/relationships/hyperlink" Target="file:///\\192.168.0.150\Commun\01-ATIS%20GROUP\020%20ATIS%20SAS\030%20DEPARTEMENT%20FINANCIER\010%20COMPTABILITE\EXERCISE%202016\020%20FACTURES%20ACHAT\TOTAL%20GR\16-06%20JUIN\TOTAL%20-%20Fact%20F6G94848%20-%2030.06.16.pdf" TargetMode="External"/><Relationship Id="rId1271" Type="http://schemas.openxmlformats.org/officeDocument/2006/relationships/hyperlink" Target="file:///\\192.168.0.150\Commun\01-ATIS%20GROUP\020%20ATIS%20SAS\030%20DEPARTEMENT%20FINANCIER\010%20COMPTABILITE\EXERCISE%202016\020%20FACTURES%20ACHAT\COMETRANS\16-09%20SEPTEMBRE\COMETRANS%20-%20Fact%20184361%20-%2028.09.16.pdf" TargetMode="External"/><Relationship Id="rId1369" Type="http://schemas.openxmlformats.org/officeDocument/2006/relationships/hyperlink" Target="file:///\\192.168.0.150\Commun\01-ATIS%20GROUP\020%20ATIS%20SAS\030%20DEPARTEMENT%20FINANCIER\010%20COMPTABILITE\EXERCISE%202016\020%20FACTURES%20ACHAT\EVOLUTEC\16-08%20AOUT\EVOLUTEC%20-%20Fact%20160802427%20(BOUVIER)%20-%2031.08.16.pdf" TargetMode="External"/><Relationship Id="rId1576" Type="http://schemas.openxmlformats.org/officeDocument/2006/relationships/hyperlink" Target="file:///\\192.168.0.150\Commun\01-ATIS%20GROUP\020%20ATIS%20SAS\030%20DEPARTEMENT%20FINANCIER\010%20COMPTABILITE\EXERCISE%202017\020%20FACTURES%20ACHAT\LAKKIMI%20Karim\17-01%20JANVIER\K%20LAKKIMI%20-%20Fact%2006_JAN2017%20-%2031.01.17.pdf" TargetMode="External"/><Relationship Id="rId2115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6124%20(Mission%20to%20Leiden-2017.02.14)%20-%2028.03.17.pdf" TargetMode="External"/><Relationship Id="rId501" Type="http://schemas.openxmlformats.org/officeDocument/2006/relationships/hyperlink" Target="file:///\\192.168.0.150\Commun\01-ATIS%20GROUP\020%20ATIS%20SAS\030%20DEPARTEMENT%20FINANCIER\010%20COMPTABILITE\EXERCISE%202016\020%20FACTURES%20ACHAT\LODGIS%20BAYEN%20PERDIGUES\15-11%20NOVEMBRE\quittance%20loyer%20BAYEN%20novembre%202015.pdf" TargetMode="External"/><Relationship Id="rId946" Type="http://schemas.openxmlformats.org/officeDocument/2006/relationships/hyperlink" Target="file:///\\192.168.0.150\Commun\01-ATIS%20GROUP\020%20ATIS%20SAS\030%20DEPARTEMENT%20FINANCIER\010%20COMPTABILITE\EXERCISE%202016\020%20FACTURES%20ACHAT\DHL\16-05%20MAI\DHL%20-%20Fact%20MRS3655817%20-%2031.05.16.pdf" TargetMode="External"/><Relationship Id="rId1131" Type="http://schemas.openxmlformats.org/officeDocument/2006/relationships/hyperlink" Target="file:///\\192.168.0.150\Commun\01-ATIS%20GROUP\020%20ATIS%20SAS\030%20DEPARTEMENT%20FINANCIER\010%20COMPTABILITE\EXERCISE%202016\020%20FACTURES%20ACHAT\CULLIGAN\16-07%20JUILLET\CULLIGAN%20-%20Fact%20FAC071640723254%20-%2027.07.16.pdf" TargetMode="External"/><Relationship Id="rId1229" Type="http://schemas.openxmlformats.org/officeDocument/2006/relationships/hyperlink" Target="file:///\\192.168.0.150\Commun\01-ATIS%20GROUP\020%20ATIS%20SAS\030%20DEPARTEMENT%20FINANCIER\010%20COMPTABILITE\EXERCISE%202017\020%20FACTURES%20ACHAT\ORANGE\Contrat%20NZ08015\16-10%20OCTOBRE\ORANGE%20-%20Fact%20F5913139%20-%2001.10.16.pdf" TargetMode="External"/><Relationship Id="rId1783" Type="http://schemas.openxmlformats.org/officeDocument/2006/relationships/hyperlink" Target="file:///\\192.168.0.150\Commun\01-ATIS%20GROUP\020%20ATIS%20SAS\030%20DEPARTEMENT%20FINANCIER\010%20COMPTABILITE\EXERCISE%202017\020%20FACTURES%20ACHAT\YMF%20(MOUELLIC)\17-04%20AVRIL\YMF%20-%20Fact%2001.04.2017%20-%2013.04.17.pdf" TargetMode="External"/><Relationship Id="rId1990" Type="http://schemas.openxmlformats.org/officeDocument/2006/relationships/hyperlink" Target="file:///\\192.168.0.150\Commun\01-ATIS%20GROUP\020%20ATIS%20SAS\030%20DEPARTEMENT%20FINANCIER\010%20COMPTABILITE\EXERCISE%202017\020%20FACTURES%20ACHAT\ACCESS%20VERTICAL%20(N%20LE%20PLAIN)\17-07%20JUILLET\ACCESS%20VERTICAL%20-%20Fact%2004-17%20-%2001.07.17.pdf" TargetMode="External"/><Relationship Id="rId75" Type="http://schemas.openxmlformats.org/officeDocument/2006/relationships/hyperlink" Target="file:///\\192.168.0.150\Commun\01-ATIS%20GROUP\020%20ATIS%20SAS\030%20DEPARTEMENT%20FINANCIER\010%20COMPTABILITE\EXERCISE%202015\020%20FACTURES%20ACHAT\TOTAL%20GR\avril%202015\TF87189674_20150415FAC000419_F5930858_OC.pdf" TargetMode="External"/><Relationship Id="rId806" Type="http://schemas.openxmlformats.org/officeDocument/2006/relationships/hyperlink" Target="file:///\\192.168.0.150\Commun\01-ATIS%20GROUP\020%20ATIS%20SAS\030%20DEPARTEMENT%20FINANCIER\010%20COMPTABILITE\EXERCISE%202016\020%20FACTURES%20ACHAT\CULLIGAN\16-03%20MARS\CULLIGAN%20-%20Fact%20FAC031640709853%20-%2030.03.16.pdf" TargetMode="External"/><Relationship Id="rId1436" Type="http://schemas.openxmlformats.org/officeDocument/2006/relationships/hyperlink" Target="file:///\\192.168.0.150\Commun\01-ATIS%20GROUP\020%20ATIS%20SAS\030%20DEPARTEMENT%20FINANCIER\010%20COMPTABILITE\EXERCISE%202017\020%20FACTURES%20ACHAT\ORANGE\0442437967\16-12%20DECEMBRE\ORANGE%20-%20Fact%200442437967%2016J1-%201D12%20-%2013.12.16.pdf" TargetMode="External"/><Relationship Id="rId1643" Type="http://schemas.openxmlformats.org/officeDocument/2006/relationships/hyperlink" Target="file:///\\192.168.0.150\Commun\01-ATIS%20GROUP\020%20ATIS%20SAS\030%20DEPARTEMENT%20FINANCIER\010%20COMPTABILITE\EXERCISE%202017\020%20FACTURES%20ACHAT\OGER%20Philippe\17-02%20FEVRIER\OGER%20-%20Fact%201702-1%20-%2028.02.17.pdf" TargetMode="External"/><Relationship Id="rId1850" Type="http://schemas.openxmlformats.org/officeDocument/2006/relationships/hyperlink" Target="file:///\\192.168.0.150\Commun\01-ATIS%20GROUP\020%20ATIS%20SAS\030%20DEPARTEMENT%20FINANCIER\010%20COMPTABILITE\EXERCISE%202017\020%20FACTURES%20ACHAT\CORIALIS\17-04%20AVRIL\CORIALIS%20-%20Fact%2017052%20(ODIN)%20-%2030.04.17.pdf" TargetMode="External"/><Relationship Id="rId1503" Type="http://schemas.openxmlformats.org/officeDocument/2006/relationships/hyperlink" Target="file:///\\192.168.0.150\Commun\01-ATIS%20GROUP\020%20ATIS%20SAS\030%20DEPARTEMENT%20FINANCIER\010%20COMPTABILITE\EXERCISE%202017\020%20FACTURES%20ACHAT\LA%20POSTE\17-01%20JANVIER\LA%20POSTE%20-%20Fact%2046101414%20-%2006.01.17.pdf" TargetMode="External"/><Relationship Id="rId1710" Type="http://schemas.openxmlformats.org/officeDocument/2006/relationships/hyperlink" Target="file:///\\192.168.0.150\Commun\01-ATIS%20GROUP\020%20ATIS%20SAS\030%20DEPARTEMENT%20FINANCIER\010%20COMPTABILITE\EXERCISE%202017\020%20FACTURES%20ACHAT\SIXT\17-03%20MARS\SIXT%20-%20Fact%2056524007%20-%2024.03.17.pdf" TargetMode="External"/><Relationship Id="rId1948" Type="http://schemas.openxmlformats.org/officeDocument/2006/relationships/hyperlink" Target="file:///\\192.168.0.150\Commun\01-ATIS%20GROUP\020%20ATIS%20SAS\030%20DEPARTEMENT%20FINANCIER\010%20COMPTABILITE\EXERCISE%202017\020%20FACTURES%20ACHAT\CM-CIC%20LEASING%20SOLUTIONS%20(Ancien%20GE%20CAPITAL%20EQUIP.)\CM%20CIC%20LS%20-%20Fact%20020-FL-21575309%20-%2014.06.17.pdf" TargetMode="External"/><Relationship Id="rId291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264%20-%2005.08.15.pdf" TargetMode="External"/><Relationship Id="rId1808" Type="http://schemas.openxmlformats.org/officeDocument/2006/relationships/hyperlink" Target="file:///\\192.168.0.150\Commun\01-ATIS%20GROUP\020%20ATIS%20SAS\030%20DEPARTEMENT%20FINANCIER\010%20COMPTABILITE\EXERCISE%202017\020%20FACTURES%20ACHAT\CASTLE%20Martin%20(Ltd)\17-05%20MAI\M%20CASTLE%20-%20Fact%201764%20-%2003.05.17.pdf" TargetMode="External"/><Relationship Id="rId151" Type="http://schemas.openxmlformats.org/officeDocument/2006/relationships/hyperlink" Target="file:///\\192.168.0.150\Commun\01-ATIS%20GROUP\020%20ATIS%20SAS\030%20DEPARTEMENT%20FINANCIER\010%20COMPTABILITE\EXERCISE%202015\020%20FACTURES%20ACHAT\HILTI\mai%202015\HILTI%20-%20Fact%20FM%204091315010%20-%20Mai%202015.pdf" TargetMode="External"/><Relationship Id="rId389" Type="http://schemas.openxmlformats.org/officeDocument/2006/relationships/hyperlink" Target="file:///\\192.168.0.150\Commun\01-ATIS%20GROUP\020%20ATIS%20SAS\030%20DEPARTEMENT%20FINANCIER\010%20COMPTABILITE\EXERCISE%202016\020%20FACTURES%20ACHAT\COENS%20ENERGY\15-10%20OCTOBRE\(P&#233;riode%20septembre%202015)\COENS%20-%20Fact%20CE%20ATIS%20Total%20Moho%20Nord%201509%20MP%20-%2005.10.15.pdf" TargetMode="External"/><Relationship Id="rId596" Type="http://schemas.openxmlformats.org/officeDocument/2006/relationships/hyperlink" Target="file:///\\192.168.0.150\Commun\01-ATIS%20GROUP\020%20ATIS%20SAS\030%20DEPARTEMENT%20FINANCIER\010%20COMPTABILITE\EXERCISE%202016\020%20FACTURES%20ACHAT\ARSYS\16-01%20JANVIER\ARSYS%20-%20Fact%20FR2016A000094%20-%2008.01.16.pdf" TargetMode="External"/><Relationship Id="rId249" Type="http://schemas.openxmlformats.org/officeDocument/2006/relationships/hyperlink" Target="file:///\\192.168.0.150\Commun\01-ATIS%20GROUP\020%20ATIS%20SAS\030%20DEPARTEMENT%20FINANCIER\010%20COMPTABILITE\EXERCISE%202015\020%20FACTURES%20ACHAT\DPMC\juillet%202015\DPMC%20-%20Fact%2015.07.189%20-%2009.07.15.pdf" TargetMode="External"/><Relationship Id="rId456" Type="http://schemas.openxmlformats.org/officeDocument/2006/relationships/hyperlink" Target="file:///\\192.168.0.150\Commun\01-ATIS%20GROUP\020%20ATIS%20SAS\030%20DEPARTEMENT%20FINANCIER\010%20COMPTABILITE\EXERCISE%202016\020%20FACTURES%20ACHAT\ANTTON%20CHOCOLATERIE\15-10%20OCTOBRE\ANTTON%20-%20Fact%20F16000301%20-%2009.11.15.pdf" TargetMode="External"/><Relationship Id="rId663" Type="http://schemas.openxmlformats.org/officeDocument/2006/relationships/hyperlink" Target="file:///\\192.168.0.150\Commun\01-ATIS%20GROUP\020%20ATIS%20SAS\030%20DEPARTEMENT%20FINANCIER\010%20COMPTABILITE\EXERCISE%202016\020%20FACTURES%20ACHAT\TINDILLER%20&amp;%20PINTO\16-02%20FEVRIER\TINDILLER%20&amp;%20PINTO%20-%20Fact%2028%20-%2004.02.16.pdf" TargetMode="External"/><Relationship Id="rId870" Type="http://schemas.openxmlformats.org/officeDocument/2006/relationships/hyperlink" Target="file:///\\192.168.0.150\Commun\01-ATIS%20GROUP\020%20ATIS%20SAS\030%20DEPARTEMENT%20FINANCIER\010%20COMPTABILITE\EXERCISE%202016\020%20FACTURES%20ACHAT\ENERJIA\16-02%20FEVRIER\ENERJIA%20-%20Fact%203885%20(FLOQUET)%20-%2029.02.16.pdf" TargetMode="External"/><Relationship Id="rId1086" Type="http://schemas.openxmlformats.org/officeDocument/2006/relationships/hyperlink" Target="file:///\\192.168.0.150\Commun\01-ATIS%20GROUP\020%20ATIS%20SAS\030%20DEPARTEMENT%20FINANCIER\010%20COMPTABILITE\EXERCISE%202016\020%20FACTURES%20ACHAT\FONTANILLE%20Ludovic\16-05%20MAI\L%20FONTANILLE%20-%20Fact%202016%2005%20REV0%20-%2010.05.16.pdf" TargetMode="External"/><Relationship Id="rId1293" Type="http://schemas.openxmlformats.org/officeDocument/2006/relationships/hyperlink" Target="file:///\\192.168.0.150\Commun\01-ATIS%20GROUP\020%20ATIS%20SAS\030%20DEPARTEMENT%20FINANCIER\010%20COMPTABILITE\EXERCISE%202016\020%20FACTURES%20ACHAT\NATIXIS\16-04%20AVRIL\NATIXIS%20-%20Fact%200754505%20-%2025.04.16.pdf" TargetMode="External"/><Relationship Id="rId2137" Type="http://schemas.openxmlformats.org/officeDocument/2006/relationships/hyperlink" Target="file:///\\192.168.0.150\Commun\01-ATIS%20GROUP\020%20ATIS%20SAS\030%20DEPARTEMENT%20FINANCIER\010%20COMPTABILITE\EXERCISE%202018\020%20FACTURES%20ACHAT\MCI\17-10%20OCTOBRE\MCI%20-%20fact%20WINDEUROPE2017-N&#176;-26%2004.10.17.pdf" TargetMode="External"/><Relationship Id="rId109" Type="http://schemas.openxmlformats.org/officeDocument/2006/relationships/hyperlink" Target="file:///\\192.168.0.150\Commun\01-ATIS%20GROUP\020%20ATIS%20SAS\030%20DEPARTEMENT%20FINANCIER\010%20COMPTABILITE\EXERCISE%202015\020%20FACTURES%20ACHAT\VERISURE\mai%202015\VERISURE%20-%20Fact%201505C0081358%20-%2001.05.15.pdf" TargetMode="External"/><Relationship Id="rId316" Type="http://schemas.openxmlformats.org/officeDocument/2006/relationships/hyperlink" Target="file:///\\192.168.0.150\Commun\01-ATIS%20GROUP\020%20ATIS%20SAS\030%20DEPARTEMENT%20FINANCIER\010%20COMPTABILITE\EXERCISE%202015\020%20FACTURES%20ACHAT\ARSYS\ao&#251;t%202015\ARSYS%20-%20Fact%20FR2015A002740%20-%2018.08.15.pdf" TargetMode="External"/><Relationship Id="rId523" Type="http://schemas.openxmlformats.org/officeDocument/2006/relationships/hyperlink" Target="file:///\\192.168.0.150\Commun\01-ATIS%20GROUP\020%20ATIS%20SAS\030%20DEPARTEMENT%20FINANCIER\010%20COMPTABILITE\EXERCISE%202016\020%20FACTURES%20ACHAT\ORANGE\COMPTE%2061021161\15-11%20NOVEMBRE\ORANGE%20-%20Fact%2045243847%20-%2030.11.15.pdf" TargetMode="External"/><Relationship Id="rId968" Type="http://schemas.openxmlformats.org/officeDocument/2006/relationships/hyperlink" Target="file:///\\192.168.0.150\Commun\01-ATIS%20GROUP\020%20ATIS%20SAS\030%20DEPARTEMENT%20FINANCIER\010%20COMPTABILITE\EXERCISE%202016\020%20FACTURES%20ACHAT\ENERJIA\16-04%20AVRIL\ENERJIA%20-%20Fact%204006%20(GORRIA)%20-%2030.04.16.pdf" TargetMode="External"/><Relationship Id="rId1153" Type="http://schemas.openxmlformats.org/officeDocument/2006/relationships/hyperlink" Target="file:///\\192.168.0.150\Commun\01-ATIS%20GROUP\020%20ATIS%20SAS\030%20DEPARTEMENT%20FINANCIER\010%20COMPTABILITE\EXERCISE%202016\020%20FACTURES%20ACHAT\LA%20POSTE\16-08%20AOUT\LA%20POSTE%20-%20Fact%2044726069%20-%2003.08.16.pdf" TargetMode="External"/><Relationship Id="rId1598" Type="http://schemas.openxmlformats.org/officeDocument/2006/relationships/hyperlink" Target="file:///\\192.168.0.150\Commun\01-ATIS%20GROUP\020%20ATIS%20SAS\030%20DEPARTEMENT%20FINANCIER\010%20COMPTABILITE\EXERCISE%202017\020%20FACTURES%20ACHAT\PETZL\17-02%20FEVRIER\PETZL%20-%20Fact%207000125286%20(0472017)%20-%2013.02.17.pdf" TargetMode="External"/><Relationship Id="rId2204" Type="http://schemas.openxmlformats.org/officeDocument/2006/relationships/hyperlink" Target="file:///\\192.168.0.150\Commun\01-ATIS%20GROUP\020%20ATIS%20SAS\030%20DEPARTEMENT%20FINANCIER\010%20COMPTABILITE\EXERCISE%202018\020%20FACTURES%20ACHAT\BIO%20NET\17-10%20OCTOBRE\BIO%20NET%20-%20Fact%201342%20-%2031.10.17.pdf" TargetMode="External"/><Relationship Id="rId97" Type="http://schemas.openxmlformats.org/officeDocument/2006/relationships/hyperlink" Target="file:///\\192.168.0.150\Commun\01-ATIS%20GROUP\020%20ATIS%20SAS\030%20DEPARTEMENT%20FINANCIER\010%20COMPTABILITE\EXERCISE%202015\020%20FACTURES%20ACHAT\DHL\avril%202015\DHL%20-%20Fact%20MRS3311925%20-%2029.04.15.pdf" TargetMode="External"/><Relationship Id="rId730" Type="http://schemas.openxmlformats.org/officeDocument/2006/relationships/hyperlink" Target="file:///\\192.168.0.150\Commun\01-ATIS%20GROUP\020%20ATIS%20SAS\030%20DEPARTEMENT%20FINANCIER\010%20COMPTABILITE\EXERCISE%202016\020%20FACTURES%20ACHAT\ACTUAL\16-02%20FEVRIER\ACTUAL%20-%20Fact%20742_1000067%20-%2029.02.16.pdf" TargetMode="External"/><Relationship Id="rId828" Type="http://schemas.openxmlformats.org/officeDocument/2006/relationships/hyperlink" Target="file:///\\192.168.0.150\Commun\01-ATIS%20GROUP\020%20ATIS%20SAS\030%20DEPARTEMENT%20FINANCIER\010%20COMPTABILITE\EXERCISE%202016\020%20FACTURES%20ACHAT\ORANGE\COMPTE%2061021161\16-03%20MARS\ORANGE%20-%20Fact%2047501806%20-%2031.03.16.pdf" TargetMode="External"/><Relationship Id="rId1013" Type="http://schemas.openxmlformats.org/officeDocument/2006/relationships/hyperlink" Target="file:///\\192.168.0.150\Commun\01-ATIS%20GROUP\020%20ATIS%20SAS\030%20DEPARTEMENT%20FINANCIER\010%20COMPTABILITE\EXERCISE%202016\020%20FACTURES%20ACHAT\ORANGE\0442437967\16-06%20JUIN\ORANGE%20-%20Fact%200442437967%2016E3-%201D06%20-%2014.06.16.pdf" TargetMode="External"/><Relationship Id="rId1360" Type="http://schemas.openxmlformats.org/officeDocument/2006/relationships/hyperlink" Target="file:///\\192.168.0.150\Commun\01-ATIS%20GROUP\020%20ATIS%20SAS\030%20DEPARTEMENT%20FINANCIER\010%20COMPTABILITE\EXERCISE%202017\020%20FACTURES%20ACHAT\SIXT\16-11%20NOVEMBRE\SIXT%20-%20Fact%2056202024%20-%2023.11.16.pdf" TargetMode="External"/><Relationship Id="rId1458" Type="http://schemas.openxmlformats.org/officeDocument/2006/relationships/hyperlink" Target="file:///\\192.168.0.150\Commun\01-ATIS%20GROUP\020%20ATIS%20SAS\030%20DEPARTEMENT%20FINANCIER\010%20COMPTABILITE\EXERCISE%202015\020%20FACTURES%20ACHAT\ROPE%20BASE\ROPE%20BASE%20FACTURE%20RBLA114%20OCTOBRE%202014.pdf" TargetMode="External"/><Relationship Id="rId1665" Type="http://schemas.openxmlformats.org/officeDocument/2006/relationships/hyperlink" Target="file:///\\192.168.0.150\Commun\01-ATIS%20GROUP\020%20ATIS%20SAS\030%20DEPARTEMENT%20FINANCIER\010%20COMPTABILITE\EXERCISE%202017\020%20FACTURES%20ACHAT\LYRECO\17-02%20FEVRIER\LYRECO%20-%20Fact%205810336065%20-%2028.02.17.pdf" TargetMode="External"/><Relationship Id="rId1872" Type="http://schemas.openxmlformats.org/officeDocument/2006/relationships/hyperlink" Target="file:///\\192.168.0.150\Commun\01-ATIS%20GROUP\020%20ATIS%20SAS\030%20DEPARTEMENT%20FINANCIER\010%20COMPTABILITE\EXERCISE%202017\020%20FACTURES%20ACHAT\ARSYS\17-05%20MAI\ARSYS%20-%20Fact%20FR2017B002680%20-%2023.05.17.pdf" TargetMode="External"/><Relationship Id="rId1220" Type="http://schemas.openxmlformats.org/officeDocument/2006/relationships/hyperlink" Target="file:///\\192.168.0.150\Commun\01-ATIS%20GROUP\020%20ATIS%20SAS\030%20DEPARTEMENT%20FINANCIER\010%20COMPTABILITE\EXERCISE%202016\020%20FACTURES%20ACHAT\ACTUAL\16-09%20SEPTEMBRE\ACTUAL%20-%20Fact%20742_1000650%20-%2030.09.16.pdf" TargetMode="External"/><Relationship Id="rId1318" Type="http://schemas.openxmlformats.org/officeDocument/2006/relationships/hyperlink" Target="file:///\\192.168.0.150\Commun\01-ATIS%20GROUP\020%20ATIS%20SAS\030%20DEPARTEMENT%20FINANCIER\010%20COMPTABILITE\EXERCISE%202017\020%20FACTURES%20ACHAT\CMETE\16-10%20OCTOBRE\CMETE%20-%20Fact%2049%20(KIST%20L)%20-%2031.10.16.pdf" TargetMode="External"/><Relationship Id="rId1525" Type="http://schemas.openxmlformats.org/officeDocument/2006/relationships/hyperlink" Target="file:///\\192.168.0.150\Commun\01-ATIS%20GROUP\020%20ATIS%20SAS\030%20DEPARTEMENT%20FINANCIER\010%20COMPTABILITE\EXERCISE%202017\020%20FACTURES%20ACHAT\AMERICAN%20EXPRESS\AIR%20FRANCE\16-11%20NOVEMBRE" TargetMode="External"/><Relationship Id="rId1732" Type="http://schemas.openxmlformats.org/officeDocument/2006/relationships/hyperlink" Target="file:///\\192.168.0.150\Commun\01-ATIS%20GROUP\020%20ATIS%20SAS\030%20DEPARTEMENT%20FINANCIER\010%20COMPTABILITE\EXERCISE%202017\020%20FACTURES%20ACHAT\PETZL\17-04%20AVRIL\PETZL%20-%20Fact%207000142508%20(0752017)%20-%2006.04.17.pdf" TargetMode="External"/><Relationship Id="rId24" Type="http://schemas.openxmlformats.org/officeDocument/2006/relationships/hyperlink" Target="file:///\\192.168.0.150\Commun\01-ATIS%20GROUP\020%20ATIS%20SAS\030%20DEPARTEMENT%20FINANCIER\010%20COMPTABILITE\EXERCISE%202015\020%20FACTURES%20ACHAT\IRATA\novembre%202014\IRATA%20invoice%20136481%20du%2006.11.14.pdf" TargetMode="External"/><Relationship Id="rId173" Type="http://schemas.openxmlformats.org/officeDocument/2006/relationships/hyperlink" Target="file:///\\192.168.0.150\Commun\01-ATIS%20GROUP\020%20ATIS%20SAS\030%20DEPARTEMENT%20FINANCIER\010%20COMPTABILITE\EXERCISE%202015\020%20FACTURES%20ACHAT\CMETE\mars%202015\CMETE%20Facture%2037.pdf" TargetMode="External"/><Relationship Id="rId380" Type="http://schemas.openxmlformats.org/officeDocument/2006/relationships/hyperlink" Target="file:///\\192.168.0.150\Commun\01-ATIS%20GROUP\020%20ATIS%20SAS\030%20DEPARTEMENT%20FINANCIER\010%20COMPTABILITE\EXERCISE%202015\020%20FACTURES%20ACHAT\PEYRET%20Pierre\P%20PEYRET%20-%20Fact%202015-025%20-%2028.09.15.pdf" TargetMode="External"/><Relationship Id="rId2061" Type="http://schemas.openxmlformats.org/officeDocument/2006/relationships/hyperlink" Target="file:///\\192.168.0.150\Commun\01-ATIS%20GROUP\020%20ATIS%20SAS\030%20DEPARTEMENT%20FINANCIER\010%20COMPTABILITE\EXERCISE%202017\020%20FACTURES%20ACHAT\BUREAU%20VERITAS\17-08%20AOUT\BUREAU%20VERITAS%20-%2017879239-%2010.08.17.pdf" TargetMode="External"/><Relationship Id="rId240" Type="http://schemas.openxmlformats.org/officeDocument/2006/relationships/hyperlink" Target="file:///\\192.168.0.150\Commun\01-ATIS%20GROUP\020%20ATIS%20SAS\030%20DEPARTEMENT%20FINANCIER\010%20COMPTABILITE\EXERCISE%202015\020%20FACTURES%20ACHAT\URBAN%20EVASION\juillet%202015\URBAN%20EVASION%20-%20Fact%202015-07-011%20-%2013.07.15.pdf" TargetMode="External"/><Relationship Id="rId478" Type="http://schemas.openxmlformats.org/officeDocument/2006/relationships/hyperlink" Target="file:///\\192.168.0.150\Commun\01-ATIS%20GROUP\020%20ATIS%20SAS\030%20DEPARTEMENT%20FINANCIER\010%20COMPTABILITE\EXERCISE%202015\020%20FACTURES%20ACHAT\COENS%20ENERGY\janvier%202015\COENS%20ENERGY%20Facture%20CE%20ATIS%20Total%20Moho%20Nord%201501%20MP%20au%200602.pdf" TargetMode="External"/><Relationship Id="rId685" Type="http://schemas.openxmlformats.org/officeDocument/2006/relationships/hyperlink" Target="file:///\\192.168.0.150\Commun\01-ATIS%20GROUP\020%20ATIS%20SAS\030%20DEPARTEMENT%20FINANCIER\010%20COMPTABILITE\EXERCISE%202016\020%20FACTURES%20ACHAT\PETZL\16-02%20FEVRIER\PETZL%20-%20Fact%207000014084%20(0392016)%20-%2016.02.16.pdf" TargetMode="External"/><Relationship Id="rId892" Type="http://schemas.openxmlformats.org/officeDocument/2006/relationships/hyperlink" Target="file:///\\192.168.0.150\Commun\01-ATIS%20GROUP\020%20ATIS%20SAS\030%20DEPARTEMENT%20FINANCIER\010%20COMPTABILITE\EXERCISE%202016\020%20FACTURES%20ACHAT\TOTAL%20GR\16-05%20MAI\TOTAL%20-%20Fact%20F6C22650%20-%2015.05.16.pdf" TargetMode="External"/><Relationship Id="rId2159" Type="http://schemas.openxmlformats.org/officeDocument/2006/relationships/hyperlink" Target="file:///\\192.168.0.150\Commun\01-ATIS%20GROUP\020%20ATIS%20SAS\030%20DEPARTEMENT%20FINANCIER\010%20COMPTABILITE\EXERCISE%202017\020%20FACTURES%20ACHAT\ACTUAL\17-09%20SEPTEMBRE\ACTUAL%20-%20Fact%20796_1000714%20-%2030.09.17.pdf" TargetMode="External"/><Relationship Id="rId100" Type="http://schemas.openxmlformats.org/officeDocument/2006/relationships/hyperlink" Target="file:///\\192.168.0.150\Commun\01-ATIS%20GROUP\020%20ATIS%20SAS\030%20DEPARTEMENT%20FINANCIER\010%20COMPTABILITE\EXERCISE%202015\020%20FACTURES%20ACHAT\LYRECO\avril%202015\LYRECO%20-%20Fact%205810310090%20-%2030.04.15.pdf" TargetMode="External"/><Relationship Id="rId338" Type="http://schemas.openxmlformats.org/officeDocument/2006/relationships/hyperlink" Target="file:///\\192.168.0.150\Commun\01-ATIS%20GROUP\020%20ATIS%20SAS\030%20DEPARTEMENT%20FINANCIER\010%20COMPTABILITE\EXERCISE%202015\020%20FACTURES%20ACHAT\HILTI\septembre%202015\HILTI%20-%20Fact%20FM4091764865%20-%2001.09.15.pdf" TargetMode="External"/><Relationship Id="rId545" Type="http://schemas.openxmlformats.org/officeDocument/2006/relationships/hyperlink" Target="file:///\\192.168.0.150\Commun\01-ATIS%20GROUP\020%20ATIS%20SAS\030%20DEPARTEMENT%20FINANCIER\010%20COMPTABILITE\EXERCISE%202016\020%20FACTURES%20ACHAT\POLE%20EMPLOI%20EXPATRIES\15-12%20DECEMBRE\POLE%20EMPLOI%20EXPAT%20-%20Situation%20de%20Compte%20-%2016.12.15.pdf" TargetMode="External"/><Relationship Id="rId752" Type="http://schemas.openxmlformats.org/officeDocument/2006/relationships/hyperlink" Target="file:///\\192.168.0.150\Commun\01-ATIS%20GROUP\020%20ATIS%20SAS\030%20DEPARTEMENT%20FINANCIER\010%20COMPTABILITE\EXERCISE%202016\020%20FACTURES%20ACHAT\EVOLUTEC\15-12%20DECEMBRE\EVOLUTEC%20-%20Fact%20151201996%20-%2031.12.15.pdf" TargetMode="External"/><Relationship Id="rId1175" Type="http://schemas.openxmlformats.org/officeDocument/2006/relationships/hyperlink" Target="file:///\\192.168.0.150\Commun\01-ATIS%20GROUP\020%20ATIS%20SAS\030%20DEPARTEMENT%20FINANCIER\010%20COMPTABILITE\EXERCISE%202016\020%20FACTURES%20ACHAT\LAKKIMI%20Karim\16-08%20AOUT\LAKKIMI%20-%20Fact%20ATISSAS_01_AUG16%20-%2025.08.16.pdf" TargetMode="External"/><Relationship Id="rId1382" Type="http://schemas.openxmlformats.org/officeDocument/2006/relationships/hyperlink" Target="file:///\\192.168.0.150\Commun\01-ATIS%20GROUP\020%20ATIS%20SAS\030%20DEPARTEMENT%20FINANCIER\010%20COMPTABILITE\EXERCISE%202017\020%20FACTURES%20ACHAT\REESO\16-12%20DECEMBRE\REESO%20-%20Fact%20FC0009%20-%2007.12.16.pdf" TargetMode="External"/><Relationship Id="rId2019" Type="http://schemas.openxmlformats.org/officeDocument/2006/relationships/hyperlink" Target="file:///\\192.168.0.150\Commun\01-ATIS%20GROUP\020%20ATIS%20SAS\030%20DEPARTEMENT%20FINANCIER\010%20COMPTABILITE\EXERCISE%202017\020%20FACTURES%20ACHAT\ARSYS\17-07%20JUILLET\ARSYS%20-%20Fact%20FR2017A001846%20-%2022.07.17.pdf" TargetMode="External"/><Relationship Id="rId2226" Type="http://schemas.openxmlformats.org/officeDocument/2006/relationships/hyperlink" Target="file:///\\192.168.0.150\Commun\01-ATIS%20GROUP\020%20ATIS%20SAS\030%20DEPARTEMENT%20FINANCIER\010%20COMPTABILITE\EXERCISE%202018\020%20FACTURES%20ACHAT\ELABED%20NAIM%20(taxi)\17-11%20NOVEMBRE\ELABED%20NAIM%20(taxi)%20-%20Fact%202017.11.2%20-%20%20%2018.11.17.pdf" TargetMode="External"/><Relationship Id="rId405" Type="http://schemas.openxmlformats.org/officeDocument/2006/relationships/hyperlink" Target="file:///\\192.168.0.150\Commun\01-ATIS%20GROUP\020%20ATIS%20SAS\030%20DEPARTEMENT%20FINANCIER\010%20COMPTABILITE\EXERCISE%202015\020%20FACTURES%20ACHAT\Associated%20maritime%20Affairs\02%20-%20F&#233;vrier%202015\AMA%20Fact%20IVH%201022150201%20du%2009.02.15.pdf" TargetMode="External"/><Relationship Id="rId612" Type="http://schemas.openxmlformats.org/officeDocument/2006/relationships/hyperlink" Target="file:///\\192.168.0.150\Commun\01-ATIS%20GROUP\020%20ATIS%20SAS\030%20DEPARTEMENT%20FINANCIER\010%20COMPTABILITE\EXERCISE%202016\020%20FACTURES%20ACHAT\TINDILLER%20&amp;%20PINTO\16-01%20JANVIER\TINDILLER%20&amp;%20PINTO%20-%20Fact%2021%20-%2006.01.16.pdf" TargetMode="External"/><Relationship Id="rId1035" Type="http://schemas.openxmlformats.org/officeDocument/2006/relationships/hyperlink" Target="file:///\\192.168.0.150\Commun\01-ATIS%20GROUP\020%20ATIS%20SAS\030%20DEPARTEMENT%20FINANCIER\010%20COMPTABILITE\EXERCISE%202016\020%20FACTURES%20ACHAT\AID%20CONSULTANCY\16-06%20JUIN\AID%20CONSULTANCY%20-%20Proforma%20AC%20016%20041EQ%20-%2009.06.16.pdf" TargetMode="External"/><Relationship Id="rId1242" Type="http://schemas.openxmlformats.org/officeDocument/2006/relationships/hyperlink" Target="file:///\\192.168.0.150\Commun\01-ATIS%20GROUP\020%20ATIS%20SAS\030%20DEPARTEMENT%20FINANCIER\010%20COMPTABILITE\EXERCISE%202016\020%20FACTURES%20ACHAT\AMERICAN%20EXPRESS\FRAM\16-08%20AOUT\FRAM_AMEX%20-%20Relev&#233;%20Aout%202016.pdf" TargetMode="External"/><Relationship Id="rId1687" Type="http://schemas.openxmlformats.org/officeDocument/2006/relationships/hyperlink" Target="file:///\\192.168.0.150\Commun\01-ATIS%20GROUP\020%20ATIS%20SAS\030%20DEPARTEMENT%20FINANCIER\010%20COMPTABILITE\EXERCISE%202017\020%20FACTURES%20ACHAT\BEAL\17-03%20MARS\BEAL%20-%20Fact%20BVF171876%20-%2014.03.17.pdf" TargetMode="External"/><Relationship Id="rId1894" Type="http://schemas.openxmlformats.org/officeDocument/2006/relationships/hyperlink" Target="file:///\\192.168.0.150\Commun\01-ATIS%20GROUP\020%20ATIS%20SAS\030%20DEPARTEMENT%20FINANCIER\010%20COMPTABILITE\EXERCISE%202017\020%20FACTURES%20ACHAT\TUV\17-05%20MAI\TUV%20-%20Fact%2074057905%20-%2030.05.17.pdf" TargetMode="External"/><Relationship Id="rId917" Type="http://schemas.openxmlformats.org/officeDocument/2006/relationships/hyperlink" Target="file:///\\192.168.0.150\Commun\01-ATIS%20GROUP\020%20ATIS%20SAS\030%20DEPARTEMENT%20FINANCIER\010%20COMPTABILITE\EXERCISE%202016\020%20FACTURES%20ACHAT\EVOLUTEC\16-04%20AVRIL\EVOLUTEC%20-%20Fact%20EI160401111%20(MONTIGNY)%20-%2030.04.16.pdf" TargetMode="External"/><Relationship Id="rId1102" Type="http://schemas.openxmlformats.org/officeDocument/2006/relationships/hyperlink" Target="file:///\\192.168.0.150\Commun\01-ATIS%20GROUP\020%20ATIS%20SAS\030%20DEPARTEMENT%20FINANCIER\010%20COMPTABILITE\EXERCISE%202016\020%20FACTURES%20ACHAT\ENERJIA\16-03%20MARS\ENERJIA%20-%20Avoir%20F2016.3928A%20-%2031.03.16.pdf" TargetMode="External"/><Relationship Id="rId1547" Type="http://schemas.openxmlformats.org/officeDocument/2006/relationships/hyperlink" Target="file:///\\192.168.0.150\Commun\01-ATIS%20GROUP\020%20ATIS%20SAS\030%20DEPARTEMENT%20FINANCIER\010%20COMPTABILITE\EXERCISE%202017\020%20FACTURES%20ACHAT\COMFORT%20HOTEL\17-01%20JANVIER\COMFORT%20HOTEL%20-%20Fact%209704%20-%2028.01.17.pdf" TargetMode="External"/><Relationship Id="rId1754" Type="http://schemas.openxmlformats.org/officeDocument/2006/relationships/hyperlink" Target="file:///\\192.168.0.150\Commun\01-ATIS%20GROUP\020%20ATIS%20SAS\030%20DEPARTEMENT%20FINANCIER\010%20COMPTABILITE\EXERCISE%202017\020%20FACTURES%20ACHAT\IRATA\PAYEES\150398%20150430%20150438%20150520%20150570\IRATA%20-%20Fact%20150438%20-%2023.02.17.pdf" TargetMode="External"/><Relationship Id="rId1961" Type="http://schemas.openxmlformats.org/officeDocument/2006/relationships/hyperlink" Target="file:///\\192.168.0.150\Commun\01-ATIS%20GROUP\020%20ATIS%20SAS\030%20DEPARTEMENT%20FINANCIER\010%20COMPTABILITE\EXERCISE%202017\020%20FACTURES%20ACHAT\IRATA\PAYEES\151823%20151994%20152036\IRATA%20-%20Fact%20152036%20-%2026.04.17.pdf" TargetMode="External"/><Relationship Id="rId46" Type="http://schemas.openxmlformats.org/officeDocument/2006/relationships/hyperlink" Target="file:///\\192.168.0.150\Commun\01-ATIS%20GROUP\020%20ATIS%20SAS\030%20DEPARTEMENT%20FINANCIER\010%20COMPTABILITE\EXERCISE%202015\020%20FACTURES%20ACHAT\SYFFORHA\SYFFORHA%20Bulletin%20adh&#233;sion%202015.pdf" TargetMode="External"/><Relationship Id="rId1407" Type="http://schemas.openxmlformats.org/officeDocument/2006/relationships/hyperlink" Target="file:///\\192.168.0.150\Commun\01-ATIS%20GROUP\020%20ATIS%20SAS\030%20DEPARTEMENT%20FINANCIER\010%20COMPTABILITE\EXERCISE%202017\020%20FACTURES%20ACHAT\IRATA\PAYEES\148459%20148462%20148532%20148533%20148697%20+%201%20exercice%202016\IRATA%20-%20Fact%20148697%20-%2027.10.16.pdf" TargetMode="External"/><Relationship Id="rId1614" Type="http://schemas.openxmlformats.org/officeDocument/2006/relationships/hyperlink" Target="file:///\\192.168.0.150\Commun\01-ATIS%20GROUP\020%20ATIS%20SAS\030%20DEPARTEMENT%20FINANCIER\010%20COMPTABILITE\EXERCISE%202017\020%20FACTURES%20ACHAT\TOTAL\17-02%20FEVRIER\TOTAL%20-%20Fact%20F7519446%20-%2015.02.17.pdf" TargetMode="External"/><Relationship Id="rId1821" Type="http://schemas.openxmlformats.org/officeDocument/2006/relationships/hyperlink" Target="file:///\\192.168.0.150\Commun\01-ATIS%20GROUP\020%20ATIS%20SAS\030%20DEPARTEMENT%20FINANCIER\010%20COMPTABILITE\EXERCISE%202017\020%20FACTURES%20ACHAT\CULLIGAN\17-04%20AVRIL\CULLIGAN%20-%20Fact%20FAC0417RGS35193%20-%2026.04.17.pdf" TargetMode="External"/><Relationship Id="rId195" Type="http://schemas.openxmlformats.org/officeDocument/2006/relationships/hyperlink" Target="file:///\\192.168.0.150\Commun\01-ATIS%20GROUP\020%20ATIS%20SAS\030%20DEPARTEMENT%20FINANCIER\010%20COMPTABILITE\EXERCISE%202015\020%20FACTURES%20ACHAT\LANZA\juin%202015\C%20LANZA%20-%20Fact%20F150626%20CQP%201%20-%2026.06.15.pdf" TargetMode="External"/><Relationship Id="rId1919" Type="http://schemas.openxmlformats.org/officeDocument/2006/relationships/hyperlink" Target="file:///\\192.168.0.150\Commun\01-ATIS%20GROUP\020%20ATIS%20SAS\030%20DEPARTEMENT%20FINANCIER\010%20COMPTABILITE\EXERCISE%202017\020%20FACTURES%20ACHAT\BEAL\17-06%20JUIN\BEAL%20-%20Fact%20BVF174516%20-%2007.06.17.pdf" TargetMode="External"/><Relationship Id="rId2083" Type="http://schemas.openxmlformats.org/officeDocument/2006/relationships/hyperlink" Target="file:///\\192.168.0.150\Commun\01-ATIS%20GROUP\020%20ATIS%20SAS\030%20DEPARTEMENT%20FINANCIER\010%20COMPTABILITE\EXERCISE%202017\020%20FACTURES%20ACHAT\TOTAL\17-08%20AOUT\TOTAL%20-%20Fact%20F7P77998%20-%2031.08.17.pdf" TargetMode="External"/><Relationship Id="rId262" Type="http://schemas.openxmlformats.org/officeDocument/2006/relationships/hyperlink" Target="file:///\\192.168.0.150\Commun\01-ATIS%20GROUP\020%20ATIS%20SAS\030%20DEPARTEMENT%20FINANCIER\010%20COMPTABILITE\EXERCISE%202015\020%20FACTURES%20ACHAT\IRATA\juillet%202015\IRATA%20-%20Fact%20141146%20-%20Online%20upgrade%20L2%20E%20SAMUEL%20&amp;%20T%20BISSOON%20-%2029.07.15.pdf" TargetMode="External"/><Relationship Id="rId567" Type="http://schemas.openxmlformats.org/officeDocument/2006/relationships/hyperlink" Target="file:///\\192.168.0.150\Commun\01-ATIS%20GROUP\020%20ATIS%20SAS\030%20DEPARTEMENT%20FINANCIER\010%20COMPTABILITE\EXERCISE%202016\020%20FACTURES%20ACHAT\ABBOUD%20Sabrina\S%20ABBOUD%20-%20Remboursement%20caution%20appart%20D%20GONCALVES%20-%2018.12.15.pdf" TargetMode="External"/><Relationship Id="rId1197" Type="http://schemas.openxmlformats.org/officeDocument/2006/relationships/hyperlink" Target="file:///\\192.168.0.150\Commun\01-ATIS%20GROUP\020%20ATIS%20SAS\030%20DEPARTEMENT%20FINANCIER\COENS\16-10%20OCTOBRE\COENS%20-%20Fact%20193167-01-MP-1609%20-%2007.10.16.pdf" TargetMode="External"/><Relationship Id="rId2150" Type="http://schemas.openxmlformats.org/officeDocument/2006/relationships/hyperlink" Target="file:///\\192.168.0.150\Commun\01-ATIS%20GROUP\020%20ATIS%20SAS\030%20DEPARTEMENT%20FINANCIER\010%20COMPTABILITE\EXERCISE%202018\020%20FACTURES%20ACHAT\STAR%20LAN\17-10%20OCTOBRE\STAR%20LAN%20-%20Fact%202017-411%2002.10.17.pdf" TargetMode="External"/><Relationship Id="rId2248" Type="http://schemas.openxmlformats.org/officeDocument/2006/relationships/hyperlink" Target="file:///\\192.168.0.150\Commun\01-ATIS%20GROUP\020%20ATIS%20SAS\030%20DEPARTEMENT%20FINANCIER\010%20COMPTABILITE\EXERCISE%202018\020%20FACTURES%20ACHAT\SIXT%20LOCATION\17-11%20NOVEMBRE\SIXT%20-%20Fact%2057234392%20-%2024.11.17.pdf" TargetMode="External"/><Relationship Id="rId122" Type="http://schemas.openxmlformats.org/officeDocument/2006/relationships/hyperlink" Target="file:///\\192.168.0.150\Commun\01-ATIS%20GROUP\020%20ATIS%20SAS\030%20DEPARTEMENT%20FINANCIER\010%20COMPTABILITE\EXERCISE%202015\020%20FACTURES%20ACHAT\URBAN%20EVASION\mai%202015\URBAN%20EVASION%20-%20Fact%202015-05-009%20-%2026.05.15.pdf" TargetMode="External"/><Relationship Id="rId774" Type="http://schemas.openxmlformats.org/officeDocument/2006/relationships/hyperlink" Target="file:///\\192.168.0.150\Commun\01-ATIS%20GROUP\020%20ATIS%20SAS\030%20DEPARTEMENT%20FINANCIER\010%20COMPTABILITE\EXERCISE%202016\020%20FACTURES%20ACHAT\PETZL\16-03%20MARS\PETZL%20-%20Fact%207000028762%20(0582016)%20-%2031.03.16.pdf" TargetMode="External"/><Relationship Id="rId981" Type="http://schemas.openxmlformats.org/officeDocument/2006/relationships/hyperlink" Target="file:///\\192.168.0.150\Commun\01-ATIS%20GROUP\020%20ATIS%20SAS\030%20DEPARTEMENT%20FINANCIER\010%20COMPTABILITE\EXERCISE%202016\020%20FACTURES%20ACHAT\ACTUAL\16-05%20MAI\ACTUAL%20-%20Fact%20742_1000311%20-%2031.05.16.pdf" TargetMode="External"/><Relationship Id="rId1057" Type="http://schemas.openxmlformats.org/officeDocument/2006/relationships/hyperlink" Target="file:///\\192.168.0.150\Commun\01-ATIS%20GROUP\020%20ATIS%20SAS\030%20DEPARTEMENT%20FINANCIER\010%20COMPTABILITE\EXERCISE%202016\020%20FACTURES%20ACHAT\ACTION%20NDT\16-06%20JUIN\ACTION%20NDT%20-%20Fact%20F82160464%20-%2030.06.16.pdf" TargetMode="External"/><Relationship Id="rId2010" Type="http://schemas.openxmlformats.org/officeDocument/2006/relationships/hyperlink" Target="file:///\\192.168.0.150\Commun\01-ATIS%20GROUP\020%20ATIS%20SAS\030%20DEPARTEMENT%20FINANCIER\010%20COMPTABILITE\EXERCISE%202017\020%20FACTURES%20ACHAT\CESI\17-06%20JUIN\CESI%20-%20Fact%20AX-1017060623%20-%2030.06.17.pdf" TargetMode="External"/><Relationship Id="rId427" Type="http://schemas.openxmlformats.org/officeDocument/2006/relationships/hyperlink" Target="file:///\\192.168.0.150\Commun\01-ATIS%20GROUP\020%20ATIS%20SAS\030%20DEPARTEMENT%20FINANCIER\010%20COMPTABILITE\EXERCISE%202016\020%20FACTURES%20ACHAT\URBAN%20EVASION\15-10%20OCTOBRE\URBAN%20EVASION%20-%20Fact%202015-10-001%20-%2021.10.15.pdf" TargetMode="External"/><Relationship Id="rId634" Type="http://schemas.openxmlformats.org/officeDocument/2006/relationships/hyperlink" Target="file:///\\192.168.0.150\Commun\01-ATIS%20GROUP\020%20ATIS%20SAS\030%20DEPARTEMENT%20FINANCIER\010%20COMPTABILITE\EXERCISE%202016\020%20FACTURES%20ACHAT\GEP%20AFTP\16-01%20JANVIER\GEP%20AFTP%20-%20Fact%20160022%20-%2013.01.15.pdf" TargetMode="External"/><Relationship Id="rId841" Type="http://schemas.openxmlformats.org/officeDocument/2006/relationships/hyperlink" Target="file:///\\192.168.0.150\Commun\01-ATIS%20GROUP\020%20ATIS%20SAS\030%20DEPARTEMENT%20FINANCIER\010%20COMPTABILITE\EXERCISE%202016\020%20FACTURES%20ACHAT\EUROSTRAL\16-04%20AVRIL" TargetMode="External"/><Relationship Id="rId1264" Type="http://schemas.openxmlformats.org/officeDocument/2006/relationships/hyperlink" Target="file:///\\192.168.0.150\Commun\01-ATIS%20GROUP\020%20ATIS%20SAS\030%20DEPARTEMENT%20FINANCIER\010%20COMPTABILITE\EXERCISE%202016\020%20FACTURES%20ACHAT\PETZL\16-09%20SEPTEMBRE\PETZL%20-%20Fact%207000084617%20(1132016)%20-%2027.09.16.pdf" TargetMode="External"/><Relationship Id="rId1471" Type="http://schemas.openxmlformats.org/officeDocument/2006/relationships/hyperlink" Target="file:///\\192.168.0.150\Commun\01-ATIS%20GROUP\020%20ATIS%20SAS\030%20DEPARTEMENT%20FINANCIER\010%20COMPTABILITE\EXERCISE%202017\020%20FACTURES%20ACHAT\CORIALIS%20ENGINEERS\16-11%20NOVEMBRE\CORIALIS%20-%20Fact%2016113663%20(J%20DA%20COSTA%20Juillet%202016)%20-%2030.11.16.pdf" TargetMode="External"/><Relationship Id="rId1569" Type="http://schemas.openxmlformats.org/officeDocument/2006/relationships/hyperlink" Target="file:///\\192.168.0.150\Commun\01-ATIS%20GROUP\020%20ATIS%20SAS\030%20DEPARTEMENT%20FINANCIER\010%20COMPTABILITE\EXERCISE%202017\020%20FACTURES%20ACHAT\EVOLUTEC\17-01%20JANVIER\EVOLUTEC%20-%20Fact%20170102735%20-%2031.01.17.pdf" TargetMode="External"/><Relationship Id="rId2108" Type="http://schemas.openxmlformats.org/officeDocument/2006/relationships/hyperlink" Target="file:///\\192.168.0.150\Commun\01-ATIS%20GROUP\020%20ATIS%20SAS\030%20DEPARTEMENT%20FINANCIER\010%20COMPTABILITE\EXERCISE%202017\020%20FACTURES%20ACHAT\POLE%20EMPLOI%20EXPATRIES\17-09%20SEPTEMBRE\PE%20EXPAT%20-%20Bordereau%20T3%20rempli%20-%2018.09.17.pdf" TargetMode="External"/><Relationship Id="rId701" Type="http://schemas.openxmlformats.org/officeDocument/2006/relationships/hyperlink" Target="file:///\\192.168.0.150\Commun\01-ATIS%20GROUP\020%20ATIS%20SAS\030%20DEPARTEMENT%20FINANCIER\010%20COMPTABILITE\EXERCISE%202016\020%20FACTURES%20ACHAT\PIRES%20Virginie\16-02%20FEVRIER\V%20PIRES%20-%20Fact%2083%20-%2012.02.16.pdf" TargetMode="External"/><Relationship Id="rId939" Type="http://schemas.openxmlformats.org/officeDocument/2006/relationships/hyperlink" Target="file:///\\192.168.0.150\Commun\01-ATIS%20GROUP\020%20ATIS%20SAS\030%20DEPARTEMENT%20FINANCIER\010%20COMPTABILITE\EXERCISE%202016\020%20FACTURES%20ACHAT\ATELCA\16-06%20JUIN\ATELCA%20-%20Fact%2018996%20-%2006.06.16.pdf" TargetMode="External"/><Relationship Id="rId1124" Type="http://schemas.openxmlformats.org/officeDocument/2006/relationships/hyperlink" Target="file:///\\192.168.0.150\Commun\01-ATIS%20GROUP\020%20ATIS%20SAS\030%20DEPARTEMENT%20FINANCIER\010%20COMPTABILITE\EXERCISE%202016\020%20FACTURES%20ACHAT\PETZL\16-07%20JUILLET\PETZL%20-%20Fact%207000067525%20(0962016)%20-%2027.07.16.pdf" TargetMode="External"/><Relationship Id="rId1331" Type="http://schemas.openxmlformats.org/officeDocument/2006/relationships/hyperlink" Target="file:///\\192.168.0.150\Commun\01-ATIS%20GROUP\020%20ATIS%20SAS\030%20DEPARTEMENT%20FINANCIER\010%20COMPTABILITE\EXERCISE%202017\020%20FACTURES%20ACHAT\CORIALIS\16-10%20OCTOBRE\CORIALIS%20-%20Fact%2016246%20(MOUSSA%20Services)%20-%2031.10.16.pdf" TargetMode="External"/><Relationship Id="rId1776" Type="http://schemas.openxmlformats.org/officeDocument/2006/relationships/hyperlink" Target="file:///\\192.168.0.150\Commun\01-ATIS%20GROUP\020%20ATIS%20SAS\030%20DEPARTEMENT%20FINANCIER\010%20COMPTABILITE\EXERCISE%202017\020%20FACTURES%20ACHAT\URBAN%20EVASION\17-04%20AVRIL\URBAN%20EVASION%20-%20Fact%202017-04-013%20-%2014.04.17.pdf" TargetMode="External"/><Relationship Id="rId1983" Type="http://schemas.openxmlformats.org/officeDocument/2006/relationships/hyperlink" Target="file:///\\192.168.0.150\Commun\01-ATIS%20GROUP\020%20ATIS%20SAS\030%20DEPARTEMENT%20FINANCIER\010%20COMPTABILITE\EXERCISE%202017\020%20FACTURES%20ACHAT\CULLIGAN\17-06%20JUIN\CULLIGAN%20-%20Fact%20FAC0617RGS59135%20-%2029.06.17.pdf" TargetMode="External"/><Relationship Id="rId68" Type="http://schemas.openxmlformats.org/officeDocument/2006/relationships/hyperlink" Target="file:///\\192.168.0.150\Commun\01-ATIS%20GROUP\020%20ATIS%20SAS\030%20DEPARTEMENT%20FINANCIER\010%20COMPTABILITE\EXERCISE%202015\020%20FACTURES%20ACHAT\EVOLUTEC\mars%202015\03-15%20MARS%20-%20Fac_EI150300791%255b1%255d.pdf" TargetMode="External"/><Relationship Id="rId1429" Type="http://schemas.openxmlformats.org/officeDocument/2006/relationships/hyperlink" Target="file:///\\192.168.0.150\Commun\01-ATIS%20GROUP\020%20ATIS%20SAS\030%20DEPARTEMENT%20FINANCIER\010%20COMPTABILITE\EXERCISE%202017\020%20FACTURES%20ACHAT\ORANGE\0442026150\16-12%20DECEMBRE\ORANGE%20-%20Fact%200442026150%2016J1-%202N06%20-%2013.12.16.pdf" TargetMode="External"/><Relationship Id="rId1636" Type="http://schemas.openxmlformats.org/officeDocument/2006/relationships/hyperlink" Target="file:///\\192.168.0.150\Commun\01-ATIS%20GROUP\020%20ATIS%20SAS\030%20DEPARTEMENT%20FINANCIER\010%20COMPTABILITE\EXERCISE%202017\020%20FACTURES%20ACHAT\DIAC%20LOCATION\17-03%20MARS\DIAC%20-%20Fact%20S70254261%20-%2001.03.17.pdf" TargetMode="External"/><Relationship Id="rId1843" Type="http://schemas.openxmlformats.org/officeDocument/2006/relationships/hyperlink" Target="file:///\\192.168.0.150\Commun\01-ATIS%20GROUP\020%20ATIS%20SAS\030%20DEPARTEMENT%20FINANCIER\010%20COMPTABILITE\EXERCISE%202017\020%20FACTURES%20ACHAT\INTECH\17-05%20MAI\INTECH%20-%20Fact%20INV-2-0364%20(R%20KUMAR%20Avril)%20-%2003.05.17.pdf" TargetMode="External"/><Relationship Id="rId1703" Type="http://schemas.openxmlformats.org/officeDocument/2006/relationships/hyperlink" Target="file:///\\192.168.0.150\Commun\01-ATIS%20GROUP\020%20ATIS%20SAS\030%20DEPARTEMENT%20FINANCIER\010%20COMPTABILITE\EXERCISE%202017\020%20FACTURES%20ACHAT\CESI\17-03%20MARS\CESI%20-%20Fact%20AX-1017030295%20-%2023.03.17.pdf" TargetMode="External"/><Relationship Id="rId1910" Type="http://schemas.openxmlformats.org/officeDocument/2006/relationships/hyperlink" Target="file:///\\192.168.0.150\Commun\01-ATIS%20GROUP\020%20ATIS%20SAS\030%20DEPARTEMENT%20FINANCIER\010%20COMPTABILITE\EXERCISE%202017\020%20FACTURES%20ACHAT\VERISURE%20SECURITAS\17-06%20JUIN\VERISURE%20-%20Fact%201706C0034779%20-%2001.06.17.pdf" TargetMode="External"/><Relationship Id="rId284" Type="http://schemas.openxmlformats.org/officeDocument/2006/relationships/hyperlink" Target="file:///\\192.168.0.150\Commun\01-ATIS%20GROUP\020%20ATIS%20SAS\030%20DEPARTEMENT%20FINANCIER\010%20COMPTABILITE\EXERCISE%202015\020%20FACTURES%20ACHAT\COENS%20ENERGY\ao&#251;t%202015\COENS%20-%20Fact%20CE%20ATIS%20Total%20Moho%20Nord%201507%20MP%20-%2005.08.15.pdf" TargetMode="External"/><Relationship Id="rId491" Type="http://schemas.openxmlformats.org/officeDocument/2006/relationships/hyperlink" Target="file:///\\192.168.0.150\Commun\01-ATIS%20GROUP\020%20ATIS%20SAS\030%20DEPARTEMENT%20FINANCIER\010%20COMPTABILITE\EXERCISE%202016\020%20FACTURES%20ACHAT\ELEVATED%20SYSTEMS\15-11%20NOVEMBRE\ELEVATED%20SYSTEMS%20-%20Fact%201034%20-%2026.11.15.pdf" TargetMode="External"/><Relationship Id="rId2172" Type="http://schemas.openxmlformats.org/officeDocument/2006/relationships/hyperlink" Target="file:///\\192.168.0.150\Commun\01-ATIS%20GROUP\020%20ATIS%20SAS\030%20DEPARTEMENT%20FINANCIER\010%20COMPTABILITE\EXERCISE%202018\020%20FACTURES%20ACHAT\ATIS%20WORLDWIDED%20LIMITED\17-10%20OCTOBRE\ATIS%20WORLDWIDED%20LIMITED%20-%20Fact%20FI%204%20-%2018.10.17.pdf" TargetMode="External"/><Relationship Id="rId144" Type="http://schemas.openxmlformats.org/officeDocument/2006/relationships/hyperlink" Target="file:///\\192.168.0.150\Commun\01-ATIS%20GROUP\020%20ATIS%20SAS\030%20DEPARTEMENT%20FINANCIER\010%20COMPTABILITE\EXERCISE%202015\020%20FACTURES%20ACHAT\EXPERTIS\mai%202015\EXPERTIS%20-%20Fact%2039594%20-%2028.05.15.pdf" TargetMode="External"/><Relationship Id="rId589" Type="http://schemas.openxmlformats.org/officeDocument/2006/relationships/hyperlink" Target="file:///\\192.168.0.150\Commun\01-ATIS%20GROUP\020%20ATIS%20SAS\030%20DEPARTEMENT%20FINANCIER\010%20COMPTABILITE\EXERCISE%202014\020%20FACTURES%20ACHAT\STAR-LAN\facture%202014-160.pdf" TargetMode="External"/><Relationship Id="rId796" Type="http://schemas.openxmlformats.org/officeDocument/2006/relationships/hyperlink" Target="file:///\\192.168.0.150\Commun\01-ATIS%20GROUP\020%20ATIS%20SAS\030%20DEPARTEMENT%20FINANCIER\010%20COMPTABILITE\EXERCISE%202016\020%20FACTURES%20ACHAT\TOTAL%20GR\16-03%20MARS\TOTAL%20-%20Fact%20F6840133%20-%2031.03.16.pdf" TargetMode="External"/><Relationship Id="rId351" Type="http://schemas.openxmlformats.org/officeDocument/2006/relationships/hyperlink" Target="file:///\\192.168.0.150\Commun\01-ATIS%20GROUP\020%20ATIS%20SAS\030%20DEPARTEMENT%20FINANCIER\010%20COMPTABILITE\EXERCISE%202015\020%20FACTURES%20ACHAT\FONTANILLE\2015%2007\FONTANILLE%20-%20Fact%202015_07%20REV0%20-%2015.07.15.pdf" TargetMode="External"/><Relationship Id="rId449" Type="http://schemas.openxmlformats.org/officeDocument/2006/relationships/hyperlink" Target="file:///\\192.168.0.150\Commun\01-ATIS%20GROUP\020%20ATIS%20SAS\030%20DEPARTEMENT%20FINANCIER\010%20COMPTABILITE\EXERCISE%202016\020%20FACTURES%20ACHAT\DPMC\15-10%20OCTOBRE\DPMC%20-%20Fact%2015.10.256%20-%2022.10.15.pdf" TargetMode="External"/><Relationship Id="rId656" Type="http://schemas.openxmlformats.org/officeDocument/2006/relationships/hyperlink" Target="file:///\\192.168.0.150\Commun\01-ATIS%20GROUP\020%20ATIS%20SAS\030%20DEPARTEMENT%20FINANCIER\010%20COMPTABILITE\EXERCISE%202016\020%20FACTURES%20ACHAT\LE%20PLAIN%20Nicolas\16-01%20JANVIER\N%20LE%20PLAIN%20-%20Fact%2001-16%20-%2030.01.16.docx" TargetMode="External"/><Relationship Id="rId863" Type="http://schemas.openxmlformats.org/officeDocument/2006/relationships/hyperlink" Target="file:///\\192.168.0.150\Commun\01-ATIS%20GROUP\020%20ATIS%20SAS\030%20DEPARTEMENT%20FINANCIER\010%20COMPTABILITE\EXERCISE%202016\020%20FACTURES%20ACHAT\BIO%20NET%20GROUP\16-04%20AVRIL\BIO%20NET%20-%20Fact%20FA0773%20-%2030.04.16.pdf" TargetMode="External"/><Relationship Id="rId1079" Type="http://schemas.openxmlformats.org/officeDocument/2006/relationships/hyperlink" Target="file:///\\192.168.0.150\Commun\01-ATIS%20GROUP\020%20ATIS%20SAS\030%20DEPARTEMENT%20FINANCIER\010%20COMPTABILITE\EXERCISE%202016\020%20FACTURES%20ACHAT\EUROSTRAL\16-06%20JUIN" TargetMode="External"/><Relationship Id="rId1286" Type="http://schemas.openxmlformats.org/officeDocument/2006/relationships/hyperlink" Target="file:///\\192.168.0.150\Commun\01-ATIS%20GROUP\020%20ATIS%20SAS\030%20DEPARTEMENT%20FINANCIER\010%20COMPTABILITE\EXERCISE%202016\020%20FACTURES%20ACHAT\CMETE\16-07%20JUILLET\CMETE%20-%20Fact%2046%20(PITAVIN)%20-%2031.07.16.pdf" TargetMode="External"/><Relationship Id="rId1493" Type="http://schemas.openxmlformats.org/officeDocument/2006/relationships/hyperlink" Target="file:///\\192.168.0.150\Commun\01-ATIS%20GROUP\020%20ATIS%20SAS\030%20DEPARTEMENT%20FINANCIER\010%20COMPTABILITE\EXERCISE%202017\020%20FACTURES%20ACHAT\PETZL\17-01%20JANVIER\PETZL%20-%20Fact%207000111375%20(0362017)%20-%2005.01.17.pdf" TargetMode="External"/><Relationship Id="rId2032" Type="http://schemas.openxmlformats.org/officeDocument/2006/relationships/hyperlink" Target="file:///\\192.168.0.150\Commun\01-ATIS%20GROUP\020%20ATIS%20SAS\030%20DEPARTEMENT%20FINANCIER\010%20COMPTABILITE\EXERCISE%202017\020%20FACTURES%20ACHAT\DHL\17-07%20JUILLET\DHL%20-%20Fact%20MRS4180920%20-%2031.07.17.pdf" TargetMode="External"/><Relationship Id="rId211" Type="http://schemas.openxmlformats.org/officeDocument/2006/relationships/hyperlink" Target="file:///\\192.168.0.150\Commun\01-ATIS%20GROUP\020%20ATIS%20SAS\030%20DEPARTEMENT%20FINANCIER\010%20COMPTABILITE\EXERCISE%202015\020%20FACTURES%20ACHAT\AU%20VIEUX%20CAMPEUR\juillet%202015\AU%20VIEUX%20CAMPEUR%20-%20Fact%20FA047292%20-%2001.07.15.pdf" TargetMode="External"/><Relationship Id="rId309" Type="http://schemas.openxmlformats.org/officeDocument/2006/relationships/hyperlink" Target="file:///\\192.168.0.150\Commun\01-ATIS%20GROUP\020%20ATIS%20SAS\030%20DEPARTEMENT%20FINANCIER\010%20COMPTABILITE\EXERCISE%202015\020%20FACTURES%20ACHAT\LEBHAR\2015-08%20AOUT\V%20LEBHAR%20-%20Fact%20F2015080010%20-%2010.08.15.pdf" TargetMode="External"/><Relationship Id="rId516" Type="http://schemas.openxmlformats.org/officeDocument/2006/relationships/hyperlink" Target="file:///\\192.168.0.150\Commun\01-ATIS%20GROUP\020%20ATIS%20SAS\030%20DEPARTEMENT%20FINANCIER\010%20COMPTABILITE\EXERCISE%202016\020%20FACTURES%20ACHAT\EVOLUTEC\15-11%20NOVEMBRE\EVOLUTEC%20-%20Fact%20EI151101002%20(SEBOUAI)%20-%2030.11.15.pdf" TargetMode="External"/><Relationship Id="rId1146" Type="http://schemas.openxmlformats.org/officeDocument/2006/relationships/hyperlink" Target="file:///\\192.168.0.150\Commun\01-ATIS%20GROUP\020%20ATIS%20SAS\030%20DEPARTEMENT%20FINANCIER\010%20COMPTABILITE\EXERCISE%202016\020%20FACTURES%20ACHAT\PARK%20&amp;%20SUITES%20MRS\16-08%20AOUT\P&amp;S%20-%20Fact%20075_23965%20-%2026.08.16.pdf" TargetMode="External"/><Relationship Id="rId1798" Type="http://schemas.openxmlformats.org/officeDocument/2006/relationships/hyperlink" Target="file:///\\192.168.0.150\Commun\01-ATIS%20GROUP\020%20ATIS%20SAS\030%20DEPARTEMENT%20FINANCIER\010%20COMPTABILITE\EXERCISE%202017\020%20FACTURES%20ACHAT\NOVA%20PEOPLE\17-03%20MARS\NOVA%20P%20-%20Fact%204821%20(PRIZMIC%20Sce)%20-%2031.03.17.pdf" TargetMode="External"/><Relationship Id="rId723" Type="http://schemas.openxmlformats.org/officeDocument/2006/relationships/hyperlink" Target="file:///\\192.168.0.150\Commun\01-ATIS%20GROUP\020%20ATIS%20SAS\030%20DEPARTEMENT%20FINANCIER\010%20COMPTABILITE\EXERCISE%202016\020%20FACTURES%20ACHAT\DPMC\16-02%20FEVRIER\DPMC%20-%20Fact%2016.02.054%20-%2022.02.16.pdf" TargetMode="External"/><Relationship Id="rId930" Type="http://schemas.openxmlformats.org/officeDocument/2006/relationships/hyperlink" Target="file:///\\192.168.0.150\Commun\01-ATIS%20GROUP\020%20ATIS%20SAS\030%20DEPARTEMENT%20FINANCIER\010%20COMPTABILITE\EXERCISE%202016\020%20FACTURES%20ACHAT\MICRON%20FRANCE\16-02%20FEVRIER\MICRON%20FR%20-%20Fact%20983458%20-%2022.02.16.pdf" TargetMode="External"/><Relationship Id="rId1006" Type="http://schemas.openxmlformats.org/officeDocument/2006/relationships/hyperlink" Target="file:///\\192.168.0.150\Commun\01-ATIS%20GROUP\020%20ATIS%20SAS\030%20DEPARTEMENT%20FINANCIER\010%20COMPTABILITE\EXERCISE%202016\020%20FACTURES%20ACHAT\COENS%20ENERGY\16-06%20JUIN\COENS%20-%20Fact%20193167-02-MP-1605-01%20-%2010.06.16%20(SH%20PARK%20Service).pdf" TargetMode="External"/><Relationship Id="rId1353" Type="http://schemas.openxmlformats.org/officeDocument/2006/relationships/hyperlink" Target="file:///\\192.168.0.150\Commun\01-ATIS%20GROUP\020%20ATIS%20SAS\030%20DEPARTEMENT%20FINANCIER\010%20COMPTABILITE\EXERCISE%202017\020%20FACTURES%20ACHAT\HAUTEUR%20ET%20SECURITE\16-11%20NOVEMBRE\H&amp;S%20-%20Fact%20160192%20-%2022.11.16.pdf" TargetMode="External"/><Relationship Id="rId1560" Type="http://schemas.openxmlformats.org/officeDocument/2006/relationships/hyperlink" Target="file:///\\192.168.0.150\Commun\01-ATIS%20GROUP\020%20ATIS%20SAS\030%20DEPARTEMENT%20FINANCIER\010%20COMPTABILITE\EXERCISE%202017\020%20FACTURES%20ACHAT\PETZL\17-02%20FEVRIER\PETZL%20-%20Fact%207000121536%20(0302017)%20-%2003.02.17.pdf" TargetMode="External"/><Relationship Id="rId1658" Type="http://schemas.openxmlformats.org/officeDocument/2006/relationships/hyperlink" Target="file:///\\192.168.0.150\Commun\01-ATIS%20GROUP\020%20ATIS%20SAS\030%20DEPARTEMENT%20FINANCIER\010%20COMPTABILITE\EXERCISE%202017\020%20FACTURES%20ACHAT\YMF%20(MOUELLIC)\17-02%20FEVRIER\YMF%20-%20Fact%2001.02.2017%20-%2028.02.17.pdf" TargetMode="External"/><Relationship Id="rId1865" Type="http://schemas.openxmlformats.org/officeDocument/2006/relationships/hyperlink" Target="file:///\\192.168.0.150\Commun\01-ATIS%20GROUP\020%20ATIS%20SAS\030%20DEPARTEMENT%20FINANCIER\010%20COMPTABILITE\EXERCISE%202017\020%20FACTURES%20ACHAT\CAUX%20Romain\17-05%20MAI\R%20CAUX%20-%20Fact%202%20-%2019.05.17.pdf" TargetMode="External"/><Relationship Id="rId1213" Type="http://schemas.openxmlformats.org/officeDocument/2006/relationships/hyperlink" Target="file:///\\192.168.0.150\Commun\01-ATIS%20GROUP\020%20ATIS%20SAS\030%20DEPARTEMENT%20FINANCIER\010%20COMPTABILITE\EXERCISE%202016\020%20FACTURES%20ACHAT\LYRECO\16-09%20SEPTEMBRE\LYRECO%20-%20Fact%205810329858%20-%2030.09.16.pdf" TargetMode="External"/><Relationship Id="rId1420" Type="http://schemas.openxmlformats.org/officeDocument/2006/relationships/hyperlink" Target="file:///\\192.168.0.150\Commun\01-ATIS%20GROUP\020%20ATIS%20SAS\030%20DEPARTEMENT%20FINANCIER\010%20COMPTABILITE\EXERCISE%202016\020%20FACTURES%20ACHAT\DIAC%20LOCATION\16-04%20AVRIL\DIAC%20-%20Fact%20S60299561%20-%2001.04.16.pdf" TargetMode="External"/><Relationship Id="rId1518" Type="http://schemas.openxmlformats.org/officeDocument/2006/relationships/hyperlink" Target="file:///\\192.168.0.150\Commun\01-ATIS%20GROUP\020%20ATIS%20SAS\030%20DEPARTEMENT%20FINANCIER\010%20COMPTABILITE\EXERCISE%202017\020%20FACTURES%20ACHAT\CAD%20UC\17-01%20JANVIER\CAD%20UC%20-%20Fact%20FAC_015062%20-%2018.01.17.pdf" TargetMode="External"/><Relationship Id="rId1725" Type="http://schemas.openxmlformats.org/officeDocument/2006/relationships/hyperlink" Target="file:///\\192.168.0.150\Commun\01-ATIS%20GROUP\020%20ATIS%20SAS\030%20DEPARTEMENT%20FINANCIER\010%20COMPTABILITE\EXERCISE%202017\020%20FACTURES%20ACHAT\PETZL\17-04%20AVRIL\PETZL%20-%20Fact%207000141233%20(0672017)%20-%2004.04.17.pdf" TargetMode="External"/><Relationship Id="rId1932" Type="http://schemas.openxmlformats.org/officeDocument/2006/relationships/hyperlink" Target="file:///\\192.168.0.150\Commun\01-ATIS%20GROUP\020%20ATIS%20SAS\030%20DEPARTEMENT%20FINANCIER\010%20COMPTABILITE\EXERCISE%202015\020%20FACTURES%20ACHAT\POLE%20EMPLOI%20EXPATRIES\2015%20T1%20T2\POLE%20EMPLOI%20EXPAT%20-%202015%20T1%20T2%20Somme%20due%20au%2022.09.15.pdf" TargetMode="External"/><Relationship Id="rId17" Type="http://schemas.openxmlformats.org/officeDocument/2006/relationships/hyperlink" Target="file:///\\192.168.0.150\Commun\01-ATIS%20GROUP\020%20ATIS%20SAS\030%20DEPARTEMENT%20FINANCIER\010%20COMPTABILITE\EXERCISE%202015\020%20FACTURES%20ACHAT\AU%20VIEUX%20CAMPEUR\f&#233;vrier%202015\AU%20VIEUX%20CAMPEUR%20FA044924%20du%2024.02.15.pdf" TargetMode="External"/><Relationship Id="rId2194" Type="http://schemas.openxmlformats.org/officeDocument/2006/relationships/hyperlink" Target="file:///\\192.168.0.150\Commun\01-ATIS%20GROUP\020%20ATIS%20SAS\030%20DEPARTEMENT%20FINANCIER\010%20COMPTABILITE\EXERCISE%202018\020%20FACTURES%20ACHAT\HAUTEUR%20ET%20SECURITE\17-10%20OCTOBRE\HAUTEUR%20ET%20SECURITE%20-%20Fact%20170298%20-%2027.10.17.pdf" TargetMode="External"/><Relationship Id="rId166" Type="http://schemas.openxmlformats.org/officeDocument/2006/relationships/hyperlink" Target="file:///\\192.168.0.150\Commun\01-ATIS%20GROUP\020%20ATIS%20SAS\030%20DEPARTEMENT%20FINANCIER\010%20COMPTABILITE\EXERCISE%202015\020%20FACTURES%20ACHAT\LEEA\mai%202015\LEEA%20-%20Fact%2043163%20-27.05.15.pdf" TargetMode="External"/><Relationship Id="rId373" Type="http://schemas.openxmlformats.org/officeDocument/2006/relationships/hyperlink" Target="file:///\\192.168.0.150\Commun\01-ATIS%20GROUP\020%20ATIS%20SAS\030%20DEPARTEMENT%20FINANCIER\010%20COMPTABILITE\EXERCISE%202016\020%20FACTURES%20ACHAT\MVA%20(Magali%20VALDOR)\15-10%20OCTOBRE\MVA%20-%20Fact%202015.014%20-%2005.10.15.pdf" TargetMode="External"/><Relationship Id="rId580" Type="http://schemas.openxmlformats.org/officeDocument/2006/relationships/hyperlink" Target="file:///\\192.168.0.150\Commun\01-ATIS%20GROUP\020%20ATIS%20SAS\030%20DEPARTEMENT%20FINANCIER\010%20COMPTABILITE\EXERCISE%202016\020%20FACTURES%20ACHAT\FONTANILLE%20Ludovic\15-10%20OCTOBRE\FONTANILLE%20-%20Fact%202015%2010%20-%2010.10.15.pdf" TargetMode="External"/><Relationship Id="rId2054" Type="http://schemas.openxmlformats.org/officeDocument/2006/relationships/hyperlink" Target="file:///\\192.168.0.150\Commun\01-ATIS%20GROUP\020%20ATIS%20SAS\030%20DEPARTEMENT%20FINANCIER\010%20COMPTABILITE\EXERCISE%202017\020%20FACTURES%20ACHAT\PETZL\17-08%20AOUT\PETZL%20-%20FACT%20700182982%20-%2009.08.17.pdf" TargetMode="External"/><Relationship Id="rId2261" Type="http://schemas.openxmlformats.org/officeDocument/2006/relationships/hyperlink" Target="file:///\\192.168.0.150\Commun\01-ATIS%20GROUP\020%20ATIS%20SAS\030%20DEPARTEMENT%20FINANCIER\010%20COMPTABILITE\EXERCISE%202017\020%20FACTURES%20ACHAT\DPMC\17-07%20JUILLET\DPMC%20-%20Fact%2017.07.199%20(Conv%202017-070123)%20-%2007.07.17.pdf" TargetMode="External"/><Relationship Id="rId1" Type="http://schemas.openxmlformats.org/officeDocument/2006/relationships/hyperlink" Target="file:///\\192.168.0.150\Commun\01-ATIS%20GROUP\020%20ATIS%20SAS\030%20DEPARTEMENT%20FINANCIER\010%20COMPTABILITE\EXERCISE%202016\020%20FACTURES%20ACHAT\HILTI\16-04%20AVRIL\HILTI%20-%20Fact%204092701848%20-%2025.04.16.pdf" TargetMode="External"/><Relationship Id="rId233" Type="http://schemas.openxmlformats.org/officeDocument/2006/relationships/hyperlink" Target="file:///\\192.168.0.150\Commun\01-ATIS%20GROUP\020%20ATIS%20SAS\030%20DEPARTEMENT%20FINANCIER\010%20COMPTABILITE\EXERCISE%202015\020%20FACTURES%20ACHAT\AXA\RC%20PRESTATAIRES%205441386804\434.93\A01%20-%20RC%20PRESTA%205441386804%20-%20RELANCE%20-%2001.10.13%20au%2030.09.14.pdf" TargetMode="External"/><Relationship Id="rId440" Type="http://schemas.openxmlformats.org/officeDocument/2006/relationships/hyperlink" Target="file:///\\192.168.0.150\Commun\01-ATIS%20GROUP\020%20ATIS%20SAS\030%20DEPARTEMENT%20FINANCIER\010%20COMPTABILITE\EXERCISE%202015\020%20FACTURES%20ACHAT\ROCHEREUX%20St&#233;phane\Facture%202015%2018\S%20ROCHEREUX%20-%20Fact%202015%2018%20-%2021.09.10.pdf" TargetMode="External"/><Relationship Id="rId678" Type="http://schemas.openxmlformats.org/officeDocument/2006/relationships/hyperlink" Target="file:///\\192.168.0.150\Commun\01-ATIS%20GROUP\020%20ATIS%20SAS\030%20DEPARTEMENT%20FINANCIER\010%20COMPTABILITE\EXERCISE%202016\020%20FACTURES%20ACHAT\BRUNEAU\16-01%20JANVIER\BRUNEAU%20-%20Fact%2013.552.882%20-%2006.01.16.pdf" TargetMode="External"/><Relationship Id="rId885" Type="http://schemas.openxmlformats.org/officeDocument/2006/relationships/hyperlink" Target="file:///\\192.168.0.150\Commun\01-ATIS%20GROUP\020%20ATIS%20SAS\030%20DEPARTEMENT%20FINANCIER\010%20COMPTABILITE\EXERCISE%202016\020%20FACTURES%20ACHAT\KILOMETRES%20SERVICES\16-05%20MAI\KILOMETRES%20SCES%20-%20Fact%20FC894%20-%2012.05.16.pdf" TargetMode="External"/><Relationship Id="rId1070" Type="http://schemas.openxmlformats.org/officeDocument/2006/relationships/hyperlink" Target="file:///\\192.168.0.150\Commun\01-ATIS%20GROUP\020%20ATIS%20SAS\030%20DEPARTEMENT%20FINANCIER\010%20COMPTABILITE\EXERCISE%202016\020%20FACTURES%20ACHAT\IRATA\Fact%20PAYEES\146043%20146046%20146047%20146225\IRATA%20-%20Fact%20146225%20-%2019.05.16.pdf" TargetMode="External"/><Relationship Id="rId2121" Type="http://schemas.openxmlformats.org/officeDocument/2006/relationships/hyperlink" Target="file:///\\192.168.0.150\Commun\01-ATIS%20GROUP\020%20ATIS%20SAS\030%20DEPARTEMENT%20FINANCIER\010%20COMPTABILITE\EXERCISE%202017\020%20FACTURES%20ACHAT\OGER%20Philippe\17-09%20SEPTEMBRE\P%20OGER%20-%20Fact%201709-1%2030.09.17.pdf" TargetMode="External"/><Relationship Id="rId300" Type="http://schemas.openxmlformats.org/officeDocument/2006/relationships/hyperlink" Target="file:///\\192.168.0.150\Commun\01-ATIS%20GROUP\020%20ATIS%20SAS\030%20DEPARTEMENT%20FINANCIER\010%20COMPTABILITE\EXERCISE%202015\020%20FACTURES%20ACHAT\IRATA\ao&#251;t%202015\IRATA%20-%20Fact%20141347%20-%2006.08.15.pdf" TargetMode="External"/><Relationship Id="rId538" Type="http://schemas.openxmlformats.org/officeDocument/2006/relationships/hyperlink" Target="file:///\\192.168.0.150\Commun\01-ATIS%20GROUP\020%20ATIS%20SAS\030%20DEPARTEMENT%20FINANCIER\010%20COMPTABILITE\EXERCISE%202016\020%20FACTURES%20ACHAT\VERISURE%20SECURITAS\15-12%20DECEMBRE\VERISURE%20-%20Fact%201512C0056995%20-%2001.12.15.pdf" TargetMode="External"/><Relationship Id="rId745" Type="http://schemas.openxmlformats.org/officeDocument/2006/relationships/hyperlink" Target="file:///\\192.168.0.150\Commun\01-ATIS%20GROUP\020%20ATIS%20SAS\030%20DEPARTEMENT%20FINANCIER\010%20COMPTABILITE\EXERCISE%202015\020%20FACTURES%20ACHAT\AXA\RC%20PRESTATAIRES%204620830004\ARCHIVE" TargetMode="External"/><Relationship Id="rId952" Type="http://schemas.openxmlformats.org/officeDocument/2006/relationships/hyperlink" Target="file:///\\192.168.0.150\Commun\01-ATIS%20GROUP\020%20ATIS%20SAS\030%20DEPARTEMENT%20FINANCIER\010%20COMPTABILITE\EXERCISE%202016\020%20FACTURES%20ACHAT\BEAL\16-05%20MAI\BEAL%20-%20Fact%20BVF163334%20-%2031.05.16.pdf" TargetMode="External"/><Relationship Id="rId1168" Type="http://schemas.openxmlformats.org/officeDocument/2006/relationships/hyperlink" Target="file:///\\192.168.0.150\Commun\01-ATIS%20GROUP\020%20ATIS%20SAS\030%20DEPARTEMENT%20FINANCIER\010%20COMPTABILITE\EXERCISE%202016\020%20FACTURES%20ACHAT\KILOMETRES%20SERVICES\16-08%20AOUT\KM%20SCES%20-%20Fact%20FD0153%20(LAKKIMI)%20-%2018.08.16.pdf" TargetMode="External"/><Relationship Id="rId1375" Type="http://schemas.openxmlformats.org/officeDocument/2006/relationships/hyperlink" Target="file:///\\192.168.0.150\Commun\01-ATIS%20GROUP\020%20ATIS%20SAS\030%20DEPARTEMENT%20FINANCIER\010%20COMPTABILITE\EXERCISE%202014\020%20FACTURES%20ACHAT\EDF%20PRO\Facture%20de%20rbt%2031389761777_EDF%20PRO_24.01.14.pdf" TargetMode="External"/><Relationship Id="rId1582" Type="http://schemas.openxmlformats.org/officeDocument/2006/relationships/hyperlink" Target="file:///\\192.168.0.150\Commun\01-ATIS%20GROUP\020%20ATIS%20SAS\030%20DEPARTEMENT%20FINANCIER\010%20COMPTABILITE\EXERCISE%202016\020%20FACTURES%20ACHAT\EVOLUTEC\16-09%20SEPTEMBRE\EVOLUTEC%20INT.%20-%20Fact%20EI160901218%20(CAMLONG)%20-%2030.09.16.pdf" TargetMode="External"/><Relationship Id="rId2219" Type="http://schemas.openxmlformats.org/officeDocument/2006/relationships/hyperlink" Target="file:///\\192.168.0.150\Commun\01-ATIS%20GROUP\020%20ATIS%20SAS\030%20DEPARTEMENT%20FINANCIER\010%20COMPTABILITE\EXERCISE%202018\020%20FACTURES%20ACHAT\ATIS%20WORLDWIDED%20LIMITED\17-11%20NOVEMBRE\ATIS%20WORLDWIDED%20LIMITED%20-%20Fact%208-%2009.11.17.pdf" TargetMode="External"/><Relationship Id="rId81" Type="http://schemas.openxmlformats.org/officeDocument/2006/relationships/hyperlink" Target="file:///\\192.168.0.150\Commun\01-ATIS%20GROUP\020%20ATIS%20SAS\030%20DEPARTEMENT%20FINANCIER\010%20COMPTABILITE\EXERCISE%202015\020%20FACTURES%20ACHAT\VERISURE\avril%202015\VERISURE%20Facture%201504C0021868%20du%2001.04.15.pdf" TargetMode="External"/><Relationship Id="rId605" Type="http://schemas.openxmlformats.org/officeDocument/2006/relationships/hyperlink" Target="file:///\\192.168.0.150\Commun\01-ATIS%20GROUP\020%20ATIS%20SAS\030%20DEPARTEMENT%20FINANCIER\010%20COMPTABILITE\EXERCISE%202016\020%20FACTURES%20ACHAT\ATIS%20CONGO\15-12%20DECEMBRE\ATIS%20CONGO%20-%20Fact%20CG2022015ATIS%20-%2031.12.15.pdf" TargetMode="External"/><Relationship Id="rId812" Type="http://schemas.openxmlformats.org/officeDocument/2006/relationships/hyperlink" Target="file:///\\192.168.0.150\Commun\01-ATIS%20GROUP\020%20ATIS%20SAS\030%20DEPARTEMENT%20FINANCIER\010%20COMPTABILITE\EXERCISE%202016\020%20FACTURES%20ACHAT\CLAUZARD%20Matthieu\16-04%20AVRIL\M%20CLAUZARD%20-%20Fact%202016040008%20-%2012.04.16.pdf" TargetMode="External"/><Relationship Id="rId1028" Type="http://schemas.openxmlformats.org/officeDocument/2006/relationships/hyperlink" Target="file:///\\192.168.0.150\Commun\01-ATIS%20GROUP\020%20ATIS%20SAS\030%20DEPARTEMENT%20FINANCIER\010%20COMPTABILITE\EXERCISE%202016\020%20FACTURES%20ACHAT\COENS%20ENERGY\16-06%20JUIN\COENS%20-%20Fact%20193167-02-MP-1606%20(GEB%20KM%20KIM)%20-%2027.06.16.pdf" TargetMode="External"/><Relationship Id="rId1235" Type="http://schemas.openxmlformats.org/officeDocument/2006/relationships/hyperlink" Target="file:///\\192.168.0.150\Commun\01-ATIS%20GROUP\020%20ATIS%20SAS\030%20DEPARTEMENT%20FINANCIER\010%20COMPTABILITE\EXERCISE%202016\020%20FACTURES%20ACHAT\LEEA\LEEA%20-%20Fact%2048313%20-%2001.09.16.pdf" TargetMode="External"/><Relationship Id="rId1442" Type="http://schemas.openxmlformats.org/officeDocument/2006/relationships/hyperlink" Target="file:///\\192.168.0.150\Commun\01-ATIS%20GROUP\020%20ATIS%20SAS\030%20DEPARTEMENT%20FINANCIER\010%20COMPTABILITE\EXERCISE%202017\020%20FACTURES%20ACHAT\URBAN%20EVASION\16-12%20DECEMBRE\URBAN%20-%20Fact%202016-12-003%20-%2021.12.16.pdf" TargetMode="External"/><Relationship Id="rId1887" Type="http://schemas.openxmlformats.org/officeDocument/2006/relationships/hyperlink" Target="file:///\\192.168.0.150\Commun\01-ATIS%20GROUP\020%20ATIS%20SAS\030%20DEPARTEMENT%20FINANCIER\010%20COMPTABILITE\EXERCISE%202017\020%20FACTURES%20ACHAT\VOLKSWAGEN%20BANK\17-06%20JUIN\VLKSWGN%20BK%20-%20Fact%20F034021090%20-%2001.06.17.pdf" TargetMode="External"/><Relationship Id="rId1302" Type="http://schemas.openxmlformats.org/officeDocument/2006/relationships/hyperlink" Target="file:///\\192.168.0.150\Commun\01-ATIS%20GROUP\020%20ATIS%20SAS\030%20DEPARTEMENT%20FINANCIER\010%20COMPTABILITE\EXERCISE%202017\020%20FACTURES%20ACHAT\DPMC\16-10%20OCTOBRE\DPMC%20-%20Fact%2016.10.309%20-%2015.10.16.pdf" TargetMode="External"/><Relationship Id="rId1747" Type="http://schemas.openxmlformats.org/officeDocument/2006/relationships/hyperlink" Target="file:///\\192.168.0.150\Commun\01-ATIS%20GROUP\020%20ATIS%20SAS\030%20DEPARTEMENT%20FINANCIER\010%20COMPTABILITE\EXERCISE%202017\020%20FACTURES%20ACHAT\ACCESS%20VERTICAL%20(N%20LE%20PLAIN)\17-04%20AVRIL\ACCESS%20VERTICAL%20-%20Fact%20ATIS%2003-17%20-%2002.04.17.pdf" TargetMode="External"/><Relationship Id="rId1954" Type="http://schemas.openxmlformats.org/officeDocument/2006/relationships/hyperlink" Target="file:///\\192.168.0.150\Commun\01-ATIS%20GROUP\020%20ATIS%20SAS\030%20DEPARTEMENT%20FINANCIER\010%20COMPTABILITE\EXERCISE%202017\020%20FACTURES%20ACHAT\PROGRESSIVE\17-03%20MARS\PROGRESSIVE%20-%20Fact%2001008000650574%20-%2031.03.17.pdf" TargetMode="External"/><Relationship Id="rId39" Type="http://schemas.openxmlformats.org/officeDocument/2006/relationships/hyperlink" Target="file:///\\192.168.0.150\Commun\01-ATIS%20GROUP\020%20ATIS%20SAS\030%20DEPARTEMENT%20FINANCIER\010%20COMPTABILITE\EXERCISE%202015\020%20FACTURES%20ACHAT\PBS\f&#233;vrier%202015\PBS%20Facture%2015.02.045%20du%2028.02.15.pdf" TargetMode="External"/><Relationship Id="rId1607" Type="http://schemas.openxmlformats.org/officeDocument/2006/relationships/hyperlink" Target="file:///\\192.168.0.150\Commun\01-ATIS%20GROUP\020%20ATIS%20SAS\030%20DEPARTEMENT%20FINANCIER\010%20COMPTABILITE\EXERCISE%202017\020%20FACTURES%20ACHAT\DPMC\17-02%20FEVRIER\DPMC%20-%20Convention%202017-02036%20-%2024.02.17.pdf" TargetMode="External"/><Relationship Id="rId1814" Type="http://schemas.openxmlformats.org/officeDocument/2006/relationships/hyperlink" Target="file:///\\192.168.0.150\Commun\01-ATIS%20GROUP\020%20ATIS%20SAS\030%20DEPARTEMENT%20FINANCIER\010%20COMPTABILITE\EXERCISE%202017\020%20FACTURES%20ACHAT\BIO%20NET\17-04%20AVRIL\BIO%20NET%20-%20Fact%201072%20-%2030.04.17.pdf" TargetMode="External"/><Relationship Id="rId188" Type="http://schemas.openxmlformats.org/officeDocument/2006/relationships/hyperlink" Target="file:///\\192.168.0.150\Commun\01-ATIS%20GROUP\020%20ATIS%20SAS\030%20DEPARTEMENT%20FINANCIER\010%20COMPTABILITE\EXERCISE%202015\020%20FACTURES%20ACHAT\PARFEU\PARFEU%20-%20Fact%20VFA100835139%20(Interne%202932015)%20-%2009.07.15.pdf" TargetMode="External"/><Relationship Id="rId395" Type="http://schemas.openxmlformats.org/officeDocument/2006/relationships/hyperlink" Target="file:///\\192.168.0.150\Commun\01-ATIS%20GROUP\020%20ATIS%20SAS\030%20DEPARTEMENT%20FINANCIER\010%20COMPTABILITE\EXERCISE%202016\020%20FACTURES%20ACHAT\VERISURE%20SECURITAS\15-10%20OCTOBRE\VERISURE%20-%20Fact%201510C0032008%20-%2007.10.15.pdf" TargetMode="External"/><Relationship Id="rId2076" Type="http://schemas.openxmlformats.org/officeDocument/2006/relationships/hyperlink" Target="file:///\\192.168.0.150\Commun\01-ATIS%20GROUP\020%20ATIS%20SAS\030%20DEPARTEMENT%20FINANCIER\010%20COMPTABILITE\EXERCISE%202017\020%20FACTURES%20ACHAT\APPARTCITY\17-08%20AOUT\APPARTCITY%20-%20Fact%20PRO%20FORMA%20075_25917%20(N%20LEPLAIN)%20-%2030.08.17.pdf" TargetMode="External"/><Relationship Id="rId255" Type="http://schemas.openxmlformats.org/officeDocument/2006/relationships/hyperlink" Target="file:///\\192.168.0.150\Commun\01-ATIS%20GROUP\020%20ATIS%20SAS\030%20DEPARTEMENT%20FINANCIER\010%20COMPTABILITE\EXERCISE%202015\020%20FACTURES%20ACHAT\AXA\RC%20PRESTATAIRES%204620830004\17506.74\B01%20-%20RC%20PRESTA%204620830004%20-%20Appel%20de%20cotisation%20-%2001.04.15%20au%2030.09.15.pdf" TargetMode="External"/><Relationship Id="rId462" Type="http://schemas.openxmlformats.org/officeDocument/2006/relationships/hyperlink" Target="file:///\\192.168.0.150\Commun\01-ATIS%20GROUP\020%20ATIS%20SAS\030%20DEPARTEMENT%20FINANCIER\010%20COMPTABILITE\EXERCISE%202016\020%20FACTURES%20ACHAT\VERISURE%20SECURITAS\15-10%20OCTOBRE\VERISURE%20-%20Fact%2015OT00280956%20-%2029.10.15.pdf" TargetMode="External"/><Relationship Id="rId1092" Type="http://schemas.openxmlformats.org/officeDocument/2006/relationships/hyperlink" Target="file:///\\192.168.0.150\Commun\01-ATIS%20GROUP\020%20ATIS%20SAS\030%20DEPARTEMENT%20FINANCIER\010%20COMPTABILITE\EXERCISE%202016\020%20FACTURES%20ACHAT\PIRES%20Virginie\16-05%20MAI\V%20PIRES%20-%20Fact%2094%20-%2026.05.16.pdf" TargetMode="External"/><Relationship Id="rId1397" Type="http://schemas.openxmlformats.org/officeDocument/2006/relationships/hyperlink" Target="file:///\\192.168.0.150\Commun\01-ATIS%20GROUP\020%20ATIS%20SAS\030%20DEPARTEMENT%20FINANCIER\010%20COMPTABILITE\EXERCISE%202017\020%20FACTURES%20ACHAT\NOVA%20SUBSEA\16-11%20NOVEMBRE\NOVA%20SUBSEA%20-%20Fact%205786%20(Manester%20expenses)%20-%2030.11.16.pdf" TargetMode="External"/><Relationship Id="rId2143" Type="http://schemas.openxmlformats.org/officeDocument/2006/relationships/hyperlink" Target="file:///\\192.168.0.150\Commun\01-ATIS%20GROUP\020%20ATIS%20SAS\030%20DEPARTEMENT%20FINANCIER\010%20COMPTABILITE\EXERCISE%202018\020%20FACTURES%20ACHAT\VERISURE%20SECURITAS\VERISURE%20SECURITAS%20-%20Fact%201710C0043209%2001.10.17.pdf" TargetMode="External"/><Relationship Id="rId115" Type="http://schemas.openxmlformats.org/officeDocument/2006/relationships/hyperlink" Target="file:///\\192.168.0.150\Commun\01-ATIS%20GROUP\020%20ATIS%20SAS\030%20DEPARTEMENT%20FINANCIER\010%20COMPTABILITE\EXERCISE%202015\020%20FACTURES%20ACHAT\IRATA\mai%20juin%202015\mai%202015\IRATA%20-%20Fact%20139715%20-%20M%20DAVID%20-%2012.05.15.pdf" TargetMode="External"/><Relationship Id="rId322" Type="http://schemas.openxmlformats.org/officeDocument/2006/relationships/hyperlink" Target="file:///\\192.168.0.150\Commun\01-ATIS%20GROUP\020%20ATIS%20SAS\030%20DEPARTEMENT%20FINANCIER\010%20COMPTABILITE\EXERCISE%202015\020%20FACTURES%20ACHAT\ASSOCIATION%20SPORTIVE%20ELECTRICITE%20(ASEP_Alain%20ANDRE)\ASEP%20-%20Fact%2023_sept_2015%20-%2026.08.15.pdf" TargetMode="External"/><Relationship Id="rId767" Type="http://schemas.openxmlformats.org/officeDocument/2006/relationships/hyperlink" Target="file:///\\192.168.0.150\Commun\01-ATIS%20GROUP\020%20ATIS%20SAS\030%20DEPARTEMENT%20FINANCIER\010%20COMPTABILITE\EXERCISE%202016\020%20FACTURES%20ACHAT\SIXT\16-03%20MARS\SIXT%20-%20Fact%2055506982%20-%2023.03.16.pdf" TargetMode="External"/><Relationship Id="rId974" Type="http://schemas.openxmlformats.org/officeDocument/2006/relationships/hyperlink" Target="file:///\\192.168.0.150\Commun\01-ATIS%20GROUP\020%20ATIS%20SAS\030%20DEPARTEMENT%20FINANCIER\010%20COMPTABILITE\EXERCISE%202016\020%20FACTURES%20ACHAT\LIXXBAIL\LIXXBAIL%20-%20Fact%20BFL4124197%20-%2007.06.16.pdf" TargetMode="External"/><Relationship Id="rId2003" Type="http://schemas.openxmlformats.org/officeDocument/2006/relationships/hyperlink" Target="file:///\\192.168.0.150\Commun\01-ATIS%20GROUP\020%20ATIS%20SAS\030%20DEPARTEMENT%20FINANCIER\010%20COMPTABILITE\EXERCISE%202017\020%20FACTURES%20ACHAT\CIPRES\2017%20T2\CIPRES%20-%20Bordereau%20cotisation%202017%20T2%20-%2023.06.17.pdf" TargetMode="External"/><Relationship Id="rId2210" Type="http://schemas.openxmlformats.org/officeDocument/2006/relationships/hyperlink" Target="file:///\\192.168.0.150\Commun\01-ATIS%20GROUP\020%20ATIS%20SAS\030%20DEPARTEMENT%20FINANCIER\010%20COMPTABILITE\EXERCISE%202018\020%20FACTURES%20ACHAT\CULLIGAN\17-10%20OCTOBRE\CULLIGAN%20-%20Fact%20FC1017RGS107076%20-%2030.10.17.pdf" TargetMode="External"/><Relationship Id="rId627" Type="http://schemas.openxmlformats.org/officeDocument/2006/relationships/hyperlink" Target="file:///\\192.168.0.150\Commun\01-ATIS%20GROUP\020%20ATIS%20SAS\030%20DEPARTEMENT%20FINANCIER\010%20COMPTABILITE\EXERCISE%202016\020%20FACTURES%20ACHAT\EXPERTIS\EXPERTIS%20-%20Bordereau%20cotisation%202016%20-%2019.01.16.pdf" TargetMode="External"/><Relationship Id="rId834" Type="http://schemas.openxmlformats.org/officeDocument/2006/relationships/hyperlink" Target="file:///\\192.168.0.150\Commun\01-ATIS%20GROUP\020%20ATIS%20SAS\030%20DEPARTEMENT%20FINANCIER\010%20COMPTABILITE\EXERCISE%202016\020%20FACTURES%20ACHAT\PEYRET%20Pierre\16-04%20AVRIL\P%20PEYRET%20-%20Fact%202016-02%20-%2017.04.16.pdf" TargetMode="External"/><Relationship Id="rId1257" Type="http://schemas.openxmlformats.org/officeDocument/2006/relationships/hyperlink" Target="file:///\\192.168.0.150\Commun\01-ATIS%20GROUP\020%20ATIS%20SAS\030%20DEPARTEMENT%20FINANCIER\010%20COMPTABILITE\EXERCISE%202016\020%20FACTURES%20ACHAT\STARLAN\16-09%20SEPTEMBRE\STARLAN%20-%20Fact%202016-417%20-%2014.09.16.pdf" TargetMode="External"/><Relationship Id="rId1464" Type="http://schemas.openxmlformats.org/officeDocument/2006/relationships/hyperlink" Target="file:///\\192.168.0.150\Commun\01-ATIS%20GROUP\020%20ATIS%20SAS\030%20DEPARTEMENT%20FINANCIER\010%20COMPTABILITE\EXERCISE%202017\020%20FACTURES%20ACHAT\APPARTCITY\17-01%20JANVIER\APPARTCITY%20-%20Proforma%20N%20LE%20PLAIN%2022%20au%2027.01.17.pdf" TargetMode="External"/><Relationship Id="rId1671" Type="http://schemas.openxmlformats.org/officeDocument/2006/relationships/hyperlink" Target="file:///\\192.168.0.150\Commun\01-ATIS%20GROUP\020%20ATIS%20SAS\030%20DEPARTEMENT%20FINANCIER\010%20COMPTABILITE\EXERCISE%202017\020%20FACTURES%20ACHAT\IRATA\PAYEES\149715%20150032%20150169\IRATA%20-%20Fact%20150032%20-%2001.02.17.pdf" TargetMode="External"/><Relationship Id="rId901" Type="http://schemas.openxmlformats.org/officeDocument/2006/relationships/hyperlink" Target="file:///\\192.168.0.150\Commun\01-ATIS%20GROUP\020%20ATIS%20SAS\030%20DEPARTEMENT%20FINANCIER\010%20COMPTABILITE\EXERCISE%202014\020%20FACTURES%20ACHAT\AXA\RCP\AXA_RCP5441386804_Q_010414-300914.pdf" TargetMode="External"/><Relationship Id="rId1117" Type="http://schemas.openxmlformats.org/officeDocument/2006/relationships/hyperlink" Target="file:///\\192.168.0.150\Commun\01-ATIS%20GROUP\020%20ATIS%20SAS\030%20DEPARTEMENT%20FINANCIER\010%20COMPTABILITE\EXERCISE%202016\020%20FACTURES%20ACHAT\CORIALIS\16-04%20AVRIL\CORIALIS%20-%20Fact%2016088%20(DUPRAT)%20-%2001.04.16.pdf" TargetMode="External"/><Relationship Id="rId1324" Type="http://schemas.openxmlformats.org/officeDocument/2006/relationships/hyperlink" Target="file:///\\192.168.0.150\Commun\01-ATIS%20GROUP\020%20ATIS%20SAS\030%20DEPARTEMENT%20FINANCIER\010%20COMPTABILITE\EXERCISE%202017\020%20FACTURES%20ACHAT\SC%20SOLO\16-11%20NOVEMBRE\SC%20SOLO%20-%20Fact%2072%20-%2001.11.16.pdf" TargetMode="External"/><Relationship Id="rId1531" Type="http://schemas.openxmlformats.org/officeDocument/2006/relationships/hyperlink" Target="file:///\\192.168.0.150\Commun\01-ATIS%20GROUP\020%20ATIS%20SAS\030%20DEPARTEMENT%20FINANCIER\010%20COMPTABILITE\EXERCISE%202017\020%20FACTURES%20ACHAT\PARK%20Cameron\16-11%20NOVEMBRE\C%20PARK%20-%20Fact%20CP%20ANGOLA%20030%20-30.11.16.pdf" TargetMode="External"/><Relationship Id="rId1769" Type="http://schemas.openxmlformats.org/officeDocument/2006/relationships/hyperlink" Target="file:///\\192.168.0.150\Commun\01-ATIS%20GROUP\020%20ATIS%20SAS\030%20DEPARTEMENT%20FINANCIER\010%20COMPTABILITE\EXERCISE%202017\020%20FACTURES%20ACHAT\EVOLUTEC\17-01%20JANVIER\EVOLUTEC%20-%20Fact%20170102717%20-%2002.01.17.pdf" TargetMode="External"/><Relationship Id="rId1976" Type="http://schemas.openxmlformats.org/officeDocument/2006/relationships/hyperlink" Target="file:///\\192.168.0.150\Commun\01-ATIS%20GROUP\020%20ATIS%20SAS\030%20DEPARTEMENT%20FINANCIER\010%20COMPTABILITE\EXERCISE%202017\020%20FACTURES%20ACHAT\CIVEM\17-06%20JUIN\CIVEM%20-%20Fact%20F0117005297%20(TOURNOUX)%20-%2012.06.17.pdf" TargetMode="External"/><Relationship Id="rId30" Type="http://schemas.openxmlformats.org/officeDocument/2006/relationships/hyperlink" Target="file:///\\192.168.0.150\Commun\01-ATIS%20GROUP\020%20ATIS%20SAS\030%20DEPARTEMENT%20FINANCIER\010%20COMPTABILITE\EXERCISE%202015\020%20FACTURES%20ACHAT\DHL\f&#233;vrier%202015\DHL%20facture%20MRS3270317%20du%2028.02.15.pdf" TargetMode="External"/><Relationship Id="rId1629" Type="http://schemas.openxmlformats.org/officeDocument/2006/relationships/hyperlink" Target="file:///\\192.168.0.150\Commun\01-ATIS%20GROUP\020%20ATIS%20SAS\030%20DEPARTEMENT%20FINANCIER\010%20COMPTABILITE\EXERCISE%202017\020%20FACTURES%20ACHAT\SCI%20COUPERIGNE\17-02%20FEVRIER\SCI%20COUPERIGNE%20-%20Fact%20215%20-%2017.02.17.pdf" TargetMode="External"/><Relationship Id="rId1836" Type="http://schemas.openxmlformats.org/officeDocument/2006/relationships/hyperlink" Target="file:///\\192.168.0.150\Commun\01-ATIS%20GROUP\020%20ATIS%20SAS\030%20DEPARTEMENT%20FINANCIER\010%20COMPTABILITE\EXERCISE%202017\020%20FACTURES%20ACHAT\COMFORT%20HOTEL\17-04%20AVRIL\COMFORT%20HOTEL%20-%20Fact%2011645%20(CASTLE)%20-%2029.04.17.pdf" TargetMode="External"/><Relationship Id="rId1903" Type="http://schemas.openxmlformats.org/officeDocument/2006/relationships/hyperlink" Target="file:///\\192.168.0.150\Commun\01-ATIS%20GROUP\020%20ATIS%20SAS\030%20DEPARTEMENT%20FINANCIER\010%20COMPTABILITE\EXERCISE%202017\020%20FACTURES%20ACHAT\NOVA%20PEOPLE\17-05%20MAI\NOVA%20PEOPLE%20-%20Fact%206310%20(CATALAN)%20-%2031.05.17.pdf" TargetMode="External"/><Relationship Id="rId2098" Type="http://schemas.openxmlformats.org/officeDocument/2006/relationships/hyperlink" Target="file:///\\192.168.0.150\Commun\01-ATIS%20GROUP\020%20ATIS%20SAS\030%20DEPARTEMENT%20FINANCIER\010%20COMPTABILITE\EXERCISE%202017\020%20FACTURES%20ACHAT\PETZL\17-09%20SEPTEMBRE\PETZL%20-%20FACT%207000189298%20-%2006.09.17.pdf" TargetMode="External"/><Relationship Id="rId277" Type="http://schemas.openxmlformats.org/officeDocument/2006/relationships/hyperlink" Target="file:///\\192.168.0.150\Commun\01-ATIS%20GROUP\020%20ATIS%20SAS\030%20DEPARTEMENT%20FINANCIER\010%20COMPTABILITE\EXERCISE%202015\020%20FACTURES%20ACHAT\CBSA\juillet%202015\CBSA%20-%20Fact%207612%20(D%20BOURQUIN)%20-%2030.07.15.pdf" TargetMode="External"/><Relationship Id="rId484" Type="http://schemas.openxmlformats.org/officeDocument/2006/relationships/hyperlink" Target="file:///\\192.168.0.150\Commun\01-ATIS%20GROUP\020%20ATIS%20SAS\030%20DEPARTEMENT%20FINANCIER\010%20COMPTABILITE\EXERCISE%202016\020%20FACTURES%20ACHAT\MALET%20Elodie\E%20MALET%20-%20Fact%20F20150007%20-%2020.07.15.pdf" TargetMode="External"/><Relationship Id="rId2165" Type="http://schemas.openxmlformats.org/officeDocument/2006/relationships/hyperlink" Target="file:///\\192.168.0.150\Commun\01-ATIS%20GROUP\020%20ATIS%20SAS\030%20DEPARTEMENT%20FINANCIER\010%20COMPTABILITE\EXERCISE%202018\020%20FACTURES%20ACHAT\STICKAD\17-10%20OCTOBRE\STICKAD%20-%20Acompte_F-2017_10_00025%20-%2010.10.17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2:M472"/>
  <sheetViews>
    <sheetView zoomScaleNormal="100" workbookViewId="0">
      <pane xSplit="1" ySplit="4" topLeftCell="B436" activePane="bottomRight" state="frozenSplit"/>
      <selection pane="topRight" activeCell="G1" sqref="G1"/>
      <selection pane="bottomLeft" activeCell="A16" sqref="A16"/>
      <selection pane="bottomRight" activeCell="C448" sqref="C448"/>
    </sheetView>
  </sheetViews>
  <sheetFormatPr baseColWidth="10" defaultColWidth="9.140625" defaultRowHeight="15" x14ac:dyDescent="0.25"/>
  <cols>
    <col min="1" max="1" width="25.7109375" style="50" customWidth="1"/>
    <col min="2" max="2" width="30.85546875" style="90"/>
    <col min="3" max="3" width="9.140625" style="50" customWidth="1"/>
    <col min="4" max="4" width="16.140625" style="50" bestFit="1" customWidth="1"/>
    <col min="5" max="5" width="32.140625" style="90" customWidth="1"/>
    <col min="6" max="6" width="13.85546875" style="50"/>
    <col min="7" max="7" width="19.42578125" style="88" customWidth="1"/>
    <col min="8" max="8" width="29.5703125" style="50" customWidth="1"/>
    <col min="9" max="9" width="14.7109375" style="329" customWidth="1"/>
    <col min="10" max="10" width="21" style="50" customWidth="1"/>
    <col min="11" max="1025" width="11.42578125" style="50"/>
    <col min="1026" max="16384" width="9.140625" style="50"/>
  </cols>
  <sheetData>
    <row r="2" spans="1:9" ht="26.25" x14ac:dyDescent="0.25">
      <c r="B2" s="562"/>
      <c r="C2" s="562"/>
      <c r="D2" s="562"/>
      <c r="E2" s="623" t="s">
        <v>661</v>
      </c>
      <c r="F2" s="562"/>
      <c r="G2" s="562"/>
      <c r="H2" s="562"/>
    </row>
    <row r="4" spans="1:9" ht="31.5" x14ac:dyDescent="0.25">
      <c r="A4" s="4"/>
      <c r="B4" s="4"/>
      <c r="C4" s="4" t="s">
        <v>663</v>
      </c>
      <c r="D4" s="4" t="s">
        <v>664</v>
      </c>
      <c r="E4" s="4" t="s">
        <v>665</v>
      </c>
      <c r="F4" s="4" t="s">
        <v>666</v>
      </c>
      <c r="G4" s="30" t="s">
        <v>10</v>
      </c>
      <c r="H4" s="4" t="s">
        <v>12</v>
      </c>
      <c r="I4" s="430" t="s">
        <v>0</v>
      </c>
    </row>
    <row r="5" spans="1:9" x14ac:dyDescent="0.25">
      <c r="A5" s="5"/>
      <c r="B5" s="5"/>
      <c r="C5" s="5"/>
      <c r="D5" s="6">
        <v>41548</v>
      </c>
      <c r="E5" s="5" t="s">
        <v>667</v>
      </c>
      <c r="F5" s="22">
        <v>2820</v>
      </c>
      <c r="G5" s="7">
        <v>41583</v>
      </c>
      <c r="H5" s="13" t="s">
        <v>668</v>
      </c>
      <c r="I5" s="102"/>
    </row>
    <row r="6" spans="1:9" x14ac:dyDescent="0.25">
      <c r="A6" s="5"/>
      <c r="B6" s="5"/>
      <c r="C6" s="5"/>
      <c r="D6" s="6">
        <v>41548</v>
      </c>
      <c r="E6" s="5" t="s">
        <v>669</v>
      </c>
      <c r="F6" s="21">
        <v>601.6</v>
      </c>
      <c r="G6" s="7">
        <v>41582</v>
      </c>
      <c r="H6" s="13" t="s">
        <v>670</v>
      </c>
      <c r="I6" s="102" t="s">
        <v>1</v>
      </c>
    </row>
    <row r="7" spans="1:9" x14ac:dyDescent="0.25">
      <c r="A7" s="5"/>
      <c r="B7" s="5"/>
      <c r="C7" s="5"/>
      <c r="D7" s="6">
        <v>41548</v>
      </c>
      <c r="E7" s="5" t="s">
        <v>671</v>
      </c>
      <c r="F7" s="21">
        <v>1649.19</v>
      </c>
      <c r="G7" s="7">
        <v>41583</v>
      </c>
      <c r="H7" s="13" t="s">
        <v>668</v>
      </c>
      <c r="I7" s="102" t="s">
        <v>1</v>
      </c>
    </row>
    <row r="8" spans="1:9" x14ac:dyDescent="0.25">
      <c r="A8" s="5"/>
      <c r="B8" s="5"/>
      <c r="C8" s="5"/>
      <c r="D8" s="6">
        <v>41548</v>
      </c>
      <c r="E8" s="5" t="s">
        <v>672</v>
      </c>
      <c r="F8" s="21">
        <v>22.85</v>
      </c>
      <c r="G8" s="7">
        <v>41582</v>
      </c>
      <c r="H8" s="13" t="s">
        <v>670</v>
      </c>
      <c r="I8" s="102" t="s">
        <v>1</v>
      </c>
    </row>
    <row r="9" spans="1:9" x14ac:dyDescent="0.25">
      <c r="A9" s="5"/>
      <c r="B9" s="5"/>
      <c r="C9" s="5"/>
      <c r="D9" s="6">
        <v>41548</v>
      </c>
      <c r="E9" s="5" t="s">
        <v>673</v>
      </c>
      <c r="F9" s="22">
        <v>3400</v>
      </c>
      <c r="G9" s="7">
        <v>41583</v>
      </c>
      <c r="H9" s="13" t="s">
        <v>668</v>
      </c>
      <c r="I9" s="102"/>
    </row>
    <row r="10" spans="1:9" ht="30.75" thickBot="1" x14ac:dyDescent="0.3">
      <c r="A10" s="237"/>
      <c r="B10" s="237"/>
      <c r="C10" s="237"/>
      <c r="D10" s="238">
        <v>41548</v>
      </c>
      <c r="E10" s="237" t="s">
        <v>674</v>
      </c>
      <c r="F10" s="239">
        <v>4020</v>
      </c>
      <c r="G10" s="240">
        <v>41583</v>
      </c>
      <c r="H10" s="241" t="s">
        <v>668</v>
      </c>
      <c r="I10" s="330"/>
    </row>
    <row r="11" spans="1:9" x14ac:dyDescent="0.25">
      <c r="A11" s="232"/>
      <c r="B11" s="232"/>
      <c r="C11" s="232"/>
      <c r="D11" s="233">
        <v>41579</v>
      </c>
      <c r="E11" s="232" t="s">
        <v>672</v>
      </c>
      <c r="F11" s="234">
        <v>1416.76</v>
      </c>
      <c r="G11" s="235">
        <v>41601</v>
      </c>
      <c r="H11" s="236" t="s">
        <v>668</v>
      </c>
      <c r="I11" s="260" t="s">
        <v>1</v>
      </c>
    </row>
    <row r="12" spans="1:9" x14ac:dyDescent="0.25">
      <c r="A12" s="5"/>
      <c r="B12" s="5"/>
      <c r="C12" s="5"/>
      <c r="D12" s="6">
        <v>41579</v>
      </c>
      <c r="E12" s="5" t="s">
        <v>671</v>
      </c>
      <c r="F12" s="22">
        <v>1833</v>
      </c>
      <c r="G12" s="7">
        <v>41611</v>
      </c>
      <c r="H12" s="13" t="s">
        <v>668</v>
      </c>
      <c r="I12" s="102"/>
    </row>
    <row r="13" spans="1:9" x14ac:dyDescent="0.25">
      <c r="A13" s="5"/>
      <c r="B13" s="5"/>
      <c r="C13" s="5"/>
      <c r="D13" s="6">
        <v>41579</v>
      </c>
      <c r="E13" s="5" t="s">
        <v>673</v>
      </c>
      <c r="F13" s="22">
        <v>5400</v>
      </c>
      <c r="G13" s="7">
        <v>41611</v>
      </c>
      <c r="H13" s="13" t="s">
        <v>668</v>
      </c>
      <c r="I13" s="102"/>
    </row>
    <row r="14" spans="1:9" x14ac:dyDescent="0.25">
      <c r="A14" s="5"/>
      <c r="B14" s="5"/>
      <c r="C14" s="5"/>
      <c r="D14" s="6">
        <v>41579</v>
      </c>
      <c r="E14" s="5" t="s">
        <v>669</v>
      </c>
      <c r="F14" s="21">
        <v>52.97</v>
      </c>
      <c r="G14" s="7">
        <v>41610</v>
      </c>
      <c r="H14" s="13" t="s">
        <v>670</v>
      </c>
      <c r="I14" s="102" t="s">
        <v>1</v>
      </c>
    </row>
    <row r="15" spans="1:9" x14ac:dyDescent="0.25">
      <c r="A15" s="5"/>
      <c r="B15" s="5"/>
      <c r="C15" s="5"/>
      <c r="D15" s="6">
        <v>41579</v>
      </c>
      <c r="E15" s="5" t="s">
        <v>669</v>
      </c>
      <c r="F15" s="21">
        <v>696.7</v>
      </c>
      <c r="G15" s="7">
        <v>41610</v>
      </c>
      <c r="H15" s="13" t="s">
        <v>670</v>
      </c>
      <c r="I15" s="102" t="s">
        <v>1</v>
      </c>
    </row>
    <row r="16" spans="1:9" x14ac:dyDescent="0.25">
      <c r="A16" s="232"/>
      <c r="B16" s="232"/>
      <c r="C16" s="232"/>
      <c r="D16" s="233">
        <v>41579</v>
      </c>
      <c r="E16" s="232" t="s">
        <v>685</v>
      </c>
      <c r="F16" s="234">
        <v>1729.48</v>
      </c>
      <c r="G16" s="235">
        <v>41670</v>
      </c>
      <c r="H16" s="236" t="s">
        <v>668</v>
      </c>
      <c r="I16" s="260"/>
    </row>
    <row r="17" spans="1:9" ht="30" x14ac:dyDescent="0.25">
      <c r="A17" s="5"/>
      <c r="B17" s="5"/>
      <c r="C17" s="5"/>
      <c r="D17" s="6">
        <v>41579</v>
      </c>
      <c r="E17" s="5" t="s">
        <v>674</v>
      </c>
      <c r="F17" s="22">
        <v>3820</v>
      </c>
      <c r="G17" s="7">
        <v>41612</v>
      </c>
      <c r="H17" s="13" t="s">
        <v>668</v>
      </c>
      <c r="I17" s="102"/>
    </row>
    <row r="18" spans="1:9" ht="30.75" thickBot="1" x14ac:dyDescent="0.3">
      <c r="A18" s="237"/>
      <c r="B18" s="237"/>
      <c r="C18" s="237"/>
      <c r="D18" s="238">
        <v>41579</v>
      </c>
      <c r="E18" s="237" t="s">
        <v>675</v>
      </c>
      <c r="F18" s="242">
        <v>992.07</v>
      </c>
      <c r="G18" s="240">
        <v>41612</v>
      </c>
      <c r="H18" s="241" t="s">
        <v>668</v>
      </c>
      <c r="I18" s="330" t="s">
        <v>1</v>
      </c>
    </row>
    <row r="19" spans="1:9" x14ac:dyDescent="0.25">
      <c r="A19" s="243"/>
      <c r="B19" s="243"/>
      <c r="C19" s="243"/>
      <c r="D19" s="244">
        <v>41609</v>
      </c>
      <c r="E19" s="243" t="s">
        <v>676</v>
      </c>
      <c r="F19" s="245">
        <v>919</v>
      </c>
      <c r="G19" s="246">
        <v>41612</v>
      </c>
      <c r="H19" s="247" t="s">
        <v>670</v>
      </c>
      <c r="I19" s="331" t="s">
        <v>1</v>
      </c>
    </row>
    <row r="20" spans="1:9" x14ac:dyDescent="0.25">
      <c r="A20" s="5"/>
      <c r="B20" s="5"/>
      <c r="C20" s="5"/>
      <c r="D20" s="6">
        <v>41609</v>
      </c>
      <c r="E20" s="5" t="s">
        <v>671</v>
      </c>
      <c r="F20" s="22">
        <v>1974</v>
      </c>
      <c r="G20" s="7">
        <v>41635</v>
      </c>
      <c r="H20" s="13" t="s">
        <v>668</v>
      </c>
      <c r="I20" s="102"/>
    </row>
    <row r="21" spans="1:9" ht="30" x14ac:dyDescent="0.25">
      <c r="A21" s="5"/>
      <c r="B21" s="5"/>
      <c r="C21" s="5"/>
      <c r="D21" s="6">
        <v>41609</v>
      </c>
      <c r="E21" s="5" t="s">
        <v>674</v>
      </c>
      <c r="F21" s="22">
        <v>3017</v>
      </c>
      <c r="G21" s="7">
        <v>41635</v>
      </c>
      <c r="H21" s="13" t="s">
        <v>668</v>
      </c>
      <c r="I21" s="102"/>
    </row>
    <row r="22" spans="1:9" x14ac:dyDescent="0.25">
      <c r="A22" s="5"/>
      <c r="B22" s="5"/>
      <c r="C22" s="5"/>
      <c r="D22" s="6">
        <v>41609</v>
      </c>
      <c r="E22" s="5" t="s">
        <v>671</v>
      </c>
      <c r="F22" s="22">
        <v>780</v>
      </c>
      <c r="G22" s="7">
        <v>41635</v>
      </c>
      <c r="H22" s="13" t="s">
        <v>668</v>
      </c>
      <c r="I22" s="102" t="s">
        <v>1</v>
      </c>
    </row>
    <row r="23" spans="1:9" x14ac:dyDescent="0.25">
      <c r="A23" s="5"/>
      <c r="B23" s="5"/>
      <c r="C23" s="5"/>
      <c r="D23" s="6">
        <v>41609</v>
      </c>
      <c r="E23" s="5" t="s">
        <v>671</v>
      </c>
      <c r="F23" s="22">
        <v>859</v>
      </c>
      <c r="G23" s="7">
        <v>41635</v>
      </c>
      <c r="H23" s="13" t="s">
        <v>668</v>
      </c>
      <c r="I23" s="102" t="s">
        <v>1</v>
      </c>
    </row>
    <row r="24" spans="1:9" ht="30" x14ac:dyDescent="0.25">
      <c r="A24" s="5"/>
      <c r="B24" s="5"/>
      <c r="C24" s="5"/>
      <c r="D24" s="6">
        <v>41609</v>
      </c>
      <c r="E24" s="5" t="s">
        <v>678</v>
      </c>
      <c r="F24" s="25">
        <v>2490</v>
      </c>
      <c r="G24" s="7">
        <v>41635</v>
      </c>
      <c r="H24" s="13" t="s">
        <v>668</v>
      </c>
      <c r="I24" s="102"/>
    </row>
    <row r="25" spans="1:9" x14ac:dyDescent="0.25">
      <c r="A25" s="5"/>
      <c r="B25" s="5"/>
      <c r="C25" s="5"/>
      <c r="D25" s="6">
        <v>41609</v>
      </c>
      <c r="E25" s="5" t="s">
        <v>669</v>
      </c>
      <c r="F25" s="21">
        <v>325.5</v>
      </c>
      <c r="G25" s="7">
        <v>41634</v>
      </c>
      <c r="H25" s="13" t="s">
        <v>670</v>
      </c>
      <c r="I25" s="102" t="s">
        <v>1</v>
      </c>
    </row>
    <row r="26" spans="1:9" x14ac:dyDescent="0.25">
      <c r="A26" s="5"/>
      <c r="B26" s="5"/>
      <c r="C26" s="5"/>
      <c r="D26" s="6">
        <v>41609</v>
      </c>
      <c r="E26" s="5" t="s">
        <v>673</v>
      </c>
      <c r="F26" s="22">
        <v>3000</v>
      </c>
      <c r="G26" s="7">
        <v>41635</v>
      </c>
      <c r="H26" s="13" t="s">
        <v>668</v>
      </c>
      <c r="I26" s="102"/>
    </row>
    <row r="27" spans="1:9" x14ac:dyDescent="0.25">
      <c r="A27" s="5"/>
      <c r="B27" s="5"/>
      <c r="C27" s="5"/>
      <c r="D27" s="6">
        <v>41609</v>
      </c>
      <c r="E27" s="5" t="s">
        <v>686</v>
      </c>
      <c r="F27" s="26">
        <v>112</v>
      </c>
      <c r="G27" s="7">
        <v>41674</v>
      </c>
      <c r="H27" s="13" t="s">
        <v>668</v>
      </c>
      <c r="I27" s="102"/>
    </row>
    <row r="28" spans="1:9" ht="60" x14ac:dyDescent="0.25">
      <c r="A28" s="5"/>
      <c r="B28" s="5"/>
      <c r="C28" s="5"/>
      <c r="D28" s="6">
        <v>41609</v>
      </c>
      <c r="E28" s="5" t="s">
        <v>679</v>
      </c>
      <c r="F28" s="21">
        <v>969.72</v>
      </c>
      <c r="G28" s="7">
        <v>41635</v>
      </c>
      <c r="H28" s="13" t="s">
        <v>668</v>
      </c>
      <c r="I28" s="102" t="s">
        <v>1</v>
      </c>
    </row>
    <row r="29" spans="1:9" x14ac:dyDescent="0.25">
      <c r="A29" s="5"/>
      <c r="B29" s="5"/>
      <c r="C29" s="5"/>
      <c r="D29" s="6">
        <v>41609</v>
      </c>
      <c r="E29" s="5" t="s">
        <v>680</v>
      </c>
      <c r="F29" s="21">
        <v>102.71</v>
      </c>
      <c r="G29" s="7">
        <v>41634</v>
      </c>
      <c r="H29" s="13" t="s">
        <v>670</v>
      </c>
      <c r="I29" s="102" t="s">
        <v>1</v>
      </c>
    </row>
    <row r="30" spans="1:9" ht="30.75" thickBot="1" x14ac:dyDescent="0.3">
      <c r="A30" s="237"/>
      <c r="B30" s="237"/>
      <c r="C30" s="237"/>
      <c r="D30" s="238">
        <v>41609</v>
      </c>
      <c r="E30" s="237" t="s">
        <v>681</v>
      </c>
      <c r="F30" s="242">
        <v>1430.23</v>
      </c>
      <c r="G30" s="240">
        <v>41638</v>
      </c>
      <c r="H30" s="241" t="s">
        <v>668</v>
      </c>
      <c r="I30" s="330"/>
    </row>
    <row r="31" spans="1:9" x14ac:dyDescent="0.25">
      <c r="A31" s="243"/>
      <c r="B31" s="243"/>
      <c r="C31" s="243"/>
      <c r="D31" s="244">
        <v>41640</v>
      </c>
      <c r="E31" s="243" t="s">
        <v>680</v>
      </c>
      <c r="F31" s="248">
        <v>199.26</v>
      </c>
      <c r="G31" s="246">
        <v>41669</v>
      </c>
      <c r="H31" s="247" t="s">
        <v>670</v>
      </c>
      <c r="I31" s="331" t="s">
        <v>1</v>
      </c>
    </row>
    <row r="32" spans="1:9" ht="30" x14ac:dyDescent="0.25">
      <c r="A32" s="5"/>
      <c r="B32" s="5"/>
      <c r="C32" s="5"/>
      <c r="D32" s="6">
        <v>41640</v>
      </c>
      <c r="E32" s="5" t="s">
        <v>674</v>
      </c>
      <c r="F32" s="22">
        <v>4661</v>
      </c>
      <c r="G32" s="7">
        <v>41669</v>
      </c>
      <c r="H32" s="13" t="s">
        <v>668</v>
      </c>
      <c r="I32" s="102"/>
    </row>
    <row r="33" spans="1:9" ht="30" x14ac:dyDescent="0.25">
      <c r="A33" s="5"/>
      <c r="B33" s="5"/>
      <c r="C33" s="5"/>
      <c r="D33" s="6">
        <v>41640</v>
      </c>
      <c r="E33" s="5" t="s">
        <v>682</v>
      </c>
      <c r="F33" s="22">
        <v>300</v>
      </c>
      <c r="G33" s="7">
        <v>41669</v>
      </c>
      <c r="H33" s="13" t="s">
        <v>668</v>
      </c>
      <c r="I33" s="102" t="s">
        <v>1</v>
      </c>
    </row>
    <row r="34" spans="1:9" x14ac:dyDescent="0.25">
      <c r="A34" s="5"/>
      <c r="B34" s="5"/>
      <c r="C34" s="5"/>
      <c r="D34" s="6">
        <v>41640</v>
      </c>
      <c r="E34" s="5" t="s">
        <v>672</v>
      </c>
      <c r="F34" s="21">
        <v>255.72</v>
      </c>
      <c r="G34" s="7">
        <v>41669</v>
      </c>
      <c r="H34" s="13" t="s">
        <v>670</v>
      </c>
      <c r="I34" s="41" t="s">
        <v>1</v>
      </c>
    </row>
    <row r="35" spans="1:9" ht="30" x14ac:dyDescent="0.25">
      <c r="A35" s="5"/>
      <c r="B35" s="5"/>
      <c r="C35" s="5"/>
      <c r="D35" s="6">
        <v>41640</v>
      </c>
      <c r="E35" s="5" t="s">
        <v>683</v>
      </c>
      <c r="F35" s="21">
        <v>804.88</v>
      </c>
      <c r="G35" s="7">
        <v>41670</v>
      </c>
      <c r="H35" s="13" t="s">
        <v>668</v>
      </c>
      <c r="I35" s="102" t="s">
        <v>1</v>
      </c>
    </row>
    <row r="36" spans="1:9" ht="30" x14ac:dyDescent="0.25">
      <c r="A36" s="5"/>
      <c r="B36" s="5"/>
      <c r="C36" s="5"/>
      <c r="D36" s="6">
        <v>41640</v>
      </c>
      <c r="E36" s="5" t="s">
        <v>684</v>
      </c>
      <c r="F36" s="22">
        <v>250</v>
      </c>
      <c r="G36" s="7">
        <v>41673</v>
      </c>
      <c r="H36" s="13" t="s">
        <v>668</v>
      </c>
      <c r="I36" s="102" t="s">
        <v>1</v>
      </c>
    </row>
    <row r="37" spans="1:9" ht="30" x14ac:dyDescent="0.25">
      <c r="A37" s="5"/>
      <c r="B37" s="5"/>
      <c r="C37" s="5"/>
      <c r="D37" s="6">
        <v>41640</v>
      </c>
      <c r="E37" s="5" t="s">
        <v>687</v>
      </c>
      <c r="F37" s="21">
        <v>1156.94</v>
      </c>
      <c r="G37" s="7">
        <v>41701</v>
      </c>
      <c r="H37" s="5" t="s">
        <v>668</v>
      </c>
      <c r="I37" s="5" t="s">
        <v>1</v>
      </c>
    </row>
    <row r="38" spans="1:9" s="1" customFormat="1" ht="15.75" thickBot="1" x14ac:dyDescent="0.3">
      <c r="A38" s="237"/>
      <c r="B38" s="237"/>
      <c r="C38" s="237"/>
      <c r="D38" s="238">
        <v>41640</v>
      </c>
      <c r="E38" s="237" t="s">
        <v>688</v>
      </c>
      <c r="F38" s="239">
        <v>2256</v>
      </c>
      <c r="G38" s="240">
        <v>41701</v>
      </c>
      <c r="H38" s="237" t="s">
        <v>668</v>
      </c>
      <c r="I38" s="237"/>
    </row>
    <row r="39" spans="1:9" s="1" customFormat="1" ht="45" x14ac:dyDescent="0.25">
      <c r="A39" s="232"/>
      <c r="B39" s="232"/>
      <c r="C39" s="232"/>
      <c r="D39" s="233">
        <v>41671</v>
      </c>
      <c r="E39" s="232" t="s">
        <v>689</v>
      </c>
      <c r="F39" s="234">
        <v>32.549999999999997</v>
      </c>
      <c r="G39" s="235">
        <v>41700</v>
      </c>
      <c r="H39" s="232" t="s">
        <v>670</v>
      </c>
      <c r="I39" s="232" t="s">
        <v>690</v>
      </c>
    </row>
    <row r="40" spans="1:9" s="1" customFormat="1" x14ac:dyDescent="0.25">
      <c r="A40" s="5"/>
      <c r="B40" s="5"/>
      <c r="C40" s="5"/>
      <c r="D40" s="6">
        <v>41671</v>
      </c>
      <c r="E40" s="5" t="s">
        <v>691</v>
      </c>
      <c r="F40" s="21">
        <v>509.52</v>
      </c>
      <c r="G40" s="7">
        <v>41698</v>
      </c>
      <c r="H40" s="5" t="s">
        <v>668</v>
      </c>
      <c r="I40" s="102"/>
    </row>
    <row r="41" spans="1:9" s="1" customFormat="1" ht="30" x14ac:dyDescent="0.25">
      <c r="A41" s="5"/>
      <c r="B41" s="5"/>
      <c r="C41" s="5"/>
      <c r="D41" s="6">
        <v>41671</v>
      </c>
      <c r="E41" s="5" t="s">
        <v>692</v>
      </c>
      <c r="F41" s="21">
        <v>277.27999999999997</v>
      </c>
      <c r="G41" s="7">
        <v>41700</v>
      </c>
      <c r="H41" s="5" t="s">
        <v>670</v>
      </c>
      <c r="I41" s="5"/>
    </row>
    <row r="42" spans="1:9" s="1" customFormat="1" x14ac:dyDescent="0.25">
      <c r="A42" s="5"/>
      <c r="B42" s="5"/>
      <c r="C42" s="5"/>
      <c r="D42" s="6">
        <v>41671</v>
      </c>
      <c r="E42" s="5" t="s">
        <v>693</v>
      </c>
      <c r="F42" s="21">
        <v>394.08</v>
      </c>
      <c r="G42" s="7">
        <v>41700</v>
      </c>
      <c r="H42" s="5" t="s">
        <v>670</v>
      </c>
      <c r="I42" s="5" t="s">
        <v>1</v>
      </c>
    </row>
    <row r="43" spans="1:9" s="1" customFormat="1" x14ac:dyDescent="0.25">
      <c r="A43" s="5"/>
      <c r="B43" s="5"/>
      <c r="C43" s="5"/>
      <c r="D43" s="6">
        <v>41671</v>
      </c>
      <c r="E43" s="5" t="s">
        <v>685</v>
      </c>
      <c r="F43" s="21">
        <v>2932.67</v>
      </c>
      <c r="G43" s="7">
        <v>41701</v>
      </c>
      <c r="H43" s="5" t="s">
        <v>668</v>
      </c>
      <c r="I43" s="5"/>
    </row>
    <row r="44" spans="1:9" s="1" customFormat="1" x14ac:dyDescent="0.25">
      <c r="A44" s="5"/>
      <c r="B44" s="5"/>
      <c r="C44" s="5"/>
      <c r="D44" s="6">
        <v>41671</v>
      </c>
      <c r="E44" s="5" t="s">
        <v>694</v>
      </c>
      <c r="F44" s="22">
        <v>2820</v>
      </c>
      <c r="G44" s="7">
        <v>41716</v>
      </c>
      <c r="H44" s="5" t="s">
        <v>668</v>
      </c>
      <c r="I44" s="5"/>
    </row>
    <row r="45" spans="1:9" s="1" customFormat="1" ht="30" x14ac:dyDescent="0.25">
      <c r="A45" s="5"/>
      <c r="B45" s="5"/>
      <c r="C45" s="5"/>
      <c r="D45" s="6">
        <v>41671</v>
      </c>
      <c r="E45" s="5" t="s">
        <v>695</v>
      </c>
      <c r="F45" s="22">
        <v>4020</v>
      </c>
      <c r="G45" s="7">
        <v>41716</v>
      </c>
      <c r="H45" s="5" t="s">
        <v>668</v>
      </c>
      <c r="I45" s="5"/>
    </row>
    <row r="46" spans="1:9" s="1" customFormat="1" ht="15.75" thickBot="1" x14ac:dyDescent="0.3">
      <c r="A46" s="237"/>
      <c r="B46" s="237"/>
      <c r="C46" s="237"/>
      <c r="D46" s="238">
        <v>41671</v>
      </c>
      <c r="E46" s="237" t="s">
        <v>671</v>
      </c>
      <c r="F46" s="239">
        <v>600</v>
      </c>
      <c r="G46" s="240">
        <v>41716</v>
      </c>
      <c r="H46" s="237" t="s">
        <v>668</v>
      </c>
      <c r="I46" s="237" t="s">
        <v>3</v>
      </c>
    </row>
    <row r="47" spans="1:9" s="1" customFormat="1" ht="30" x14ac:dyDescent="0.25">
      <c r="A47" s="232"/>
      <c r="B47" s="232"/>
      <c r="C47" s="232"/>
      <c r="D47" s="233">
        <v>41699</v>
      </c>
      <c r="E47" s="232" t="s">
        <v>696</v>
      </c>
      <c r="F47" s="234">
        <v>4221</v>
      </c>
      <c r="G47" s="235">
        <v>41731</v>
      </c>
      <c r="H47" s="232" t="s">
        <v>668</v>
      </c>
      <c r="I47" s="232"/>
    </row>
    <row r="48" spans="1:9" s="1" customFormat="1" x14ac:dyDescent="0.25">
      <c r="A48" s="5"/>
      <c r="B48" s="5"/>
      <c r="C48" s="5"/>
      <c r="D48" s="6">
        <v>41699</v>
      </c>
      <c r="E48" s="5" t="s">
        <v>697</v>
      </c>
      <c r="F48" s="24">
        <v>1170.68</v>
      </c>
      <c r="G48" s="7">
        <v>41726</v>
      </c>
      <c r="H48" s="5" t="s">
        <v>668</v>
      </c>
      <c r="I48" s="5"/>
    </row>
    <row r="49" spans="1:11" s="1" customFormat="1" x14ac:dyDescent="0.25">
      <c r="A49" s="5"/>
      <c r="B49" s="5"/>
      <c r="C49" s="5"/>
      <c r="D49" s="6">
        <v>41699</v>
      </c>
      <c r="E49" s="5" t="s">
        <v>680</v>
      </c>
      <c r="F49" s="21">
        <v>88.39</v>
      </c>
      <c r="G49" s="7">
        <v>41730</v>
      </c>
      <c r="H49" s="5" t="s">
        <v>670</v>
      </c>
      <c r="I49" s="5" t="s">
        <v>1</v>
      </c>
    </row>
    <row r="50" spans="1:11" s="1" customFormat="1" x14ac:dyDescent="0.25">
      <c r="A50" s="5"/>
      <c r="B50" s="5"/>
      <c r="C50" s="5"/>
      <c r="D50" s="6">
        <v>41699</v>
      </c>
      <c r="E50" s="5" t="s">
        <v>694</v>
      </c>
      <c r="F50" s="22">
        <v>2961</v>
      </c>
      <c r="G50" s="7">
        <v>41731</v>
      </c>
      <c r="H50" s="5" t="s">
        <v>668</v>
      </c>
      <c r="I50" s="5"/>
    </row>
    <row r="51" spans="1:11" ht="30" x14ac:dyDescent="0.25">
      <c r="A51" s="9"/>
      <c r="B51" s="5"/>
      <c r="C51" s="9"/>
      <c r="D51" s="27">
        <v>41699</v>
      </c>
      <c r="E51" s="5" t="s">
        <v>698</v>
      </c>
      <c r="F51" s="15">
        <v>475</v>
      </c>
      <c r="G51" s="16">
        <v>41731</v>
      </c>
      <c r="H51" s="9" t="s">
        <v>668</v>
      </c>
      <c r="I51" s="9" t="s">
        <v>1</v>
      </c>
    </row>
    <row r="52" spans="1:11" ht="30" x14ac:dyDescent="0.25">
      <c r="A52" s="9"/>
      <c r="B52" s="5"/>
      <c r="C52" s="9"/>
      <c r="D52" s="27">
        <v>41699</v>
      </c>
      <c r="E52" s="5" t="s">
        <v>699</v>
      </c>
      <c r="F52" s="19">
        <v>399.43</v>
      </c>
      <c r="G52" s="16">
        <v>41731</v>
      </c>
      <c r="H52" s="9" t="s">
        <v>668</v>
      </c>
      <c r="I52" s="9" t="s">
        <v>1</v>
      </c>
    </row>
    <row r="53" spans="1:11" x14ac:dyDescent="0.25">
      <c r="A53" s="5"/>
      <c r="B53" s="5"/>
      <c r="C53" s="5"/>
      <c r="D53" s="6">
        <v>41699</v>
      </c>
      <c r="E53" s="5" t="s">
        <v>700</v>
      </c>
      <c r="F53" s="21">
        <v>15.26</v>
      </c>
      <c r="G53" s="7">
        <v>41730</v>
      </c>
      <c r="H53" s="5" t="s">
        <v>670</v>
      </c>
      <c r="I53" s="5"/>
    </row>
    <row r="54" spans="1:11" x14ac:dyDescent="0.25">
      <c r="A54" s="5"/>
      <c r="B54" s="5"/>
      <c r="C54" s="5"/>
      <c r="D54" s="6">
        <v>41699</v>
      </c>
      <c r="E54" s="5" t="s">
        <v>693</v>
      </c>
      <c r="F54" s="21">
        <v>271.45999999999998</v>
      </c>
      <c r="G54" s="7">
        <v>41730</v>
      </c>
      <c r="H54" s="5" t="s">
        <v>670</v>
      </c>
      <c r="I54" s="5" t="s">
        <v>1</v>
      </c>
    </row>
    <row r="55" spans="1:11" x14ac:dyDescent="0.25">
      <c r="A55" s="5"/>
      <c r="B55" s="5"/>
      <c r="C55" s="5"/>
      <c r="D55" s="6">
        <v>41699</v>
      </c>
      <c r="E55" s="5" t="s">
        <v>701</v>
      </c>
      <c r="F55" s="21">
        <v>227.15</v>
      </c>
      <c r="G55" s="7">
        <v>41731</v>
      </c>
      <c r="H55" s="5" t="s">
        <v>668</v>
      </c>
      <c r="I55" s="5"/>
    </row>
    <row r="56" spans="1:11" ht="30" x14ac:dyDescent="0.25">
      <c r="A56" s="5"/>
      <c r="B56" s="5"/>
      <c r="C56" s="5"/>
      <c r="D56" s="100">
        <v>41699</v>
      </c>
      <c r="E56" s="5" t="s">
        <v>702</v>
      </c>
      <c r="F56" s="21">
        <v>2014.43</v>
      </c>
      <c r="G56" s="12">
        <v>41736</v>
      </c>
      <c r="H56" s="5" t="s">
        <v>668</v>
      </c>
      <c r="I56" s="5"/>
    </row>
    <row r="57" spans="1:11" ht="15.75" thickBot="1" x14ac:dyDescent="0.3">
      <c r="A57" s="255"/>
      <c r="B57" s="237"/>
      <c r="C57" s="255"/>
      <c r="D57" s="256">
        <v>41699</v>
      </c>
      <c r="E57" s="237" t="s">
        <v>703</v>
      </c>
      <c r="F57" s="257">
        <v>51.89</v>
      </c>
      <c r="G57" s="258">
        <v>41751</v>
      </c>
      <c r="H57" s="255" t="s">
        <v>668</v>
      </c>
      <c r="I57" s="237"/>
    </row>
    <row r="58" spans="1:11" ht="45" x14ac:dyDescent="0.25">
      <c r="A58" s="251"/>
      <c r="B58" s="232"/>
      <c r="C58" s="251"/>
      <c r="D58" s="252">
        <v>41730</v>
      </c>
      <c r="E58" s="232" t="s">
        <v>704</v>
      </c>
      <c r="F58" s="253">
        <v>874.29</v>
      </c>
      <c r="G58" s="254">
        <v>41761</v>
      </c>
      <c r="H58" s="251"/>
      <c r="I58" s="232" t="s">
        <v>1</v>
      </c>
    </row>
    <row r="59" spans="1:11" x14ac:dyDescent="0.25">
      <c r="A59" s="9"/>
      <c r="B59" s="5"/>
      <c r="C59" s="9"/>
      <c r="D59" s="27">
        <v>41730</v>
      </c>
      <c r="E59" s="5" t="s">
        <v>705</v>
      </c>
      <c r="F59" s="19">
        <v>3102</v>
      </c>
      <c r="G59" s="16">
        <v>41761</v>
      </c>
      <c r="H59" s="9"/>
      <c r="I59" s="5"/>
    </row>
    <row r="60" spans="1:11" x14ac:dyDescent="0.25">
      <c r="A60" s="9"/>
      <c r="B60" s="5"/>
      <c r="C60" s="9"/>
      <c r="D60" s="27">
        <v>41730</v>
      </c>
      <c r="E60" s="5" t="s">
        <v>706</v>
      </c>
      <c r="F60" s="19">
        <v>454.59</v>
      </c>
      <c r="G60" s="16">
        <v>41761</v>
      </c>
      <c r="H60" s="9"/>
      <c r="I60" s="5" t="s">
        <v>1</v>
      </c>
      <c r="K60" s="52"/>
    </row>
    <row r="61" spans="1:11" ht="30" x14ac:dyDescent="0.25">
      <c r="A61" s="5"/>
      <c r="B61" s="5"/>
      <c r="C61" s="9"/>
      <c r="D61" s="27">
        <v>41730</v>
      </c>
      <c r="E61" s="5" t="s">
        <v>707</v>
      </c>
      <c r="F61" s="19">
        <v>300</v>
      </c>
      <c r="G61" s="16">
        <v>41761</v>
      </c>
      <c r="H61" s="9"/>
      <c r="I61" s="5" t="s">
        <v>1</v>
      </c>
    </row>
    <row r="62" spans="1:11" ht="75" x14ac:dyDescent="0.25">
      <c r="A62" s="36"/>
      <c r="B62" s="29"/>
      <c r="C62" s="36"/>
      <c r="D62" s="101">
        <v>41730</v>
      </c>
      <c r="E62" s="102" t="s">
        <v>693</v>
      </c>
      <c r="F62" s="103">
        <v>119.64</v>
      </c>
      <c r="G62" s="38">
        <v>41757</v>
      </c>
      <c r="H62" s="36"/>
      <c r="I62" s="332" t="s">
        <v>708</v>
      </c>
    </row>
    <row r="63" spans="1:11" x14ac:dyDescent="0.25">
      <c r="A63" s="9"/>
      <c r="B63" s="5"/>
      <c r="C63" s="9"/>
      <c r="D63" s="27">
        <v>41730</v>
      </c>
      <c r="E63" s="5" t="s">
        <v>709</v>
      </c>
      <c r="F63" s="19">
        <v>89.27</v>
      </c>
      <c r="G63" s="16">
        <v>41761</v>
      </c>
      <c r="H63" s="9"/>
      <c r="I63" s="5"/>
    </row>
    <row r="64" spans="1:11" ht="45" x14ac:dyDescent="0.25">
      <c r="A64" s="9"/>
      <c r="B64" s="5"/>
      <c r="C64" s="9"/>
      <c r="D64" s="27">
        <v>41730</v>
      </c>
      <c r="E64" s="5" t="s">
        <v>710</v>
      </c>
      <c r="F64" s="19">
        <v>483.5</v>
      </c>
      <c r="G64" s="16">
        <v>41761</v>
      </c>
      <c r="H64" s="9"/>
      <c r="I64" s="5"/>
    </row>
    <row r="65" spans="1:11" ht="30" x14ac:dyDescent="0.25">
      <c r="A65" s="9"/>
      <c r="B65" s="5"/>
      <c r="C65" s="9"/>
      <c r="D65" s="27">
        <v>41730</v>
      </c>
      <c r="E65" s="5" t="s">
        <v>711</v>
      </c>
      <c r="F65" s="19">
        <v>551.46</v>
      </c>
      <c r="G65" s="16">
        <v>41761</v>
      </c>
      <c r="H65" s="9"/>
      <c r="I65" s="5" t="s">
        <v>1</v>
      </c>
    </row>
    <row r="66" spans="1:11" ht="30" x14ac:dyDescent="0.25">
      <c r="A66" s="9"/>
      <c r="B66" s="5"/>
      <c r="C66" s="9"/>
      <c r="D66" s="27">
        <v>41730</v>
      </c>
      <c r="E66" s="5" t="s">
        <v>712</v>
      </c>
      <c r="F66" s="19">
        <v>1716.73</v>
      </c>
      <c r="G66" s="16">
        <v>41759</v>
      </c>
      <c r="H66" s="9"/>
      <c r="I66" s="5"/>
    </row>
    <row r="67" spans="1:11" ht="15.75" thickBot="1" x14ac:dyDescent="0.3">
      <c r="A67" s="237"/>
      <c r="B67" s="237"/>
      <c r="C67" s="255"/>
      <c r="D67" s="256">
        <v>41730</v>
      </c>
      <c r="E67" s="237" t="s">
        <v>713</v>
      </c>
      <c r="F67" s="257">
        <v>5055.8100000000004</v>
      </c>
      <c r="G67" s="258">
        <v>41761</v>
      </c>
      <c r="H67" s="255"/>
      <c r="I67" s="237"/>
    </row>
    <row r="68" spans="1:11" x14ac:dyDescent="0.25">
      <c r="A68" s="251"/>
      <c r="B68" s="232"/>
      <c r="C68" s="251"/>
      <c r="D68" s="252">
        <v>41760</v>
      </c>
      <c r="E68" s="232" t="s">
        <v>714</v>
      </c>
      <c r="F68" s="253">
        <v>265.26</v>
      </c>
      <c r="G68" s="254">
        <v>41788</v>
      </c>
      <c r="H68" s="251"/>
      <c r="I68" s="232" t="s">
        <v>354</v>
      </c>
      <c r="K68" s="51"/>
    </row>
    <row r="69" spans="1:11" ht="30" x14ac:dyDescent="0.25">
      <c r="A69" s="9"/>
      <c r="B69" s="5"/>
      <c r="C69" s="9"/>
      <c r="D69" s="27">
        <v>41760</v>
      </c>
      <c r="E69" s="5" t="s">
        <v>715</v>
      </c>
      <c r="F69" s="19">
        <v>66.709999999999994</v>
      </c>
      <c r="G69" s="16">
        <v>41787</v>
      </c>
      <c r="H69" s="9" t="s">
        <v>670</v>
      </c>
      <c r="I69" s="5" t="s">
        <v>1</v>
      </c>
    </row>
    <row r="70" spans="1:11" ht="30" x14ac:dyDescent="0.25">
      <c r="A70" s="9"/>
      <c r="B70" s="5"/>
      <c r="C70" s="9"/>
      <c r="D70" s="27">
        <v>41760</v>
      </c>
      <c r="E70" s="5" t="s">
        <v>716</v>
      </c>
      <c r="F70" s="19">
        <v>777.73</v>
      </c>
      <c r="G70" s="16">
        <v>41788</v>
      </c>
      <c r="H70" s="9"/>
      <c r="I70" s="5" t="s">
        <v>1</v>
      </c>
    </row>
    <row r="71" spans="1:11" ht="30" x14ac:dyDescent="0.25">
      <c r="A71" s="36"/>
      <c r="B71" s="102"/>
      <c r="C71" s="36"/>
      <c r="D71" s="101">
        <v>41760</v>
      </c>
      <c r="E71" s="102" t="s">
        <v>717</v>
      </c>
      <c r="F71" s="103">
        <v>166.5</v>
      </c>
      <c r="G71" s="38">
        <v>41786</v>
      </c>
      <c r="H71" s="36" t="s">
        <v>718</v>
      </c>
      <c r="I71" s="102"/>
    </row>
    <row r="72" spans="1:11" x14ac:dyDescent="0.25">
      <c r="A72" s="39"/>
      <c r="B72" s="28"/>
      <c r="C72" s="39"/>
      <c r="D72" s="101">
        <v>41760</v>
      </c>
      <c r="E72" s="28" t="s">
        <v>878</v>
      </c>
      <c r="F72" s="109">
        <v>27</v>
      </c>
      <c r="G72" s="38">
        <v>41919</v>
      </c>
      <c r="H72" s="39" t="s">
        <v>668</v>
      </c>
      <c r="I72" s="102"/>
    </row>
    <row r="73" spans="1:11" ht="45" x14ac:dyDescent="0.25">
      <c r="A73" s="9"/>
      <c r="B73" s="5"/>
      <c r="C73" s="9"/>
      <c r="D73" s="27">
        <v>41760</v>
      </c>
      <c r="E73" s="5" t="s">
        <v>719</v>
      </c>
      <c r="F73" s="19">
        <v>2315.44</v>
      </c>
      <c r="G73" s="16">
        <v>41787</v>
      </c>
      <c r="H73" s="9" t="s">
        <v>670</v>
      </c>
      <c r="I73" s="5"/>
    </row>
    <row r="74" spans="1:11" x14ac:dyDescent="0.25">
      <c r="A74" s="9"/>
      <c r="B74" s="5"/>
      <c r="C74" s="9"/>
      <c r="D74" s="27">
        <v>41760</v>
      </c>
      <c r="E74" s="5" t="s">
        <v>720</v>
      </c>
      <c r="F74" s="19">
        <v>181.14</v>
      </c>
      <c r="G74" s="16">
        <v>41794</v>
      </c>
      <c r="H74" s="9" t="s">
        <v>668</v>
      </c>
      <c r="I74" s="5"/>
    </row>
    <row r="75" spans="1:11" x14ac:dyDescent="0.25">
      <c r="A75" s="36"/>
      <c r="B75" s="29"/>
      <c r="C75" s="36"/>
      <c r="D75" s="101">
        <v>41760</v>
      </c>
      <c r="E75" s="102" t="s">
        <v>720</v>
      </c>
      <c r="F75" s="37">
        <v>4221</v>
      </c>
      <c r="G75" s="104">
        <v>41820</v>
      </c>
      <c r="H75" s="36" t="s">
        <v>668</v>
      </c>
      <c r="I75" s="102"/>
    </row>
    <row r="76" spans="1:11" ht="15.75" thickBot="1" x14ac:dyDescent="0.3">
      <c r="A76" s="255"/>
      <c r="B76" s="237"/>
      <c r="C76" s="255"/>
      <c r="D76" s="256">
        <v>41760</v>
      </c>
      <c r="E76" s="237" t="s">
        <v>720</v>
      </c>
      <c r="F76" s="257">
        <v>293.14</v>
      </c>
      <c r="G76" s="258">
        <v>41794</v>
      </c>
      <c r="H76" s="255" t="s">
        <v>668</v>
      </c>
      <c r="I76" s="237"/>
    </row>
    <row r="77" spans="1:11" x14ac:dyDescent="0.25">
      <c r="A77" s="259"/>
      <c r="B77" s="260"/>
      <c r="C77" s="259"/>
      <c r="D77" s="261">
        <v>41791</v>
      </c>
      <c r="E77" s="260" t="s">
        <v>722</v>
      </c>
      <c r="F77" s="262">
        <v>266.72000000000003</v>
      </c>
      <c r="G77" s="263">
        <v>41820</v>
      </c>
      <c r="H77" s="259" t="s">
        <v>668</v>
      </c>
      <c r="I77" s="260"/>
    </row>
    <row r="78" spans="1:11" x14ac:dyDescent="0.25">
      <c r="A78" s="36"/>
      <c r="B78" s="102"/>
      <c r="C78" s="36"/>
      <c r="D78" s="101">
        <v>41791</v>
      </c>
      <c r="E78" s="102" t="s">
        <v>723</v>
      </c>
      <c r="F78" s="37">
        <v>1269</v>
      </c>
      <c r="G78" s="104">
        <v>41820</v>
      </c>
      <c r="H78" s="36" t="s">
        <v>668</v>
      </c>
      <c r="I78" s="102"/>
    </row>
    <row r="79" spans="1:11" x14ac:dyDescent="0.25">
      <c r="A79" s="36"/>
      <c r="B79" s="102"/>
      <c r="C79" s="36"/>
      <c r="D79" s="101">
        <v>41760</v>
      </c>
      <c r="E79" s="102" t="s">
        <v>720</v>
      </c>
      <c r="F79" s="37">
        <v>1128</v>
      </c>
      <c r="G79" s="104">
        <v>41820</v>
      </c>
      <c r="H79" s="36" t="s">
        <v>668</v>
      </c>
      <c r="I79" s="102"/>
    </row>
    <row r="80" spans="1:11" ht="30" x14ac:dyDescent="0.25">
      <c r="A80" s="36"/>
      <c r="B80" s="102"/>
      <c r="C80" s="36"/>
      <c r="D80" s="101">
        <v>41791</v>
      </c>
      <c r="E80" s="102" t="s">
        <v>724</v>
      </c>
      <c r="F80" s="103">
        <v>838.22</v>
      </c>
      <c r="G80" s="104">
        <v>41821</v>
      </c>
      <c r="H80" s="36" t="s">
        <v>668</v>
      </c>
      <c r="I80" s="102"/>
    </row>
    <row r="81" spans="1:9" x14ac:dyDescent="0.25">
      <c r="A81" s="36"/>
      <c r="B81" s="102"/>
      <c r="C81" s="36"/>
      <c r="D81" s="105">
        <v>41791</v>
      </c>
      <c r="E81" s="102" t="s">
        <v>723</v>
      </c>
      <c r="F81" s="106">
        <v>447.89</v>
      </c>
      <c r="G81" s="104">
        <v>41820</v>
      </c>
      <c r="H81" s="36" t="s">
        <v>668</v>
      </c>
      <c r="I81" s="102"/>
    </row>
    <row r="82" spans="1:9" x14ac:dyDescent="0.25">
      <c r="A82" s="39"/>
      <c r="B82" s="28"/>
      <c r="C82" s="39"/>
      <c r="D82" s="101">
        <v>41791</v>
      </c>
      <c r="E82" s="28" t="s">
        <v>723</v>
      </c>
      <c r="F82" s="107">
        <v>120.07</v>
      </c>
      <c r="G82" s="38">
        <v>41821</v>
      </c>
      <c r="H82" s="39" t="s">
        <v>668</v>
      </c>
      <c r="I82" s="102"/>
    </row>
    <row r="83" spans="1:9" x14ac:dyDescent="0.25">
      <c r="A83" s="39"/>
      <c r="B83" s="28"/>
      <c r="C83" s="39"/>
      <c r="D83" s="101">
        <v>41791</v>
      </c>
      <c r="E83" s="28" t="s">
        <v>723</v>
      </c>
      <c r="F83" s="107">
        <v>2405.73</v>
      </c>
      <c r="G83" s="38">
        <v>41823</v>
      </c>
      <c r="H83" s="39" t="s">
        <v>668</v>
      </c>
      <c r="I83" s="102"/>
    </row>
    <row r="84" spans="1:9" x14ac:dyDescent="0.25">
      <c r="A84" s="39"/>
      <c r="B84" s="28"/>
      <c r="C84" s="39"/>
      <c r="D84" s="101">
        <v>41821</v>
      </c>
      <c r="E84" s="28" t="s">
        <v>766</v>
      </c>
      <c r="F84" s="107">
        <v>514.89</v>
      </c>
      <c r="G84" s="38">
        <v>41827</v>
      </c>
      <c r="H84" s="39" t="s">
        <v>668</v>
      </c>
      <c r="I84" s="102"/>
    </row>
    <row r="85" spans="1:9" ht="15.75" thickBot="1" x14ac:dyDescent="0.3">
      <c r="A85" s="267"/>
      <c r="B85" s="249"/>
      <c r="C85" s="267"/>
      <c r="D85" s="268">
        <v>41791</v>
      </c>
      <c r="E85" s="249" t="s">
        <v>723</v>
      </c>
      <c r="F85" s="269">
        <v>4221</v>
      </c>
      <c r="G85" s="270">
        <v>41842</v>
      </c>
      <c r="H85" s="267" t="s">
        <v>668</v>
      </c>
      <c r="I85" s="330"/>
    </row>
    <row r="86" spans="1:9" x14ac:dyDescent="0.25">
      <c r="A86" s="264"/>
      <c r="B86" s="250"/>
      <c r="C86" s="264"/>
      <c r="D86" s="261">
        <v>41821</v>
      </c>
      <c r="E86" s="250" t="s">
        <v>810</v>
      </c>
      <c r="F86" s="265">
        <v>4429</v>
      </c>
      <c r="G86" s="266">
        <v>41849</v>
      </c>
      <c r="H86" s="264" t="s">
        <v>668</v>
      </c>
      <c r="I86" s="260"/>
    </row>
    <row r="87" spans="1:9" x14ac:dyDescent="0.25">
      <c r="A87" s="39"/>
      <c r="B87" s="28"/>
      <c r="C87" s="39"/>
      <c r="D87" s="101">
        <v>41821</v>
      </c>
      <c r="E87" s="28" t="s">
        <v>811</v>
      </c>
      <c r="F87" s="107">
        <v>1095.8599999999999</v>
      </c>
      <c r="G87" s="38">
        <v>41849</v>
      </c>
      <c r="H87" s="39" t="s">
        <v>668</v>
      </c>
      <c r="I87" s="102"/>
    </row>
    <row r="88" spans="1:9" x14ac:dyDescent="0.25">
      <c r="A88" s="39"/>
      <c r="B88" s="28"/>
      <c r="C88" s="39"/>
      <c r="D88" s="101">
        <v>41821</v>
      </c>
      <c r="E88" s="28" t="s">
        <v>810</v>
      </c>
      <c r="F88" s="107">
        <v>1682.2</v>
      </c>
      <c r="G88" s="38">
        <v>41850</v>
      </c>
      <c r="H88" s="39" t="s">
        <v>668</v>
      </c>
      <c r="I88" s="102"/>
    </row>
    <row r="89" spans="1:9" x14ac:dyDescent="0.25">
      <c r="A89" s="39"/>
      <c r="B89" s="28"/>
      <c r="C89" s="39"/>
      <c r="D89" s="101">
        <v>41821</v>
      </c>
      <c r="E89" s="28" t="s">
        <v>814</v>
      </c>
      <c r="F89" s="108">
        <v>1128</v>
      </c>
      <c r="G89" s="38">
        <v>41855</v>
      </c>
      <c r="H89" s="39" t="s">
        <v>668</v>
      </c>
      <c r="I89" s="102"/>
    </row>
    <row r="90" spans="1:9" ht="15.75" thickBot="1" x14ac:dyDescent="0.3">
      <c r="A90" s="267"/>
      <c r="B90" s="249"/>
      <c r="C90" s="267"/>
      <c r="D90" s="268">
        <v>41821</v>
      </c>
      <c r="E90" s="249" t="s">
        <v>814</v>
      </c>
      <c r="F90" s="269">
        <v>231.26</v>
      </c>
      <c r="G90" s="270">
        <v>41855</v>
      </c>
      <c r="H90" s="267" t="s">
        <v>668</v>
      </c>
      <c r="I90" s="330"/>
    </row>
    <row r="91" spans="1:9" x14ac:dyDescent="0.25">
      <c r="A91" s="264"/>
      <c r="B91" s="250"/>
      <c r="C91" s="264"/>
      <c r="D91" s="261">
        <v>41852</v>
      </c>
      <c r="E91" s="250" t="s">
        <v>877</v>
      </c>
      <c r="F91" s="271">
        <v>89.1</v>
      </c>
      <c r="G91" s="266">
        <v>41890</v>
      </c>
      <c r="H91" s="264" t="s">
        <v>668</v>
      </c>
      <c r="I91" s="260"/>
    </row>
    <row r="92" spans="1:9" ht="30" x14ac:dyDescent="0.25">
      <c r="A92" s="39"/>
      <c r="B92" s="28"/>
      <c r="C92" s="39"/>
      <c r="D92" s="101">
        <v>41852</v>
      </c>
      <c r="E92" s="28" t="s">
        <v>882</v>
      </c>
      <c r="F92" s="109">
        <v>599.99</v>
      </c>
      <c r="G92" s="38">
        <v>41880</v>
      </c>
      <c r="H92" s="39" t="s">
        <v>668</v>
      </c>
      <c r="I92" s="102"/>
    </row>
    <row r="93" spans="1:9" x14ac:dyDescent="0.25">
      <c r="A93" s="39"/>
      <c r="B93" s="28"/>
      <c r="C93" s="39"/>
      <c r="D93" s="101">
        <v>41852</v>
      </c>
      <c r="E93" s="28" t="s">
        <v>877</v>
      </c>
      <c r="F93" s="109">
        <v>333.64</v>
      </c>
      <c r="G93" s="38">
        <v>41887</v>
      </c>
      <c r="H93" s="39" t="s">
        <v>668</v>
      </c>
      <c r="I93" s="102"/>
    </row>
    <row r="94" spans="1:9" x14ac:dyDescent="0.25">
      <c r="A94" s="39"/>
      <c r="B94" s="28"/>
      <c r="C94" s="39"/>
      <c r="D94" s="101">
        <v>41852</v>
      </c>
      <c r="E94" s="28" t="s">
        <v>877</v>
      </c>
      <c r="F94" s="109">
        <v>299</v>
      </c>
      <c r="G94" s="38">
        <v>41890</v>
      </c>
      <c r="H94" s="39" t="s">
        <v>668</v>
      </c>
      <c r="I94" s="102"/>
    </row>
    <row r="95" spans="1:9" x14ac:dyDescent="0.25">
      <c r="A95" s="39"/>
      <c r="B95" s="28"/>
      <c r="C95" s="39"/>
      <c r="D95" s="101">
        <v>41852</v>
      </c>
      <c r="E95" s="28" t="s">
        <v>877</v>
      </c>
      <c r="F95" s="109">
        <v>1410</v>
      </c>
      <c r="G95" s="38">
        <v>41914</v>
      </c>
      <c r="H95" s="39" t="s">
        <v>668</v>
      </c>
      <c r="I95" s="102"/>
    </row>
    <row r="96" spans="1:9" ht="15.75" thickBot="1" x14ac:dyDescent="0.3">
      <c r="A96" s="267"/>
      <c r="B96" s="249"/>
      <c r="C96" s="267"/>
      <c r="D96" s="268">
        <v>41883</v>
      </c>
      <c r="E96" s="249" t="s">
        <v>952</v>
      </c>
      <c r="F96" s="272">
        <v>3102</v>
      </c>
      <c r="G96" s="270">
        <v>41914</v>
      </c>
      <c r="H96" s="267" t="s">
        <v>668</v>
      </c>
      <c r="I96" s="330"/>
    </row>
    <row r="97" spans="1:9" x14ac:dyDescent="0.25">
      <c r="A97" s="264"/>
      <c r="B97" s="250"/>
      <c r="C97" s="264"/>
      <c r="D97" s="261">
        <v>41883</v>
      </c>
      <c r="E97" s="250" t="s">
        <v>952</v>
      </c>
      <c r="F97" s="271">
        <v>845.94</v>
      </c>
      <c r="G97" s="266">
        <v>41914</v>
      </c>
      <c r="H97" s="264" t="s">
        <v>668</v>
      </c>
      <c r="I97" s="260"/>
    </row>
    <row r="98" spans="1:9" x14ac:dyDescent="0.25">
      <c r="A98" s="39"/>
      <c r="B98" s="28"/>
      <c r="C98" s="39"/>
      <c r="D98" s="101">
        <v>41883</v>
      </c>
      <c r="E98" s="28" t="s">
        <v>952</v>
      </c>
      <c r="F98" s="109">
        <v>40.5</v>
      </c>
      <c r="G98" s="38">
        <v>41914</v>
      </c>
      <c r="H98" s="39" t="s">
        <v>668</v>
      </c>
      <c r="I98" s="102"/>
    </row>
    <row r="99" spans="1:9" x14ac:dyDescent="0.25">
      <c r="A99" s="39"/>
      <c r="B99" s="28"/>
      <c r="C99" s="39"/>
      <c r="D99" s="101">
        <v>41883</v>
      </c>
      <c r="E99" s="28" t="s">
        <v>952</v>
      </c>
      <c r="F99" s="109">
        <v>134.52000000000001</v>
      </c>
      <c r="G99" s="38">
        <v>41914</v>
      </c>
      <c r="H99" s="39" t="s">
        <v>668</v>
      </c>
      <c r="I99" s="102"/>
    </row>
    <row r="100" spans="1:9" x14ac:dyDescent="0.25">
      <c r="A100" s="39"/>
      <c r="B100" s="28"/>
      <c r="C100" s="39"/>
      <c r="D100" s="101">
        <v>41883</v>
      </c>
      <c r="E100" s="28" t="s">
        <v>952</v>
      </c>
      <c r="F100" s="109">
        <v>433.02</v>
      </c>
      <c r="G100" s="38">
        <v>41915</v>
      </c>
      <c r="H100" s="39" t="s">
        <v>668</v>
      </c>
      <c r="I100" s="102"/>
    </row>
    <row r="101" spans="1:9" x14ac:dyDescent="0.25">
      <c r="A101" s="39"/>
      <c r="B101" s="28"/>
      <c r="C101" s="39"/>
      <c r="D101" s="101">
        <v>41883</v>
      </c>
      <c r="E101" s="28" t="s">
        <v>952</v>
      </c>
      <c r="F101" s="109">
        <v>479.06</v>
      </c>
      <c r="G101" s="38">
        <v>41919</v>
      </c>
      <c r="H101" s="39" t="s">
        <v>668</v>
      </c>
      <c r="I101" s="102"/>
    </row>
    <row r="102" spans="1:9" ht="30" x14ac:dyDescent="0.25">
      <c r="A102" s="39"/>
      <c r="B102" s="28"/>
      <c r="C102" s="39"/>
      <c r="D102" s="101">
        <v>41883</v>
      </c>
      <c r="E102" s="28" t="s">
        <v>972</v>
      </c>
      <c r="F102" s="109">
        <v>3399.37</v>
      </c>
      <c r="G102" s="38">
        <v>41915</v>
      </c>
      <c r="H102" s="39" t="s">
        <v>668</v>
      </c>
      <c r="I102" s="102"/>
    </row>
    <row r="103" spans="1:9" ht="30.75" thickBot="1" x14ac:dyDescent="0.3">
      <c r="A103" s="267"/>
      <c r="B103" s="249"/>
      <c r="C103" s="267"/>
      <c r="D103" s="268">
        <v>41883</v>
      </c>
      <c r="E103" s="249" t="s">
        <v>981</v>
      </c>
      <c r="F103" s="272">
        <v>193.92</v>
      </c>
      <c r="G103" s="270">
        <v>41920</v>
      </c>
      <c r="H103" s="267" t="s">
        <v>670</v>
      </c>
      <c r="I103" s="330"/>
    </row>
    <row r="104" spans="1:9" ht="30" x14ac:dyDescent="0.25">
      <c r="A104" s="273"/>
      <c r="B104" s="274"/>
      <c r="C104" s="275"/>
      <c r="D104" s="276">
        <v>41913</v>
      </c>
      <c r="E104" s="274" t="s">
        <v>1020</v>
      </c>
      <c r="F104" s="277">
        <v>421.1</v>
      </c>
      <c r="G104" s="278">
        <v>41932</v>
      </c>
      <c r="H104" s="273" t="s">
        <v>668</v>
      </c>
      <c r="I104" s="333"/>
    </row>
    <row r="105" spans="1:9" x14ac:dyDescent="0.25">
      <c r="A105" s="60"/>
      <c r="B105" s="43"/>
      <c r="C105" s="57"/>
      <c r="D105" s="56">
        <v>41913</v>
      </c>
      <c r="E105" s="43" t="s">
        <v>1057</v>
      </c>
      <c r="F105" s="63">
        <v>73.62</v>
      </c>
      <c r="G105" s="55">
        <v>41943</v>
      </c>
      <c r="H105" s="60" t="s">
        <v>668</v>
      </c>
      <c r="I105" s="45"/>
    </row>
    <row r="106" spans="1:9" x14ac:dyDescent="0.25">
      <c r="A106" s="60"/>
      <c r="B106" s="43"/>
      <c r="C106" s="57"/>
      <c r="D106" s="56">
        <v>41913</v>
      </c>
      <c r="E106" s="43" t="s">
        <v>1057</v>
      </c>
      <c r="F106" s="63">
        <v>221.97</v>
      </c>
      <c r="G106" s="55">
        <v>41943</v>
      </c>
      <c r="H106" s="60" t="s">
        <v>668</v>
      </c>
      <c r="I106" s="45"/>
    </row>
    <row r="107" spans="1:9" ht="45" x14ac:dyDescent="0.25">
      <c r="A107" s="60"/>
      <c r="B107" s="43"/>
      <c r="C107" s="57"/>
      <c r="D107" s="56">
        <v>41913</v>
      </c>
      <c r="E107" s="43" t="s">
        <v>1057</v>
      </c>
      <c r="F107" s="89">
        <v>1499</v>
      </c>
      <c r="G107" s="55">
        <v>41943</v>
      </c>
      <c r="H107" s="60" t="s">
        <v>668</v>
      </c>
      <c r="I107" s="45" t="s">
        <v>1074</v>
      </c>
    </row>
    <row r="108" spans="1:9" x14ac:dyDescent="0.25">
      <c r="A108" s="60"/>
      <c r="B108" s="43"/>
      <c r="C108" s="57"/>
      <c r="D108" s="56">
        <v>41913</v>
      </c>
      <c r="E108" s="43" t="s">
        <v>1057</v>
      </c>
      <c r="F108" s="63">
        <v>257.35000000000002</v>
      </c>
      <c r="G108" s="55">
        <v>41943</v>
      </c>
      <c r="H108" s="60" t="s">
        <v>668</v>
      </c>
      <c r="I108" s="45"/>
    </row>
    <row r="109" spans="1:9" ht="30" x14ac:dyDescent="0.25">
      <c r="A109" s="273"/>
      <c r="B109" s="274"/>
      <c r="C109" s="273"/>
      <c r="D109" s="276">
        <v>41913</v>
      </c>
      <c r="E109" s="274" t="s">
        <v>1188</v>
      </c>
      <c r="F109" s="277">
        <v>2889.6</v>
      </c>
      <c r="G109" s="278">
        <v>41988</v>
      </c>
      <c r="H109" s="273" t="s">
        <v>668</v>
      </c>
      <c r="I109" s="333"/>
    </row>
    <row r="110" spans="1:9" ht="30" x14ac:dyDescent="0.25">
      <c r="A110" s="60"/>
      <c r="B110" s="43"/>
      <c r="C110" s="60"/>
      <c r="D110" s="56">
        <v>41913</v>
      </c>
      <c r="E110" s="43" t="s">
        <v>1199</v>
      </c>
      <c r="F110" s="63">
        <v>101</v>
      </c>
      <c r="G110" s="55">
        <v>41916</v>
      </c>
      <c r="H110" s="60" t="s">
        <v>668</v>
      </c>
      <c r="I110" s="45"/>
    </row>
    <row r="111" spans="1:9" ht="30" x14ac:dyDescent="0.25">
      <c r="A111" s="60"/>
      <c r="B111" s="43"/>
      <c r="C111" s="57"/>
      <c r="D111" s="56">
        <v>41913</v>
      </c>
      <c r="E111" s="43" t="s">
        <v>1057</v>
      </c>
      <c r="F111" s="63">
        <v>1438.77</v>
      </c>
      <c r="G111" s="55">
        <v>41943</v>
      </c>
      <c r="H111" s="60" t="s">
        <v>668</v>
      </c>
      <c r="I111" s="45" t="s">
        <v>1791</v>
      </c>
    </row>
    <row r="112" spans="1:9" x14ac:dyDescent="0.25">
      <c r="A112" s="60"/>
      <c r="B112" s="43"/>
      <c r="C112" s="57"/>
      <c r="D112" s="56">
        <v>41913</v>
      </c>
      <c r="E112" s="43" t="s">
        <v>1057</v>
      </c>
      <c r="F112" s="63">
        <v>2786.83</v>
      </c>
      <c r="G112" s="55">
        <v>41942</v>
      </c>
      <c r="H112" s="60" t="s">
        <v>670</v>
      </c>
      <c r="I112" s="45"/>
    </row>
    <row r="113" spans="1:9" ht="15.75" thickBot="1" x14ac:dyDescent="0.3">
      <c r="A113" s="279"/>
      <c r="B113" s="280"/>
      <c r="C113" s="281"/>
      <c r="D113" s="282">
        <v>41913</v>
      </c>
      <c r="E113" s="280" t="s">
        <v>1057</v>
      </c>
      <c r="F113" s="283">
        <v>264.31</v>
      </c>
      <c r="G113" s="284">
        <v>41947</v>
      </c>
      <c r="H113" s="279" t="s">
        <v>668</v>
      </c>
      <c r="I113" s="334" t="s">
        <v>1301</v>
      </c>
    </row>
    <row r="114" spans="1:9" x14ac:dyDescent="0.25">
      <c r="A114" s="273"/>
      <c r="B114" s="274"/>
      <c r="C114" s="275"/>
      <c r="D114" s="276">
        <v>41944</v>
      </c>
      <c r="E114" s="274" t="s">
        <v>1112</v>
      </c>
      <c r="F114" s="277">
        <v>319.07</v>
      </c>
      <c r="G114" s="278">
        <v>41960</v>
      </c>
      <c r="H114" s="273" t="s">
        <v>668</v>
      </c>
      <c r="I114" s="333" t="s">
        <v>1301</v>
      </c>
    </row>
    <row r="115" spans="1:9" x14ac:dyDescent="0.25">
      <c r="A115" s="60"/>
      <c r="B115" s="43"/>
      <c r="C115" s="57"/>
      <c r="D115" s="110">
        <v>41944</v>
      </c>
      <c r="E115" s="43" t="s">
        <v>1144</v>
      </c>
      <c r="F115" s="63">
        <v>231.58</v>
      </c>
      <c r="G115" s="55">
        <v>41974</v>
      </c>
      <c r="H115" s="60" t="s">
        <v>668</v>
      </c>
      <c r="I115" s="45" t="s">
        <v>1148</v>
      </c>
    </row>
    <row r="116" spans="1:9" x14ac:dyDescent="0.25">
      <c r="A116" s="60"/>
      <c r="B116" s="43"/>
      <c r="C116" s="57"/>
      <c r="D116" s="56">
        <v>41944</v>
      </c>
      <c r="E116" s="43" t="s">
        <v>1144</v>
      </c>
      <c r="F116" s="63">
        <v>78.3</v>
      </c>
      <c r="G116" s="55">
        <v>41974</v>
      </c>
      <c r="H116" s="60" t="s">
        <v>668</v>
      </c>
      <c r="I116" s="45" t="s">
        <v>1149</v>
      </c>
    </row>
    <row r="117" spans="1:9" x14ac:dyDescent="0.25">
      <c r="A117" s="60"/>
      <c r="B117" s="43"/>
      <c r="C117" s="57"/>
      <c r="D117" s="56">
        <v>41944</v>
      </c>
      <c r="E117" s="43" t="s">
        <v>1144</v>
      </c>
      <c r="F117" s="63">
        <v>207.32</v>
      </c>
      <c r="G117" s="55">
        <v>41974</v>
      </c>
      <c r="H117" s="60" t="s">
        <v>668</v>
      </c>
      <c r="I117" s="45"/>
    </row>
    <row r="118" spans="1:9" ht="30" x14ac:dyDescent="0.25">
      <c r="A118" s="60"/>
      <c r="B118" s="43"/>
      <c r="C118" s="60"/>
      <c r="D118" s="56">
        <v>41944</v>
      </c>
      <c r="E118" s="43" t="s">
        <v>1203</v>
      </c>
      <c r="F118" s="63">
        <v>2709</v>
      </c>
      <c r="G118" s="55">
        <v>42004</v>
      </c>
      <c r="H118" s="60" t="s">
        <v>668</v>
      </c>
      <c r="I118" s="45"/>
    </row>
    <row r="119" spans="1:9" ht="45" x14ac:dyDescent="0.25">
      <c r="A119" s="60"/>
      <c r="B119" s="43"/>
      <c r="C119" s="57"/>
      <c r="D119" s="56">
        <v>41944</v>
      </c>
      <c r="E119" s="43" t="s">
        <v>1144</v>
      </c>
      <c r="F119" s="63">
        <v>2041.33</v>
      </c>
      <c r="G119" s="55">
        <v>41974</v>
      </c>
      <c r="H119" s="60" t="s">
        <v>668</v>
      </c>
      <c r="I119" s="45" t="s">
        <v>1794</v>
      </c>
    </row>
    <row r="120" spans="1:9" x14ac:dyDescent="0.25">
      <c r="A120" s="60"/>
      <c r="B120" s="43"/>
      <c r="C120" s="60"/>
      <c r="D120" s="56">
        <v>41944</v>
      </c>
      <c r="E120" s="43" t="s">
        <v>1144</v>
      </c>
      <c r="F120" s="63">
        <v>187.9</v>
      </c>
      <c r="G120" s="55">
        <v>41974</v>
      </c>
      <c r="H120" s="60" t="s">
        <v>668</v>
      </c>
      <c r="I120" s="45"/>
    </row>
    <row r="121" spans="1:9" x14ac:dyDescent="0.25">
      <c r="A121" s="60"/>
      <c r="B121" s="43"/>
      <c r="C121" s="60"/>
      <c r="D121" s="56">
        <v>41944</v>
      </c>
      <c r="E121" s="43" t="s">
        <v>1144</v>
      </c>
      <c r="F121" s="63">
        <v>2199</v>
      </c>
      <c r="G121" s="55">
        <v>41974</v>
      </c>
      <c r="H121" s="60" t="s">
        <v>668</v>
      </c>
      <c r="I121" s="45"/>
    </row>
    <row r="122" spans="1:9" ht="15.75" thickBot="1" x14ac:dyDescent="0.3">
      <c r="A122" s="279"/>
      <c r="B122" s="280"/>
      <c r="C122" s="279"/>
      <c r="D122" s="282">
        <v>41944</v>
      </c>
      <c r="E122" s="280" t="s">
        <v>1144</v>
      </c>
      <c r="F122" s="283">
        <v>2556.0100000000002</v>
      </c>
      <c r="G122" s="284">
        <v>41970</v>
      </c>
      <c r="H122" s="279" t="s">
        <v>668</v>
      </c>
      <c r="I122" s="334"/>
    </row>
    <row r="123" spans="1:9" x14ac:dyDescent="0.25">
      <c r="A123" s="60"/>
      <c r="B123" s="43"/>
      <c r="C123" s="60"/>
      <c r="D123" s="56">
        <v>41974</v>
      </c>
      <c r="E123" s="43" t="s">
        <v>1240</v>
      </c>
      <c r="F123" s="63">
        <v>7.26</v>
      </c>
      <c r="G123" s="55">
        <v>42004</v>
      </c>
      <c r="H123" s="60" t="s">
        <v>668</v>
      </c>
      <c r="I123" s="45"/>
    </row>
    <row r="124" spans="1:9" x14ac:dyDescent="0.25">
      <c r="A124" s="60"/>
      <c r="B124" s="43"/>
      <c r="C124" s="60"/>
      <c r="D124" s="56">
        <v>41974</v>
      </c>
      <c r="E124" s="43" t="s">
        <v>1240</v>
      </c>
      <c r="F124" s="63">
        <v>333.24</v>
      </c>
      <c r="G124" s="55">
        <v>42004</v>
      </c>
      <c r="H124" s="60" t="s">
        <v>668</v>
      </c>
      <c r="I124" s="45"/>
    </row>
    <row r="125" spans="1:9" x14ac:dyDescent="0.25">
      <c r="A125" s="60"/>
      <c r="B125" s="43"/>
      <c r="C125" s="60"/>
      <c r="D125" s="56">
        <v>41974</v>
      </c>
      <c r="E125" s="43" t="s">
        <v>1240</v>
      </c>
      <c r="F125" s="63">
        <v>715</v>
      </c>
      <c r="G125" s="55">
        <v>42004</v>
      </c>
      <c r="H125" s="60" t="s">
        <v>668</v>
      </c>
      <c r="I125" s="45"/>
    </row>
    <row r="126" spans="1:9" x14ac:dyDescent="0.25">
      <c r="A126" s="60"/>
      <c r="B126" s="43"/>
      <c r="C126" s="60"/>
      <c r="D126" s="56">
        <v>41974</v>
      </c>
      <c r="E126" s="43" t="s">
        <v>1240</v>
      </c>
      <c r="F126" s="63">
        <v>735</v>
      </c>
      <c r="G126" s="55">
        <v>42033</v>
      </c>
      <c r="H126" s="60" t="s">
        <v>668</v>
      </c>
      <c r="I126" s="45"/>
    </row>
    <row r="127" spans="1:9" ht="30" x14ac:dyDescent="0.25">
      <c r="A127" s="60"/>
      <c r="B127" s="43"/>
      <c r="C127" s="60"/>
      <c r="D127" s="56">
        <v>41974</v>
      </c>
      <c r="E127" s="43" t="s">
        <v>1413</v>
      </c>
      <c r="F127" s="63">
        <v>2225.5</v>
      </c>
      <c r="G127" s="55">
        <v>42052</v>
      </c>
      <c r="H127" s="60" t="s">
        <v>668</v>
      </c>
      <c r="I127" s="45"/>
    </row>
    <row r="128" spans="1:9" x14ac:dyDescent="0.25">
      <c r="A128" s="60"/>
      <c r="B128" s="43"/>
      <c r="C128" s="60"/>
      <c r="D128" s="56">
        <v>41974</v>
      </c>
      <c r="E128" s="43" t="s">
        <v>1246</v>
      </c>
      <c r="F128" s="63">
        <v>254.76</v>
      </c>
      <c r="G128" s="55">
        <v>42004</v>
      </c>
      <c r="H128" s="60" t="s">
        <v>668</v>
      </c>
      <c r="I128" s="45"/>
    </row>
    <row r="129" spans="1:10" ht="30" x14ac:dyDescent="0.25">
      <c r="A129" s="60"/>
      <c r="B129" s="43"/>
      <c r="C129" s="60"/>
      <c r="D129" s="56">
        <v>41913</v>
      </c>
      <c r="E129" s="43" t="s">
        <v>1573</v>
      </c>
      <c r="F129" s="63">
        <v>135.49</v>
      </c>
      <c r="G129" s="55">
        <v>42094</v>
      </c>
      <c r="H129" s="60" t="s">
        <v>668</v>
      </c>
      <c r="I129" s="45"/>
    </row>
    <row r="130" spans="1:10" x14ac:dyDescent="0.25">
      <c r="A130" s="60"/>
      <c r="B130" s="43"/>
      <c r="C130" s="60"/>
      <c r="D130" s="56">
        <v>41974</v>
      </c>
      <c r="E130" s="43" t="s">
        <v>1246</v>
      </c>
      <c r="F130" s="63">
        <v>2092.5</v>
      </c>
      <c r="G130" s="55">
        <v>42004</v>
      </c>
      <c r="H130" s="60" t="s">
        <v>668</v>
      </c>
      <c r="I130" s="45"/>
    </row>
    <row r="131" spans="1:10" x14ac:dyDescent="0.25">
      <c r="A131" s="60"/>
      <c r="B131" s="43"/>
      <c r="C131" s="60"/>
      <c r="D131" s="56">
        <v>41974</v>
      </c>
      <c r="E131" s="43" t="s">
        <v>1240</v>
      </c>
      <c r="F131" s="63">
        <v>1173.4000000000001</v>
      </c>
      <c r="G131" s="55">
        <v>42004</v>
      </c>
      <c r="H131" s="60" t="s">
        <v>668</v>
      </c>
      <c r="I131" s="45"/>
      <c r="J131" s="90"/>
    </row>
    <row r="132" spans="1:10" ht="15.75" thickBot="1" x14ac:dyDescent="0.3">
      <c r="A132" s="279"/>
      <c r="B132" s="280"/>
      <c r="C132" s="279"/>
      <c r="D132" s="282">
        <v>41974</v>
      </c>
      <c r="E132" s="280" t="s">
        <v>1240</v>
      </c>
      <c r="F132" s="283">
        <v>2071.96</v>
      </c>
      <c r="G132" s="284">
        <v>42010</v>
      </c>
      <c r="H132" s="279" t="s">
        <v>668</v>
      </c>
      <c r="I132" s="334" t="s">
        <v>1792</v>
      </c>
    </row>
    <row r="133" spans="1:10" x14ac:dyDescent="0.25">
      <c r="A133" s="285"/>
      <c r="B133" s="286"/>
      <c r="C133" s="285"/>
      <c r="D133" s="287">
        <v>42005</v>
      </c>
      <c r="E133" s="286" t="s">
        <v>1346</v>
      </c>
      <c r="F133" s="288">
        <v>850</v>
      </c>
      <c r="G133" s="289">
        <v>42039</v>
      </c>
      <c r="H133" s="285" t="s">
        <v>668</v>
      </c>
      <c r="I133" s="335"/>
    </row>
    <row r="134" spans="1:10" x14ac:dyDescent="0.25">
      <c r="A134" s="60"/>
      <c r="B134" s="43"/>
      <c r="C134" s="60"/>
      <c r="D134" s="56">
        <v>42005</v>
      </c>
      <c r="E134" s="43" t="s">
        <v>1350</v>
      </c>
      <c r="F134" s="63">
        <v>1581</v>
      </c>
      <c r="G134" s="55">
        <v>42033</v>
      </c>
      <c r="H134" s="60" t="s">
        <v>668</v>
      </c>
      <c r="I134" s="45"/>
    </row>
    <row r="135" spans="1:10" x14ac:dyDescent="0.25">
      <c r="A135" s="60"/>
      <c r="B135" s="43"/>
      <c r="C135" s="60"/>
      <c r="D135" s="56">
        <v>42005</v>
      </c>
      <c r="E135" s="43" t="s">
        <v>1350</v>
      </c>
      <c r="F135" s="63">
        <v>341.58</v>
      </c>
      <c r="G135" s="55">
        <v>42037</v>
      </c>
      <c r="H135" s="60" t="s">
        <v>668</v>
      </c>
      <c r="I135" s="45" t="s">
        <v>1356</v>
      </c>
    </row>
    <row r="136" spans="1:10" x14ac:dyDescent="0.25">
      <c r="A136" s="60"/>
      <c r="B136" s="43"/>
      <c r="C136" s="60"/>
      <c r="D136" s="56">
        <v>42005</v>
      </c>
      <c r="E136" s="43" t="s">
        <v>1350</v>
      </c>
      <c r="F136" s="63">
        <v>528</v>
      </c>
      <c r="G136" s="55">
        <v>42037</v>
      </c>
      <c r="H136" s="60" t="s">
        <v>668</v>
      </c>
      <c r="I136" s="45"/>
    </row>
    <row r="137" spans="1:10" ht="30" x14ac:dyDescent="0.25">
      <c r="A137" s="60"/>
      <c r="B137" s="43"/>
      <c r="C137" s="60"/>
      <c r="D137" s="56">
        <v>42005</v>
      </c>
      <c r="E137" s="43" t="s">
        <v>1352</v>
      </c>
      <c r="F137" s="63">
        <v>548.33000000000004</v>
      </c>
      <c r="G137" s="55">
        <v>42037</v>
      </c>
      <c r="H137" s="60" t="s">
        <v>668</v>
      </c>
      <c r="I137" s="45"/>
    </row>
    <row r="138" spans="1:10" x14ac:dyDescent="0.25">
      <c r="A138" s="60"/>
      <c r="B138" s="43"/>
      <c r="C138" s="60"/>
      <c r="D138" s="56">
        <v>42005</v>
      </c>
      <c r="E138" s="43" t="s">
        <v>1350</v>
      </c>
      <c r="F138" s="63">
        <v>1456.22</v>
      </c>
      <c r="G138" s="55">
        <v>42037</v>
      </c>
      <c r="H138" s="60" t="s">
        <v>668</v>
      </c>
      <c r="I138" s="45" t="s">
        <v>1793</v>
      </c>
    </row>
    <row r="139" spans="1:10" x14ac:dyDescent="0.25">
      <c r="A139" s="60"/>
      <c r="B139" s="43"/>
      <c r="C139" s="60"/>
      <c r="D139" s="56">
        <v>42005</v>
      </c>
      <c r="E139" s="43" t="s">
        <v>1240</v>
      </c>
      <c r="F139" s="63">
        <v>135</v>
      </c>
      <c r="G139" s="55">
        <v>42051</v>
      </c>
      <c r="H139" s="60" t="s">
        <v>668</v>
      </c>
      <c r="I139" s="45"/>
    </row>
    <row r="140" spans="1:10" ht="30" x14ac:dyDescent="0.25">
      <c r="A140" s="60"/>
      <c r="B140" s="43"/>
      <c r="C140" s="60"/>
      <c r="D140" s="56">
        <v>42005</v>
      </c>
      <c r="E140" s="43" t="s">
        <v>1385</v>
      </c>
      <c r="F140" s="63">
        <v>266</v>
      </c>
      <c r="G140" s="55">
        <v>42051</v>
      </c>
      <c r="H140" s="60" t="s">
        <v>668</v>
      </c>
      <c r="I140" s="45"/>
    </row>
    <row r="141" spans="1:10" x14ac:dyDescent="0.25">
      <c r="A141" s="60"/>
      <c r="B141" s="43"/>
      <c r="C141" s="60"/>
      <c r="D141" s="56">
        <v>42005</v>
      </c>
      <c r="E141" s="43" t="s">
        <v>1350</v>
      </c>
      <c r="F141" s="63">
        <v>1996.88</v>
      </c>
      <c r="G141" s="55">
        <v>42037</v>
      </c>
      <c r="H141" s="60" t="s">
        <v>668</v>
      </c>
      <c r="I141" s="45"/>
    </row>
    <row r="142" spans="1:10" x14ac:dyDescent="0.25">
      <c r="A142" s="60"/>
      <c r="B142" s="43"/>
      <c r="C142" s="60"/>
      <c r="D142" s="56">
        <v>42005</v>
      </c>
      <c r="E142" s="43" t="s">
        <v>1368</v>
      </c>
      <c r="F142" s="63">
        <v>586.28</v>
      </c>
      <c r="G142" s="55">
        <v>42036</v>
      </c>
      <c r="H142" s="60" t="s">
        <v>670</v>
      </c>
      <c r="I142" s="45"/>
    </row>
    <row r="143" spans="1:10" ht="15.75" thickBot="1" x14ac:dyDescent="0.3">
      <c r="A143" s="279"/>
      <c r="B143" s="280"/>
      <c r="C143" s="279"/>
      <c r="D143" s="282">
        <v>42005</v>
      </c>
      <c r="E143" s="280" t="s">
        <v>1350</v>
      </c>
      <c r="F143" s="283">
        <v>250</v>
      </c>
      <c r="G143" s="284">
        <v>42051</v>
      </c>
      <c r="H143" s="279" t="s">
        <v>668</v>
      </c>
      <c r="I143" s="334"/>
    </row>
    <row r="144" spans="1:10" x14ac:dyDescent="0.25">
      <c r="A144" s="273"/>
      <c r="B144" s="274"/>
      <c r="C144" s="273"/>
      <c r="D144" s="276">
        <v>42036</v>
      </c>
      <c r="E144" s="274" t="s">
        <v>1397</v>
      </c>
      <c r="F144" s="277">
        <v>96</v>
      </c>
      <c r="G144" s="278">
        <v>42051</v>
      </c>
      <c r="H144" s="273" t="s">
        <v>668</v>
      </c>
      <c r="I144" s="333"/>
    </row>
    <row r="145" spans="1:9" x14ac:dyDescent="0.25">
      <c r="A145" s="120"/>
      <c r="B145" s="62"/>
      <c r="C145" s="120"/>
      <c r="D145" s="121">
        <v>42036</v>
      </c>
      <c r="E145" s="62" t="s">
        <v>1397</v>
      </c>
      <c r="F145" s="68">
        <v>1570.4</v>
      </c>
      <c r="G145" s="122">
        <v>42080</v>
      </c>
      <c r="H145" s="120" t="s">
        <v>1509</v>
      </c>
      <c r="I145" s="48"/>
    </row>
    <row r="146" spans="1:9" ht="30" x14ac:dyDescent="0.25">
      <c r="A146" s="60"/>
      <c r="B146" s="43"/>
      <c r="C146" s="60"/>
      <c r="D146" s="56">
        <v>42036</v>
      </c>
      <c r="E146" s="43" t="s">
        <v>1397</v>
      </c>
      <c r="F146" s="63">
        <v>449.18</v>
      </c>
      <c r="G146" s="55">
        <v>42065</v>
      </c>
      <c r="H146" s="60" t="s">
        <v>668</v>
      </c>
      <c r="I146" s="45" t="s">
        <v>1462</v>
      </c>
    </row>
    <row r="147" spans="1:9" x14ac:dyDescent="0.25">
      <c r="A147" s="60"/>
      <c r="B147" s="43"/>
      <c r="C147" s="60"/>
      <c r="D147" s="56">
        <v>42036</v>
      </c>
      <c r="E147" s="43" t="s">
        <v>1397</v>
      </c>
      <c r="F147" s="63">
        <v>1400</v>
      </c>
      <c r="G147" s="55">
        <v>42086</v>
      </c>
      <c r="H147" s="60" t="s">
        <v>1509</v>
      </c>
      <c r="I147" s="45"/>
    </row>
    <row r="148" spans="1:9" x14ac:dyDescent="0.25">
      <c r="A148" s="60"/>
      <c r="B148" s="43"/>
      <c r="C148" s="60"/>
      <c r="D148" s="56">
        <v>42036</v>
      </c>
      <c r="E148" s="43" t="s">
        <v>1397</v>
      </c>
      <c r="F148" s="63">
        <v>325.83</v>
      </c>
      <c r="G148" s="55">
        <v>42065</v>
      </c>
      <c r="H148" s="60" t="s">
        <v>668</v>
      </c>
      <c r="I148" s="45"/>
    </row>
    <row r="149" spans="1:9" x14ac:dyDescent="0.25">
      <c r="A149" s="60"/>
      <c r="B149" s="43"/>
      <c r="C149" s="60"/>
      <c r="D149" s="56">
        <v>42036</v>
      </c>
      <c r="E149" s="43" t="s">
        <v>1397</v>
      </c>
      <c r="F149" s="63">
        <v>923.49</v>
      </c>
      <c r="G149" s="55">
        <v>42065</v>
      </c>
      <c r="H149" s="60" t="s">
        <v>668</v>
      </c>
      <c r="I149" s="45"/>
    </row>
    <row r="150" spans="1:9" ht="30" x14ac:dyDescent="0.25">
      <c r="A150" s="60"/>
      <c r="B150" s="43"/>
      <c r="C150" s="60"/>
      <c r="D150" s="56">
        <v>42036</v>
      </c>
      <c r="E150" s="43" t="s">
        <v>1397</v>
      </c>
      <c r="F150" s="63">
        <v>25</v>
      </c>
      <c r="G150" s="55">
        <v>42065</v>
      </c>
      <c r="H150" s="60" t="s">
        <v>668</v>
      </c>
      <c r="I150" s="45" t="s">
        <v>1460</v>
      </c>
    </row>
    <row r="151" spans="1:9" ht="30" x14ac:dyDescent="0.25">
      <c r="A151" s="60"/>
      <c r="B151" s="43"/>
      <c r="C151" s="60"/>
      <c r="D151" s="56">
        <v>42036</v>
      </c>
      <c r="E151" s="43" t="s">
        <v>1397</v>
      </c>
      <c r="F151" s="63">
        <v>1313.21</v>
      </c>
      <c r="G151" s="55">
        <v>42065</v>
      </c>
      <c r="H151" s="60" t="s">
        <v>668</v>
      </c>
      <c r="I151" s="45" t="s">
        <v>1461</v>
      </c>
    </row>
    <row r="152" spans="1:9" x14ac:dyDescent="0.25">
      <c r="A152" s="60"/>
      <c r="B152" s="43"/>
      <c r="C152" s="60"/>
      <c r="D152" s="56">
        <v>42036</v>
      </c>
      <c r="E152" s="43" t="s">
        <v>1397</v>
      </c>
      <c r="F152" s="63">
        <v>1440</v>
      </c>
      <c r="G152" s="55">
        <v>42065</v>
      </c>
      <c r="H152" s="60" t="s">
        <v>668</v>
      </c>
      <c r="I152" s="45"/>
    </row>
    <row r="153" spans="1:9" ht="15.75" thickBot="1" x14ac:dyDescent="0.3">
      <c r="A153" s="279"/>
      <c r="B153" s="280"/>
      <c r="C153" s="279"/>
      <c r="D153" s="282">
        <v>42036</v>
      </c>
      <c r="E153" s="280" t="s">
        <v>1397</v>
      </c>
      <c r="F153" s="283">
        <v>2298.15</v>
      </c>
      <c r="G153" s="284">
        <v>42065</v>
      </c>
      <c r="H153" s="279" t="s">
        <v>1509</v>
      </c>
      <c r="I153" s="334"/>
    </row>
    <row r="154" spans="1:9" x14ac:dyDescent="0.25">
      <c r="A154" s="273"/>
      <c r="B154" s="274"/>
      <c r="C154" s="273"/>
      <c r="D154" s="276">
        <v>42064</v>
      </c>
      <c r="E154" s="274" t="s">
        <v>1570</v>
      </c>
      <c r="F154" s="277">
        <v>1145</v>
      </c>
      <c r="G154" s="278">
        <v>42094</v>
      </c>
      <c r="H154" s="273" t="s">
        <v>668</v>
      </c>
      <c r="I154" s="333"/>
    </row>
    <row r="155" spans="1:9" x14ac:dyDescent="0.25">
      <c r="A155" s="60"/>
      <c r="B155" s="43"/>
      <c r="C155" s="60"/>
      <c r="D155" s="56">
        <v>42064</v>
      </c>
      <c r="E155" s="43" t="s">
        <v>1570</v>
      </c>
      <c r="F155" s="63">
        <v>1550</v>
      </c>
      <c r="G155" s="55">
        <v>42094</v>
      </c>
      <c r="H155" s="60" t="s">
        <v>668</v>
      </c>
      <c r="I155" s="45"/>
    </row>
    <row r="156" spans="1:9" x14ac:dyDescent="0.25">
      <c r="A156" s="60"/>
      <c r="B156" s="43"/>
      <c r="C156" s="60"/>
      <c r="D156" s="56">
        <v>42064</v>
      </c>
      <c r="E156" s="43" t="s">
        <v>1570</v>
      </c>
      <c r="F156" s="63">
        <v>223.97</v>
      </c>
      <c r="G156" s="55">
        <v>42095</v>
      </c>
      <c r="H156" s="60" t="s">
        <v>668</v>
      </c>
      <c r="I156" s="45" t="s">
        <v>1584</v>
      </c>
    </row>
    <row r="157" spans="1:9" x14ac:dyDescent="0.25">
      <c r="A157" s="60"/>
      <c r="B157" s="43"/>
      <c r="C157" s="60"/>
      <c r="D157" s="56">
        <v>42064</v>
      </c>
      <c r="E157" s="43" t="s">
        <v>1570</v>
      </c>
      <c r="F157" s="63">
        <v>275.2</v>
      </c>
      <c r="G157" s="55">
        <v>42094</v>
      </c>
      <c r="H157" s="60" t="s">
        <v>668</v>
      </c>
      <c r="I157" s="45"/>
    </row>
    <row r="158" spans="1:9" x14ac:dyDescent="0.25">
      <c r="A158" s="60"/>
      <c r="B158" s="43"/>
      <c r="C158" s="60"/>
      <c r="D158" s="56">
        <v>42064</v>
      </c>
      <c r="E158" s="43" t="s">
        <v>1570</v>
      </c>
      <c r="F158" s="63">
        <v>384.69</v>
      </c>
      <c r="G158" s="55">
        <v>42094</v>
      </c>
      <c r="H158" s="60" t="s">
        <v>668</v>
      </c>
      <c r="I158" s="45"/>
    </row>
    <row r="159" spans="1:9" x14ac:dyDescent="0.25">
      <c r="A159" s="60"/>
      <c r="B159" s="43"/>
      <c r="C159" s="60"/>
      <c r="D159" s="56">
        <v>42064</v>
      </c>
      <c r="E159" s="43" t="s">
        <v>1570</v>
      </c>
      <c r="F159" s="63">
        <v>1234.2</v>
      </c>
      <c r="G159" s="55">
        <v>42095</v>
      </c>
      <c r="H159" s="60" t="s">
        <v>668</v>
      </c>
      <c r="I159" s="336">
        <v>380</v>
      </c>
    </row>
    <row r="160" spans="1:9" x14ac:dyDescent="0.25">
      <c r="A160" s="60"/>
      <c r="B160" s="43"/>
      <c r="C160" s="60"/>
      <c r="D160" s="56">
        <v>42064</v>
      </c>
      <c r="E160" s="43" t="s">
        <v>1570</v>
      </c>
      <c r="F160" s="63">
        <v>368.12</v>
      </c>
      <c r="G160" s="55">
        <v>42095</v>
      </c>
      <c r="H160" s="60" t="s">
        <v>668</v>
      </c>
      <c r="I160" s="45"/>
    </row>
    <row r="161" spans="1:9" x14ac:dyDescent="0.25">
      <c r="A161" s="60"/>
      <c r="B161" s="43"/>
      <c r="C161" s="60"/>
      <c r="D161" s="56">
        <v>42064</v>
      </c>
      <c r="E161" s="43" t="s">
        <v>1570</v>
      </c>
      <c r="F161" s="63">
        <v>2099.14</v>
      </c>
      <c r="G161" s="55">
        <v>42093</v>
      </c>
      <c r="H161" s="60" t="s">
        <v>668</v>
      </c>
      <c r="I161" s="45"/>
    </row>
    <row r="162" spans="1:9" ht="15.75" thickBot="1" x14ac:dyDescent="0.3">
      <c r="A162" s="279"/>
      <c r="B162" s="280"/>
      <c r="C162" s="279"/>
      <c r="D162" s="282">
        <v>42064</v>
      </c>
      <c r="E162" s="280" t="s">
        <v>1570</v>
      </c>
      <c r="F162" s="283">
        <v>1440</v>
      </c>
      <c r="G162" s="284">
        <v>42115</v>
      </c>
      <c r="H162" s="279" t="s">
        <v>668</v>
      </c>
      <c r="I162" s="334"/>
    </row>
    <row r="163" spans="1:9" x14ac:dyDescent="0.25">
      <c r="A163" s="273"/>
      <c r="B163" s="274"/>
      <c r="C163" s="273"/>
      <c r="D163" s="276">
        <v>42095</v>
      </c>
      <c r="E163" s="274" t="s">
        <v>1696</v>
      </c>
      <c r="F163" s="277">
        <v>206.14</v>
      </c>
      <c r="G163" s="278">
        <v>42124</v>
      </c>
      <c r="H163" s="273" t="s">
        <v>668</v>
      </c>
      <c r="I163" s="337">
        <v>15.98</v>
      </c>
    </row>
    <row r="164" spans="1:9" s="69" customFormat="1" x14ac:dyDescent="0.25">
      <c r="A164" s="60"/>
      <c r="B164" s="43"/>
      <c r="C164" s="60"/>
      <c r="D164" s="56">
        <v>42095</v>
      </c>
      <c r="E164" s="43" t="s">
        <v>1696</v>
      </c>
      <c r="F164" s="63">
        <v>1500</v>
      </c>
      <c r="G164" s="55">
        <v>42123</v>
      </c>
      <c r="H164" s="60" t="s">
        <v>668</v>
      </c>
      <c r="I164" s="45"/>
    </row>
    <row r="165" spans="1:9" s="69" customFormat="1" x14ac:dyDescent="0.25">
      <c r="A165" s="60"/>
      <c r="B165" s="43"/>
      <c r="C165" s="60"/>
      <c r="D165" s="56">
        <v>42095</v>
      </c>
      <c r="E165" s="43" t="s">
        <v>1696</v>
      </c>
      <c r="F165" s="63">
        <v>174.12</v>
      </c>
      <c r="G165" s="55">
        <v>42128</v>
      </c>
      <c r="H165" s="60" t="s">
        <v>668</v>
      </c>
      <c r="I165" s="45" t="s">
        <v>1702</v>
      </c>
    </row>
    <row r="166" spans="1:9" s="69" customFormat="1" x14ac:dyDescent="0.25">
      <c r="A166" s="60"/>
      <c r="B166" s="43"/>
      <c r="C166" s="60"/>
      <c r="D166" s="56">
        <v>42095</v>
      </c>
      <c r="E166" s="43" t="s">
        <v>1696</v>
      </c>
      <c r="F166" s="63">
        <v>213.35</v>
      </c>
      <c r="G166" s="55">
        <v>42128</v>
      </c>
      <c r="H166" s="60"/>
      <c r="I166" s="45"/>
    </row>
    <row r="167" spans="1:9" s="69" customFormat="1" x14ac:dyDescent="0.25">
      <c r="A167" s="60"/>
      <c r="B167" s="43"/>
      <c r="C167" s="60"/>
      <c r="D167" s="56">
        <v>42095</v>
      </c>
      <c r="E167" s="43" t="s">
        <v>1696</v>
      </c>
      <c r="F167" s="63">
        <v>1487.7</v>
      </c>
      <c r="G167" s="55">
        <v>42128</v>
      </c>
      <c r="H167" s="60" t="s">
        <v>668</v>
      </c>
      <c r="I167" s="336">
        <v>297</v>
      </c>
    </row>
    <row r="168" spans="1:9" s="69" customFormat="1" x14ac:dyDescent="0.25">
      <c r="A168" s="60"/>
      <c r="B168" s="43"/>
      <c r="C168" s="60"/>
      <c r="D168" s="56">
        <v>42095</v>
      </c>
      <c r="E168" s="43" t="s">
        <v>1696</v>
      </c>
      <c r="F168" s="63">
        <v>678.4</v>
      </c>
      <c r="G168" s="55">
        <v>42128</v>
      </c>
      <c r="H168" s="60" t="s">
        <v>668</v>
      </c>
      <c r="I168" s="45"/>
    </row>
    <row r="169" spans="1:9" s="69" customFormat="1" x14ac:dyDescent="0.25">
      <c r="A169" s="60"/>
      <c r="B169" s="43"/>
      <c r="C169" s="60"/>
      <c r="D169" s="56">
        <v>42095</v>
      </c>
      <c r="E169" s="43" t="s">
        <v>1696</v>
      </c>
      <c r="F169" s="63">
        <v>46.8</v>
      </c>
      <c r="G169" s="55">
        <v>42124</v>
      </c>
      <c r="H169" s="60" t="s">
        <v>668</v>
      </c>
      <c r="I169" s="45"/>
    </row>
    <row r="170" spans="1:9" ht="15.75" thickBot="1" x14ac:dyDescent="0.3">
      <c r="A170" s="279"/>
      <c r="B170" s="280"/>
      <c r="C170" s="279"/>
      <c r="D170" s="282">
        <v>42095</v>
      </c>
      <c r="E170" s="280" t="s">
        <v>1696</v>
      </c>
      <c r="F170" s="283">
        <v>1548.35</v>
      </c>
      <c r="G170" s="284">
        <v>42128</v>
      </c>
      <c r="H170" s="279" t="s">
        <v>668</v>
      </c>
      <c r="I170" s="334"/>
    </row>
    <row r="171" spans="1:9" s="69" customFormat="1" x14ac:dyDescent="0.25">
      <c r="A171" s="273"/>
      <c r="B171" s="274"/>
      <c r="C171" s="273"/>
      <c r="D171" s="276">
        <v>42125</v>
      </c>
      <c r="E171" s="274" t="s">
        <v>1787</v>
      </c>
      <c r="F171" s="277">
        <v>139.76</v>
      </c>
      <c r="G171" s="278">
        <v>42156</v>
      </c>
      <c r="H171" s="273" t="s">
        <v>668</v>
      </c>
      <c r="I171" s="333"/>
    </row>
    <row r="172" spans="1:9" s="69" customFormat="1" x14ac:dyDescent="0.25">
      <c r="A172" s="60"/>
      <c r="B172" s="43"/>
      <c r="C172" s="60"/>
      <c r="D172" s="56">
        <v>42125</v>
      </c>
      <c r="E172" s="43" t="s">
        <v>1787</v>
      </c>
      <c r="F172" s="63">
        <v>109.2</v>
      </c>
      <c r="G172" s="55">
        <v>42156</v>
      </c>
      <c r="H172" s="60" t="s">
        <v>668</v>
      </c>
      <c r="I172" s="45"/>
    </row>
    <row r="173" spans="1:9" s="69" customFormat="1" x14ac:dyDescent="0.25">
      <c r="A173" s="60"/>
      <c r="B173" s="43"/>
      <c r="C173" s="60"/>
      <c r="D173" s="56">
        <v>42125</v>
      </c>
      <c r="E173" s="43" t="s">
        <v>1787</v>
      </c>
      <c r="F173" s="63">
        <v>126.63</v>
      </c>
      <c r="G173" s="55">
        <v>42156</v>
      </c>
      <c r="H173" s="60" t="s">
        <v>668</v>
      </c>
      <c r="I173" s="45"/>
    </row>
    <row r="174" spans="1:9" s="69" customFormat="1" x14ac:dyDescent="0.25">
      <c r="A174" s="60"/>
      <c r="B174" s="43"/>
      <c r="C174" s="60"/>
      <c r="D174" s="56">
        <v>42125</v>
      </c>
      <c r="E174" s="43" t="s">
        <v>1787</v>
      </c>
      <c r="F174" s="63">
        <v>1747.5</v>
      </c>
      <c r="G174" s="55">
        <v>42156</v>
      </c>
      <c r="H174" s="60" t="s">
        <v>668</v>
      </c>
      <c r="I174" s="45"/>
    </row>
    <row r="175" spans="1:9" s="69" customFormat="1" x14ac:dyDescent="0.25">
      <c r="A175" s="60"/>
      <c r="B175" s="43"/>
      <c r="C175" s="60"/>
      <c r="D175" s="56">
        <v>42125</v>
      </c>
      <c r="E175" s="43" t="s">
        <v>1787</v>
      </c>
      <c r="F175" s="63">
        <v>935.22</v>
      </c>
      <c r="G175" s="55">
        <v>42156</v>
      </c>
      <c r="H175" s="60" t="s">
        <v>668</v>
      </c>
      <c r="I175" s="45"/>
    </row>
    <row r="176" spans="1:9" s="69" customFormat="1" x14ac:dyDescent="0.25">
      <c r="A176" s="60"/>
      <c r="B176" s="43"/>
      <c r="C176" s="60"/>
      <c r="D176" s="56">
        <v>42125</v>
      </c>
      <c r="E176" s="43" t="s">
        <v>1787</v>
      </c>
      <c r="F176" s="63">
        <v>483.36</v>
      </c>
      <c r="G176" s="55">
        <v>42156</v>
      </c>
      <c r="H176" s="60" t="s">
        <v>668</v>
      </c>
      <c r="I176" s="45"/>
    </row>
    <row r="177" spans="1:9" s="69" customFormat="1" ht="15.75" thickBot="1" x14ac:dyDescent="0.3">
      <c r="A177" s="279"/>
      <c r="B177" s="280"/>
      <c r="C177" s="279"/>
      <c r="D177" s="282">
        <v>42125</v>
      </c>
      <c r="E177" s="280" t="s">
        <v>1787</v>
      </c>
      <c r="F177" s="283">
        <v>1158</v>
      </c>
      <c r="G177" s="284">
        <v>42193</v>
      </c>
      <c r="H177" s="279" t="s">
        <v>668</v>
      </c>
      <c r="I177" s="334"/>
    </row>
    <row r="178" spans="1:9" s="69" customFormat="1" x14ac:dyDescent="0.25">
      <c r="A178" s="273"/>
      <c r="B178" s="274"/>
      <c r="C178" s="273"/>
      <c r="D178" s="276">
        <v>42156</v>
      </c>
      <c r="E178" s="274" t="s">
        <v>1919</v>
      </c>
      <c r="F178" s="277">
        <v>204.8</v>
      </c>
      <c r="G178" s="278">
        <v>42185</v>
      </c>
      <c r="H178" s="273" t="s">
        <v>668</v>
      </c>
      <c r="I178" s="333"/>
    </row>
    <row r="179" spans="1:9" s="69" customFormat="1" x14ac:dyDescent="0.25">
      <c r="A179" s="60"/>
      <c r="B179" s="43"/>
      <c r="C179" s="60"/>
      <c r="D179" s="56">
        <v>42156</v>
      </c>
      <c r="E179" s="43" t="s">
        <v>1919</v>
      </c>
      <c r="F179" s="63">
        <f>158.4+269.17</f>
        <v>427.57000000000005</v>
      </c>
      <c r="G179" s="55">
        <v>42185</v>
      </c>
      <c r="H179" s="60" t="s">
        <v>668</v>
      </c>
      <c r="I179" s="338">
        <f>20.64+13.48+2.6+85.99+17.1+9.3+29.9+2.75+5.26</f>
        <v>187.02</v>
      </c>
    </row>
    <row r="180" spans="1:9" s="69" customFormat="1" x14ac:dyDescent="0.25">
      <c r="A180" s="60"/>
      <c r="B180" s="43"/>
      <c r="C180" s="60"/>
      <c r="D180" s="56">
        <v>42156</v>
      </c>
      <c r="E180" s="43" t="s">
        <v>1919</v>
      </c>
      <c r="F180" s="63">
        <v>144</v>
      </c>
      <c r="G180" s="55">
        <v>42185</v>
      </c>
      <c r="H180" s="60" t="s">
        <v>668</v>
      </c>
      <c r="I180" s="45"/>
    </row>
    <row r="181" spans="1:9" s="69" customFormat="1" x14ac:dyDescent="0.25">
      <c r="A181" s="60"/>
      <c r="B181" s="43"/>
      <c r="C181" s="60"/>
      <c r="D181" s="56">
        <v>42156</v>
      </c>
      <c r="E181" s="43" t="s">
        <v>1919</v>
      </c>
      <c r="F181" s="63">
        <v>1037.32</v>
      </c>
      <c r="G181" s="55">
        <v>42185</v>
      </c>
      <c r="H181" s="60" t="s">
        <v>668</v>
      </c>
      <c r="I181" s="45"/>
    </row>
    <row r="182" spans="1:9" s="69" customFormat="1" x14ac:dyDescent="0.25">
      <c r="A182" s="60"/>
      <c r="B182" s="43"/>
      <c r="C182" s="60"/>
      <c r="D182" s="56">
        <v>42156</v>
      </c>
      <c r="E182" s="43" t="s">
        <v>1919</v>
      </c>
      <c r="F182" s="63">
        <v>101.17</v>
      </c>
      <c r="G182" s="55">
        <v>42185</v>
      </c>
      <c r="H182" s="60" t="s">
        <v>668</v>
      </c>
      <c r="I182" s="45"/>
    </row>
    <row r="183" spans="1:9" s="69" customFormat="1" x14ac:dyDescent="0.25">
      <c r="A183" s="60"/>
      <c r="B183" s="43"/>
      <c r="C183" s="60"/>
      <c r="D183" s="56">
        <v>42156</v>
      </c>
      <c r="E183" s="43" t="s">
        <v>1919</v>
      </c>
      <c r="F183" s="63">
        <v>1832</v>
      </c>
      <c r="G183" s="55">
        <v>42185</v>
      </c>
      <c r="H183" s="60" t="s">
        <v>668</v>
      </c>
      <c r="I183" s="45"/>
    </row>
    <row r="184" spans="1:9" s="69" customFormat="1" x14ac:dyDescent="0.25">
      <c r="A184" s="60"/>
      <c r="B184" s="43"/>
      <c r="C184" s="60"/>
      <c r="D184" s="56">
        <v>42156</v>
      </c>
      <c r="E184" s="43" t="s">
        <v>1919</v>
      </c>
      <c r="F184" s="63">
        <v>1796</v>
      </c>
      <c r="G184" s="55">
        <v>42185</v>
      </c>
      <c r="H184" s="60" t="s">
        <v>668</v>
      </c>
      <c r="I184" s="45"/>
    </row>
    <row r="185" spans="1:9" ht="15.75" thickBot="1" x14ac:dyDescent="0.3">
      <c r="A185" s="279"/>
      <c r="B185" s="280"/>
      <c r="C185" s="279"/>
      <c r="D185" s="282">
        <v>42156</v>
      </c>
      <c r="E185" s="280" t="s">
        <v>1919</v>
      </c>
      <c r="F185" s="283">
        <v>1053.8499999999999</v>
      </c>
      <c r="G185" s="284">
        <v>42191</v>
      </c>
      <c r="H185" s="279" t="s">
        <v>668</v>
      </c>
      <c r="I185" s="334"/>
    </row>
    <row r="186" spans="1:9" s="69" customFormat="1" x14ac:dyDescent="0.25">
      <c r="A186" s="273"/>
      <c r="B186" s="274"/>
      <c r="C186" s="273"/>
      <c r="D186" s="276">
        <v>42186</v>
      </c>
      <c r="E186" s="274" t="s">
        <v>2109</v>
      </c>
      <c r="F186" s="277">
        <v>169.3</v>
      </c>
      <c r="G186" s="278">
        <v>42215</v>
      </c>
      <c r="H186" s="273" t="s">
        <v>668</v>
      </c>
      <c r="I186" s="333"/>
    </row>
    <row r="187" spans="1:9" s="69" customFormat="1" x14ac:dyDescent="0.25">
      <c r="A187" s="60"/>
      <c r="B187" s="43"/>
      <c r="C187" s="60"/>
      <c r="D187" s="56">
        <v>42186</v>
      </c>
      <c r="E187" s="43" t="s">
        <v>2109</v>
      </c>
      <c r="F187" s="63">
        <f>30.48+132.9</f>
        <v>163.38</v>
      </c>
      <c r="G187" s="55">
        <v>42215</v>
      </c>
      <c r="H187" s="60" t="s">
        <v>668</v>
      </c>
      <c r="I187" s="338"/>
    </row>
    <row r="188" spans="1:9" s="69" customFormat="1" x14ac:dyDescent="0.25">
      <c r="A188" s="60"/>
      <c r="B188" s="43"/>
      <c r="C188" s="60"/>
      <c r="D188" s="56">
        <v>42186</v>
      </c>
      <c r="E188" s="43" t="s">
        <v>2109</v>
      </c>
      <c r="F188" s="63">
        <v>64</v>
      </c>
      <c r="G188" s="55">
        <v>42215</v>
      </c>
      <c r="H188" s="60" t="s">
        <v>668</v>
      </c>
      <c r="I188" s="45"/>
    </row>
    <row r="189" spans="1:9" s="69" customFormat="1" x14ac:dyDescent="0.25">
      <c r="A189" s="60"/>
      <c r="B189" s="43"/>
      <c r="C189" s="60"/>
      <c r="D189" s="56">
        <v>42186</v>
      </c>
      <c r="E189" s="43" t="s">
        <v>2109</v>
      </c>
      <c r="F189" s="63">
        <v>1402.79</v>
      </c>
      <c r="G189" s="55">
        <v>42215</v>
      </c>
      <c r="H189" s="60" t="s">
        <v>668</v>
      </c>
      <c r="I189" s="45"/>
    </row>
    <row r="190" spans="1:9" s="69" customFormat="1" x14ac:dyDescent="0.25">
      <c r="A190" s="60"/>
      <c r="B190" s="43"/>
      <c r="C190" s="60"/>
      <c r="D190" s="56">
        <v>42186</v>
      </c>
      <c r="E190" s="43" t="s">
        <v>2109</v>
      </c>
      <c r="F190" s="63">
        <v>392.44</v>
      </c>
      <c r="G190" s="55">
        <v>42215</v>
      </c>
      <c r="H190" s="60" t="s">
        <v>668</v>
      </c>
      <c r="I190" s="45"/>
    </row>
    <row r="191" spans="1:9" s="69" customFormat="1" x14ac:dyDescent="0.25">
      <c r="A191" s="60"/>
      <c r="B191" s="43"/>
      <c r="C191" s="60"/>
      <c r="D191" s="56">
        <v>42186</v>
      </c>
      <c r="E191" s="43" t="s">
        <v>2109</v>
      </c>
      <c r="F191" s="63">
        <v>838</v>
      </c>
      <c r="G191" s="55">
        <v>42215</v>
      </c>
      <c r="H191" s="60" t="s">
        <v>668</v>
      </c>
      <c r="I191" s="45"/>
    </row>
    <row r="192" spans="1:9" s="69" customFormat="1" x14ac:dyDescent="0.25">
      <c r="A192" s="60"/>
      <c r="B192" s="43"/>
      <c r="C192" s="60"/>
      <c r="D192" s="56">
        <v>42186</v>
      </c>
      <c r="E192" s="43" t="s">
        <v>2109</v>
      </c>
      <c r="F192" s="63">
        <v>1158</v>
      </c>
      <c r="G192" s="55">
        <v>42247</v>
      </c>
      <c r="H192" s="60" t="s">
        <v>668</v>
      </c>
      <c r="I192" s="45"/>
    </row>
    <row r="193" spans="1:9" s="69" customFormat="1" ht="15.75" thickBot="1" x14ac:dyDescent="0.3">
      <c r="A193" s="279"/>
      <c r="B193" s="280"/>
      <c r="C193" s="279"/>
      <c r="D193" s="282">
        <v>42186</v>
      </c>
      <c r="E193" s="280" t="s">
        <v>2109</v>
      </c>
      <c r="F193" s="283">
        <v>2907.62</v>
      </c>
      <c r="G193" s="284">
        <v>42216</v>
      </c>
      <c r="H193" s="279" t="s">
        <v>668</v>
      </c>
      <c r="I193" s="334"/>
    </row>
    <row r="194" spans="1:9" s="69" customFormat="1" x14ac:dyDescent="0.25">
      <c r="A194" s="273"/>
      <c r="B194" s="274"/>
      <c r="C194" s="273"/>
      <c r="D194" s="276">
        <v>42217</v>
      </c>
      <c r="E194" s="274" t="s">
        <v>2251</v>
      </c>
      <c r="F194" s="277">
        <v>288.72000000000003</v>
      </c>
      <c r="G194" s="278">
        <v>42247</v>
      </c>
      <c r="H194" s="273" t="s">
        <v>668</v>
      </c>
      <c r="I194" s="333"/>
    </row>
    <row r="195" spans="1:9" s="69" customFormat="1" x14ac:dyDescent="0.25">
      <c r="A195" s="60"/>
      <c r="B195" s="43"/>
      <c r="C195" s="60"/>
      <c r="D195" s="56">
        <v>42217</v>
      </c>
      <c r="E195" s="43" t="s">
        <v>2251</v>
      </c>
      <c r="F195" s="63">
        <v>146.97999999999999</v>
      </c>
      <c r="G195" s="55">
        <v>42247</v>
      </c>
      <c r="H195" s="60" t="s">
        <v>668</v>
      </c>
      <c r="I195" s="338"/>
    </row>
    <row r="196" spans="1:9" s="69" customFormat="1" x14ac:dyDescent="0.25">
      <c r="A196" s="60"/>
      <c r="B196" s="43"/>
      <c r="C196" s="60"/>
      <c r="D196" s="56">
        <v>42217</v>
      </c>
      <c r="E196" s="43" t="s">
        <v>2251</v>
      </c>
      <c r="F196" s="63">
        <v>168</v>
      </c>
      <c r="G196" s="55">
        <v>42247</v>
      </c>
      <c r="H196" s="60" t="s">
        <v>668</v>
      </c>
      <c r="I196" s="45"/>
    </row>
    <row r="197" spans="1:9" s="69" customFormat="1" x14ac:dyDescent="0.25">
      <c r="A197" s="60"/>
      <c r="B197" s="43"/>
      <c r="C197" s="60"/>
      <c r="D197" s="56">
        <v>42217</v>
      </c>
      <c r="E197" s="43" t="s">
        <v>2251</v>
      </c>
      <c r="F197" s="63">
        <v>321.83</v>
      </c>
      <c r="G197" s="55">
        <v>42247</v>
      </c>
      <c r="H197" s="60" t="s">
        <v>668</v>
      </c>
      <c r="I197" s="45"/>
    </row>
    <row r="198" spans="1:9" s="69" customFormat="1" x14ac:dyDescent="0.25">
      <c r="A198" s="60"/>
      <c r="B198" s="43"/>
      <c r="C198" s="60"/>
      <c r="D198" s="56">
        <v>42217</v>
      </c>
      <c r="E198" s="43" t="s">
        <v>2251</v>
      </c>
      <c r="F198" s="63">
        <v>88.71</v>
      </c>
      <c r="G198" s="55">
        <v>42247</v>
      </c>
      <c r="H198" s="60" t="s">
        <v>668</v>
      </c>
      <c r="I198" s="45"/>
    </row>
    <row r="199" spans="1:9" s="69" customFormat="1" x14ac:dyDescent="0.25">
      <c r="A199" s="60"/>
      <c r="B199" s="43"/>
      <c r="C199" s="60"/>
      <c r="D199" s="56">
        <v>42217</v>
      </c>
      <c r="E199" s="43" t="s">
        <v>2251</v>
      </c>
      <c r="F199" s="63">
        <v>1565</v>
      </c>
      <c r="G199" s="55">
        <v>42247</v>
      </c>
      <c r="H199" s="60" t="s">
        <v>668</v>
      </c>
      <c r="I199" s="45"/>
    </row>
    <row r="200" spans="1:9" s="69" customFormat="1" ht="30" x14ac:dyDescent="0.25">
      <c r="A200" s="60"/>
      <c r="B200" s="43"/>
      <c r="C200" s="60"/>
      <c r="D200" s="56">
        <v>42217</v>
      </c>
      <c r="E200" s="43" t="s">
        <v>2392</v>
      </c>
      <c r="F200" s="63">
        <v>899.41</v>
      </c>
      <c r="G200" s="55">
        <v>42310</v>
      </c>
      <c r="H200" s="60" t="s">
        <v>668</v>
      </c>
      <c r="I200" s="45"/>
    </row>
    <row r="201" spans="1:9" s="69" customFormat="1" x14ac:dyDescent="0.25">
      <c r="A201" s="60"/>
      <c r="B201" s="43"/>
      <c r="C201" s="60"/>
      <c r="D201" s="56">
        <v>42217</v>
      </c>
      <c r="E201" s="43" t="s">
        <v>2251</v>
      </c>
      <c r="F201" s="63">
        <v>2256</v>
      </c>
      <c r="G201" s="55">
        <v>42247</v>
      </c>
      <c r="H201" s="60" t="s">
        <v>668</v>
      </c>
      <c r="I201" s="45"/>
    </row>
    <row r="202" spans="1:9" s="69" customFormat="1" x14ac:dyDescent="0.25">
      <c r="A202" s="363"/>
      <c r="B202" s="364"/>
      <c r="C202" s="363"/>
      <c r="D202" s="56">
        <v>42217</v>
      </c>
      <c r="E202" s="43" t="s">
        <v>2251</v>
      </c>
      <c r="F202" s="365">
        <v>371.87</v>
      </c>
      <c r="G202" s="55">
        <v>42247</v>
      </c>
      <c r="H202" s="363" t="s">
        <v>668</v>
      </c>
      <c r="I202" s="366"/>
    </row>
    <row r="203" spans="1:9" s="69" customFormat="1" ht="15.75" thickBot="1" x14ac:dyDescent="0.3">
      <c r="A203" s="279"/>
      <c r="B203" s="280"/>
      <c r="C203" s="279"/>
      <c r="D203" s="282">
        <v>42217</v>
      </c>
      <c r="E203" s="280" t="s">
        <v>2251</v>
      </c>
      <c r="F203" s="283">
        <v>1765.78</v>
      </c>
      <c r="G203" s="284">
        <v>42247</v>
      </c>
      <c r="H203" s="279" t="s">
        <v>668</v>
      </c>
      <c r="I203" s="334"/>
    </row>
    <row r="204" spans="1:9" x14ac:dyDescent="0.25">
      <c r="A204" s="273"/>
      <c r="B204" s="274"/>
      <c r="C204" s="273"/>
      <c r="D204" s="276">
        <v>42248</v>
      </c>
      <c r="E204" s="274" t="s">
        <v>2393</v>
      </c>
      <c r="F204" s="277">
        <v>248.9</v>
      </c>
      <c r="G204" s="278">
        <v>42277</v>
      </c>
      <c r="H204" s="273" t="s">
        <v>668</v>
      </c>
      <c r="I204" s="333"/>
    </row>
    <row r="205" spans="1:9" x14ac:dyDescent="0.25">
      <c r="A205" s="60"/>
      <c r="B205" s="43"/>
      <c r="C205" s="60"/>
      <c r="D205" s="56">
        <v>42248</v>
      </c>
      <c r="E205" s="43" t="s">
        <v>2393</v>
      </c>
      <c r="F205" s="63">
        <v>382.71</v>
      </c>
      <c r="G205" s="55">
        <v>42277</v>
      </c>
      <c r="H205" s="60" t="s">
        <v>668</v>
      </c>
      <c r="I205" s="338"/>
    </row>
    <row r="206" spans="1:9" x14ac:dyDescent="0.25">
      <c r="A206" s="60"/>
      <c r="B206" s="43"/>
      <c r="C206" s="60"/>
      <c r="D206" s="56">
        <v>42248</v>
      </c>
      <c r="E206" s="43" t="s">
        <v>2393</v>
      </c>
      <c r="F206" s="63">
        <v>214.48</v>
      </c>
      <c r="G206" s="55">
        <v>42277</v>
      </c>
      <c r="H206" s="60" t="s">
        <v>668</v>
      </c>
      <c r="I206" s="45"/>
    </row>
    <row r="207" spans="1:9" x14ac:dyDescent="0.25">
      <c r="A207" s="60"/>
      <c r="B207" s="43"/>
      <c r="C207" s="60"/>
      <c r="D207" s="56">
        <v>42248</v>
      </c>
      <c r="E207" s="43" t="s">
        <v>2393</v>
      </c>
      <c r="F207" s="63">
        <v>1867.6</v>
      </c>
      <c r="G207" s="55">
        <v>42277</v>
      </c>
      <c r="H207" s="60" t="s">
        <v>668</v>
      </c>
      <c r="I207" s="45"/>
    </row>
    <row r="208" spans="1:9" x14ac:dyDescent="0.25">
      <c r="A208" s="60"/>
      <c r="B208" s="43"/>
      <c r="C208" s="60"/>
      <c r="D208" s="56">
        <v>42248</v>
      </c>
      <c r="E208" s="43" t="s">
        <v>2393</v>
      </c>
      <c r="F208" s="63">
        <v>150.69999999999999</v>
      </c>
      <c r="G208" s="55">
        <v>42277</v>
      </c>
      <c r="H208" s="60" t="s">
        <v>668</v>
      </c>
      <c r="I208" s="45"/>
    </row>
    <row r="209" spans="1:9" x14ac:dyDescent="0.25">
      <c r="A209" s="60"/>
      <c r="B209" s="43"/>
      <c r="C209" s="60"/>
      <c r="D209" s="56">
        <v>42248</v>
      </c>
      <c r="E209" s="43" t="s">
        <v>2393</v>
      </c>
      <c r="F209" s="63">
        <v>1532</v>
      </c>
      <c r="G209" s="55">
        <v>42292</v>
      </c>
      <c r="H209" s="60" t="s">
        <v>668</v>
      </c>
      <c r="I209" s="45"/>
    </row>
    <row r="210" spans="1:9" x14ac:dyDescent="0.25">
      <c r="A210" s="60"/>
      <c r="B210" s="43"/>
      <c r="C210" s="60"/>
      <c r="D210" s="56">
        <v>42248</v>
      </c>
      <c r="E210" s="43" t="s">
        <v>2393</v>
      </c>
      <c r="F210" s="63">
        <v>2514.5</v>
      </c>
      <c r="G210" s="55">
        <v>42310</v>
      </c>
      <c r="H210" s="60" t="s">
        <v>668</v>
      </c>
      <c r="I210" s="45"/>
    </row>
    <row r="211" spans="1:9" x14ac:dyDescent="0.25">
      <c r="A211" s="363"/>
      <c r="B211" s="364"/>
      <c r="C211" s="363"/>
      <c r="D211" s="428">
        <v>42248</v>
      </c>
      <c r="E211" s="364" t="s">
        <v>2393</v>
      </c>
      <c r="F211" s="365">
        <v>1207.97</v>
      </c>
      <c r="G211" s="429">
        <v>42277</v>
      </c>
      <c r="H211" s="363" t="s">
        <v>668</v>
      </c>
      <c r="I211" s="366"/>
    </row>
    <row r="212" spans="1:9" ht="15.75" thickBot="1" x14ac:dyDescent="0.3">
      <c r="A212" s="279"/>
      <c r="B212" s="280"/>
      <c r="C212" s="279"/>
      <c r="D212" s="282">
        <v>42248</v>
      </c>
      <c r="E212" s="280" t="s">
        <v>2393</v>
      </c>
      <c r="F212" s="283">
        <v>100</v>
      </c>
      <c r="G212" s="284">
        <v>42328</v>
      </c>
      <c r="H212" s="279" t="s">
        <v>668</v>
      </c>
      <c r="I212" s="334"/>
    </row>
    <row r="213" spans="1:9" s="69" customFormat="1" x14ac:dyDescent="0.25">
      <c r="A213" s="273"/>
      <c r="B213" s="274"/>
      <c r="C213" s="273"/>
      <c r="D213" s="276">
        <v>42278</v>
      </c>
      <c r="E213" s="274" t="s">
        <v>2591</v>
      </c>
      <c r="F213" s="277">
        <v>183.74</v>
      </c>
      <c r="G213" s="278">
        <v>42307</v>
      </c>
      <c r="H213" s="273" t="s">
        <v>668</v>
      </c>
      <c r="I213" s="333"/>
    </row>
    <row r="214" spans="1:9" s="69" customFormat="1" x14ac:dyDescent="0.25">
      <c r="A214" s="60"/>
      <c r="B214" s="43"/>
      <c r="C214" s="60"/>
      <c r="D214" s="56">
        <v>42278</v>
      </c>
      <c r="E214" s="43" t="s">
        <v>2591</v>
      </c>
      <c r="F214" s="63">
        <f>137.69+97.2</f>
        <v>234.89</v>
      </c>
      <c r="G214" s="278">
        <v>42307</v>
      </c>
      <c r="H214" s="60" t="s">
        <v>668</v>
      </c>
      <c r="I214" s="338"/>
    </row>
    <row r="215" spans="1:9" s="69" customFormat="1" x14ac:dyDescent="0.25">
      <c r="A215" s="60"/>
      <c r="B215" s="43"/>
      <c r="C215" s="60"/>
      <c r="D215" s="56">
        <v>42278</v>
      </c>
      <c r="E215" s="43" t="s">
        <v>2591</v>
      </c>
      <c r="F215" s="63">
        <v>140.15</v>
      </c>
      <c r="G215" s="278">
        <v>42307</v>
      </c>
      <c r="H215" s="60" t="s">
        <v>668</v>
      </c>
      <c r="I215" s="45"/>
    </row>
    <row r="216" spans="1:9" s="69" customFormat="1" x14ac:dyDescent="0.25">
      <c r="A216" s="60"/>
      <c r="B216" s="43"/>
      <c r="C216" s="60"/>
      <c r="D216" s="56">
        <v>42278</v>
      </c>
      <c r="E216" s="43" t="s">
        <v>2591</v>
      </c>
      <c r="F216" s="63">
        <v>2029.91</v>
      </c>
      <c r="G216" s="278">
        <v>42310</v>
      </c>
      <c r="H216" s="60" t="s">
        <v>668</v>
      </c>
      <c r="I216" s="45"/>
    </row>
    <row r="217" spans="1:9" s="69" customFormat="1" x14ac:dyDescent="0.25">
      <c r="A217" s="60"/>
      <c r="B217" s="43"/>
      <c r="C217" s="60"/>
      <c r="D217" s="56">
        <v>42278</v>
      </c>
      <c r="E217" s="43" t="s">
        <v>2591</v>
      </c>
      <c r="F217" s="63">
        <v>131.19999999999999</v>
      </c>
      <c r="G217" s="278">
        <v>42307</v>
      </c>
      <c r="H217" s="60" t="s">
        <v>668</v>
      </c>
      <c r="I217" s="45"/>
    </row>
    <row r="218" spans="1:9" s="69" customFormat="1" x14ac:dyDescent="0.25">
      <c r="A218" s="60"/>
      <c r="B218" s="43"/>
      <c r="C218" s="60"/>
      <c r="D218" s="56">
        <v>42278</v>
      </c>
      <c r="E218" s="43" t="s">
        <v>2591</v>
      </c>
      <c r="F218" s="63">
        <v>1550</v>
      </c>
      <c r="G218" s="278">
        <v>42307</v>
      </c>
      <c r="H218" s="60" t="s">
        <v>668</v>
      </c>
      <c r="I218" s="45"/>
    </row>
    <row r="219" spans="1:9" s="69" customFormat="1" x14ac:dyDescent="0.25">
      <c r="A219" s="60"/>
      <c r="B219" s="43"/>
      <c r="C219" s="60"/>
      <c r="D219" s="56">
        <v>42278</v>
      </c>
      <c r="E219" s="43" t="s">
        <v>2591</v>
      </c>
      <c r="F219" s="63">
        <v>987</v>
      </c>
      <c r="G219" s="55">
        <v>42338</v>
      </c>
      <c r="H219" s="60" t="s">
        <v>668</v>
      </c>
      <c r="I219" s="45"/>
    </row>
    <row r="220" spans="1:9" s="69" customFormat="1" ht="15.75" thickBot="1" x14ac:dyDescent="0.3">
      <c r="A220" s="279"/>
      <c r="B220" s="280"/>
      <c r="C220" s="279"/>
      <c r="D220" s="282">
        <v>42278</v>
      </c>
      <c r="E220" s="280" t="s">
        <v>2591</v>
      </c>
      <c r="F220" s="283">
        <v>3765.52</v>
      </c>
      <c r="G220" s="284">
        <v>42307</v>
      </c>
      <c r="H220" s="279" t="s">
        <v>668</v>
      </c>
      <c r="I220" s="334"/>
    </row>
    <row r="221" spans="1:9" s="69" customFormat="1" x14ac:dyDescent="0.25">
      <c r="A221" s="273"/>
      <c r="B221" s="274"/>
      <c r="C221" s="273"/>
      <c r="D221" s="276">
        <v>42309</v>
      </c>
      <c r="E221" s="274" t="s">
        <v>2602</v>
      </c>
      <c r="F221" s="277">
        <v>224.78</v>
      </c>
      <c r="G221" s="278">
        <v>42338</v>
      </c>
      <c r="H221" s="273" t="s">
        <v>668</v>
      </c>
      <c r="I221" s="333"/>
    </row>
    <row r="222" spans="1:9" s="69" customFormat="1" x14ac:dyDescent="0.25">
      <c r="A222" s="60"/>
      <c r="B222" s="43"/>
      <c r="C222" s="60"/>
      <c r="D222" s="56">
        <v>42309</v>
      </c>
      <c r="E222" s="43" t="s">
        <v>2602</v>
      </c>
      <c r="F222" s="63">
        <v>103.07</v>
      </c>
      <c r="G222" s="278">
        <v>42338</v>
      </c>
      <c r="H222" s="60" t="s">
        <v>668</v>
      </c>
      <c r="I222" s="338"/>
    </row>
    <row r="223" spans="1:9" s="69" customFormat="1" x14ac:dyDescent="0.25">
      <c r="A223" s="60"/>
      <c r="B223" s="43"/>
      <c r="C223" s="60"/>
      <c r="D223" s="56">
        <v>42309</v>
      </c>
      <c r="E223" s="43" t="s">
        <v>2602</v>
      </c>
      <c r="F223" s="63">
        <v>185.2</v>
      </c>
      <c r="G223" s="278">
        <v>42338</v>
      </c>
      <c r="H223" s="60" t="s">
        <v>668</v>
      </c>
      <c r="I223" s="45"/>
    </row>
    <row r="224" spans="1:9" s="69" customFormat="1" ht="60" x14ac:dyDescent="0.25">
      <c r="A224" s="60"/>
      <c r="B224" s="43"/>
      <c r="C224" s="60"/>
      <c r="D224" s="56">
        <v>42309</v>
      </c>
      <c r="E224" s="43" t="s">
        <v>2602</v>
      </c>
      <c r="F224" s="63">
        <f>1496.04-19.8</f>
        <v>1476.24</v>
      </c>
      <c r="G224" s="278">
        <v>42338</v>
      </c>
      <c r="H224" s="43" t="s">
        <v>2757</v>
      </c>
      <c r="I224" s="45"/>
    </row>
    <row r="225" spans="1:9" s="69" customFormat="1" x14ac:dyDescent="0.25">
      <c r="A225" s="60"/>
      <c r="B225" s="43"/>
      <c r="C225" s="60"/>
      <c r="D225" s="56">
        <v>42309</v>
      </c>
      <c r="E225" s="43" t="s">
        <v>2602</v>
      </c>
      <c r="F225" s="63">
        <v>297.04000000000002</v>
      </c>
      <c r="G225" s="278">
        <v>42338</v>
      </c>
      <c r="H225" s="60" t="s">
        <v>668</v>
      </c>
      <c r="I225" s="45"/>
    </row>
    <row r="226" spans="1:9" s="69" customFormat="1" x14ac:dyDescent="0.25">
      <c r="A226" s="60"/>
      <c r="B226" s="43"/>
      <c r="C226" s="60"/>
      <c r="D226" s="56">
        <v>42309</v>
      </c>
      <c r="E226" s="43" t="s">
        <v>2602</v>
      </c>
      <c r="F226" s="63">
        <v>113.95</v>
      </c>
      <c r="G226" s="166">
        <v>42360</v>
      </c>
      <c r="H226" s="60" t="s">
        <v>668</v>
      </c>
      <c r="I226" s="45"/>
    </row>
    <row r="227" spans="1:9" s="69" customFormat="1" x14ac:dyDescent="0.25">
      <c r="A227" s="60"/>
      <c r="B227" s="43"/>
      <c r="C227" s="60"/>
      <c r="D227" s="56">
        <v>42309</v>
      </c>
      <c r="E227" s="43" t="s">
        <v>2602</v>
      </c>
      <c r="F227" s="63">
        <v>1950</v>
      </c>
      <c r="G227" s="55">
        <v>42341</v>
      </c>
      <c r="H227" s="60" t="s">
        <v>668</v>
      </c>
      <c r="I227" s="45"/>
    </row>
    <row r="228" spans="1:9" s="69" customFormat="1" ht="30" x14ac:dyDescent="0.25">
      <c r="A228" s="60"/>
      <c r="B228" s="43"/>
      <c r="C228" s="60"/>
      <c r="D228" s="56">
        <v>42309</v>
      </c>
      <c r="E228" s="43" t="s">
        <v>2987</v>
      </c>
      <c r="F228" s="63">
        <v>29.7</v>
      </c>
      <c r="G228" s="55">
        <v>42384</v>
      </c>
      <c r="H228" s="60" t="s">
        <v>668</v>
      </c>
      <c r="I228" s="45"/>
    </row>
    <row r="229" spans="1:9" s="69" customFormat="1" ht="30" x14ac:dyDescent="0.25">
      <c r="A229" s="60"/>
      <c r="B229" s="43"/>
      <c r="C229" s="60"/>
      <c r="D229" s="56">
        <v>42309</v>
      </c>
      <c r="E229" s="43" t="s">
        <v>2728</v>
      </c>
      <c r="F229" s="63">
        <v>952.6</v>
      </c>
      <c r="G229" s="55">
        <v>42338</v>
      </c>
      <c r="H229" s="60" t="s">
        <v>668</v>
      </c>
      <c r="I229" s="45"/>
    </row>
    <row r="230" spans="1:9" s="69" customFormat="1" x14ac:dyDescent="0.25">
      <c r="A230" s="60"/>
      <c r="B230" s="43"/>
      <c r="C230" s="60"/>
      <c r="D230" s="56">
        <v>42309</v>
      </c>
      <c r="E230" s="43" t="s">
        <v>2602</v>
      </c>
      <c r="F230" s="63">
        <v>3273</v>
      </c>
      <c r="G230" s="55">
        <v>42338</v>
      </c>
      <c r="H230" s="60" t="s">
        <v>668</v>
      </c>
      <c r="I230" s="45"/>
    </row>
    <row r="231" spans="1:9" s="69" customFormat="1" ht="15.75" thickBot="1" x14ac:dyDescent="0.3">
      <c r="A231" s="279"/>
      <c r="B231" s="280"/>
      <c r="C231" s="279"/>
      <c r="D231" s="282">
        <v>42309</v>
      </c>
      <c r="E231" s="280" t="s">
        <v>2602</v>
      </c>
      <c r="F231" s="283">
        <v>2004.31</v>
      </c>
      <c r="G231" s="284">
        <v>42338</v>
      </c>
      <c r="H231" s="279" t="s">
        <v>668</v>
      </c>
      <c r="I231" s="334"/>
    </row>
    <row r="232" spans="1:9" s="69" customFormat="1" x14ac:dyDescent="0.25">
      <c r="A232" s="273"/>
      <c r="B232" s="274"/>
      <c r="C232" s="273"/>
      <c r="D232" s="276">
        <v>42339</v>
      </c>
      <c r="E232" s="274" t="s">
        <v>2818</v>
      </c>
      <c r="F232" s="277">
        <v>195.34</v>
      </c>
      <c r="G232" s="278">
        <v>42369</v>
      </c>
      <c r="H232" s="273" t="s">
        <v>668</v>
      </c>
      <c r="I232" s="333"/>
    </row>
    <row r="233" spans="1:9" s="69" customFormat="1" x14ac:dyDescent="0.25">
      <c r="A233" s="60"/>
      <c r="B233" s="43"/>
      <c r="C233" s="60"/>
      <c r="D233" s="276">
        <v>42339</v>
      </c>
      <c r="E233" s="274" t="s">
        <v>2818</v>
      </c>
      <c r="F233" s="63">
        <f>113.4+15.77</f>
        <v>129.17000000000002</v>
      </c>
      <c r="G233" s="278">
        <v>42375</v>
      </c>
      <c r="H233" s="60" t="s">
        <v>668</v>
      </c>
      <c r="I233" s="338"/>
    </row>
    <row r="234" spans="1:9" s="69" customFormat="1" x14ac:dyDescent="0.25">
      <c r="A234" s="60"/>
      <c r="B234" s="43"/>
      <c r="C234" s="60"/>
      <c r="D234" s="276">
        <v>42339</v>
      </c>
      <c r="E234" s="274" t="s">
        <v>2818</v>
      </c>
      <c r="F234" s="63">
        <v>164.72</v>
      </c>
      <c r="G234" s="278">
        <v>42369</v>
      </c>
      <c r="H234" s="60" t="s">
        <v>668</v>
      </c>
      <c r="I234" s="45"/>
    </row>
    <row r="235" spans="1:9" s="69" customFormat="1" x14ac:dyDescent="0.25">
      <c r="A235" s="60"/>
      <c r="B235" s="43"/>
      <c r="C235" s="60"/>
      <c r="D235" s="276">
        <v>42339</v>
      </c>
      <c r="E235" s="274" t="s">
        <v>2818</v>
      </c>
      <c r="F235" s="63">
        <v>492.13</v>
      </c>
      <c r="G235" s="278">
        <v>42369</v>
      </c>
      <c r="H235" s="60" t="s">
        <v>668</v>
      </c>
      <c r="I235" s="45"/>
    </row>
    <row r="236" spans="1:9" s="69" customFormat="1" x14ac:dyDescent="0.25">
      <c r="A236" s="60"/>
      <c r="B236" s="43"/>
      <c r="C236" s="60"/>
      <c r="D236" s="276">
        <v>42339</v>
      </c>
      <c r="E236" s="274" t="s">
        <v>2818</v>
      </c>
      <c r="F236" s="63">
        <v>913.01</v>
      </c>
      <c r="G236" s="278">
        <v>42375</v>
      </c>
      <c r="H236" s="60" t="s">
        <v>668</v>
      </c>
      <c r="I236" s="45"/>
    </row>
    <row r="237" spans="1:9" s="69" customFormat="1" x14ac:dyDescent="0.25">
      <c r="A237" s="60"/>
      <c r="B237" s="43"/>
      <c r="C237" s="60"/>
      <c r="D237" s="276">
        <v>42339</v>
      </c>
      <c r="E237" s="274" t="s">
        <v>2818</v>
      </c>
      <c r="F237" s="63">
        <v>1150</v>
      </c>
      <c r="G237" s="278">
        <v>42398</v>
      </c>
      <c r="H237" s="60"/>
      <c r="I237" s="45"/>
    </row>
    <row r="238" spans="1:9" s="69" customFormat="1" x14ac:dyDescent="0.25">
      <c r="A238" s="60"/>
      <c r="B238" s="43"/>
      <c r="C238" s="60"/>
      <c r="D238" s="276">
        <v>42339</v>
      </c>
      <c r="E238" s="274" t="s">
        <v>2818</v>
      </c>
      <c r="F238" s="63">
        <v>1128</v>
      </c>
      <c r="G238" s="278">
        <v>42369</v>
      </c>
      <c r="H238" s="60" t="s">
        <v>668</v>
      </c>
      <c r="I238" s="45"/>
    </row>
    <row r="239" spans="1:9" s="69" customFormat="1" ht="30" x14ac:dyDescent="0.25">
      <c r="A239" s="60"/>
      <c r="B239" s="43"/>
      <c r="C239" s="60"/>
      <c r="D239" s="56">
        <v>42339</v>
      </c>
      <c r="E239" s="43" t="s">
        <v>2819</v>
      </c>
      <c r="F239" s="63">
        <v>1376</v>
      </c>
      <c r="G239" s="55">
        <v>42352</v>
      </c>
      <c r="H239" s="60" t="s">
        <v>668</v>
      </c>
      <c r="I239" s="45"/>
    </row>
    <row r="240" spans="1:9" s="69" customFormat="1" ht="30" x14ac:dyDescent="0.25">
      <c r="A240" s="363"/>
      <c r="B240" s="364"/>
      <c r="C240" s="363"/>
      <c r="D240" s="56">
        <v>42339</v>
      </c>
      <c r="E240" s="45" t="s">
        <v>2820</v>
      </c>
      <c r="F240" s="453">
        <v>1955.26</v>
      </c>
      <c r="G240" s="429">
        <v>42354</v>
      </c>
      <c r="H240" s="363" t="s">
        <v>668</v>
      </c>
      <c r="I240" s="366"/>
    </row>
    <row r="241" spans="1:9" s="69" customFormat="1" ht="15.75" thickBot="1" x14ac:dyDescent="0.3">
      <c r="A241" s="279"/>
      <c r="B241" s="280"/>
      <c r="C241" s="279"/>
      <c r="D241" s="282">
        <v>42339</v>
      </c>
      <c r="E241" s="280" t="s">
        <v>2957</v>
      </c>
      <c r="F241" s="283">
        <v>1581.95</v>
      </c>
      <c r="G241" s="284">
        <v>42373</v>
      </c>
      <c r="H241" s="279" t="s">
        <v>668</v>
      </c>
      <c r="I241" s="334"/>
    </row>
    <row r="242" spans="1:9" x14ac:dyDescent="0.25">
      <c r="A242" s="273"/>
      <c r="B242" s="274"/>
      <c r="C242" s="275"/>
      <c r="D242" s="276">
        <v>42370</v>
      </c>
      <c r="E242" s="274" t="s">
        <v>2988</v>
      </c>
      <c r="F242" s="277">
        <v>231.6</v>
      </c>
      <c r="G242" s="278">
        <v>42376</v>
      </c>
      <c r="H242" s="273" t="s">
        <v>668</v>
      </c>
      <c r="I242" s="333"/>
    </row>
    <row r="243" spans="1:9" s="69" customFormat="1" x14ac:dyDescent="0.25">
      <c r="A243" s="273"/>
      <c r="B243" s="274"/>
      <c r="C243" s="273"/>
      <c r="D243" s="276">
        <v>42370</v>
      </c>
      <c r="E243" s="274" t="s">
        <v>3007</v>
      </c>
      <c r="F243" s="277">
        <v>117.6</v>
      </c>
      <c r="G243" s="278">
        <v>42398</v>
      </c>
      <c r="H243" s="273" t="s">
        <v>668</v>
      </c>
      <c r="I243" s="333"/>
    </row>
    <row r="244" spans="1:9" s="69" customFormat="1" x14ac:dyDescent="0.25">
      <c r="A244" s="60"/>
      <c r="B244" s="43"/>
      <c r="C244" s="60"/>
      <c r="D244" s="276">
        <v>42370</v>
      </c>
      <c r="E244" s="274" t="s">
        <v>3007</v>
      </c>
      <c r="F244" s="63">
        <v>208.94</v>
      </c>
      <c r="G244" s="278">
        <v>42398</v>
      </c>
      <c r="H244" s="60" t="s">
        <v>668</v>
      </c>
      <c r="I244" s="338"/>
    </row>
    <row r="245" spans="1:9" s="69" customFormat="1" x14ac:dyDescent="0.25">
      <c r="A245" s="60"/>
      <c r="B245" s="43"/>
      <c r="C245" s="60"/>
      <c r="D245" s="276">
        <v>42370</v>
      </c>
      <c r="E245" s="274" t="s">
        <v>3007</v>
      </c>
      <c r="F245" s="63">
        <v>176</v>
      </c>
      <c r="G245" s="278">
        <v>42398</v>
      </c>
      <c r="H245" s="60" t="s">
        <v>668</v>
      </c>
      <c r="I245" s="45"/>
    </row>
    <row r="246" spans="1:9" s="69" customFormat="1" x14ac:dyDescent="0.25">
      <c r="A246" s="60"/>
      <c r="B246" s="43"/>
      <c r="C246" s="60"/>
      <c r="D246" s="276">
        <v>42370</v>
      </c>
      <c r="E246" s="274" t="s">
        <v>3007</v>
      </c>
      <c r="F246" s="63">
        <v>463.32</v>
      </c>
      <c r="G246" s="278">
        <v>42398</v>
      </c>
      <c r="H246" s="60" t="s">
        <v>668</v>
      </c>
      <c r="I246" s="45"/>
    </row>
    <row r="247" spans="1:9" s="69" customFormat="1" x14ac:dyDescent="0.25">
      <c r="A247" s="60"/>
      <c r="B247" s="43"/>
      <c r="C247" s="60"/>
      <c r="D247" s="276">
        <v>42370</v>
      </c>
      <c r="E247" s="274" t="s">
        <v>3007</v>
      </c>
      <c r="F247" s="63">
        <v>314.3</v>
      </c>
      <c r="G247" s="278">
        <v>42398</v>
      </c>
      <c r="H247" s="60" t="s">
        <v>668</v>
      </c>
      <c r="I247" s="45"/>
    </row>
    <row r="248" spans="1:9" s="69" customFormat="1" x14ac:dyDescent="0.25">
      <c r="A248" s="60"/>
      <c r="B248" s="43"/>
      <c r="C248" s="60"/>
      <c r="D248" s="276">
        <v>42370</v>
      </c>
      <c r="E248" s="274" t="s">
        <v>3007</v>
      </c>
      <c r="F248" s="63">
        <v>43.2</v>
      </c>
      <c r="G248" s="278">
        <v>42446</v>
      </c>
      <c r="H248" s="60" t="s">
        <v>668</v>
      </c>
      <c r="I248" s="45"/>
    </row>
    <row r="249" spans="1:9" s="69" customFormat="1" x14ac:dyDescent="0.25">
      <c r="A249" s="60"/>
      <c r="B249" s="43"/>
      <c r="C249" s="60"/>
      <c r="D249" s="276">
        <v>42370</v>
      </c>
      <c r="E249" s="274" t="s">
        <v>3007</v>
      </c>
      <c r="F249" s="63">
        <v>950</v>
      </c>
      <c r="G249" s="278">
        <v>42423</v>
      </c>
      <c r="H249" s="60" t="s">
        <v>668</v>
      </c>
      <c r="I249" s="45"/>
    </row>
    <row r="250" spans="1:9" s="69" customFormat="1" x14ac:dyDescent="0.25">
      <c r="A250" s="60"/>
      <c r="B250" s="43"/>
      <c r="C250" s="60"/>
      <c r="D250" s="276">
        <v>42370</v>
      </c>
      <c r="E250" s="274" t="s">
        <v>3007</v>
      </c>
      <c r="F250" s="63">
        <v>2194.6999999999998</v>
      </c>
      <c r="G250" s="278">
        <v>42398</v>
      </c>
      <c r="H250" s="60" t="s">
        <v>668</v>
      </c>
      <c r="I250" s="45"/>
    </row>
    <row r="251" spans="1:9" s="69" customFormat="1" ht="15.75" thickBot="1" x14ac:dyDescent="0.3">
      <c r="A251" s="279"/>
      <c r="B251" s="280"/>
      <c r="C251" s="279"/>
      <c r="D251" s="282">
        <v>42370</v>
      </c>
      <c r="E251" s="280" t="s">
        <v>3007</v>
      </c>
      <c r="F251" s="283">
        <v>1100</v>
      </c>
      <c r="G251" s="284">
        <v>42401</v>
      </c>
      <c r="H251" s="279" t="s">
        <v>668</v>
      </c>
      <c r="I251" s="334"/>
    </row>
    <row r="252" spans="1:9" s="69" customFormat="1" x14ac:dyDescent="0.25">
      <c r="A252" s="273"/>
      <c r="B252" s="274"/>
      <c r="C252" s="273"/>
      <c r="D252" s="276">
        <v>42401</v>
      </c>
      <c r="E252" s="274" t="s">
        <v>3264</v>
      </c>
      <c r="F252" s="277">
        <v>201.15</v>
      </c>
      <c r="G252" s="278">
        <v>42430</v>
      </c>
      <c r="H252" s="60" t="s">
        <v>668</v>
      </c>
      <c r="I252" s="333"/>
    </row>
    <row r="253" spans="1:9" s="69" customFormat="1" x14ac:dyDescent="0.25">
      <c r="A253" s="60"/>
      <c r="B253" s="43"/>
      <c r="C253" s="60"/>
      <c r="D253" s="276">
        <v>42401</v>
      </c>
      <c r="E253" s="274" t="s">
        <v>3264</v>
      </c>
      <c r="F253" s="63">
        <v>411.99</v>
      </c>
      <c r="G253" s="278">
        <v>42430</v>
      </c>
      <c r="H253" s="60" t="s">
        <v>668</v>
      </c>
      <c r="I253" s="338"/>
    </row>
    <row r="254" spans="1:9" s="69" customFormat="1" x14ac:dyDescent="0.25">
      <c r="A254" s="60"/>
      <c r="B254" s="43"/>
      <c r="C254" s="60"/>
      <c r="D254" s="276">
        <v>42401</v>
      </c>
      <c r="E254" s="274" t="s">
        <v>3264</v>
      </c>
      <c r="F254" s="63">
        <v>160</v>
      </c>
      <c r="G254" s="278">
        <v>42430</v>
      </c>
      <c r="H254" s="60" t="s">
        <v>668</v>
      </c>
      <c r="I254" s="45"/>
    </row>
    <row r="255" spans="1:9" s="69" customFormat="1" x14ac:dyDescent="0.25">
      <c r="A255" s="60"/>
      <c r="B255" s="43"/>
      <c r="C255" s="60"/>
      <c r="D255" s="276">
        <v>42401</v>
      </c>
      <c r="E255" s="274" t="s">
        <v>3264</v>
      </c>
      <c r="F255" s="63">
        <v>894.13</v>
      </c>
      <c r="G255" s="278">
        <v>42430</v>
      </c>
      <c r="H255" s="60" t="s">
        <v>668</v>
      </c>
      <c r="I255" s="45"/>
    </row>
    <row r="256" spans="1:9" s="69" customFormat="1" x14ac:dyDescent="0.25">
      <c r="A256" s="60"/>
      <c r="B256" s="43"/>
      <c r="C256" s="60"/>
      <c r="D256" s="276">
        <v>42401</v>
      </c>
      <c r="E256" s="274" t="s">
        <v>3264</v>
      </c>
      <c r="F256" s="63">
        <v>70</v>
      </c>
      <c r="G256" s="278">
        <v>42430</v>
      </c>
      <c r="H256" s="60" t="s">
        <v>668</v>
      </c>
      <c r="I256" s="45"/>
    </row>
    <row r="257" spans="1:9" s="69" customFormat="1" x14ac:dyDescent="0.25">
      <c r="A257" s="60"/>
      <c r="B257" s="43"/>
      <c r="C257" s="60"/>
      <c r="D257" s="276">
        <v>42401</v>
      </c>
      <c r="E257" s="274" t="s">
        <v>3264</v>
      </c>
      <c r="F257" s="63">
        <v>1703.19</v>
      </c>
      <c r="G257" s="278">
        <v>42446</v>
      </c>
      <c r="H257" s="60" t="s">
        <v>1509</v>
      </c>
      <c r="I257" s="45" t="s">
        <v>3</v>
      </c>
    </row>
    <row r="258" spans="1:9" s="69" customFormat="1" x14ac:dyDescent="0.25">
      <c r="A258" s="60"/>
      <c r="B258" s="43"/>
      <c r="C258" s="60"/>
      <c r="D258" s="276">
        <v>42401</v>
      </c>
      <c r="E258" s="274" t="s">
        <v>3264</v>
      </c>
      <c r="F258" s="63">
        <v>50</v>
      </c>
      <c r="G258" s="278">
        <v>42446</v>
      </c>
      <c r="H258" s="60" t="s">
        <v>1509</v>
      </c>
      <c r="I258" s="45" t="s">
        <v>3</v>
      </c>
    </row>
    <row r="259" spans="1:9" s="69" customFormat="1" x14ac:dyDescent="0.25">
      <c r="A259" s="60"/>
      <c r="B259" s="43"/>
      <c r="C259" s="60"/>
      <c r="D259" s="276">
        <v>42401</v>
      </c>
      <c r="E259" s="274" t="s">
        <v>3264</v>
      </c>
      <c r="F259" s="63">
        <v>1525</v>
      </c>
      <c r="G259" s="278">
        <v>42431</v>
      </c>
      <c r="H259" s="60" t="s">
        <v>668</v>
      </c>
      <c r="I259" s="45"/>
    </row>
    <row r="260" spans="1:9" s="69" customFormat="1" ht="15.75" thickBot="1" x14ac:dyDescent="0.3">
      <c r="A260" s="279"/>
      <c r="B260" s="280"/>
      <c r="C260" s="279"/>
      <c r="D260" s="282">
        <v>42401</v>
      </c>
      <c r="E260" s="280" t="s">
        <v>3264</v>
      </c>
      <c r="F260" s="283">
        <v>2428.58</v>
      </c>
      <c r="G260" s="284">
        <v>42434</v>
      </c>
      <c r="H260" s="279" t="s">
        <v>668</v>
      </c>
      <c r="I260" s="334"/>
    </row>
    <row r="261" spans="1:9" s="69" customFormat="1" x14ac:dyDescent="0.25">
      <c r="A261" s="273"/>
      <c r="B261" s="274"/>
      <c r="C261" s="273"/>
      <c r="D261" s="276">
        <v>42430</v>
      </c>
      <c r="E261" s="274" t="s">
        <v>3448</v>
      </c>
      <c r="F261" s="277">
        <v>253.54</v>
      </c>
      <c r="G261" s="278">
        <v>42460</v>
      </c>
      <c r="H261" s="60" t="s">
        <v>668</v>
      </c>
      <c r="I261" s="333"/>
    </row>
    <row r="262" spans="1:9" s="69" customFormat="1" x14ac:dyDescent="0.25">
      <c r="A262" s="60"/>
      <c r="B262" s="43"/>
      <c r="C262" s="60"/>
      <c r="D262" s="276">
        <v>42430</v>
      </c>
      <c r="E262" s="274" t="s">
        <v>3448</v>
      </c>
      <c r="F262" s="63">
        <v>191.2</v>
      </c>
      <c r="G262" s="278">
        <v>42460</v>
      </c>
      <c r="H262" s="60" t="s">
        <v>668</v>
      </c>
      <c r="I262" s="338"/>
    </row>
    <row r="263" spans="1:9" s="69" customFormat="1" x14ac:dyDescent="0.25">
      <c r="A263" s="60"/>
      <c r="B263" s="43"/>
      <c r="C263" s="60"/>
      <c r="D263" s="276">
        <v>42430</v>
      </c>
      <c r="E263" s="274" t="s">
        <v>3448</v>
      </c>
      <c r="F263" s="63">
        <v>152</v>
      </c>
      <c r="G263" s="278">
        <v>42460</v>
      </c>
      <c r="H263" s="60" t="s">
        <v>668</v>
      </c>
      <c r="I263" s="45"/>
    </row>
    <row r="264" spans="1:9" s="69" customFormat="1" x14ac:dyDescent="0.25">
      <c r="A264" s="60"/>
      <c r="B264" s="43"/>
      <c r="C264" s="60"/>
      <c r="D264" s="276">
        <v>42430</v>
      </c>
      <c r="E264" s="274" t="s">
        <v>3448</v>
      </c>
      <c r="F264" s="63">
        <v>767.47</v>
      </c>
      <c r="G264" s="278">
        <v>42460</v>
      </c>
      <c r="H264" s="60" t="s">
        <v>668</v>
      </c>
      <c r="I264" s="45"/>
    </row>
    <row r="265" spans="1:9" s="69" customFormat="1" x14ac:dyDescent="0.25">
      <c r="A265" s="60"/>
      <c r="B265" s="43"/>
      <c r="C265" s="60"/>
      <c r="D265" s="276">
        <v>42430</v>
      </c>
      <c r="E265" s="274" t="s">
        <v>3448</v>
      </c>
      <c r="F265" s="63">
        <v>70</v>
      </c>
      <c r="G265" s="278">
        <v>42460</v>
      </c>
      <c r="H265" s="60" t="s">
        <v>668</v>
      </c>
      <c r="I265" s="45"/>
    </row>
    <row r="266" spans="1:9" s="69" customFormat="1" x14ac:dyDescent="0.25">
      <c r="A266" s="60"/>
      <c r="B266" s="43"/>
      <c r="C266" s="60"/>
      <c r="D266" s="276">
        <v>42430</v>
      </c>
      <c r="E266" s="274" t="s">
        <v>3448</v>
      </c>
      <c r="F266" s="63">
        <v>1250</v>
      </c>
      <c r="G266" s="278">
        <v>42460</v>
      </c>
      <c r="H266" s="60" t="s">
        <v>668</v>
      </c>
      <c r="I266" s="45"/>
    </row>
    <row r="267" spans="1:9" s="69" customFormat="1" ht="15.75" thickBot="1" x14ac:dyDescent="0.3">
      <c r="A267" s="279"/>
      <c r="B267" s="280"/>
      <c r="C267" s="279"/>
      <c r="D267" s="282">
        <v>42430</v>
      </c>
      <c r="E267" s="280" t="s">
        <v>3448</v>
      </c>
      <c r="F267" s="283">
        <v>1949.63</v>
      </c>
      <c r="G267" s="284">
        <v>42459</v>
      </c>
      <c r="H267" s="279" t="s">
        <v>668</v>
      </c>
      <c r="I267" s="334"/>
    </row>
    <row r="268" spans="1:9" s="69" customFormat="1" x14ac:dyDescent="0.25">
      <c r="A268" s="273"/>
      <c r="B268" s="274"/>
      <c r="C268" s="273"/>
      <c r="D268" s="276">
        <v>42461</v>
      </c>
      <c r="E268" s="274" t="s">
        <v>3632</v>
      </c>
      <c r="F268" s="277">
        <v>186.48</v>
      </c>
      <c r="G268" s="278">
        <v>42492</v>
      </c>
      <c r="H268" s="60" t="s">
        <v>1509</v>
      </c>
      <c r="I268" s="333"/>
    </row>
    <row r="269" spans="1:9" s="69" customFormat="1" x14ac:dyDescent="0.25">
      <c r="A269" s="60"/>
      <c r="B269" s="43"/>
      <c r="C269" s="60"/>
      <c r="D269" s="276">
        <v>42461</v>
      </c>
      <c r="E269" s="274" t="s">
        <v>3632</v>
      </c>
      <c r="F269" s="63">
        <v>219.87</v>
      </c>
      <c r="G269" s="278">
        <v>42492</v>
      </c>
      <c r="H269" s="60" t="s">
        <v>1509</v>
      </c>
      <c r="I269" s="338"/>
    </row>
    <row r="270" spans="1:9" s="527" customFormat="1" x14ac:dyDescent="0.25">
      <c r="A270" s="58"/>
      <c r="B270" s="48"/>
      <c r="C270" s="58"/>
      <c r="D270" s="530">
        <v>42461</v>
      </c>
      <c r="E270" s="335" t="s">
        <v>3632</v>
      </c>
      <c r="F270" s="360">
        <v>106.48</v>
      </c>
      <c r="G270" s="532">
        <v>42520</v>
      </c>
      <c r="H270" s="58" t="s">
        <v>1509</v>
      </c>
      <c r="I270" s="48" t="s">
        <v>3</v>
      </c>
    </row>
    <row r="271" spans="1:9" s="69" customFormat="1" x14ac:dyDescent="0.25">
      <c r="A271" s="60"/>
      <c r="B271" s="43"/>
      <c r="C271" s="60"/>
      <c r="D271" s="276">
        <v>42461</v>
      </c>
      <c r="E271" s="274" t="s">
        <v>3632</v>
      </c>
      <c r="F271" s="63">
        <v>146.52000000000001</v>
      </c>
      <c r="G271" s="278">
        <v>42492</v>
      </c>
      <c r="H271" s="60" t="s">
        <v>1509</v>
      </c>
      <c r="I271" s="45"/>
    </row>
    <row r="272" spans="1:9" s="69" customFormat="1" x14ac:dyDescent="0.25">
      <c r="A272" s="60"/>
      <c r="B272" s="43"/>
      <c r="C272" s="60"/>
      <c r="D272" s="276">
        <v>42461</v>
      </c>
      <c r="E272" s="274" t="s">
        <v>3632</v>
      </c>
      <c r="F272" s="63">
        <v>1105.26</v>
      </c>
      <c r="G272" s="278">
        <v>42492</v>
      </c>
      <c r="H272" s="60" t="s">
        <v>1509</v>
      </c>
      <c r="I272" s="45"/>
    </row>
    <row r="273" spans="1:9" s="528" customFormat="1" x14ac:dyDescent="0.25">
      <c r="A273" s="58"/>
      <c r="B273" s="48"/>
      <c r="C273" s="58"/>
      <c r="D273" s="530">
        <v>42461</v>
      </c>
      <c r="E273" s="335" t="s">
        <v>3632</v>
      </c>
      <c r="F273" s="360">
        <v>87.09</v>
      </c>
      <c r="G273" s="532">
        <v>42492</v>
      </c>
      <c r="H273" s="58" t="s">
        <v>1509</v>
      </c>
      <c r="I273" s="48" t="s">
        <v>3</v>
      </c>
    </row>
    <row r="274" spans="1:9" s="69" customFormat="1" x14ac:dyDescent="0.25">
      <c r="A274" s="60"/>
      <c r="B274" s="43"/>
      <c r="C274" s="60"/>
      <c r="D274" s="276">
        <v>42461</v>
      </c>
      <c r="E274" s="274" t="s">
        <v>3632</v>
      </c>
      <c r="F274" s="63">
        <v>70</v>
      </c>
      <c r="G274" s="278">
        <v>42492</v>
      </c>
      <c r="H274" s="60" t="s">
        <v>1509</v>
      </c>
      <c r="I274" s="45"/>
    </row>
    <row r="275" spans="1:9" s="69" customFormat="1" x14ac:dyDescent="0.25">
      <c r="A275" s="60"/>
      <c r="B275" s="43"/>
      <c r="C275" s="60"/>
      <c r="D275" s="276">
        <v>42461</v>
      </c>
      <c r="E275" s="274" t="s">
        <v>3632</v>
      </c>
      <c r="F275" s="63">
        <v>800</v>
      </c>
      <c r="G275" s="278">
        <v>42500</v>
      </c>
      <c r="H275" s="60" t="s">
        <v>1509</v>
      </c>
      <c r="I275" s="45"/>
    </row>
    <row r="276" spans="1:9" s="69" customFormat="1" ht="15.75" thickBot="1" x14ac:dyDescent="0.3">
      <c r="A276" s="279"/>
      <c r="B276" s="280"/>
      <c r="C276" s="279"/>
      <c r="D276" s="282">
        <v>42461</v>
      </c>
      <c r="E276" s="280" t="s">
        <v>3632</v>
      </c>
      <c r="F276" s="283">
        <v>2585.9</v>
      </c>
      <c r="G276" s="284">
        <v>42491</v>
      </c>
      <c r="H276" s="279" t="s">
        <v>1509</v>
      </c>
      <c r="I276" s="334"/>
    </row>
    <row r="277" spans="1:9" s="528" customFormat="1" x14ac:dyDescent="0.25">
      <c r="A277" s="531"/>
      <c r="B277" s="335"/>
      <c r="C277" s="531"/>
      <c r="D277" s="530">
        <v>42491</v>
      </c>
      <c r="E277" s="335" t="s">
        <v>3869</v>
      </c>
      <c r="F277" s="548">
        <v>141.4</v>
      </c>
      <c r="G277" s="532">
        <v>42521</v>
      </c>
      <c r="H277" s="58" t="s">
        <v>1509</v>
      </c>
      <c r="I277" s="335"/>
    </row>
    <row r="278" spans="1:9" s="528" customFormat="1" x14ac:dyDescent="0.25">
      <c r="A278" s="58"/>
      <c r="B278" s="48"/>
      <c r="C278" s="58"/>
      <c r="D278" s="530">
        <v>42491</v>
      </c>
      <c r="E278" s="335" t="s">
        <v>3869</v>
      </c>
      <c r="F278" s="360">
        <v>172.01</v>
      </c>
      <c r="G278" s="532">
        <v>42521</v>
      </c>
      <c r="H278" s="58" t="s">
        <v>1509</v>
      </c>
      <c r="I278" s="95"/>
    </row>
    <row r="279" spans="1:9" s="528" customFormat="1" x14ac:dyDescent="0.25">
      <c r="A279" s="58"/>
      <c r="B279" s="48"/>
      <c r="C279" s="58"/>
      <c r="D279" s="530">
        <v>42491</v>
      </c>
      <c r="E279" s="335" t="s">
        <v>3869</v>
      </c>
      <c r="F279" s="360">
        <v>160.24</v>
      </c>
      <c r="G279" s="532">
        <v>42521</v>
      </c>
      <c r="H279" s="58" t="s">
        <v>1509</v>
      </c>
      <c r="I279" s="48"/>
    </row>
    <row r="280" spans="1:9" s="528" customFormat="1" x14ac:dyDescent="0.25">
      <c r="A280" s="58"/>
      <c r="B280" s="48"/>
      <c r="C280" s="58"/>
      <c r="D280" s="530">
        <v>42491</v>
      </c>
      <c r="E280" s="335" t="s">
        <v>3869</v>
      </c>
      <c r="F280" s="360">
        <v>994.11</v>
      </c>
      <c r="G280" s="532">
        <v>42521</v>
      </c>
      <c r="H280" s="58" t="s">
        <v>1509</v>
      </c>
      <c r="I280" s="48"/>
    </row>
    <row r="281" spans="1:9" s="528" customFormat="1" x14ac:dyDescent="0.25">
      <c r="A281" s="531"/>
      <c r="B281" s="335"/>
      <c r="C281" s="531"/>
      <c r="D281" s="530">
        <v>42491</v>
      </c>
      <c r="E281" s="335" t="s">
        <v>3869</v>
      </c>
      <c r="F281" s="548">
        <v>507.54</v>
      </c>
      <c r="G281" s="532">
        <v>42570</v>
      </c>
      <c r="H281" s="58" t="s">
        <v>1509</v>
      </c>
      <c r="I281" s="335" t="s">
        <v>3</v>
      </c>
    </row>
    <row r="282" spans="1:9" s="528" customFormat="1" x14ac:dyDescent="0.25">
      <c r="A282" s="58"/>
      <c r="B282" s="48"/>
      <c r="C282" s="58"/>
      <c r="D282" s="530">
        <v>42491</v>
      </c>
      <c r="E282" s="335" t="s">
        <v>3869</v>
      </c>
      <c r="F282" s="360">
        <v>34.799999999999997</v>
      </c>
      <c r="G282" s="532">
        <v>42558</v>
      </c>
      <c r="H282" s="58" t="s">
        <v>1509</v>
      </c>
      <c r="I282" s="48" t="s">
        <v>3</v>
      </c>
    </row>
    <row r="283" spans="1:9" s="528" customFormat="1" x14ac:dyDescent="0.25">
      <c r="A283" s="58"/>
      <c r="B283" s="48"/>
      <c r="C283" s="58"/>
      <c r="D283" s="530">
        <v>42491</v>
      </c>
      <c r="E283" s="335" t="s">
        <v>3869</v>
      </c>
      <c r="F283" s="360">
        <v>70</v>
      </c>
      <c r="G283" s="532">
        <v>42521</v>
      </c>
      <c r="H283" s="58" t="s">
        <v>1509</v>
      </c>
      <c r="I283" s="48"/>
    </row>
    <row r="284" spans="1:9" s="528" customFormat="1" x14ac:dyDescent="0.25">
      <c r="A284" s="58"/>
      <c r="B284" s="48"/>
      <c r="C284" s="58"/>
      <c r="D284" s="530">
        <v>42491</v>
      </c>
      <c r="E284" s="335" t="s">
        <v>3973</v>
      </c>
      <c r="F284" s="360">
        <v>800</v>
      </c>
      <c r="G284" s="532">
        <v>42530</v>
      </c>
      <c r="H284" s="58" t="s">
        <v>1509</v>
      </c>
      <c r="I284" s="48"/>
    </row>
    <row r="285" spans="1:9" s="528" customFormat="1" x14ac:dyDescent="0.25">
      <c r="A285" s="58"/>
      <c r="B285" s="48"/>
      <c r="C285" s="58"/>
      <c r="D285" s="530">
        <v>42491</v>
      </c>
      <c r="E285" s="335" t="s">
        <v>3869</v>
      </c>
      <c r="F285" s="360">
        <v>2119</v>
      </c>
      <c r="G285" s="532">
        <v>42522</v>
      </c>
      <c r="H285" s="58" t="s">
        <v>1509</v>
      </c>
      <c r="I285" s="48"/>
    </row>
    <row r="286" spans="1:9" s="528" customFormat="1" ht="15.75" thickBot="1" x14ac:dyDescent="0.3">
      <c r="A286" s="536"/>
      <c r="B286" s="537"/>
      <c r="C286" s="536"/>
      <c r="D286" s="538">
        <v>42491</v>
      </c>
      <c r="E286" s="537" t="s">
        <v>3869</v>
      </c>
      <c r="F286" s="539">
        <v>3738.03</v>
      </c>
      <c r="G286" s="540">
        <v>42520</v>
      </c>
      <c r="H286" s="536" t="s">
        <v>1509</v>
      </c>
      <c r="I286" s="537"/>
    </row>
    <row r="287" spans="1:9" s="528" customFormat="1" x14ac:dyDescent="0.25">
      <c r="A287" s="531"/>
      <c r="B287" s="335"/>
      <c r="C287" s="531"/>
      <c r="D287" s="530">
        <v>42522</v>
      </c>
      <c r="E287" s="335" t="s">
        <v>3981</v>
      </c>
      <c r="F287" s="548">
        <v>204.41</v>
      </c>
      <c r="G287" s="532">
        <v>42551</v>
      </c>
      <c r="H287" s="58" t="s">
        <v>1509</v>
      </c>
      <c r="I287" s="335"/>
    </row>
    <row r="288" spans="1:9" s="528" customFormat="1" x14ac:dyDescent="0.25">
      <c r="A288" s="58"/>
      <c r="B288" s="48"/>
      <c r="C288" s="58"/>
      <c r="D288" s="530">
        <v>42522</v>
      </c>
      <c r="E288" s="335" t="s">
        <v>3981</v>
      </c>
      <c r="F288" s="360">
        <v>138.49</v>
      </c>
      <c r="G288" s="532">
        <v>42551</v>
      </c>
      <c r="H288" s="58" t="s">
        <v>1509</v>
      </c>
      <c r="I288" s="95"/>
    </row>
    <row r="289" spans="1:9" s="528" customFormat="1" x14ac:dyDescent="0.25">
      <c r="A289" s="58"/>
      <c r="B289" s="48"/>
      <c r="C289" s="58"/>
      <c r="D289" s="530">
        <v>42522</v>
      </c>
      <c r="E289" s="335" t="s">
        <v>3981</v>
      </c>
      <c r="F289" s="360">
        <v>197.5</v>
      </c>
      <c r="G289" s="532">
        <v>42551</v>
      </c>
      <c r="H289" s="58" t="s">
        <v>1509</v>
      </c>
      <c r="I289" s="48"/>
    </row>
    <row r="290" spans="1:9" s="528" customFormat="1" x14ac:dyDescent="0.25">
      <c r="A290" s="58"/>
      <c r="B290" s="48"/>
      <c r="C290" s="58"/>
      <c r="D290" s="530">
        <v>42522</v>
      </c>
      <c r="E290" s="335" t="s">
        <v>3981</v>
      </c>
      <c r="F290" s="360">
        <v>1639.3</v>
      </c>
      <c r="G290" s="532">
        <v>42551</v>
      </c>
      <c r="H290" s="58" t="s">
        <v>1509</v>
      </c>
      <c r="I290" s="48"/>
    </row>
    <row r="291" spans="1:9" s="528" customFormat="1" ht="30" x14ac:dyDescent="0.25">
      <c r="A291" s="58"/>
      <c r="B291" s="48"/>
      <c r="C291" s="58"/>
      <c r="D291" s="530">
        <v>42522</v>
      </c>
      <c r="E291" s="335" t="s">
        <v>4151</v>
      </c>
      <c r="F291" s="360">
        <v>2261.14</v>
      </c>
      <c r="G291" s="532">
        <v>42544</v>
      </c>
      <c r="H291" s="58" t="s">
        <v>1509</v>
      </c>
      <c r="I291" s="48"/>
    </row>
    <row r="292" spans="1:9" s="528" customFormat="1" x14ac:dyDescent="0.25">
      <c r="A292" s="58"/>
      <c r="B292" s="48"/>
      <c r="C292" s="58"/>
      <c r="D292" s="530">
        <v>42522</v>
      </c>
      <c r="E292" s="335" t="s">
        <v>3981</v>
      </c>
      <c r="F292" s="360">
        <v>70</v>
      </c>
      <c r="G292" s="532">
        <v>42551</v>
      </c>
      <c r="H292" s="58" t="s">
        <v>1509</v>
      </c>
      <c r="I292" s="48"/>
    </row>
    <row r="293" spans="1:9" s="528" customFormat="1" x14ac:dyDescent="0.25">
      <c r="A293" s="58"/>
      <c r="B293" s="48"/>
      <c r="C293" s="58"/>
      <c r="D293" s="530">
        <v>42522</v>
      </c>
      <c r="E293" s="335" t="s">
        <v>3981</v>
      </c>
      <c r="F293" s="360">
        <v>230</v>
      </c>
      <c r="G293" s="532">
        <v>42564</v>
      </c>
      <c r="H293" s="58" t="s">
        <v>1509</v>
      </c>
      <c r="I293" s="48"/>
    </row>
    <row r="294" spans="1:9" s="528" customFormat="1" x14ac:dyDescent="0.25">
      <c r="A294" s="58"/>
      <c r="B294" s="48"/>
      <c r="C294" s="58"/>
      <c r="D294" s="530">
        <v>42522</v>
      </c>
      <c r="E294" s="335" t="s">
        <v>3981</v>
      </c>
      <c r="F294" s="360">
        <v>30</v>
      </c>
      <c r="G294" s="532">
        <v>42572</v>
      </c>
      <c r="H294" s="58" t="s">
        <v>1509</v>
      </c>
      <c r="I294" s="48" t="s">
        <v>3</v>
      </c>
    </row>
    <row r="295" spans="1:9" s="528" customFormat="1" x14ac:dyDescent="0.25">
      <c r="A295" s="58"/>
      <c r="B295" s="48"/>
      <c r="C295" s="58"/>
      <c r="D295" s="530">
        <v>42522</v>
      </c>
      <c r="E295" s="335" t="s">
        <v>3981</v>
      </c>
      <c r="F295" s="360">
        <v>123.64</v>
      </c>
      <c r="G295" s="532">
        <v>42582</v>
      </c>
      <c r="H295" s="58" t="s">
        <v>1509</v>
      </c>
      <c r="I295" s="48" t="s">
        <v>3</v>
      </c>
    </row>
    <row r="296" spans="1:9" s="528" customFormat="1" x14ac:dyDescent="0.25">
      <c r="A296" s="58"/>
      <c r="B296" s="48"/>
      <c r="C296" s="58"/>
      <c r="D296" s="530">
        <v>42522</v>
      </c>
      <c r="E296" s="335" t="s">
        <v>3981</v>
      </c>
      <c r="F296" s="360">
        <v>258.77999999999997</v>
      </c>
      <c r="G296" s="532">
        <v>42587</v>
      </c>
      <c r="H296" s="58" t="s">
        <v>1509</v>
      </c>
      <c r="I296" s="48"/>
    </row>
    <row r="297" spans="1:9" s="528" customFormat="1" x14ac:dyDescent="0.25">
      <c r="A297" s="58"/>
      <c r="B297" s="48"/>
      <c r="C297" s="58"/>
      <c r="D297" s="530">
        <v>42522</v>
      </c>
      <c r="E297" s="335" t="s">
        <v>3981</v>
      </c>
      <c r="F297" s="360">
        <v>1522</v>
      </c>
      <c r="G297" s="532">
        <v>42558</v>
      </c>
      <c r="H297" s="58" t="s">
        <v>1509</v>
      </c>
      <c r="I297" s="48"/>
    </row>
    <row r="298" spans="1:9" s="528" customFormat="1" ht="15.75" thickBot="1" x14ac:dyDescent="0.3">
      <c r="A298" s="536"/>
      <c r="B298" s="537"/>
      <c r="C298" s="536"/>
      <c r="D298" s="538">
        <v>42522</v>
      </c>
      <c r="E298" s="537" t="s">
        <v>3981</v>
      </c>
      <c r="F298" s="539">
        <v>2018.48</v>
      </c>
      <c r="G298" s="540">
        <v>42552</v>
      </c>
      <c r="H298" s="536" t="s">
        <v>1509</v>
      </c>
      <c r="I298" s="537"/>
    </row>
    <row r="299" spans="1:9" s="528" customFormat="1" x14ac:dyDescent="0.25">
      <c r="A299" s="531"/>
      <c r="B299" s="335"/>
      <c r="C299" s="531"/>
      <c r="D299" s="530">
        <v>42552</v>
      </c>
      <c r="E299" s="335" t="s">
        <v>4352</v>
      </c>
      <c r="F299" s="548">
        <v>287</v>
      </c>
      <c r="G299" s="532">
        <v>42580</v>
      </c>
      <c r="H299" s="58" t="s">
        <v>1509</v>
      </c>
      <c r="I299" s="335"/>
    </row>
    <row r="300" spans="1:9" s="528" customFormat="1" x14ac:dyDescent="0.25">
      <c r="A300" s="58"/>
      <c r="B300" s="48"/>
      <c r="C300" s="58"/>
      <c r="D300" s="530">
        <v>42552</v>
      </c>
      <c r="E300" s="335" t="s">
        <v>4352</v>
      </c>
      <c r="F300" s="360">
        <v>200.9</v>
      </c>
      <c r="G300" s="532">
        <v>42580</v>
      </c>
      <c r="H300" s="58" t="s">
        <v>1509</v>
      </c>
      <c r="I300" s="95"/>
    </row>
    <row r="301" spans="1:9" s="528" customFormat="1" x14ac:dyDescent="0.25">
      <c r="A301" s="58"/>
      <c r="B301" s="48"/>
      <c r="C301" s="58"/>
      <c r="D301" s="530">
        <v>42552</v>
      </c>
      <c r="E301" s="335" t="s">
        <v>4352</v>
      </c>
      <c r="F301" s="360">
        <v>128</v>
      </c>
      <c r="G301" s="532">
        <v>42580</v>
      </c>
      <c r="H301" s="58" t="s">
        <v>1509</v>
      </c>
      <c r="I301" s="48"/>
    </row>
    <row r="302" spans="1:9" s="528" customFormat="1" x14ac:dyDescent="0.25">
      <c r="A302" s="58"/>
      <c r="B302" s="48"/>
      <c r="C302" s="58"/>
      <c r="D302" s="530">
        <v>42552</v>
      </c>
      <c r="E302" s="335" t="s">
        <v>4352</v>
      </c>
      <c r="F302" s="360">
        <v>1135.97</v>
      </c>
      <c r="G302" s="532">
        <v>42580</v>
      </c>
      <c r="H302" s="58" t="s">
        <v>1509</v>
      </c>
      <c r="I302" s="48"/>
    </row>
    <row r="303" spans="1:9" s="528" customFormat="1" x14ac:dyDescent="0.25">
      <c r="A303" s="58"/>
      <c r="B303" s="48"/>
      <c r="C303" s="58"/>
      <c r="D303" s="530">
        <v>42552</v>
      </c>
      <c r="E303" s="335" t="s">
        <v>4352</v>
      </c>
      <c r="F303" s="360">
        <v>70</v>
      </c>
      <c r="G303" s="532">
        <v>42580</v>
      </c>
      <c r="H303" s="58" t="s">
        <v>1509</v>
      </c>
      <c r="I303" s="48"/>
    </row>
    <row r="304" spans="1:9" s="528" customFormat="1" x14ac:dyDescent="0.25">
      <c r="A304" s="58"/>
      <c r="B304" s="48"/>
      <c r="C304" s="58"/>
      <c r="D304" s="530">
        <v>42552</v>
      </c>
      <c r="E304" s="335" t="s">
        <v>4352</v>
      </c>
      <c r="F304" s="360">
        <v>1752</v>
      </c>
      <c r="G304" s="532">
        <v>42582</v>
      </c>
      <c r="H304" s="58" t="s">
        <v>1509</v>
      </c>
      <c r="I304" s="48"/>
    </row>
    <row r="305" spans="1:9" s="528" customFormat="1" x14ac:dyDescent="0.25">
      <c r="A305" s="564"/>
      <c r="B305" s="565"/>
      <c r="C305" s="564"/>
      <c r="D305" s="579">
        <v>42552</v>
      </c>
      <c r="E305" s="335" t="s">
        <v>4352</v>
      </c>
      <c r="F305" s="567">
        <v>309.27</v>
      </c>
      <c r="G305" s="59">
        <v>42635</v>
      </c>
      <c r="H305" s="564" t="s">
        <v>1509</v>
      </c>
      <c r="I305" s="565"/>
    </row>
    <row r="306" spans="1:9" s="528" customFormat="1" x14ac:dyDescent="0.25">
      <c r="A306" s="564"/>
      <c r="B306" s="565"/>
      <c r="C306" s="564"/>
      <c r="D306" s="566">
        <v>42552</v>
      </c>
      <c r="E306" s="335" t="s">
        <v>4352</v>
      </c>
      <c r="F306" s="567">
        <v>102</v>
      </c>
      <c r="G306" s="568">
        <v>42600</v>
      </c>
      <c r="H306" s="564" t="s">
        <v>1509</v>
      </c>
      <c r="I306" s="565"/>
    </row>
    <row r="307" spans="1:9" s="528" customFormat="1" ht="15.75" thickBot="1" x14ac:dyDescent="0.3">
      <c r="A307" s="536"/>
      <c r="B307" s="537"/>
      <c r="C307" s="536"/>
      <c r="D307" s="538">
        <v>42552</v>
      </c>
      <c r="E307" s="537" t="s">
        <v>4352</v>
      </c>
      <c r="F307" s="539">
        <v>2700.59</v>
      </c>
      <c r="G307" s="540">
        <v>42590</v>
      </c>
      <c r="H307" s="536" t="s">
        <v>1509</v>
      </c>
      <c r="I307" s="537"/>
    </row>
    <row r="308" spans="1:9" s="528" customFormat="1" x14ac:dyDescent="0.25">
      <c r="A308" s="531"/>
      <c r="B308" s="335"/>
      <c r="C308" s="531"/>
      <c r="D308" s="530">
        <v>42583</v>
      </c>
      <c r="E308" s="335" t="s">
        <v>4482</v>
      </c>
      <c r="F308" s="548">
        <v>129.21</v>
      </c>
      <c r="G308" s="532">
        <v>42612</v>
      </c>
      <c r="H308" s="58" t="s">
        <v>1509</v>
      </c>
      <c r="I308" s="335"/>
    </row>
    <row r="309" spans="1:9" s="528" customFormat="1" x14ac:dyDescent="0.25">
      <c r="A309" s="58"/>
      <c r="B309" s="48"/>
      <c r="C309" s="58"/>
      <c r="D309" s="530">
        <v>42583</v>
      </c>
      <c r="E309" s="335" t="s">
        <v>4482</v>
      </c>
      <c r="F309" s="360">
        <v>172.2</v>
      </c>
      <c r="G309" s="532">
        <v>42612</v>
      </c>
      <c r="H309" s="58" t="s">
        <v>1509</v>
      </c>
      <c r="I309" s="95"/>
    </row>
    <row r="310" spans="1:9" s="528" customFormat="1" x14ac:dyDescent="0.25">
      <c r="A310" s="58"/>
      <c r="B310" s="48"/>
      <c r="C310" s="58"/>
      <c r="D310" s="530">
        <v>42583</v>
      </c>
      <c r="E310" s="335" t="s">
        <v>4483</v>
      </c>
      <c r="F310" s="360">
        <v>179.46</v>
      </c>
      <c r="G310" s="532">
        <v>42600</v>
      </c>
      <c r="H310" s="58" t="s">
        <v>1509</v>
      </c>
      <c r="I310" s="95"/>
    </row>
    <row r="311" spans="1:9" s="528" customFormat="1" x14ac:dyDescent="0.25">
      <c r="A311" s="58"/>
      <c r="B311" s="48"/>
      <c r="C311" s="58"/>
      <c r="D311" s="530">
        <v>42583</v>
      </c>
      <c r="E311" s="335" t="s">
        <v>4482</v>
      </c>
      <c r="F311" s="360">
        <v>176</v>
      </c>
      <c r="G311" s="532">
        <v>42612</v>
      </c>
      <c r="H311" s="58" t="s">
        <v>1509</v>
      </c>
      <c r="I311" s="48"/>
    </row>
    <row r="312" spans="1:9" s="528" customFormat="1" x14ac:dyDescent="0.25">
      <c r="A312" s="58"/>
      <c r="B312" s="48"/>
      <c r="C312" s="58"/>
      <c r="D312" s="530">
        <v>42583</v>
      </c>
      <c r="E312" s="335" t="s">
        <v>4482</v>
      </c>
      <c r="F312" s="360">
        <v>799.4</v>
      </c>
      <c r="G312" s="532">
        <v>42612</v>
      </c>
      <c r="H312" s="58" t="s">
        <v>1509</v>
      </c>
      <c r="I312" s="48"/>
    </row>
    <row r="313" spans="1:9" s="528" customFormat="1" x14ac:dyDescent="0.25">
      <c r="A313" s="58"/>
      <c r="B313" s="48"/>
      <c r="C313" s="58"/>
      <c r="D313" s="530">
        <v>42583</v>
      </c>
      <c r="E313" s="335" t="s">
        <v>4482</v>
      </c>
      <c r="F313" s="360">
        <v>180</v>
      </c>
      <c r="G313" s="532">
        <v>42612</v>
      </c>
      <c r="H313" s="58" t="s">
        <v>1509</v>
      </c>
      <c r="I313" s="48"/>
    </row>
    <row r="314" spans="1:9" s="528" customFormat="1" x14ac:dyDescent="0.25">
      <c r="A314" s="58"/>
      <c r="B314" s="48"/>
      <c r="C314" s="58"/>
      <c r="D314" s="530">
        <v>42583</v>
      </c>
      <c r="E314" s="335" t="s">
        <v>4482</v>
      </c>
      <c r="F314" s="360">
        <v>70</v>
      </c>
      <c r="G314" s="532">
        <v>42612</v>
      </c>
      <c r="H314" s="58" t="s">
        <v>1509</v>
      </c>
      <c r="I314" s="48"/>
    </row>
    <row r="315" spans="1:9" s="528" customFormat="1" x14ac:dyDescent="0.25">
      <c r="A315" s="58"/>
      <c r="B315" s="48"/>
      <c r="C315" s="58"/>
      <c r="D315" s="530">
        <v>42583</v>
      </c>
      <c r="E315" s="335" t="s">
        <v>4482</v>
      </c>
      <c r="F315" s="360">
        <v>1583</v>
      </c>
      <c r="G315" s="532">
        <v>42619</v>
      </c>
      <c r="H315" s="58" t="s">
        <v>1509</v>
      </c>
      <c r="I315" s="48"/>
    </row>
    <row r="316" spans="1:9" s="528" customFormat="1" ht="15.75" thickBot="1" x14ac:dyDescent="0.3">
      <c r="A316" s="536"/>
      <c r="B316" s="537"/>
      <c r="C316" s="536"/>
      <c r="D316" s="538">
        <v>42583</v>
      </c>
      <c r="E316" s="537" t="s">
        <v>4482</v>
      </c>
      <c r="F316" s="539">
        <v>2309.06</v>
      </c>
      <c r="G316" s="540">
        <v>42616</v>
      </c>
      <c r="H316" s="536" t="s">
        <v>1509</v>
      </c>
      <c r="I316" s="537"/>
    </row>
    <row r="317" spans="1:9" s="528" customFormat="1" x14ac:dyDescent="0.25">
      <c r="A317" s="531"/>
      <c r="B317" s="335"/>
      <c r="C317" s="531"/>
      <c r="D317" s="530">
        <v>42614</v>
      </c>
      <c r="E317" s="335" t="s">
        <v>4520</v>
      </c>
      <c r="F317" s="548">
        <v>168</v>
      </c>
      <c r="G317" s="532">
        <v>42644</v>
      </c>
      <c r="H317" s="58" t="s">
        <v>1509</v>
      </c>
      <c r="I317" s="335"/>
    </row>
    <row r="318" spans="1:9" s="528" customFormat="1" x14ac:dyDescent="0.25">
      <c r="A318" s="58"/>
      <c r="B318" s="48"/>
      <c r="C318" s="58"/>
      <c r="D318" s="530">
        <v>42614</v>
      </c>
      <c r="E318" s="335" t="s">
        <v>4520</v>
      </c>
      <c r="F318" s="360">
        <v>285.42</v>
      </c>
      <c r="G318" s="532">
        <v>42647</v>
      </c>
      <c r="H318" s="58" t="s">
        <v>1509</v>
      </c>
      <c r="I318" s="95"/>
    </row>
    <row r="319" spans="1:9" s="528" customFormat="1" x14ac:dyDescent="0.25">
      <c r="A319" s="58"/>
      <c r="B319" s="48"/>
      <c r="C319" s="58"/>
      <c r="D319" s="530">
        <v>42614</v>
      </c>
      <c r="E319" s="335" t="s">
        <v>4520</v>
      </c>
      <c r="F319" s="360">
        <v>79.22</v>
      </c>
      <c r="G319" s="532">
        <v>42647</v>
      </c>
      <c r="H319" s="58" t="s">
        <v>1509</v>
      </c>
      <c r="I319" s="95"/>
    </row>
    <row r="320" spans="1:9" s="528" customFormat="1" x14ac:dyDescent="0.25">
      <c r="A320" s="58"/>
      <c r="B320" s="48"/>
      <c r="C320" s="58"/>
      <c r="D320" s="530">
        <v>42614</v>
      </c>
      <c r="E320" s="335" t="s">
        <v>4520</v>
      </c>
      <c r="F320" s="360">
        <v>128</v>
      </c>
      <c r="G320" s="532">
        <v>42644</v>
      </c>
      <c r="H320" s="58" t="s">
        <v>1509</v>
      </c>
      <c r="I320" s="48"/>
    </row>
    <row r="321" spans="1:9" s="528" customFormat="1" x14ac:dyDescent="0.25">
      <c r="A321" s="58"/>
      <c r="B321" s="48"/>
      <c r="C321" s="58"/>
      <c r="D321" s="530">
        <v>42614</v>
      </c>
      <c r="E321" s="335" t="s">
        <v>4520</v>
      </c>
      <c r="F321" s="360">
        <v>3371.6</v>
      </c>
      <c r="G321" s="532">
        <v>42644</v>
      </c>
      <c r="H321" s="58" t="s">
        <v>1509</v>
      </c>
      <c r="I321" s="48"/>
    </row>
    <row r="322" spans="1:9" s="528" customFormat="1" x14ac:dyDescent="0.25">
      <c r="A322" s="58"/>
      <c r="B322" s="48"/>
      <c r="C322" s="58"/>
      <c r="D322" s="530">
        <v>42614</v>
      </c>
      <c r="E322" s="335" t="s">
        <v>4520</v>
      </c>
      <c r="F322" s="360">
        <v>73</v>
      </c>
      <c r="G322" s="532">
        <v>42644</v>
      </c>
      <c r="H322" s="58" t="s">
        <v>1509</v>
      </c>
      <c r="I322" s="48"/>
    </row>
    <row r="323" spans="1:9" s="528" customFormat="1" x14ac:dyDescent="0.25">
      <c r="A323" s="58"/>
      <c r="B323" s="48"/>
      <c r="C323" s="58"/>
      <c r="D323" s="530">
        <v>42614</v>
      </c>
      <c r="E323" s="335" t="s">
        <v>4520</v>
      </c>
      <c r="F323" s="360">
        <v>409.96</v>
      </c>
      <c r="G323" s="532">
        <v>42625</v>
      </c>
      <c r="H323" s="58" t="s">
        <v>1509</v>
      </c>
      <c r="I323" s="48"/>
    </row>
    <row r="324" spans="1:9" s="528" customFormat="1" x14ac:dyDescent="0.25">
      <c r="A324" s="58"/>
      <c r="B324" s="48"/>
      <c r="C324" s="58"/>
      <c r="D324" s="530">
        <v>42614</v>
      </c>
      <c r="E324" s="335" t="s">
        <v>4520</v>
      </c>
      <c r="F324" s="360">
        <v>3685</v>
      </c>
      <c r="G324" s="532">
        <v>42646</v>
      </c>
      <c r="H324" s="58" t="s">
        <v>1509</v>
      </c>
      <c r="I324" s="48"/>
    </row>
    <row r="325" spans="1:9" s="528" customFormat="1" ht="15.75" thickBot="1" x14ac:dyDescent="0.3">
      <c r="A325" s="536"/>
      <c r="B325" s="537"/>
      <c r="C325" s="536"/>
      <c r="D325" s="538">
        <v>42614</v>
      </c>
      <c r="E325" s="537" t="s">
        <v>4520</v>
      </c>
      <c r="F325" s="539">
        <v>3365.7</v>
      </c>
      <c r="G325" s="540">
        <v>42644</v>
      </c>
      <c r="H325" s="536" t="s">
        <v>1509</v>
      </c>
      <c r="I325" s="537"/>
    </row>
    <row r="326" spans="1:9" s="528" customFormat="1" x14ac:dyDescent="0.25">
      <c r="A326" s="531"/>
      <c r="B326" s="335"/>
      <c r="C326" s="531"/>
      <c r="D326" s="530">
        <v>42644</v>
      </c>
      <c r="E326" s="335" t="s">
        <v>4690</v>
      </c>
      <c r="F326" s="548">
        <v>150.32</v>
      </c>
      <c r="G326" s="532">
        <v>42671</v>
      </c>
      <c r="H326" s="58" t="s">
        <v>1509</v>
      </c>
      <c r="I326" s="335"/>
    </row>
    <row r="327" spans="1:9" s="528" customFormat="1" x14ac:dyDescent="0.25">
      <c r="A327" s="58"/>
      <c r="B327" s="48"/>
      <c r="C327" s="58"/>
      <c r="D327" s="530">
        <v>42644</v>
      </c>
      <c r="E327" s="335" t="s">
        <v>4690</v>
      </c>
      <c r="F327" s="360">
        <v>195.78</v>
      </c>
      <c r="G327" s="532">
        <v>42688</v>
      </c>
      <c r="H327" s="58" t="s">
        <v>1509</v>
      </c>
      <c r="I327" s="95"/>
    </row>
    <row r="328" spans="1:9" s="528" customFormat="1" x14ac:dyDescent="0.25">
      <c r="A328" s="58"/>
      <c r="B328" s="48"/>
      <c r="C328" s="58"/>
      <c r="D328" s="530">
        <v>42644</v>
      </c>
      <c r="E328" s="335" t="s">
        <v>4690</v>
      </c>
      <c r="F328" s="360">
        <v>26</v>
      </c>
      <c r="G328" s="532">
        <v>42688</v>
      </c>
      <c r="H328" s="58" t="s">
        <v>1509</v>
      </c>
      <c r="I328" s="95" t="s">
        <v>3</v>
      </c>
    </row>
    <row r="329" spans="1:9" s="528" customFormat="1" x14ac:dyDescent="0.25">
      <c r="A329" s="58"/>
      <c r="B329" s="48"/>
      <c r="C329" s="58"/>
      <c r="D329" s="530">
        <v>42644</v>
      </c>
      <c r="E329" s="335" t="s">
        <v>4690</v>
      </c>
      <c r="F329" s="360">
        <v>160</v>
      </c>
      <c r="G329" s="532">
        <v>42671</v>
      </c>
      <c r="H329" s="58" t="s">
        <v>1509</v>
      </c>
      <c r="I329" s="48"/>
    </row>
    <row r="330" spans="1:9" s="528" customFormat="1" x14ac:dyDescent="0.25">
      <c r="A330" s="58"/>
      <c r="B330" s="48"/>
      <c r="C330" s="58"/>
      <c r="D330" s="530">
        <v>42644</v>
      </c>
      <c r="E330" s="335" t="s">
        <v>4690</v>
      </c>
      <c r="F330" s="360">
        <v>1831.23</v>
      </c>
      <c r="G330" s="532">
        <v>42671</v>
      </c>
      <c r="H330" s="58" t="s">
        <v>1509</v>
      </c>
      <c r="I330" s="48"/>
    </row>
    <row r="331" spans="1:9" s="528" customFormat="1" x14ac:dyDescent="0.25">
      <c r="A331" s="58"/>
      <c r="B331" s="48"/>
      <c r="C331" s="58"/>
      <c r="D331" s="530">
        <v>42644</v>
      </c>
      <c r="E331" s="335" t="s">
        <v>4690</v>
      </c>
      <c r="F331" s="360">
        <v>73</v>
      </c>
      <c r="G331" s="532">
        <v>42688</v>
      </c>
      <c r="H331" s="58" t="s">
        <v>1509</v>
      </c>
      <c r="I331" s="48"/>
    </row>
    <row r="332" spans="1:9" s="528" customFormat="1" x14ac:dyDescent="0.25">
      <c r="A332" s="58"/>
      <c r="B332" s="48"/>
      <c r="C332" s="58"/>
      <c r="D332" s="530">
        <v>42644</v>
      </c>
      <c r="E332" s="335" t="s">
        <v>4690</v>
      </c>
      <c r="F332" s="360">
        <v>30.01</v>
      </c>
      <c r="G332" s="532">
        <v>42682</v>
      </c>
      <c r="H332" s="58" t="s">
        <v>1509</v>
      </c>
      <c r="I332" s="48" t="s">
        <v>3</v>
      </c>
    </row>
    <row r="333" spans="1:9" s="528" customFormat="1" x14ac:dyDescent="0.25">
      <c r="A333" s="58"/>
      <c r="B333" s="48"/>
      <c r="C333" s="58"/>
      <c r="D333" s="530">
        <v>42644</v>
      </c>
      <c r="E333" s="335" t="s">
        <v>4690</v>
      </c>
      <c r="F333" s="360">
        <v>34.85</v>
      </c>
      <c r="G333" s="532">
        <v>42682</v>
      </c>
      <c r="H333" s="58" t="s">
        <v>1509</v>
      </c>
      <c r="I333" s="48" t="s">
        <v>3</v>
      </c>
    </row>
    <row r="334" spans="1:9" s="528" customFormat="1" ht="30" x14ac:dyDescent="0.25">
      <c r="A334" s="58"/>
      <c r="B334" s="48"/>
      <c r="C334" s="58"/>
      <c r="D334" s="530">
        <v>42644</v>
      </c>
      <c r="E334" s="335" t="s">
        <v>5006</v>
      </c>
      <c r="F334" s="360">
        <v>206.63</v>
      </c>
      <c r="G334" s="532">
        <v>42727</v>
      </c>
      <c r="H334" s="58" t="s">
        <v>1509</v>
      </c>
      <c r="I334" s="48"/>
    </row>
    <row r="335" spans="1:9" s="528" customFormat="1" ht="30" x14ac:dyDescent="0.25">
      <c r="A335" s="58"/>
      <c r="B335" s="48"/>
      <c r="C335" s="58"/>
      <c r="D335" s="530">
        <v>42644</v>
      </c>
      <c r="E335" s="335" t="s">
        <v>5006</v>
      </c>
      <c r="F335" s="360">
        <v>370.15</v>
      </c>
      <c r="G335" s="532">
        <v>42706</v>
      </c>
      <c r="H335" s="58" t="s">
        <v>1509</v>
      </c>
      <c r="I335" s="48"/>
    </row>
    <row r="336" spans="1:9" s="528" customFormat="1" x14ac:dyDescent="0.25">
      <c r="A336" s="58"/>
      <c r="B336" s="48"/>
      <c r="C336" s="58"/>
      <c r="D336" s="530">
        <v>42644</v>
      </c>
      <c r="E336" s="335" t="s">
        <v>4690</v>
      </c>
      <c r="F336" s="360">
        <v>520</v>
      </c>
      <c r="G336" s="532">
        <v>42684</v>
      </c>
      <c r="H336" s="58" t="s">
        <v>1509</v>
      </c>
      <c r="I336" s="48"/>
    </row>
    <row r="337" spans="1:9" s="528" customFormat="1" ht="15.75" thickBot="1" x14ac:dyDescent="0.3">
      <c r="A337" s="536"/>
      <c r="B337" s="537"/>
      <c r="C337" s="536"/>
      <c r="D337" s="538">
        <v>42644</v>
      </c>
      <c r="E337" s="537" t="s">
        <v>4690</v>
      </c>
      <c r="F337" s="539">
        <v>2075.1999999999998</v>
      </c>
      <c r="G337" s="540">
        <v>42675</v>
      </c>
      <c r="H337" s="536" t="s">
        <v>1509</v>
      </c>
      <c r="I337" s="537"/>
    </row>
    <row r="338" spans="1:9" s="528" customFormat="1" x14ac:dyDescent="0.25">
      <c r="A338" s="531"/>
      <c r="B338" s="335"/>
      <c r="C338" s="531"/>
      <c r="D338" s="530">
        <v>42675</v>
      </c>
      <c r="E338" s="335" t="s">
        <v>4985</v>
      </c>
      <c r="F338" s="548">
        <v>188.07</v>
      </c>
      <c r="G338" s="532">
        <v>42706</v>
      </c>
      <c r="H338" s="58" t="s">
        <v>1509</v>
      </c>
      <c r="I338" s="335"/>
    </row>
    <row r="339" spans="1:9" s="528" customFormat="1" x14ac:dyDescent="0.25">
      <c r="A339" s="58"/>
      <c r="B339" s="48"/>
      <c r="C339" s="58"/>
      <c r="D339" s="530">
        <v>42675</v>
      </c>
      <c r="E339" s="335" t="s">
        <v>4985</v>
      </c>
      <c r="F339" s="360">
        <v>223.62</v>
      </c>
      <c r="G339" s="532">
        <v>42706</v>
      </c>
      <c r="H339" s="58" t="s">
        <v>1509</v>
      </c>
      <c r="I339" s="95"/>
    </row>
    <row r="340" spans="1:9" s="528" customFormat="1" x14ac:dyDescent="0.25">
      <c r="A340" s="58"/>
      <c r="B340" s="48"/>
      <c r="C340" s="58"/>
      <c r="D340" s="530">
        <v>42675</v>
      </c>
      <c r="E340" s="335" t="s">
        <v>4985</v>
      </c>
      <c r="F340" s="360">
        <v>213.59</v>
      </c>
      <c r="G340" s="532">
        <v>42706</v>
      </c>
      <c r="H340" s="58" t="s">
        <v>1509</v>
      </c>
      <c r="I340" s="48"/>
    </row>
    <row r="341" spans="1:9" s="528" customFormat="1" x14ac:dyDescent="0.25">
      <c r="A341" s="58"/>
      <c r="B341" s="48"/>
      <c r="C341" s="58"/>
      <c r="D341" s="530">
        <v>42675</v>
      </c>
      <c r="E341" s="335" t="s">
        <v>4985</v>
      </c>
      <c r="F341" s="360">
        <v>1294.81</v>
      </c>
      <c r="G341" s="532">
        <v>42706</v>
      </c>
      <c r="H341" s="58" t="s">
        <v>1509</v>
      </c>
      <c r="I341" s="48"/>
    </row>
    <row r="342" spans="1:9" s="528" customFormat="1" x14ac:dyDescent="0.25">
      <c r="A342" s="58"/>
      <c r="B342" s="48"/>
      <c r="C342" s="58"/>
      <c r="D342" s="530">
        <v>42675</v>
      </c>
      <c r="E342" s="335" t="s">
        <v>4985</v>
      </c>
      <c r="F342" s="360">
        <v>20.260000000000002</v>
      </c>
      <c r="G342" s="532">
        <v>42727</v>
      </c>
      <c r="H342" s="58" t="s">
        <v>1509</v>
      </c>
      <c r="I342" s="48"/>
    </row>
    <row r="343" spans="1:9" s="528" customFormat="1" x14ac:dyDescent="0.25">
      <c r="A343" s="58"/>
      <c r="B343" s="48"/>
      <c r="C343" s="58"/>
      <c r="D343" s="530">
        <v>42675</v>
      </c>
      <c r="E343" s="335" t="s">
        <v>4985</v>
      </c>
      <c r="F343" s="360">
        <v>73</v>
      </c>
      <c r="G343" s="532">
        <v>42706</v>
      </c>
      <c r="H343" s="58" t="s">
        <v>1509</v>
      </c>
      <c r="I343" s="48"/>
    </row>
    <row r="344" spans="1:9" s="528" customFormat="1" ht="15.75" thickBot="1" x14ac:dyDescent="0.3">
      <c r="A344" s="536"/>
      <c r="B344" s="537"/>
      <c r="C344" s="536"/>
      <c r="D344" s="538">
        <v>42675</v>
      </c>
      <c r="E344" s="537" t="s">
        <v>4985</v>
      </c>
      <c r="F344" s="539">
        <v>457.2</v>
      </c>
      <c r="G344" s="540">
        <v>42704</v>
      </c>
      <c r="H344" s="536" t="s">
        <v>1509</v>
      </c>
      <c r="I344" s="537"/>
    </row>
    <row r="345" spans="1:9" s="528" customFormat="1" x14ac:dyDescent="0.25">
      <c r="A345" s="531"/>
      <c r="B345" s="335"/>
      <c r="C345" s="531"/>
      <c r="D345" s="530">
        <v>42705</v>
      </c>
      <c r="E345" s="335" t="s">
        <v>5099</v>
      </c>
      <c r="F345" s="548">
        <v>158.81</v>
      </c>
      <c r="G345" s="532">
        <v>42727</v>
      </c>
      <c r="H345" s="58" t="s">
        <v>1509</v>
      </c>
      <c r="I345" s="335"/>
    </row>
    <row r="346" spans="1:9" s="528" customFormat="1" x14ac:dyDescent="0.25">
      <c r="A346" s="58"/>
      <c r="B346" s="48"/>
      <c r="C346" s="58"/>
      <c r="D346" s="530">
        <v>42705</v>
      </c>
      <c r="E346" s="335" t="s">
        <v>5099</v>
      </c>
      <c r="F346" s="360">
        <v>81</v>
      </c>
      <c r="G346" s="532">
        <v>42727</v>
      </c>
      <c r="H346" s="58" t="s">
        <v>1509</v>
      </c>
      <c r="I346" s="95"/>
    </row>
    <row r="347" spans="1:9" s="528" customFormat="1" x14ac:dyDescent="0.25">
      <c r="A347" s="58"/>
      <c r="B347" s="48"/>
      <c r="C347" s="58"/>
      <c r="D347" s="530">
        <v>42705</v>
      </c>
      <c r="E347" s="335" t="s">
        <v>5099</v>
      </c>
      <c r="F347" s="360">
        <v>88</v>
      </c>
      <c r="G347" s="532">
        <v>42727</v>
      </c>
      <c r="H347" s="58" t="s">
        <v>1509</v>
      </c>
      <c r="I347" s="48"/>
    </row>
    <row r="348" spans="1:9" s="528" customFormat="1" ht="30" x14ac:dyDescent="0.25">
      <c r="A348" s="58"/>
      <c r="B348" s="48"/>
      <c r="C348" s="58"/>
      <c r="D348" s="530">
        <v>42705</v>
      </c>
      <c r="E348" s="335" t="s">
        <v>5100</v>
      </c>
      <c r="F348" s="360">
        <v>76.27</v>
      </c>
      <c r="G348" s="532">
        <v>42727</v>
      </c>
      <c r="H348" s="58" t="s">
        <v>1509</v>
      </c>
      <c r="I348" s="48"/>
    </row>
    <row r="349" spans="1:9" s="528" customFormat="1" x14ac:dyDescent="0.25">
      <c r="A349" s="58"/>
      <c r="B349" s="48"/>
      <c r="C349" s="58"/>
      <c r="D349" s="530">
        <v>42705</v>
      </c>
      <c r="E349" s="335" t="s">
        <v>5099</v>
      </c>
      <c r="F349" s="360">
        <v>1104.28</v>
      </c>
      <c r="G349" s="532">
        <v>42727</v>
      </c>
      <c r="H349" s="58" t="s">
        <v>1509</v>
      </c>
      <c r="I349" s="48"/>
    </row>
    <row r="350" spans="1:9" s="528" customFormat="1" x14ac:dyDescent="0.25">
      <c r="A350" s="58"/>
      <c r="B350" s="48"/>
      <c r="C350" s="58"/>
      <c r="D350" s="530">
        <v>42705</v>
      </c>
      <c r="E350" s="335" t="s">
        <v>5099</v>
      </c>
      <c r="F350" s="360">
        <v>19.079999999999998</v>
      </c>
      <c r="G350" s="532">
        <v>42727</v>
      </c>
      <c r="H350" s="58" t="s">
        <v>1509</v>
      </c>
      <c r="I350" s="48"/>
    </row>
    <row r="351" spans="1:9" s="528" customFormat="1" ht="30" x14ac:dyDescent="0.25">
      <c r="A351" s="58"/>
      <c r="B351" s="48"/>
      <c r="C351" s="58"/>
      <c r="D351" s="530">
        <v>42705</v>
      </c>
      <c r="E351" s="335" t="s">
        <v>5341</v>
      </c>
      <c r="F351" s="360">
        <v>683.54</v>
      </c>
      <c r="G351" s="532">
        <v>42744</v>
      </c>
      <c r="H351" s="58" t="s">
        <v>1509</v>
      </c>
      <c r="I351" s="48"/>
    </row>
    <row r="352" spans="1:9" s="528" customFormat="1" ht="30" x14ac:dyDescent="0.25">
      <c r="A352" s="58"/>
      <c r="B352" s="48"/>
      <c r="C352" s="58"/>
      <c r="D352" s="530">
        <v>42705</v>
      </c>
      <c r="E352" s="335" t="s">
        <v>5305</v>
      </c>
      <c r="F352" s="360">
        <v>401.07</v>
      </c>
      <c r="G352" s="59">
        <v>42751</v>
      </c>
      <c r="H352" s="58" t="s">
        <v>1509</v>
      </c>
      <c r="I352" s="48" t="s">
        <v>1</v>
      </c>
    </row>
    <row r="353" spans="1:9" s="528" customFormat="1" ht="30" x14ac:dyDescent="0.25">
      <c r="A353" s="58"/>
      <c r="B353" s="48"/>
      <c r="C353" s="58"/>
      <c r="D353" s="530">
        <v>42705</v>
      </c>
      <c r="E353" s="335" t="s">
        <v>5305</v>
      </c>
      <c r="F353" s="360">
        <v>344.3</v>
      </c>
      <c r="G353" s="59">
        <v>42751</v>
      </c>
      <c r="H353" s="58" t="s">
        <v>1509</v>
      </c>
      <c r="I353" s="48" t="s">
        <v>1</v>
      </c>
    </row>
    <row r="354" spans="1:9" s="528" customFormat="1" x14ac:dyDescent="0.25">
      <c r="A354" s="58"/>
      <c r="B354" s="48"/>
      <c r="C354" s="58"/>
      <c r="D354" s="579">
        <v>42705</v>
      </c>
      <c r="E354" s="48" t="s">
        <v>5099</v>
      </c>
      <c r="F354" s="360">
        <v>166.95</v>
      </c>
      <c r="G354" s="59">
        <v>42751</v>
      </c>
      <c r="H354" s="58" t="s">
        <v>1509</v>
      </c>
      <c r="I354" s="48" t="s">
        <v>1</v>
      </c>
    </row>
    <row r="355" spans="1:9" s="528" customFormat="1" ht="15.75" thickBot="1" x14ac:dyDescent="0.3">
      <c r="A355" s="536"/>
      <c r="B355" s="537"/>
      <c r="C355" s="536"/>
      <c r="D355" s="538">
        <v>42705</v>
      </c>
      <c r="E355" s="537" t="s">
        <v>5099</v>
      </c>
      <c r="F355" s="539">
        <v>73</v>
      </c>
      <c r="G355" s="540">
        <v>42727</v>
      </c>
      <c r="H355" s="536" t="s">
        <v>1509</v>
      </c>
      <c r="I355" s="537"/>
    </row>
    <row r="356" spans="1:9" s="528" customFormat="1" x14ac:dyDescent="0.25">
      <c r="A356" s="531"/>
      <c r="B356" s="335"/>
      <c r="C356" s="531"/>
      <c r="D356" s="530">
        <v>42736</v>
      </c>
      <c r="E356" s="335" t="s">
        <v>5412</v>
      </c>
      <c r="F356" s="548">
        <v>186.58</v>
      </c>
      <c r="G356" s="532">
        <v>42768</v>
      </c>
      <c r="H356" s="531" t="s">
        <v>1509</v>
      </c>
      <c r="I356" s="335"/>
    </row>
    <row r="357" spans="1:9" s="528" customFormat="1" x14ac:dyDescent="0.25">
      <c r="A357" s="58"/>
      <c r="B357" s="48"/>
      <c r="C357" s="58"/>
      <c r="D357" s="530">
        <v>42736</v>
      </c>
      <c r="E357" s="335" t="s">
        <v>5412</v>
      </c>
      <c r="F357" s="360">
        <v>244.4</v>
      </c>
      <c r="G357" s="532">
        <v>42768</v>
      </c>
      <c r="H357" s="58" t="s">
        <v>1509</v>
      </c>
      <c r="I357" s="95"/>
    </row>
    <row r="358" spans="1:9" s="528" customFormat="1" x14ac:dyDescent="0.25">
      <c r="A358" s="58"/>
      <c r="B358" s="48"/>
      <c r="C358" s="58"/>
      <c r="D358" s="530">
        <v>42736</v>
      </c>
      <c r="E358" s="335" t="s">
        <v>5412</v>
      </c>
      <c r="F358" s="360">
        <v>184</v>
      </c>
      <c r="G358" s="532">
        <v>42768</v>
      </c>
      <c r="H358" s="58" t="s">
        <v>1509</v>
      </c>
      <c r="I358" s="48"/>
    </row>
    <row r="359" spans="1:9" s="528" customFormat="1" ht="30" x14ac:dyDescent="0.25">
      <c r="A359" s="58"/>
      <c r="B359" s="48"/>
      <c r="C359" s="58"/>
      <c r="D359" s="530">
        <v>42762</v>
      </c>
      <c r="E359" s="335" t="s">
        <v>5505</v>
      </c>
      <c r="F359" s="360">
        <v>175.37</v>
      </c>
      <c r="G359" s="532">
        <v>42768</v>
      </c>
      <c r="H359" s="58" t="s">
        <v>1509</v>
      </c>
      <c r="I359" s="48"/>
    </row>
    <row r="360" spans="1:9" s="528" customFormat="1" x14ac:dyDescent="0.25">
      <c r="A360" s="58"/>
      <c r="B360" s="48"/>
      <c r="C360" s="58"/>
      <c r="D360" s="530">
        <v>42736</v>
      </c>
      <c r="E360" s="335" t="s">
        <v>5412</v>
      </c>
      <c r="F360" s="360">
        <v>2360.7600000000002</v>
      </c>
      <c r="G360" s="532">
        <v>42768</v>
      </c>
      <c r="H360" s="58" t="s">
        <v>1509</v>
      </c>
      <c r="I360" s="48"/>
    </row>
    <row r="361" spans="1:9" s="528" customFormat="1" x14ac:dyDescent="0.25">
      <c r="A361" s="58"/>
      <c r="B361" s="48"/>
      <c r="C361" s="58"/>
      <c r="D361" s="530">
        <v>42736</v>
      </c>
      <c r="E361" s="335" t="s">
        <v>5412</v>
      </c>
      <c r="F361" s="360">
        <v>6.4</v>
      </c>
      <c r="G361" s="532">
        <v>42768</v>
      </c>
      <c r="H361" s="58" t="s">
        <v>1509</v>
      </c>
      <c r="I361" s="48"/>
    </row>
    <row r="362" spans="1:9" s="528" customFormat="1" x14ac:dyDescent="0.25">
      <c r="A362" s="58"/>
      <c r="B362" s="48"/>
      <c r="C362" s="58"/>
      <c r="D362" s="530">
        <v>42736</v>
      </c>
      <c r="E362" s="335" t="s">
        <v>5412</v>
      </c>
      <c r="F362" s="360">
        <v>151.19999999999999</v>
      </c>
      <c r="G362" s="59">
        <v>42751</v>
      </c>
      <c r="H362" s="58" t="s">
        <v>1509</v>
      </c>
      <c r="I362" s="48"/>
    </row>
    <row r="363" spans="1:9" s="528" customFormat="1" ht="15.75" thickBot="1" x14ac:dyDescent="0.3">
      <c r="A363" s="536"/>
      <c r="B363" s="537"/>
      <c r="C363" s="536"/>
      <c r="D363" s="538">
        <v>42736</v>
      </c>
      <c r="E363" s="537" t="s">
        <v>5412</v>
      </c>
      <c r="F363" s="539">
        <v>73</v>
      </c>
      <c r="G363" s="540">
        <v>42768</v>
      </c>
      <c r="H363" s="536" t="s">
        <v>1509</v>
      </c>
      <c r="I363" s="537"/>
    </row>
    <row r="364" spans="1:9" s="528" customFormat="1" x14ac:dyDescent="0.25">
      <c r="A364" s="531"/>
      <c r="B364" s="335"/>
      <c r="C364" s="531"/>
      <c r="D364" s="530">
        <v>42767</v>
      </c>
      <c r="E364" s="335" t="s">
        <v>5655</v>
      </c>
      <c r="F364" s="548">
        <v>189.68</v>
      </c>
      <c r="G364" s="532">
        <v>42795</v>
      </c>
      <c r="H364" s="531" t="s">
        <v>1509</v>
      </c>
      <c r="I364" s="335"/>
    </row>
    <row r="365" spans="1:9" s="528" customFormat="1" x14ac:dyDescent="0.25">
      <c r="A365" s="58"/>
      <c r="B365" s="48"/>
      <c r="C365" s="58"/>
      <c r="D365" s="530">
        <v>42767</v>
      </c>
      <c r="E365" s="335" t="s">
        <v>5655</v>
      </c>
      <c r="F365" s="360">
        <v>263.91000000000003</v>
      </c>
      <c r="G365" s="532">
        <v>42795</v>
      </c>
      <c r="H365" s="58" t="s">
        <v>1509</v>
      </c>
      <c r="I365" s="95"/>
    </row>
    <row r="366" spans="1:9" s="528" customFormat="1" x14ac:dyDescent="0.25">
      <c r="A366" s="58"/>
      <c r="B366" s="48"/>
      <c r="C366" s="58"/>
      <c r="D366" s="530">
        <v>42767</v>
      </c>
      <c r="E366" s="335" t="s">
        <v>5655</v>
      </c>
      <c r="F366" s="360">
        <v>160</v>
      </c>
      <c r="G366" s="532">
        <v>42795</v>
      </c>
      <c r="H366" s="58" t="s">
        <v>1509</v>
      </c>
      <c r="I366" s="48"/>
    </row>
    <row r="367" spans="1:9" s="528" customFormat="1" x14ac:dyDescent="0.25">
      <c r="A367" s="58"/>
      <c r="B367" s="48"/>
      <c r="C367" s="58"/>
      <c r="D367" s="530">
        <v>42767</v>
      </c>
      <c r="E367" s="335" t="s">
        <v>5656</v>
      </c>
      <c r="F367" s="360">
        <v>200</v>
      </c>
      <c r="G367" s="532">
        <v>42788</v>
      </c>
      <c r="H367" s="58" t="s">
        <v>1509</v>
      </c>
      <c r="I367" s="48"/>
    </row>
    <row r="368" spans="1:9" s="528" customFormat="1" x14ac:dyDescent="0.25">
      <c r="A368" s="58"/>
      <c r="B368" s="48"/>
      <c r="C368" s="58"/>
      <c r="D368" s="530">
        <v>42767</v>
      </c>
      <c r="E368" s="335" t="s">
        <v>5656</v>
      </c>
      <c r="F368" s="360">
        <v>200</v>
      </c>
      <c r="G368" s="532">
        <v>42776</v>
      </c>
      <c r="H368" s="58" t="s">
        <v>1509</v>
      </c>
      <c r="I368" s="48"/>
    </row>
    <row r="369" spans="1:9" s="528" customFormat="1" ht="45" x14ac:dyDescent="0.25">
      <c r="A369" s="58"/>
      <c r="B369" s="48"/>
      <c r="C369" s="58"/>
      <c r="D369" s="530">
        <v>42789</v>
      </c>
      <c r="E369" s="335" t="s">
        <v>5748</v>
      </c>
      <c r="F369" s="360">
        <v>115.01</v>
      </c>
      <c r="G369" s="532">
        <v>42795</v>
      </c>
      <c r="H369" s="58" t="s">
        <v>1509</v>
      </c>
      <c r="I369" s="48" t="s">
        <v>3</v>
      </c>
    </row>
    <row r="370" spans="1:9" s="528" customFormat="1" x14ac:dyDescent="0.25">
      <c r="A370" s="58"/>
      <c r="B370" s="48"/>
      <c r="C370" s="58"/>
      <c r="D370" s="530">
        <v>42767</v>
      </c>
      <c r="E370" s="335" t="s">
        <v>5655</v>
      </c>
      <c r="F370" s="360">
        <v>1695.6</v>
      </c>
      <c r="G370" s="532">
        <v>42795</v>
      </c>
      <c r="H370" s="58" t="s">
        <v>1509</v>
      </c>
      <c r="I370" s="48"/>
    </row>
    <row r="371" spans="1:9" s="528" customFormat="1" x14ac:dyDescent="0.25">
      <c r="A371" s="58"/>
      <c r="B371" s="48"/>
      <c r="C371" s="58"/>
      <c r="D371" s="530">
        <v>42767</v>
      </c>
      <c r="E371" s="335" t="s">
        <v>5655</v>
      </c>
      <c r="F371" s="360">
        <v>40.17</v>
      </c>
      <c r="G371" s="532">
        <v>42804</v>
      </c>
      <c r="H371" s="58" t="s">
        <v>1509</v>
      </c>
      <c r="I371" s="48"/>
    </row>
    <row r="372" spans="1:9" s="528" customFormat="1" ht="15.75" thickBot="1" x14ac:dyDescent="0.3">
      <c r="A372" s="536"/>
      <c r="B372" s="537"/>
      <c r="C372" s="536"/>
      <c r="D372" s="538">
        <v>42767</v>
      </c>
      <c r="E372" s="537" t="s">
        <v>5655</v>
      </c>
      <c r="F372" s="539">
        <v>73</v>
      </c>
      <c r="G372" s="540">
        <v>42795</v>
      </c>
      <c r="H372" s="536" t="s">
        <v>1509</v>
      </c>
      <c r="I372" s="537"/>
    </row>
    <row r="373" spans="1:9" ht="15.75" thickBot="1" x14ac:dyDescent="0.3">
      <c r="A373" s="652"/>
      <c r="B373" s="653"/>
      <c r="C373" s="652"/>
      <c r="D373" s="654">
        <v>42794</v>
      </c>
      <c r="E373" s="653" t="s">
        <v>5850</v>
      </c>
      <c r="F373" s="655">
        <v>430.35</v>
      </c>
      <c r="G373" s="656">
        <v>42807</v>
      </c>
      <c r="H373" s="652" t="s">
        <v>1509</v>
      </c>
      <c r="I373" s="653"/>
    </row>
    <row r="374" spans="1:9" s="528" customFormat="1" x14ac:dyDescent="0.25">
      <c r="A374" s="531"/>
      <c r="B374" s="335"/>
      <c r="C374" s="531"/>
      <c r="D374" s="530">
        <v>42795</v>
      </c>
      <c r="E374" s="335" t="s">
        <v>5949</v>
      </c>
      <c r="F374" s="548">
        <v>199.56</v>
      </c>
      <c r="G374" s="532">
        <v>42825</v>
      </c>
      <c r="H374" s="531" t="s">
        <v>1509</v>
      </c>
      <c r="I374" s="335"/>
    </row>
    <row r="375" spans="1:9" s="528" customFormat="1" x14ac:dyDescent="0.25">
      <c r="A375" s="58"/>
      <c r="B375" s="48"/>
      <c r="C375" s="58"/>
      <c r="D375" s="530">
        <v>42795</v>
      </c>
      <c r="E375" s="335" t="s">
        <v>5949</v>
      </c>
      <c r="F375" s="360">
        <v>286.77</v>
      </c>
      <c r="G375" s="532">
        <v>42825</v>
      </c>
      <c r="H375" s="58" t="s">
        <v>1509</v>
      </c>
      <c r="I375" s="95"/>
    </row>
    <row r="376" spans="1:9" s="528" customFormat="1" x14ac:dyDescent="0.25">
      <c r="A376" s="58"/>
      <c r="B376" s="48"/>
      <c r="C376" s="58"/>
      <c r="D376" s="530">
        <v>42795</v>
      </c>
      <c r="E376" s="335" t="s">
        <v>5949</v>
      </c>
      <c r="F376" s="360">
        <v>203.85</v>
      </c>
      <c r="G376" s="532">
        <v>42825</v>
      </c>
      <c r="H376" s="58" t="s">
        <v>1509</v>
      </c>
      <c r="I376" s="48"/>
    </row>
    <row r="377" spans="1:9" s="528" customFormat="1" ht="45" x14ac:dyDescent="0.25">
      <c r="A377" s="58"/>
      <c r="B377" s="48"/>
      <c r="C377" s="58"/>
      <c r="D377" s="530">
        <v>42795</v>
      </c>
      <c r="E377" s="335" t="s">
        <v>5862</v>
      </c>
      <c r="F377" s="360">
        <v>307</v>
      </c>
      <c r="G377" s="532">
        <v>42829</v>
      </c>
      <c r="H377" s="58" t="s">
        <v>1509</v>
      </c>
      <c r="I377" s="48" t="s">
        <v>3</v>
      </c>
    </row>
    <row r="378" spans="1:9" s="528" customFormat="1" ht="30" x14ac:dyDescent="0.25">
      <c r="A378" s="58"/>
      <c r="B378" s="48"/>
      <c r="C378" s="58"/>
      <c r="D378" s="530">
        <v>42795</v>
      </c>
      <c r="E378" s="335" t="s">
        <v>5855</v>
      </c>
      <c r="F378" s="360">
        <v>524.88</v>
      </c>
      <c r="G378" s="532">
        <v>42816</v>
      </c>
      <c r="H378" s="58" t="s">
        <v>1509</v>
      </c>
      <c r="I378" s="48" t="s">
        <v>3</v>
      </c>
    </row>
    <row r="379" spans="1:9" s="528" customFormat="1" x14ac:dyDescent="0.25">
      <c r="A379" s="58"/>
      <c r="B379" s="48"/>
      <c r="C379" s="58"/>
      <c r="D379" s="530">
        <v>42795</v>
      </c>
      <c r="E379" s="335" t="s">
        <v>5949</v>
      </c>
      <c r="F379" s="360">
        <v>2874.46</v>
      </c>
      <c r="G379" s="532">
        <v>42825</v>
      </c>
      <c r="H379" s="58" t="s">
        <v>1509</v>
      </c>
      <c r="I379" s="48"/>
    </row>
    <row r="380" spans="1:9" s="528" customFormat="1" ht="30" x14ac:dyDescent="0.25">
      <c r="A380" s="58"/>
      <c r="B380" s="48"/>
      <c r="C380" s="58"/>
      <c r="D380" s="530">
        <v>42825</v>
      </c>
      <c r="E380" s="335" t="s">
        <v>5986</v>
      </c>
      <c r="F380" s="360">
        <v>51.08</v>
      </c>
      <c r="G380" s="55">
        <v>42849</v>
      </c>
      <c r="H380" s="58" t="s">
        <v>1509</v>
      </c>
      <c r="I380" s="48" t="s">
        <v>3</v>
      </c>
    </row>
    <row r="381" spans="1:9" s="528" customFormat="1" ht="30" x14ac:dyDescent="0.25">
      <c r="A381" s="58"/>
      <c r="B381" s="48"/>
      <c r="C381" s="58"/>
      <c r="D381" s="530">
        <v>42795</v>
      </c>
      <c r="E381" s="335" t="s">
        <v>6150</v>
      </c>
      <c r="F381" s="360">
        <v>111.22</v>
      </c>
      <c r="G381" s="55">
        <v>42870</v>
      </c>
      <c r="H381" s="58" t="s">
        <v>1509</v>
      </c>
      <c r="I381" s="48" t="s">
        <v>3</v>
      </c>
    </row>
    <row r="382" spans="1:9" s="528" customFormat="1" ht="30" x14ac:dyDescent="0.25">
      <c r="A382" s="58"/>
      <c r="B382" s="48"/>
      <c r="C382" s="58"/>
      <c r="D382" s="530">
        <v>42825</v>
      </c>
      <c r="E382" s="335" t="s">
        <v>6109</v>
      </c>
      <c r="F382" s="360">
        <v>118.78</v>
      </c>
      <c r="G382" s="55">
        <v>42849</v>
      </c>
      <c r="H382" s="58" t="s">
        <v>1509</v>
      </c>
      <c r="I382" s="48" t="s">
        <v>3</v>
      </c>
    </row>
    <row r="383" spans="1:9" s="528" customFormat="1" x14ac:dyDescent="0.25">
      <c r="A383" s="58"/>
      <c r="B383" s="48"/>
      <c r="C383" s="58"/>
      <c r="D383" s="530">
        <v>42795</v>
      </c>
      <c r="E383" s="335" t="s">
        <v>6416</v>
      </c>
      <c r="F383" s="360">
        <v>41.6</v>
      </c>
      <c r="G383" s="532">
        <v>42886</v>
      </c>
      <c r="H383" s="58" t="s">
        <v>1509</v>
      </c>
      <c r="I383" s="48"/>
    </row>
    <row r="384" spans="1:9" s="528" customFormat="1" x14ac:dyDescent="0.25">
      <c r="A384" s="58"/>
      <c r="B384" s="48"/>
      <c r="C384" s="58"/>
      <c r="D384" s="530">
        <v>42795</v>
      </c>
      <c r="E384" s="335" t="s">
        <v>5949</v>
      </c>
      <c r="F384" s="360">
        <v>198.74</v>
      </c>
      <c r="G384" s="532">
        <v>42825</v>
      </c>
      <c r="H384" s="58" t="s">
        <v>1509</v>
      </c>
      <c r="I384" s="48"/>
    </row>
    <row r="385" spans="1:9" s="528" customFormat="1" x14ac:dyDescent="0.25">
      <c r="A385" s="58"/>
      <c r="B385" s="48"/>
      <c r="C385" s="58"/>
      <c r="D385" s="579">
        <v>42795</v>
      </c>
      <c r="E385" s="48" t="s">
        <v>5949</v>
      </c>
      <c r="F385" s="360">
        <v>142.4</v>
      </c>
      <c r="G385" s="59">
        <v>42825</v>
      </c>
      <c r="H385" s="58" t="s">
        <v>1509</v>
      </c>
      <c r="I385" s="48"/>
    </row>
    <row r="386" spans="1:9" s="528" customFormat="1" ht="30.75" thickBot="1" x14ac:dyDescent="0.3">
      <c r="A386" s="652"/>
      <c r="B386" s="653"/>
      <c r="C386" s="652"/>
      <c r="D386" s="654">
        <v>42825</v>
      </c>
      <c r="E386" s="653" t="s">
        <v>5973</v>
      </c>
      <c r="F386" s="655">
        <v>200</v>
      </c>
      <c r="G386" s="656">
        <v>42824</v>
      </c>
      <c r="H386" s="652" t="s">
        <v>1509</v>
      </c>
      <c r="I386" s="653"/>
    </row>
    <row r="387" spans="1:9" s="528" customFormat="1" x14ac:dyDescent="0.25">
      <c r="A387" s="531"/>
      <c r="B387" s="335"/>
      <c r="C387" s="531"/>
      <c r="D387" s="530">
        <v>42826</v>
      </c>
      <c r="E387" s="335" t="s">
        <v>6250</v>
      </c>
      <c r="F387" s="548">
        <v>151.19999999999999</v>
      </c>
      <c r="G387" s="532">
        <v>42853</v>
      </c>
      <c r="H387" s="531" t="s">
        <v>1509</v>
      </c>
      <c r="I387" s="335"/>
    </row>
    <row r="388" spans="1:9" s="528" customFormat="1" x14ac:dyDescent="0.25">
      <c r="A388" s="58"/>
      <c r="B388" s="48"/>
      <c r="C388" s="58"/>
      <c r="D388" s="530">
        <v>42826</v>
      </c>
      <c r="E388" s="335" t="s">
        <v>6250</v>
      </c>
      <c r="F388" s="360">
        <v>245.53</v>
      </c>
      <c r="G388" s="532">
        <v>42853</v>
      </c>
      <c r="H388" s="58" t="s">
        <v>1509</v>
      </c>
      <c r="I388" s="95"/>
    </row>
    <row r="389" spans="1:9" s="528" customFormat="1" x14ac:dyDescent="0.25">
      <c r="A389" s="58"/>
      <c r="B389" s="48"/>
      <c r="C389" s="58"/>
      <c r="D389" s="530">
        <v>42855</v>
      </c>
      <c r="E389" s="335" t="s">
        <v>6250</v>
      </c>
      <c r="F389" s="360">
        <v>144</v>
      </c>
      <c r="G389" s="532">
        <v>42853</v>
      </c>
      <c r="H389" s="58" t="s">
        <v>1509</v>
      </c>
      <c r="I389" s="48"/>
    </row>
    <row r="390" spans="1:9" s="528" customFormat="1" ht="30" x14ac:dyDescent="0.25">
      <c r="A390" s="58"/>
      <c r="B390" s="48"/>
      <c r="C390" s="58"/>
      <c r="D390" s="530">
        <v>42826</v>
      </c>
      <c r="E390" s="335" t="s">
        <v>6159</v>
      </c>
      <c r="F390" s="360">
        <v>273.17</v>
      </c>
      <c r="G390" s="55">
        <v>42853</v>
      </c>
      <c r="H390" s="58" t="s">
        <v>1509</v>
      </c>
      <c r="I390" s="48" t="s">
        <v>3</v>
      </c>
    </row>
    <row r="391" spans="1:9" s="528" customFormat="1" x14ac:dyDescent="0.25">
      <c r="A391" s="58"/>
      <c r="B391" s="48"/>
      <c r="C391" s="58"/>
      <c r="D391" s="530">
        <v>42855</v>
      </c>
      <c r="E391" s="335" t="s">
        <v>6250</v>
      </c>
      <c r="F391" s="360">
        <v>2218.88</v>
      </c>
      <c r="G391" s="532">
        <v>42853</v>
      </c>
      <c r="H391" s="58" t="s">
        <v>1509</v>
      </c>
      <c r="I391" s="48"/>
    </row>
    <row r="392" spans="1:9" s="528" customFormat="1" ht="30" x14ac:dyDescent="0.25">
      <c r="A392" s="58"/>
      <c r="B392" s="48"/>
      <c r="C392" s="58"/>
      <c r="D392" s="530">
        <v>42826</v>
      </c>
      <c r="E392" s="335" t="s">
        <v>6004</v>
      </c>
      <c r="F392" s="360">
        <v>200</v>
      </c>
      <c r="G392" s="532">
        <v>42835</v>
      </c>
      <c r="H392" s="58" t="s">
        <v>1509</v>
      </c>
      <c r="I392" s="48"/>
    </row>
    <row r="393" spans="1:9" s="528" customFormat="1" ht="30" x14ac:dyDescent="0.25">
      <c r="A393" s="58"/>
      <c r="B393" s="48"/>
      <c r="C393" s="58"/>
      <c r="D393" s="530">
        <v>42826</v>
      </c>
      <c r="E393" s="335" t="s">
        <v>6005</v>
      </c>
      <c r="F393" s="360">
        <v>85</v>
      </c>
      <c r="G393" s="532">
        <v>42835</v>
      </c>
      <c r="H393" s="58" t="s">
        <v>1509</v>
      </c>
      <c r="I393" s="48"/>
    </row>
    <row r="394" spans="1:9" s="528" customFormat="1" x14ac:dyDescent="0.25">
      <c r="A394" s="58"/>
      <c r="B394" s="48"/>
      <c r="C394" s="58"/>
      <c r="D394" s="530">
        <v>42855</v>
      </c>
      <c r="E394" s="335" t="s">
        <v>6250</v>
      </c>
      <c r="F394" s="360">
        <v>426.88</v>
      </c>
      <c r="G394" s="532">
        <v>42886</v>
      </c>
      <c r="H394" s="58" t="s">
        <v>1509</v>
      </c>
      <c r="I394" s="48"/>
    </row>
    <row r="395" spans="1:9" s="528" customFormat="1" x14ac:dyDescent="0.25">
      <c r="A395" s="58"/>
      <c r="B395" s="48"/>
      <c r="C395" s="58"/>
      <c r="D395" s="579">
        <v>42826</v>
      </c>
      <c r="E395" s="48" t="s">
        <v>6167</v>
      </c>
      <c r="F395" s="360">
        <v>325.7</v>
      </c>
      <c r="G395" s="59">
        <v>42849</v>
      </c>
      <c r="H395" s="58" t="s">
        <v>1509</v>
      </c>
      <c r="I395" s="48"/>
    </row>
    <row r="396" spans="1:9" s="528" customFormat="1" ht="15.75" thickBot="1" x14ac:dyDescent="0.3">
      <c r="A396" s="536"/>
      <c r="B396" s="537"/>
      <c r="C396" s="536"/>
      <c r="D396" s="538">
        <v>42826</v>
      </c>
      <c r="E396" s="537" t="s">
        <v>6250</v>
      </c>
      <c r="F396" s="539">
        <v>73</v>
      </c>
      <c r="G396" s="540">
        <v>42858</v>
      </c>
      <c r="H396" s="536" t="s">
        <v>1509</v>
      </c>
      <c r="I396" s="537"/>
    </row>
    <row r="397" spans="1:9" s="528" customFormat="1" x14ac:dyDescent="0.25">
      <c r="A397" s="531"/>
      <c r="B397" s="335"/>
      <c r="C397" s="531"/>
      <c r="D397" s="530">
        <v>42886</v>
      </c>
      <c r="E397" s="335" t="s">
        <v>6415</v>
      </c>
      <c r="F397" s="548">
        <v>150.88</v>
      </c>
      <c r="G397" s="532">
        <v>42886</v>
      </c>
      <c r="H397" s="531" t="s">
        <v>1509</v>
      </c>
      <c r="I397" s="335"/>
    </row>
    <row r="398" spans="1:9" s="528" customFormat="1" x14ac:dyDescent="0.25">
      <c r="A398" s="58"/>
      <c r="B398" s="48"/>
      <c r="C398" s="58"/>
      <c r="D398" s="530">
        <v>42886</v>
      </c>
      <c r="E398" s="335" t="s">
        <v>6415</v>
      </c>
      <c r="F398" s="360">
        <v>162.83000000000001</v>
      </c>
      <c r="G398" s="532">
        <v>42886</v>
      </c>
      <c r="H398" s="58" t="s">
        <v>1509</v>
      </c>
      <c r="I398" s="95"/>
    </row>
    <row r="399" spans="1:9" s="528" customFormat="1" x14ac:dyDescent="0.25">
      <c r="A399" s="58"/>
      <c r="B399" s="48"/>
      <c r="C399" s="58"/>
      <c r="D399" s="530">
        <v>42886</v>
      </c>
      <c r="E399" s="335" t="s">
        <v>6415</v>
      </c>
      <c r="F399" s="360">
        <v>152</v>
      </c>
      <c r="G399" s="532">
        <v>42886</v>
      </c>
      <c r="H399" s="58" t="s">
        <v>1509</v>
      </c>
      <c r="I399" s="48"/>
    </row>
    <row r="400" spans="1:9" s="528" customFormat="1" ht="30" x14ac:dyDescent="0.25">
      <c r="A400" s="58"/>
      <c r="B400" s="48"/>
      <c r="C400" s="58"/>
      <c r="D400" s="530">
        <v>42856</v>
      </c>
      <c r="E400" s="335" t="s">
        <v>6430</v>
      </c>
      <c r="F400" s="360">
        <v>27.4</v>
      </c>
      <c r="G400" s="532">
        <v>42886</v>
      </c>
      <c r="H400" s="58" t="s">
        <v>6535</v>
      </c>
      <c r="I400" s="48" t="s">
        <v>1</v>
      </c>
    </row>
    <row r="401" spans="1:9" s="528" customFormat="1" x14ac:dyDescent="0.25">
      <c r="A401" s="58"/>
      <c r="B401" s="48"/>
      <c r="C401" s="58"/>
      <c r="D401" s="530">
        <v>42856</v>
      </c>
      <c r="E401" s="335" t="s">
        <v>6391</v>
      </c>
      <c r="F401" s="360">
        <v>120</v>
      </c>
      <c r="G401" s="532">
        <v>42886</v>
      </c>
      <c r="H401" s="58" t="s">
        <v>6535</v>
      </c>
      <c r="I401" s="48" t="s">
        <v>1</v>
      </c>
    </row>
    <row r="402" spans="1:9" s="528" customFormat="1" x14ac:dyDescent="0.25">
      <c r="A402" s="58"/>
      <c r="B402" s="48"/>
      <c r="C402" s="58"/>
      <c r="D402" s="530">
        <v>42886</v>
      </c>
      <c r="E402" s="335" t="s">
        <v>6415</v>
      </c>
      <c r="F402" s="360">
        <v>2561.59</v>
      </c>
      <c r="G402" s="532">
        <v>42886</v>
      </c>
      <c r="H402" s="58" t="s">
        <v>1509</v>
      </c>
      <c r="I402" s="48"/>
    </row>
    <row r="403" spans="1:9" s="528" customFormat="1" ht="30" x14ac:dyDescent="0.25">
      <c r="A403" s="58"/>
      <c r="B403" s="48"/>
      <c r="C403" s="58"/>
      <c r="D403" s="530">
        <v>42856</v>
      </c>
      <c r="E403" s="335" t="s">
        <v>6429</v>
      </c>
      <c r="F403" s="360">
        <v>117.14</v>
      </c>
      <c r="G403" s="532">
        <v>42886</v>
      </c>
      <c r="H403" s="58" t="s">
        <v>6535</v>
      </c>
      <c r="I403" s="48" t="s">
        <v>1</v>
      </c>
    </row>
    <row r="404" spans="1:9" s="528" customFormat="1" ht="60" x14ac:dyDescent="0.25">
      <c r="A404" s="58"/>
      <c r="B404" s="48"/>
      <c r="C404" s="58"/>
      <c r="D404" s="530">
        <v>42856</v>
      </c>
      <c r="E404" s="335" t="s">
        <v>6392</v>
      </c>
      <c r="F404" s="360">
        <v>63.9</v>
      </c>
      <c r="G404" s="532">
        <v>42886</v>
      </c>
      <c r="H404" s="58" t="s">
        <v>6535</v>
      </c>
      <c r="I404" s="48" t="s">
        <v>1</v>
      </c>
    </row>
    <row r="405" spans="1:9" s="528" customFormat="1" x14ac:dyDescent="0.25">
      <c r="A405" s="58"/>
      <c r="B405" s="48"/>
      <c r="C405" s="58"/>
      <c r="D405" s="530">
        <v>42886</v>
      </c>
      <c r="E405" s="335" t="s">
        <v>6415</v>
      </c>
      <c r="F405" s="360">
        <v>99.54</v>
      </c>
      <c r="G405" s="532">
        <v>42916</v>
      </c>
      <c r="H405" s="58" t="s">
        <v>1509</v>
      </c>
      <c r="I405" s="48"/>
    </row>
    <row r="406" spans="1:9" s="528" customFormat="1" x14ac:dyDescent="0.25">
      <c r="A406" s="564"/>
      <c r="B406" s="565"/>
      <c r="C406" s="564"/>
      <c r="D406" s="566">
        <v>42886</v>
      </c>
      <c r="E406" s="667" t="s">
        <v>6415</v>
      </c>
      <c r="F406" s="567">
        <v>463.3</v>
      </c>
      <c r="G406" s="568">
        <v>42887</v>
      </c>
      <c r="H406" s="564" t="s">
        <v>1509</v>
      </c>
      <c r="I406" s="565"/>
    </row>
    <row r="407" spans="1:9" s="528" customFormat="1" ht="15.75" thickBot="1" x14ac:dyDescent="0.3">
      <c r="A407" s="536"/>
      <c r="B407" s="537"/>
      <c r="C407" s="536"/>
      <c r="D407" s="538">
        <v>42886</v>
      </c>
      <c r="E407" s="537" t="s">
        <v>6415</v>
      </c>
      <c r="F407" s="539">
        <v>73</v>
      </c>
      <c r="G407" s="540">
        <v>42886</v>
      </c>
      <c r="H407" s="536" t="s">
        <v>1509</v>
      </c>
      <c r="I407" s="537"/>
    </row>
    <row r="408" spans="1:9" s="528" customFormat="1" x14ac:dyDescent="0.25">
      <c r="A408" s="531"/>
      <c r="B408" s="335"/>
      <c r="C408" s="531"/>
      <c r="D408" s="530">
        <v>42916</v>
      </c>
      <c r="E408" s="335" t="s">
        <v>6664</v>
      </c>
      <c r="F408" s="548">
        <v>183.68</v>
      </c>
      <c r="G408" s="532">
        <v>42916</v>
      </c>
      <c r="H408" s="58" t="s">
        <v>1509</v>
      </c>
      <c r="I408" s="335"/>
    </row>
    <row r="409" spans="1:9" s="528" customFormat="1" x14ac:dyDescent="0.25">
      <c r="A409" s="673"/>
      <c r="B409" s="675"/>
      <c r="C409" s="673"/>
      <c r="D409" s="674">
        <v>42916</v>
      </c>
      <c r="E409" s="675" t="s">
        <v>6664</v>
      </c>
      <c r="F409" s="676">
        <v>200</v>
      </c>
      <c r="G409" s="677">
        <v>42908</v>
      </c>
      <c r="H409" s="673" t="s">
        <v>1509</v>
      </c>
      <c r="I409" s="675"/>
    </row>
    <row r="410" spans="1:9" s="528" customFormat="1" x14ac:dyDescent="0.25">
      <c r="A410" s="58"/>
      <c r="B410" s="48"/>
      <c r="C410" s="58"/>
      <c r="D410" s="530">
        <v>42916</v>
      </c>
      <c r="E410" s="335" t="s">
        <v>6664</v>
      </c>
      <c r="F410" s="360">
        <v>222.14</v>
      </c>
      <c r="G410" s="532">
        <v>42916</v>
      </c>
      <c r="H410" s="58" t="s">
        <v>1509</v>
      </c>
      <c r="I410" s="95"/>
    </row>
    <row r="411" spans="1:9" s="528" customFormat="1" x14ac:dyDescent="0.25"/>
    <row r="412" spans="1:9" s="528" customFormat="1" x14ac:dyDescent="0.25">
      <c r="A412" s="58"/>
      <c r="B412" s="48"/>
      <c r="C412" s="58"/>
      <c r="D412" s="530">
        <v>42916</v>
      </c>
      <c r="E412" s="335" t="s">
        <v>6664</v>
      </c>
      <c r="F412" s="360">
        <v>152</v>
      </c>
      <c r="G412" s="532">
        <v>42916</v>
      </c>
      <c r="H412" s="58" t="s">
        <v>1509</v>
      </c>
      <c r="I412" s="48"/>
    </row>
    <row r="413" spans="1:9" s="528" customFormat="1" x14ac:dyDescent="0.25">
      <c r="A413" s="58"/>
      <c r="B413" s="48"/>
      <c r="C413" s="58"/>
      <c r="D413" s="530">
        <v>42916</v>
      </c>
      <c r="E413" s="335" t="s">
        <v>6664</v>
      </c>
      <c r="F413" s="360">
        <v>185.21</v>
      </c>
      <c r="G413" s="532">
        <v>42968</v>
      </c>
      <c r="H413" s="691" t="s">
        <v>1509</v>
      </c>
      <c r="I413" s="48" t="s">
        <v>1</v>
      </c>
    </row>
    <row r="414" spans="1:9" s="528" customFormat="1" x14ac:dyDescent="0.25">
      <c r="A414" s="58"/>
      <c r="B414" s="48"/>
      <c r="C414" s="58"/>
      <c r="D414" s="530">
        <v>42916</v>
      </c>
      <c r="E414" s="335" t="s">
        <v>6664</v>
      </c>
      <c r="F414" s="360">
        <v>3331.91</v>
      </c>
      <c r="G414" s="532">
        <v>42916</v>
      </c>
      <c r="H414" s="58" t="s">
        <v>1509</v>
      </c>
      <c r="I414" s="48"/>
    </row>
    <row r="415" spans="1:9" s="528" customFormat="1" x14ac:dyDescent="0.25">
      <c r="A415" s="58"/>
      <c r="B415" s="48"/>
      <c r="C415" s="58"/>
      <c r="D415" s="530">
        <v>42916</v>
      </c>
      <c r="E415" s="335" t="s">
        <v>6664</v>
      </c>
      <c r="F415" s="360">
        <v>100.27</v>
      </c>
      <c r="G415" s="532">
        <v>42916</v>
      </c>
      <c r="H415" s="58" t="s">
        <v>1509</v>
      </c>
      <c r="I415" s="48"/>
    </row>
    <row r="416" spans="1:9" s="528" customFormat="1" x14ac:dyDescent="0.25">
      <c r="A416" s="564"/>
      <c r="B416" s="565"/>
      <c r="C416" s="564"/>
      <c r="D416" s="566">
        <v>42916</v>
      </c>
      <c r="E416" s="667" t="s">
        <v>6664</v>
      </c>
      <c r="F416" s="567">
        <v>1249.69</v>
      </c>
      <c r="G416" s="568">
        <v>42901</v>
      </c>
      <c r="H416" s="564" t="s">
        <v>1509</v>
      </c>
      <c r="I416" s="565"/>
    </row>
    <row r="417" spans="1:10" s="528" customFormat="1" ht="15.75" thickBot="1" x14ac:dyDescent="0.3">
      <c r="A417" s="536"/>
      <c r="B417" s="537"/>
      <c r="C417" s="536"/>
      <c r="D417" s="538">
        <v>42916</v>
      </c>
      <c r="E417" s="537" t="s">
        <v>6664</v>
      </c>
      <c r="F417" s="539">
        <v>73</v>
      </c>
      <c r="G417" s="532">
        <v>42936</v>
      </c>
      <c r="H417" s="536" t="s">
        <v>1509</v>
      </c>
      <c r="I417" s="537"/>
    </row>
    <row r="418" spans="1:10" x14ac:dyDescent="0.25">
      <c r="A418" s="531"/>
      <c r="B418" s="335"/>
      <c r="C418" s="531"/>
      <c r="D418" s="530">
        <v>42947</v>
      </c>
      <c r="E418" s="335" t="s">
        <v>6791</v>
      </c>
      <c r="F418" s="548">
        <v>96.1</v>
      </c>
      <c r="G418" s="55">
        <v>42944</v>
      </c>
      <c r="H418" s="58" t="s">
        <v>1509</v>
      </c>
      <c r="I418" s="335"/>
    </row>
    <row r="419" spans="1:10" x14ac:dyDescent="0.25">
      <c r="A419" s="58"/>
      <c r="B419" s="48"/>
      <c r="C419" s="58"/>
      <c r="D419" s="530">
        <v>42947</v>
      </c>
      <c r="E419" s="335" t="s">
        <v>6791</v>
      </c>
      <c r="F419" s="360">
        <v>137.69999999999999</v>
      </c>
      <c r="G419" s="55">
        <v>42944</v>
      </c>
      <c r="H419" s="58" t="s">
        <v>1509</v>
      </c>
      <c r="I419" s="95"/>
    </row>
    <row r="420" spans="1:10" x14ac:dyDescent="0.25">
      <c r="A420" s="58"/>
      <c r="B420" s="48"/>
      <c r="C420" s="58"/>
      <c r="D420" s="530">
        <v>42947</v>
      </c>
      <c r="E420" s="335" t="s">
        <v>6791</v>
      </c>
      <c r="F420" s="360">
        <v>160</v>
      </c>
      <c r="G420" s="55">
        <v>42944</v>
      </c>
      <c r="H420" s="58" t="s">
        <v>1509</v>
      </c>
      <c r="I420" s="48"/>
    </row>
    <row r="421" spans="1:10" x14ac:dyDescent="0.25">
      <c r="A421" s="58"/>
      <c r="B421" s="335"/>
      <c r="C421" s="58"/>
      <c r="D421" s="530">
        <v>42947</v>
      </c>
      <c r="E421" s="335" t="s">
        <v>6791</v>
      </c>
      <c r="F421" s="360">
        <v>31.8</v>
      </c>
      <c r="G421" s="55">
        <v>42944</v>
      </c>
      <c r="H421" s="58" t="s">
        <v>1509</v>
      </c>
      <c r="I421" s="48"/>
    </row>
    <row r="422" spans="1:10" x14ac:dyDescent="0.25">
      <c r="A422" s="58"/>
      <c r="B422" s="48"/>
      <c r="C422" s="58"/>
      <c r="D422" s="530">
        <v>42917</v>
      </c>
      <c r="E422" s="335" t="s">
        <v>6791</v>
      </c>
      <c r="F422" s="360">
        <v>1189.8800000000001</v>
      </c>
      <c r="G422" s="55">
        <v>42936</v>
      </c>
      <c r="H422" s="58" t="s">
        <v>1509</v>
      </c>
      <c r="I422" s="48"/>
    </row>
    <row r="423" spans="1:10" x14ac:dyDescent="0.25">
      <c r="A423" s="58"/>
      <c r="B423" s="48"/>
      <c r="C423" s="58"/>
      <c r="D423" s="530">
        <v>42947</v>
      </c>
      <c r="E423" s="335" t="s">
        <v>6791</v>
      </c>
      <c r="F423" s="360">
        <v>229.32</v>
      </c>
      <c r="G423" s="55">
        <v>42944</v>
      </c>
      <c r="H423" s="58" t="s">
        <v>1509</v>
      </c>
      <c r="I423" s="48"/>
    </row>
    <row r="424" spans="1:10" x14ac:dyDescent="0.25">
      <c r="A424" s="564"/>
      <c r="B424" s="565"/>
      <c r="C424" s="58"/>
      <c r="D424" s="579">
        <v>42917</v>
      </c>
      <c r="E424" s="335" t="s">
        <v>6981</v>
      </c>
      <c r="F424" s="360">
        <v>258.05</v>
      </c>
      <c r="G424" s="59">
        <v>42949</v>
      </c>
      <c r="H424" s="564" t="s">
        <v>1509</v>
      </c>
      <c r="I424" s="565"/>
    </row>
    <row r="425" spans="1:10" x14ac:dyDescent="0.25">
      <c r="A425" s="58"/>
      <c r="B425" s="48"/>
      <c r="C425" s="58"/>
      <c r="D425" s="579">
        <v>42947</v>
      </c>
      <c r="E425" s="48" t="s">
        <v>6791</v>
      </c>
      <c r="F425" s="360">
        <v>212.2</v>
      </c>
      <c r="G425" s="55">
        <v>42944</v>
      </c>
      <c r="H425" s="58" t="s">
        <v>1509</v>
      </c>
      <c r="I425" s="565"/>
      <c r="J425" s="441"/>
    </row>
    <row r="426" spans="1:10" s="69" customFormat="1" x14ac:dyDescent="0.25">
      <c r="A426" s="58"/>
      <c r="B426" s="48"/>
      <c r="C426" s="58"/>
      <c r="D426" s="579">
        <v>42917</v>
      </c>
      <c r="E426" s="48" t="s">
        <v>6931</v>
      </c>
      <c r="F426" s="360">
        <v>359.54</v>
      </c>
      <c r="G426" s="55">
        <v>42968</v>
      </c>
      <c r="H426" s="58" t="s">
        <v>1509</v>
      </c>
      <c r="I426" s="48" t="s">
        <v>1</v>
      </c>
    </row>
    <row r="427" spans="1:10" x14ac:dyDescent="0.25">
      <c r="A427" s="692"/>
      <c r="B427" s="693"/>
      <c r="C427" s="692"/>
      <c r="D427" s="694">
        <v>42917</v>
      </c>
      <c r="E427" s="693" t="s">
        <v>6930</v>
      </c>
      <c r="F427" s="695">
        <v>150.02000000000001</v>
      </c>
      <c r="G427" s="696">
        <v>42968</v>
      </c>
      <c r="H427" s="692" t="s">
        <v>1509</v>
      </c>
      <c r="I427" s="693" t="s">
        <v>1</v>
      </c>
    </row>
    <row r="428" spans="1:10" ht="15.75" thickBot="1" x14ac:dyDescent="0.3">
      <c r="A428" s="697"/>
      <c r="B428" s="698"/>
      <c r="C428" s="697"/>
      <c r="D428" s="699">
        <v>42917</v>
      </c>
      <c r="E428" s="698" t="s">
        <v>6791</v>
      </c>
      <c r="F428" s="700">
        <v>73</v>
      </c>
      <c r="G428" s="701">
        <v>42947</v>
      </c>
      <c r="H428" s="697" t="s">
        <v>1509</v>
      </c>
      <c r="I428" s="698"/>
    </row>
    <row r="429" spans="1:10" ht="15.75" thickTop="1" x14ac:dyDescent="0.25">
      <c r="A429" s="531"/>
      <c r="B429" s="335"/>
      <c r="C429" s="275"/>
      <c r="D429" s="530">
        <v>42948</v>
      </c>
      <c r="E429" s="274" t="s">
        <v>6982</v>
      </c>
      <c r="F429" s="548">
        <v>206.39</v>
      </c>
      <c r="G429" s="532">
        <v>42979</v>
      </c>
      <c r="H429" s="273" t="s">
        <v>1509</v>
      </c>
      <c r="I429" s="333"/>
    </row>
    <row r="430" spans="1:10" x14ac:dyDescent="0.25">
      <c r="A430" s="692"/>
      <c r="B430" s="693"/>
      <c r="C430" s="709"/>
      <c r="D430" s="694">
        <v>42948</v>
      </c>
      <c r="E430" s="710" t="s">
        <v>6982</v>
      </c>
      <c r="F430" s="695">
        <v>88</v>
      </c>
      <c r="G430" s="532">
        <v>42980</v>
      </c>
      <c r="H430" s="711" t="s">
        <v>1509</v>
      </c>
      <c r="I430" s="712"/>
    </row>
    <row r="431" spans="1:10" x14ac:dyDescent="0.25">
      <c r="A431" s="692"/>
      <c r="B431" s="693"/>
      <c r="C431" s="709"/>
      <c r="D431" s="694">
        <v>42948</v>
      </c>
      <c r="E431" s="710" t="s">
        <v>6982</v>
      </c>
      <c r="F431" s="695">
        <v>317.29000000000002</v>
      </c>
      <c r="G431" s="532">
        <v>42981</v>
      </c>
      <c r="H431" s="711" t="s">
        <v>1509</v>
      </c>
      <c r="I431" s="712"/>
    </row>
    <row r="432" spans="1:10" x14ac:dyDescent="0.25">
      <c r="A432" s="713"/>
      <c r="B432" s="714"/>
      <c r="C432" s="715"/>
      <c r="D432" s="716">
        <v>42948</v>
      </c>
      <c r="E432" s="717" t="s">
        <v>6982</v>
      </c>
      <c r="F432" s="695">
        <v>118.08</v>
      </c>
      <c r="G432" s="532">
        <v>42982</v>
      </c>
      <c r="H432" s="718" t="s">
        <v>1509</v>
      </c>
      <c r="I432" s="719"/>
    </row>
    <row r="433" spans="1:13" x14ac:dyDescent="0.25">
      <c r="A433" s="692"/>
      <c r="B433" s="693"/>
      <c r="C433" s="709"/>
      <c r="D433" s="694">
        <v>42948</v>
      </c>
      <c r="E433" s="710" t="s">
        <v>6982</v>
      </c>
      <c r="F433" s="695">
        <v>67.819999999999993</v>
      </c>
      <c r="G433" s="532">
        <v>42983</v>
      </c>
      <c r="H433" s="711" t="s">
        <v>1509</v>
      </c>
      <c r="I433" s="712"/>
      <c r="M433" s="50" t="s">
        <v>1301</v>
      </c>
    </row>
    <row r="434" spans="1:13" x14ac:dyDescent="0.25">
      <c r="A434" s="692"/>
      <c r="B434" s="693"/>
      <c r="C434" s="692"/>
      <c r="D434" s="694">
        <v>42917</v>
      </c>
      <c r="E434" s="693" t="s">
        <v>6791</v>
      </c>
      <c r="F434" s="695">
        <v>73</v>
      </c>
      <c r="G434" s="532">
        <v>42984</v>
      </c>
      <c r="H434" s="692" t="s">
        <v>1509</v>
      </c>
      <c r="I434" s="693"/>
      <c r="J434" s="632"/>
    </row>
    <row r="435" spans="1:13" x14ac:dyDescent="0.25">
      <c r="A435" s="692"/>
      <c r="B435" s="693"/>
      <c r="C435" s="692"/>
      <c r="D435" s="694">
        <v>42948</v>
      </c>
      <c r="E435" s="693" t="s">
        <v>6982</v>
      </c>
      <c r="F435" s="695">
        <v>722.87</v>
      </c>
      <c r="G435" s="708">
        <v>42996</v>
      </c>
      <c r="H435" s="692" t="s">
        <v>1509</v>
      </c>
      <c r="I435" s="693"/>
    </row>
    <row r="436" spans="1:13" ht="15.75" thickBot="1" x14ac:dyDescent="0.3">
      <c r="A436" s="536"/>
      <c r="B436" s="537"/>
      <c r="C436" s="536"/>
      <c r="D436" s="538">
        <v>42916</v>
      </c>
      <c r="E436" s="537" t="s">
        <v>6664</v>
      </c>
      <c r="F436" s="539">
        <v>14.5</v>
      </c>
      <c r="G436" s="720">
        <v>42996</v>
      </c>
      <c r="H436" s="536" t="s">
        <v>1509</v>
      </c>
      <c r="I436" s="423" t="s">
        <v>1</v>
      </c>
    </row>
    <row r="437" spans="1:13" x14ac:dyDescent="0.25">
      <c r="A437" s="273"/>
      <c r="B437" s="274"/>
      <c r="C437" s="275"/>
      <c r="D437" s="530">
        <v>42979</v>
      </c>
      <c r="E437" s="335" t="s">
        <v>7108</v>
      </c>
      <c r="F437" s="787">
        <v>145.80000000000001</v>
      </c>
      <c r="G437" s="278">
        <v>43010</v>
      </c>
      <c r="H437" s="273" t="s">
        <v>1509</v>
      </c>
      <c r="I437" s="333"/>
    </row>
    <row r="438" spans="1:13" x14ac:dyDescent="0.25">
      <c r="A438" s="60"/>
      <c r="B438" s="43"/>
      <c r="C438" s="57"/>
      <c r="D438" s="694">
        <v>42979</v>
      </c>
      <c r="E438" s="48" t="s">
        <v>7108</v>
      </c>
      <c r="F438" s="360">
        <v>160</v>
      </c>
      <c r="G438" s="55">
        <v>43010</v>
      </c>
      <c r="H438" s="273" t="s">
        <v>1509</v>
      </c>
      <c r="I438" s="45"/>
    </row>
    <row r="439" spans="1:13" x14ac:dyDescent="0.25">
      <c r="A439" s="60"/>
      <c r="B439" s="43"/>
      <c r="C439" s="57"/>
      <c r="D439" s="694">
        <v>42979</v>
      </c>
      <c r="E439" s="48" t="s">
        <v>7108</v>
      </c>
      <c r="F439" s="360">
        <v>3224.65</v>
      </c>
      <c r="G439" s="278">
        <v>43010</v>
      </c>
      <c r="H439" s="273" t="s">
        <v>1509</v>
      </c>
      <c r="I439" s="45"/>
    </row>
    <row r="440" spans="1:13" x14ac:dyDescent="0.25">
      <c r="A440" s="60"/>
      <c r="B440" s="43"/>
      <c r="C440" s="57"/>
      <c r="D440" s="694">
        <v>42979</v>
      </c>
      <c r="E440" s="48" t="s">
        <v>7108</v>
      </c>
      <c r="F440" s="360">
        <v>103.32</v>
      </c>
      <c r="G440" s="55">
        <v>43010</v>
      </c>
      <c r="H440" s="273" t="s">
        <v>1509</v>
      </c>
      <c r="I440" s="45"/>
    </row>
    <row r="441" spans="1:13" x14ac:dyDescent="0.25">
      <c r="A441" s="60"/>
      <c r="B441" s="43"/>
      <c r="C441" s="57"/>
      <c r="D441" s="694">
        <v>42979</v>
      </c>
      <c r="E441" s="48" t="s">
        <v>7108</v>
      </c>
      <c r="F441" s="360">
        <v>62.48</v>
      </c>
      <c r="G441" s="278">
        <v>43010</v>
      </c>
      <c r="H441" s="273" t="s">
        <v>1509</v>
      </c>
      <c r="I441" s="45"/>
    </row>
    <row r="442" spans="1:13" x14ac:dyDescent="0.25">
      <c r="A442" s="60"/>
      <c r="B442" s="43"/>
      <c r="C442" s="57"/>
      <c r="D442" s="694">
        <v>42979</v>
      </c>
      <c r="E442" s="48" t="s">
        <v>7108</v>
      </c>
      <c r="F442" s="360">
        <v>236.7</v>
      </c>
      <c r="G442" s="55">
        <v>43010</v>
      </c>
      <c r="H442" s="273" t="s">
        <v>1509</v>
      </c>
      <c r="I442" s="45"/>
    </row>
    <row r="443" spans="1:13" ht="15.75" thickBot="1" x14ac:dyDescent="0.3">
      <c r="A443" s="536"/>
      <c r="B443" s="537"/>
      <c r="C443" s="536"/>
      <c r="D443" s="538">
        <v>42979</v>
      </c>
      <c r="E443" s="537" t="s">
        <v>7108</v>
      </c>
      <c r="F443" s="539">
        <v>152.46</v>
      </c>
      <c r="G443" s="284">
        <v>43010</v>
      </c>
      <c r="H443" s="536" t="s">
        <v>1509</v>
      </c>
      <c r="I443" s="537" t="s">
        <v>1</v>
      </c>
    </row>
    <row r="444" spans="1:13" x14ac:dyDescent="0.25">
      <c r="A444" s="531"/>
      <c r="B444" s="335"/>
      <c r="C444" s="531"/>
      <c r="D444" s="530">
        <v>42979</v>
      </c>
      <c r="E444" s="335" t="s">
        <v>7108</v>
      </c>
      <c r="F444" s="548">
        <v>64.2</v>
      </c>
      <c r="G444" s="419">
        <v>43039</v>
      </c>
      <c r="H444" s="531" t="s">
        <v>1509</v>
      </c>
      <c r="I444" s="335" t="s">
        <v>1</v>
      </c>
    </row>
    <row r="445" spans="1:13" x14ac:dyDescent="0.25">
      <c r="A445" s="273"/>
      <c r="B445" s="274"/>
      <c r="C445" s="58"/>
      <c r="D445" s="579">
        <v>43009</v>
      </c>
      <c r="E445" s="48" t="s">
        <v>7308</v>
      </c>
      <c r="F445" s="360">
        <v>176.81</v>
      </c>
      <c r="G445" s="44">
        <v>43039</v>
      </c>
      <c r="H445" s="58" t="s">
        <v>1509</v>
      </c>
      <c r="I445" s="48"/>
    </row>
    <row r="446" spans="1:13" x14ac:dyDescent="0.25">
      <c r="A446" s="60"/>
      <c r="B446" s="43"/>
      <c r="C446" s="58"/>
      <c r="D446" s="579">
        <v>43009</v>
      </c>
      <c r="E446" s="48" t="s">
        <v>7308</v>
      </c>
      <c r="F446" s="360">
        <v>176</v>
      </c>
      <c r="G446" s="44">
        <v>43039</v>
      </c>
      <c r="H446" s="58" t="s">
        <v>1509</v>
      </c>
      <c r="I446" s="48" t="s">
        <v>1</v>
      </c>
    </row>
    <row r="447" spans="1:13" x14ac:dyDescent="0.25">
      <c r="A447" s="60"/>
      <c r="B447" s="43"/>
      <c r="C447" s="58"/>
      <c r="D447" s="579">
        <v>43009</v>
      </c>
      <c r="E447" s="48" t="s">
        <v>7308</v>
      </c>
      <c r="F447" s="360">
        <v>2764.03</v>
      </c>
      <c r="G447" s="44">
        <v>43039</v>
      </c>
      <c r="H447" s="58" t="s">
        <v>1509</v>
      </c>
      <c r="I447" s="48"/>
    </row>
    <row r="448" spans="1:13" x14ac:dyDescent="0.25">
      <c r="A448" s="60"/>
      <c r="B448" s="43"/>
      <c r="C448" s="58"/>
      <c r="D448" s="579">
        <v>43009</v>
      </c>
      <c r="E448" s="48" t="s">
        <v>7308</v>
      </c>
      <c r="F448" s="360">
        <v>110.7</v>
      </c>
      <c r="G448" s="44">
        <v>43039</v>
      </c>
      <c r="H448" s="58" t="s">
        <v>1509</v>
      </c>
      <c r="I448" s="48"/>
    </row>
    <row r="449" spans="1:9" x14ac:dyDescent="0.25">
      <c r="A449" s="60"/>
      <c r="B449" s="43"/>
      <c r="C449" s="58"/>
      <c r="D449" s="579">
        <v>43009</v>
      </c>
      <c r="E449" s="48" t="s">
        <v>7308</v>
      </c>
      <c r="F449" s="360">
        <v>40.36</v>
      </c>
      <c r="G449" s="44">
        <v>43039</v>
      </c>
      <c r="H449" s="58" t="s">
        <v>1509</v>
      </c>
      <c r="I449" s="48" t="s">
        <v>1</v>
      </c>
    </row>
    <row r="450" spans="1:9" x14ac:dyDescent="0.25">
      <c r="A450" s="718"/>
      <c r="B450" s="717"/>
      <c r="C450" s="713"/>
      <c r="D450" s="716">
        <v>43009</v>
      </c>
      <c r="E450" s="714" t="s">
        <v>7308</v>
      </c>
      <c r="F450" s="721">
        <v>149.9</v>
      </c>
      <c r="G450" s="732">
        <v>43039</v>
      </c>
      <c r="H450" s="58" t="s">
        <v>1509</v>
      </c>
      <c r="I450" s="714"/>
    </row>
    <row r="451" spans="1:9" ht="15.75" thickBot="1" x14ac:dyDescent="0.3">
      <c r="A451" s="536"/>
      <c r="B451" s="537"/>
      <c r="C451" s="536"/>
      <c r="D451" s="538">
        <v>43009</v>
      </c>
      <c r="E451" s="537" t="s">
        <v>7308</v>
      </c>
      <c r="F451" s="539">
        <v>441.48</v>
      </c>
      <c r="G451" s="424">
        <v>43039</v>
      </c>
      <c r="H451" s="536" t="s">
        <v>1509</v>
      </c>
      <c r="I451" s="537" t="s">
        <v>1</v>
      </c>
    </row>
    <row r="452" spans="1:9" x14ac:dyDescent="0.25">
      <c r="A452" s="531"/>
      <c r="B452" s="335"/>
      <c r="C452" s="531"/>
      <c r="D452" s="530">
        <v>42979</v>
      </c>
      <c r="E452" s="335" t="s">
        <v>7108</v>
      </c>
      <c r="F452" s="548">
        <v>2.92</v>
      </c>
      <c r="G452" s="278">
        <v>43069</v>
      </c>
      <c r="H452" s="531" t="s">
        <v>1509</v>
      </c>
      <c r="I452" s="335" t="s">
        <v>1</v>
      </c>
    </row>
    <row r="453" spans="1:9" x14ac:dyDescent="0.25">
      <c r="A453" s="58"/>
      <c r="B453" s="48"/>
      <c r="C453" s="58"/>
      <c r="D453" s="579">
        <v>43040</v>
      </c>
      <c r="E453" s="48" t="s">
        <v>7445</v>
      </c>
      <c r="F453" s="360">
        <v>113.4</v>
      </c>
      <c r="G453" s="55">
        <v>43069</v>
      </c>
      <c r="H453" s="58" t="s">
        <v>1509</v>
      </c>
      <c r="I453" s="48"/>
    </row>
    <row r="454" spans="1:9" x14ac:dyDescent="0.25">
      <c r="A454" s="58"/>
      <c r="B454" s="48"/>
      <c r="C454" s="58"/>
      <c r="D454" s="579">
        <v>43040</v>
      </c>
      <c r="E454" s="48" t="s">
        <v>7445</v>
      </c>
      <c r="F454" s="360">
        <v>168</v>
      </c>
      <c r="G454" s="55">
        <v>43069</v>
      </c>
      <c r="H454" s="531" t="s">
        <v>1509</v>
      </c>
      <c r="I454" s="48" t="s">
        <v>1</v>
      </c>
    </row>
    <row r="455" spans="1:9" x14ac:dyDescent="0.25">
      <c r="A455" s="58"/>
      <c r="B455" s="48"/>
      <c r="C455" s="764"/>
      <c r="D455" s="579">
        <v>43040</v>
      </c>
      <c r="E455" s="48" t="s">
        <v>7445</v>
      </c>
      <c r="F455" s="58">
        <v>3398.15</v>
      </c>
      <c r="G455" s="55">
        <v>43069</v>
      </c>
      <c r="H455" s="58" t="s">
        <v>1509</v>
      </c>
      <c r="I455" s="48"/>
    </row>
    <row r="456" spans="1:9" x14ac:dyDescent="0.25">
      <c r="A456" s="58"/>
      <c r="B456" s="48"/>
      <c r="C456" s="58"/>
      <c r="D456" s="579">
        <v>43040</v>
      </c>
      <c r="E456" s="48" t="s">
        <v>7445</v>
      </c>
      <c r="F456" s="360">
        <v>81.180000000000007</v>
      </c>
      <c r="G456" s="55">
        <v>43069</v>
      </c>
      <c r="H456" s="531" t="s">
        <v>1509</v>
      </c>
      <c r="I456" s="48"/>
    </row>
    <row r="457" spans="1:9" x14ac:dyDescent="0.25">
      <c r="A457" s="58"/>
      <c r="B457" s="48"/>
      <c r="C457" s="58"/>
      <c r="D457" s="579">
        <v>43040</v>
      </c>
      <c r="E457" s="48" t="s">
        <v>7445</v>
      </c>
      <c r="F457" s="360">
        <v>84.7</v>
      </c>
      <c r="G457" s="55">
        <v>43069</v>
      </c>
      <c r="H457" s="58" t="s">
        <v>1509</v>
      </c>
      <c r="I457" s="48"/>
    </row>
    <row r="458" spans="1:9" x14ac:dyDescent="0.25">
      <c r="A458" s="713"/>
      <c r="B458" s="48"/>
      <c r="C458" s="713"/>
      <c r="D458" s="579">
        <v>43040</v>
      </c>
      <c r="E458" s="48" t="s">
        <v>7445</v>
      </c>
      <c r="F458" s="721">
        <v>17.02</v>
      </c>
      <c r="G458" s="55">
        <v>43069</v>
      </c>
      <c r="H458" s="531" t="s">
        <v>1509</v>
      </c>
      <c r="I458" s="714"/>
    </row>
    <row r="459" spans="1:9" ht="15.75" thickBot="1" x14ac:dyDescent="0.3">
      <c r="A459" s="536"/>
      <c r="B459" s="537"/>
      <c r="C459" s="536"/>
      <c r="D459" s="538">
        <v>43040</v>
      </c>
      <c r="E459" s="537" t="s">
        <v>7445</v>
      </c>
      <c r="F459" s="539">
        <v>96.35</v>
      </c>
      <c r="G459" s="284">
        <v>43069</v>
      </c>
      <c r="H459" s="536" t="s">
        <v>1509</v>
      </c>
      <c r="I459" s="537"/>
    </row>
    <row r="460" spans="1:9" x14ac:dyDescent="0.25">
      <c r="A460" s="723"/>
      <c r="B460" s="724"/>
      <c r="C460" s="723"/>
      <c r="D460" s="725">
        <v>43100</v>
      </c>
      <c r="E460" s="724" t="s">
        <v>7495</v>
      </c>
      <c r="F460" s="726">
        <v>1010.13</v>
      </c>
      <c r="G460" s="727"/>
      <c r="H460" s="723"/>
      <c r="I460" s="724"/>
    </row>
    <row r="461" spans="1:9" x14ac:dyDescent="0.25">
      <c r="A461" s="549"/>
      <c r="B461" s="535"/>
      <c r="C461" s="549"/>
      <c r="D461" s="722">
        <v>43100</v>
      </c>
      <c r="E461" s="535" t="s">
        <v>7495</v>
      </c>
      <c r="F461" s="550">
        <v>58.83</v>
      </c>
      <c r="G461" s="86"/>
      <c r="H461" s="549"/>
      <c r="I461" s="535"/>
    </row>
    <row r="462" spans="1:9" x14ac:dyDescent="0.25">
      <c r="A462" s="549"/>
      <c r="B462" s="535"/>
      <c r="C462" s="549"/>
      <c r="D462" s="722">
        <v>43100</v>
      </c>
      <c r="E462" s="535" t="s">
        <v>7495</v>
      </c>
      <c r="F462" s="550">
        <v>136</v>
      </c>
      <c r="G462" s="86"/>
      <c r="H462" s="549"/>
      <c r="I462" s="535"/>
    </row>
    <row r="463" spans="1:9" x14ac:dyDescent="0.25">
      <c r="A463" s="549"/>
      <c r="B463" s="535"/>
      <c r="C463" s="549"/>
      <c r="D463" s="722">
        <v>43100</v>
      </c>
      <c r="E463" s="535" t="s">
        <v>7495</v>
      </c>
      <c r="F463" s="550">
        <v>129.12</v>
      </c>
      <c r="G463" s="86"/>
      <c r="H463" s="549"/>
      <c r="I463" s="535"/>
    </row>
    <row r="464" spans="1:9" x14ac:dyDescent="0.25">
      <c r="A464" s="549"/>
      <c r="B464" s="535"/>
      <c r="C464" s="549"/>
      <c r="D464" s="722">
        <v>43100</v>
      </c>
      <c r="E464" s="535" t="s">
        <v>7495</v>
      </c>
      <c r="F464" s="550">
        <v>48.76</v>
      </c>
      <c r="G464" s="86"/>
      <c r="H464" s="549"/>
      <c r="I464" s="535"/>
    </row>
    <row r="465" spans="1:9" ht="15.75" thickBot="1" x14ac:dyDescent="0.3">
      <c r="A465" s="782"/>
      <c r="B465" s="783"/>
      <c r="C465" s="782"/>
      <c r="D465" s="784">
        <v>43100</v>
      </c>
      <c r="E465" s="783" t="s">
        <v>7495</v>
      </c>
      <c r="F465" s="785">
        <v>75.2</v>
      </c>
      <c r="G465" s="786"/>
      <c r="H465" s="782"/>
      <c r="I465" s="783"/>
    </row>
    <row r="466" spans="1:9" x14ac:dyDescent="0.25">
      <c r="A466" s="723"/>
      <c r="B466" s="724"/>
      <c r="C466" s="723"/>
      <c r="D466" s="725"/>
      <c r="E466" s="724"/>
      <c r="F466" s="726"/>
      <c r="G466" s="727"/>
      <c r="H466" s="723"/>
      <c r="I466" s="724"/>
    </row>
    <row r="467" spans="1:9" x14ac:dyDescent="0.25">
      <c r="A467" s="549"/>
      <c r="B467" s="535"/>
      <c r="C467" s="549"/>
      <c r="D467" s="722"/>
      <c r="E467" s="535"/>
      <c r="F467" s="550"/>
      <c r="G467" s="86"/>
      <c r="H467" s="549"/>
      <c r="I467" s="535"/>
    </row>
    <row r="468" spans="1:9" x14ac:dyDescent="0.25">
      <c r="A468" s="549"/>
      <c r="B468" s="535"/>
      <c r="C468" s="549"/>
      <c r="D468" s="722"/>
      <c r="E468" s="535"/>
      <c r="F468" s="550"/>
      <c r="G468" s="86"/>
      <c r="H468" s="549"/>
      <c r="I468" s="535"/>
    </row>
    <row r="469" spans="1:9" x14ac:dyDescent="0.25">
      <c r="A469" s="549"/>
      <c r="B469" s="535"/>
      <c r="C469" s="549"/>
      <c r="D469" s="722"/>
      <c r="E469" s="535"/>
      <c r="F469" s="550"/>
      <c r="G469" s="86"/>
      <c r="H469" s="549"/>
      <c r="I469" s="535"/>
    </row>
    <row r="470" spans="1:9" x14ac:dyDescent="0.25">
      <c r="A470" s="66"/>
      <c r="B470" s="1"/>
      <c r="C470" s="66"/>
      <c r="D470" s="66"/>
      <c r="E470" s="1"/>
      <c r="F470" s="66"/>
      <c r="G470" s="81"/>
      <c r="H470" s="66"/>
    </row>
    <row r="471" spans="1:9" x14ac:dyDescent="0.25">
      <c r="A471" s="66"/>
      <c r="B471" s="1"/>
      <c r="C471" s="66"/>
      <c r="D471" s="66"/>
      <c r="E471" s="1"/>
      <c r="F471" s="66"/>
      <c r="G471" s="81"/>
      <c r="H471" s="66"/>
    </row>
    <row r="472" spans="1:9" x14ac:dyDescent="0.25">
      <c r="A472" s="66"/>
      <c r="B472" s="1"/>
      <c r="C472" s="66"/>
      <c r="D472" s="66"/>
      <c r="E472" s="1"/>
      <c r="F472" s="66"/>
      <c r="G472" s="81"/>
      <c r="H472" s="66"/>
    </row>
  </sheetData>
  <autoFilter ref="A4:I417"/>
  <pageMargins left="0.25" right="0.25" top="0.75" bottom="0.75" header="0.3" footer="0.3"/>
  <pageSetup paperSize="9" scale="96" firstPageNumber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Z3230"/>
  <sheetViews>
    <sheetView zoomScale="90" zoomScaleNormal="90" workbookViewId="0">
      <pane xSplit="3" ySplit="4" topLeftCell="D2860" activePane="bottomRight" state="frozenSplit"/>
      <selection pane="topRight" activeCell="C1" sqref="C1"/>
      <selection pane="bottomLeft" activeCell="A5" sqref="A5"/>
      <selection pane="bottomRight" activeCell="F2892" sqref="F2892"/>
    </sheetView>
  </sheetViews>
  <sheetFormatPr baseColWidth="10" defaultColWidth="9.140625" defaultRowHeight="15" x14ac:dyDescent="0.25"/>
  <cols>
    <col min="1" max="1" width="6.7109375" style="117" customWidth="1"/>
    <col min="2" max="2" width="38" style="117" customWidth="1"/>
    <col min="3" max="3" width="28.7109375" style="1" customWidth="1"/>
    <col min="4" max="4" width="28.85546875" style="561" customWidth="1"/>
    <col min="5" max="5" width="17.140625" style="66" bestFit="1" customWidth="1"/>
    <col min="6" max="6" width="51.28515625" style="1" customWidth="1"/>
    <col min="7" max="7" width="21.42578125" style="466" customWidth="1"/>
    <col min="8" max="8" width="17.140625" style="81" customWidth="1"/>
    <col min="9" max="9" width="20.5703125" style="382" customWidth="1"/>
    <col min="10" max="10" width="19.42578125" style="80" customWidth="1"/>
    <col min="11" max="11" width="20" style="612" customWidth="1"/>
    <col min="12" max="12" width="24.7109375" style="1" customWidth="1"/>
    <col min="13" max="13" width="14.85546875" style="404" customWidth="1"/>
    <col min="14" max="14" width="24" style="368" customWidth="1"/>
    <col min="15" max="15" width="117" style="316" customWidth="1"/>
    <col min="16" max="16" width="21.7109375" style="507" customWidth="1"/>
    <col min="17" max="18" width="18.85546875" style="507" customWidth="1"/>
    <col min="19" max="19" width="25.7109375" style="1" customWidth="1"/>
    <col min="20" max="20" width="11.42578125" style="1" customWidth="1"/>
    <col min="21" max="21" width="9.140625" style="66"/>
    <col min="22" max="16384" width="9.140625" style="50"/>
  </cols>
  <sheetData>
    <row r="1" spans="1:21" ht="30" x14ac:dyDescent="0.25">
      <c r="A1" s="630"/>
      <c r="B1" s="349"/>
      <c r="C1" s="514"/>
      <c r="D1" s="593" t="s">
        <v>2279</v>
      </c>
      <c r="E1" s="350" t="s">
        <v>2</v>
      </c>
      <c r="F1" s="686"/>
      <c r="G1" s="762" t="s">
        <v>7446</v>
      </c>
    </row>
    <row r="2" spans="1:21" ht="26.25" x14ac:dyDescent="0.25">
      <c r="A2" s="664"/>
      <c r="C2" s="623"/>
      <c r="D2" s="50"/>
      <c r="E2" s="645"/>
      <c r="F2" s="623"/>
      <c r="G2" s="646"/>
      <c r="H2" s="648"/>
      <c r="I2" s="788" t="s">
        <v>4</v>
      </c>
      <c r="J2" s="788"/>
      <c r="K2" s="647"/>
      <c r="L2" s="623"/>
      <c r="M2" s="649"/>
      <c r="N2" s="669"/>
      <c r="O2" s="648"/>
      <c r="P2" s="650"/>
      <c r="Q2" s="650"/>
      <c r="R2" s="650"/>
      <c r="S2" s="648"/>
    </row>
    <row r="4" spans="1:21" s="194" customFormat="1" ht="31.5" x14ac:dyDescent="0.25">
      <c r="A4" s="352" t="s">
        <v>1751</v>
      </c>
      <c r="B4" s="352"/>
      <c r="C4" s="351"/>
      <c r="D4" s="373" t="s">
        <v>1829</v>
      </c>
      <c r="E4" s="351" t="s">
        <v>5</v>
      </c>
      <c r="F4" s="351"/>
      <c r="G4" s="362" t="s">
        <v>6</v>
      </c>
      <c r="H4" s="353" t="s">
        <v>6</v>
      </c>
      <c r="I4" s="383" t="s">
        <v>7</v>
      </c>
      <c r="J4" s="352" t="s">
        <v>8</v>
      </c>
      <c r="K4" s="608" t="s">
        <v>4635</v>
      </c>
      <c r="L4" s="351" t="s">
        <v>9</v>
      </c>
      <c r="M4" s="405" t="s">
        <v>3518</v>
      </c>
      <c r="N4" s="353" t="s">
        <v>10</v>
      </c>
      <c r="O4" s="671"/>
      <c r="P4" s="625" t="s">
        <v>11</v>
      </c>
      <c r="Q4" s="625" t="s">
        <v>5133</v>
      </c>
      <c r="R4" s="625" t="s">
        <v>5135</v>
      </c>
      <c r="S4" s="351" t="s">
        <v>12</v>
      </c>
      <c r="T4" s="351" t="s">
        <v>0</v>
      </c>
      <c r="U4" s="351" t="s">
        <v>4030</v>
      </c>
    </row>
    <row r="5" spans="1:21" s="67" customFormat="1" ht="30" hidden="1" customHeight="1" x14ac:dyDescent="0.25">
      <c r="A5" s="70">
        <v>1</v>
      </c>
      <c r="B5" s="70" t="s">
        <v>13</v>
      </c>
      <c r="C5" s="143" t="s">
        <v>14</v>
      </c>
      <c r="D5" s="346"/>
      <c r="E5" s="143"/>
      <c r="F5" s="144" t="s">
        <v>15</v>
      </c>
      <c r="G5" s="467">
        <v>41571</v>
      </c>
      <c r="H5" s="145">
        <v>41571</v>
      </c>
      <c r="I5" s="384">
        <v>1127.46</v>
      </c>
      <c r="J5" s="195">
        <v>1352.95</v>
      </c>
      <c r="K5" s="195"/>
      <c r="L5" s="143" t="s">
        <v>16</v>
      </c>
      <c r="M5" s="145">
        <v>41578</v>
      </c>
      <c r="N5" s="145">
        <v>41592</v>
      </c>
      <c r="O5" s="300"/>
      <c r="P5" s="144"/>
      <c r="Q5" s="144"/>
      <c r="R5" s="144"/>
      <c r="S5" s="144"/>
      <c r="T5" s="146" t="s">
        <v>1</v>
      </c>
      <c r="U5" s="553"/>
    </row>
    <row r="6" spans="1:21" s="67" customFormat="1" ht="45" hidden="1" customHeight="1" x14ac:dyDescent="0.25">
      <c r="A6" s="70">
        <v>2</v>
      </c>
      <c r="B6" s="70" t="s">
        <v>17</v>
      </c>
      <c r="C6" s="143">
        <v>7382</v>
      </c>
      <c r="D6" s="346"/>
      <c r="E6" s="143"/>
      <c r="F6" s="144" t="s">
        <v>18</v>
      </c>
      <c r="G6" s="467">
        <v>41541</v>
      </c>
      <c r="H6" s="145">
        <v>41541</v>
      </c>
      <c r="I6" s="384">
        <v>168.18</v>
      </c>
      <c r="J6" s="195">
        <v>179</v>
      </c>
      <c r="K6" s="391"/>
      <c r="L6" s="144" t="s">
        <v>19</v>
      </c>
      <c r="M6" s="145">
        <v>41541</v>
      </c>
      <c r="N6" s="145" t="s">
        <v>20</v>
      </c>
      <c r="O6" s="301"/>
      <c r="P6" s="144"/>
      <c r="Q6" s="144"/>
      <c r="R6" s="144"/>
      <c r="S6" s="144" t="s">
        <v>21</v>
      </c>
      <c r="T6" s="146" t="s">
        <v>1</v>
      </c>
      <c r="U6" s="553"/>
    </row>
    <row r="7" spans="1:21" s="67" customFormat="1" ht="15" hidden="1" customHeight="1" x14ac:dyDescent="0.25">
      <c r="A7" s="70">
        <v>3</v>
      </c>
      <c r="B7" s="70" t="s">
        <v>22</v>
      </c>
      <c r="C7" s="143" t="s">
        <v>23</v>
      </c>
      <c r="D7" s="346"/>
      <c r="E7" s="143"/>
      <c r="F7" s="144" t="s">
        <v>24</v>
      </c>
      <c r="G7" s="467">
        <v>41548</v>
      </c>
      <c r="H7" s="145">
        <v>41548</v>
      </c>
      <c r="I7" s="384">
        <v>1750</v>
      </c>
      <c r="J7" s="392">
        <v>1750</v>
      </c>
      <c r="K7" s="392"/>
      <c r="L7" s="143" t="s">
        <v>16</v>
      </c>
      <c r="M7" s="406" t="s">
        <v>25</v>
      </c>
      <c r="N7" s="149">
        <v>41618</v>
      </c>
      <c r="O7" s="300"/>
      <c r="P7" s="144"/>
      <c r="Q7" s="144"/>
      <c r="R7" s="144"/>
      <c r="S7" s="144"/>
      <c r="T7" s="146" t="s">
        <v>1</v>
      </c>
      <c r="U7" s="553"/>
    </row>
    <row r="8" spans="1:21" s="67" customFormat="1" ht="105" hidden="1" customHeight="1" x14ac:dyDescent="0.25">
      <c r="A8" s="70">
        <v>4</v>
      </c>
      <c r="B8" s="70" t="s">
        <v>26</v>
      </c>
      <c r="C8" s="143">
        <v>100416</v>
      </c>
      <c r="D8" s="346"/>
      <c r="E8" s="143"/>
      <c r="F8" s="144" t="s">
        <v>27</v>
      </c>
      <c r="G8" s="467">
        <v>41548</v>
      </c>
      <c r="H8" s="145">
        <v>41548</v>
      </c>
      <c r="I8" s="384">
        <v>15501.53</v>
      </c>
      <c r="J8" s="195">
        <v>18601.830000000002</v>
      </c>
      <c r="K8" s="195"/>
      <c r="L8" s="143" t="s">
        <v>28</v>
      </c>
      <c r="M8" s="145">
        <v>41562</v>
      </c>
      <c r="N8" s="145">
        <v>41551</v>
      </c>
      <c r="O8" s="300"/>
      <c r="P8" s="144"/>
      <c r="Q8" s="144"/>
      <c r="R8" s="144"/>
      <c r="S8" s="139" t="s">
        <v>29</v>
      </c>
      <c r="T8" s="146"/>
      <c r="U8" s="553"/>
    </row>
    <row r="9" spans="1:21" s="67" customFormat="1" ht="15" hidden="1" customHeight="1" x14ac:dyDescent="0.25">
      <c r="A9" s="71">
        <v>5</v>
      </c>
      <c r="B9" s="71" t="s">
        <v>30</v>
      </c>
      <c r="C9" s="144" t="s">
        <v>31</v>
      </c>
      <c r="D9" s="346"/>
      <c r="E9" s="144"/>
      <c r="F9" s="144" t="s">
        <v>32</v>
      </c>
      <c r="G9" s="468">
        <v>41547</v>
      </c>
      <c r="H9" s="147">
        <v>41547</v>
      </c>
      <c r="I9" s="323">
        <v>288.3</v>
      </c>
      <c r="J9" s="198">
        <v>345.96</v>
      </c>
      <c r="K9" s="198"/>
      <c r="L9" s="144" t="s">
        <v>16</v>
      </c>
      <c r="M9" s="147">
        <v>41578</v>
      </c>
      <c r="N9" s="147">
        <v>41583</v>
      </c>
      <c r="O9" s="300"/>
      <c r="P9" s="144"/>
      <c r="Q9" s="144"/>
      <c r="R9" s="144"/>
      <c r="S9" s="144"/>
      <c r="T9" s="146"/>
      <c r="U9" s="553"/>
    </row>
    <row r="10" spans="1:21" s="67" customFormat="1" ht="15" hidden="1" customHeight="1" x14ac:dyDescent="0.25">
      <c r="A10" s="71">
        <v>6</v>
      </c>
      <c r="B10" s="71" t="s">
        <v>448</v>
      </c>
      <c r="C10" s="144">
        <v>53519983</v>
      </c>
      <c r="D10" s="346"/>
      <c r="E10" s="144"/>
      <c r="F10" s="144" t="s">
        <v>33</v>
      </c>
      <c r="G10" s="468">
        <v>41542</v>
      </c>
      <c r="H10" s="147">
        <v>41542</v>
      </c>
      <c r="I10" s="323">
        <v>919.4</v>
      </c>
      <c r="J10" s="198">
        <v>1074.48</v>
      </c>
      <c r="K10" s="198"/>
      <c r="L10" s="144" t="s">
        <v>34</v>
      </c>
      <c r="M10" s="147">
        <v>41548</v>
      </c>
      <c r="N10" s="147" t="s">
        <v>5094</v>
      </c>
      <c r="O10" s="301"/>
      <c r="P10" s="144"/>
      <c r="Q10" s="144"/>
      <c r="R10" s="144"/>
      <c r="S10" s="144"/>
      <c r="T10" s="146"/>
      <c r="U10" s="553"/>
    </row>
    <row r="11" spans="1:21" s="67" customFormat="1" ht="30" hidden="1" customHeight="1" x14ac:dyDescent="0.25">
      <c r="A11" s="71">
        <v>7</v>
      </c>
      <c r="B11" s="71" t="s">
        <v>35</v>
      </c>
      <c r="C11" s="144" t="s">
        <v>2021</v>
      </c>
      <c r="D11" s="346"/>
      <c r="E11" s="144"/>
      <c r="F11" s="144" t="s">
        <v>3847</v>
      </c>
      <c r="G11" s="468">
        <v>41523</v>
      </c>
      <c r="H11" s="147">
        <v>41523</v>
      </c>
      <c r="I11" s="323">
        <v>398.99</v>
      </c>
      <c r="J11" s="198">
        <v>470.9</v>
      </c>
      <c r="K11" s="198"/>
      <c r="L11" s="144" t="s">
        <v>16</v>
      </c>
      <c r="M11" s="149" t="s">
        <v>25</v>
      </c>
      <c r="N11" s="147">
        <v>41624</v>
      </c>
      <c r="O11" s="300"/>
      <c r="P11" s="144"/>
      <c r="Q11" s="144"/>
      <c r="R11" s="144"/>
      <c r="S11" s="144"/>
      <c r="T11" s="146"/>
      <c r="U11" s="553"/>
    </row>
    <row r="12" spans="1:21" s="67" customFormat="1" ht="30" hidden="1" customHeight="1" x14ac:dyDescent="0.25">
      <c r="A12" s="71">
        <v>8</v>
      </c>
      <c r="B12" s="71" t="s">
        <v>35</v>
      </c>
      <c r="C12" s="144" t="s">
        <v>2022</v>
      </c>
      <c r="D12" s="346"/>
      <c r="E12" s="144"/>
      <c r="F12" s="144" t="s">
        <v>3829</v>
      </c>
      <c r="G12" s="468">
        <v>41523</v>
      </c>
      <c r="H12" s="147">
        <v>41523</v>
      </c>
      <c r="I12" s="323">
        <v>652.66</v>
      </c>
      <c r="J12" s="198">
        <v>850.73</v>
      </c>
      <c r="K12" s="198"/>
      <c r="L12" s="144" t="s">
        <v>16</v>
      </c>
      <c r="M12" s="149" t="s">
        <v>25</v>
      </c>
      <c r="N12" s="147">
        <v>41624</v>
      </c>
      <c r="O12" s="300"/>
      <c r="P12" s="144"/>
      <c r="Q12" s="144"/>
      <c r="R12" s="144"/>
      <c r="S12" s="144"/>
      <c r="T12" s="146"/>
      <c r="U12" s="553"/>
    </row>
    <row r="13" spans="1:21" s="67" customFormat="1" ht="30" hidden="1" customHeight="1" x14ac:dyDescent="0.25">
      <c r="A13" s="71">
        <v>9</v>
      </c>
      <c r="B13" s="71" t="s">
        <v>35</v>
      </c>
      <c r="C13" s="143" t="s">
        <v>2030</v>
      </c>
      <c r="D13" s="346"/>
      <c r="E13" s="144"/>
      <c r="F13" s="144" t="s">
        <v>3834</v>
      </c>
      <c r="G13" s="468">
        <v>41730</v>
      </c>
      <c r="H13" s="147">
        <v>41730</v>
      </c>
      <c r="I13" s="323">
        <v>8392.33</v>
      </c>
      <c r="J13" s="198">
        <v>9183.64</v>
      </c>
      <c r="K13" s="198"/>
      <c r="L13" s="144" t="s">
        <v>16</v>
      </c>
      <c r="M13" s="149">
        <v>41730</v>
      </c>
      <c r="N13" s="147">
        <v>41624</v>
      </c>
      <c r="O13" s="300"/>
      <c r="P13" s="144"/>
      <c r="Q13" s="144"/>
      <c r="R13" s="144"/>
      <c r="S13" s="144"/>
      <c r="T13" s="146"/>
      <c r="U13" s="553"/>
    </row>
    <row r="14" spans="1:21" s="67" customFormat="1" ht="15" hidden="1" customHeight="1" x14ac:dyDescent="0.25">
      <c r="A14" s="71">
        <v>10</v>
      </c>
      <c r="B14" s="71" t="s">
        <v>36</v>
      </c>
      <c r="C14" s="144">
        <v>65823396</v>
      </c>
      <c r="D14" s="346"/>
      <c r="E14" s="144"/>
      <c r="F14" s="144" t="s">
        <v>37</v>
      </c>
      <c r="G14" s="468">
        <v>41517</v>
      </c>
      <c r="H14" s="147">
        <v>41517</v>
      </c>
      <c r="I14" s="323">
        <v>605.25</v>
      </c>
      <c r="J14" s="198">
        <v>720.74</v>
      </c>
      <c r="K14" s="198"/>
      <c r="L14" s="144" t="s">
        <v>38</v>
      </c>
      <c r="M14" s="147">
        <v>41572</v>
      </c>
      <c r="N14" s="147">
        <v>41572</v>
      </c>
      <c r="O14" s="301"/>
      <c r="P14" s="144"/>
      <c r="Q14" s="144"/>
      <c r="R14" s="144"/>
      <c r="S14" s="144"/>
      <c r="T14" s="146"/>
      <c r="U14" s="553"/>
    </row>
    <row r="15" spans="1:21" s="67" customFormat="1" ht="30" hidden="1" customHeight="1" x14ac:dyDescent="0.25">
      <c r="A15" s="71">
        <v>11</v>
      </c>
      <c r="B15" s="71" t="s">
        <v>39</v>
      </c>
      <c r="C15" s="144" t="s">
        <v>40</v>
      </c>
      <c r="D15" s="346"/>
      <c r="E15" s="144"/>
      <c r="F15" s="144" t="s">
        <v>41</v>
      </c>
      <c r="G15" s="468">
        <v>41547</v>
      </c>
      <c r="H15" s="147">
        <v>41547</v>
      </c>
      <c r="I15" s="323">
        <v>79.27</v>
      </c>
      <c r="J15" s="198">
        <v>94.76</v>
      </c>
      <c r="K15" s="198"/>
      <c r="L15" s="144" t="s">
        <v>34</v>
      </c>
      <c r="M15" s="147">
        <v>41557</v>
      </c>
      <c r="N15" s="147">
        <v>41557</v>
      </c>
      <c r="O15" s="301"/>
      <c r="P15" s="144"/>
      <c r="Q15" s="144"/>
      <c r="R15" s="144"/>
      <c r="S15" s="144"/>
      <c r="T15" s="146"/>
      <c r="U15" s="553"/>
    </row>
    <row r="16" spans="1:21" s="67" customFormat="1" ht="15" hidden="1" customHeight="1" x14ac:dyDescent="0.25">
      <c r="A16" s="71">
        <v>12</v>
      </c>
      <c r="B16" s="71" t="s">
        <v>42</v>
      </c>
      <c r="C16" s="148" t="s">
        <v>43</v>
      </c>
      <c r="D16" s="346"/>
      <c r="E16" s="144"/>
      <c r="F16" s="144" t="s">
        <v>44</v>
      </c>
      <c r="G16" s="468">
        <v>41547</v>
      </c>
      <c r="H16" s="147">
        <v>41547</v>
      </c>
      <c r="I16" s="323">
        <v>7349.14</v>
      </c>
      <c r="J16" s="198">
        <v>7349.14</v>
      </c>
      <c r="K16" s="198"/>
      <c r="L16" s="144" t="s">
        <v>16</v>
      </c>
      <c r="M16" s="147" t="s">
        <v>25</v>
      </c>
      <c r="N16" s="147">
        <v>41554</v>
      </c>
      <c r="O16" s="300"/>
      <c r="P16" s="144"/>
      <c r="Q16" s="144"/>
      <c r="R16" s="144"/>
      <c r="S16" s="144"/>
      <c r="T16" s="146"/>
      <c r="U16" s="553"/>
    </row>
    <row r="17" spans="1:21" s="67" customFormat="1" ht="15" hidden="1" customHeight="1" x14ac:dyDescent="0.25">
      <c r="A17" s="71">
        <v>13</v>
      </c>
      <c r="B17" s="71" t="s">
        <v>45</v>
      </c>
      <c r="C17" s="144">
        <v>29</v>
      </c>
      <c r="D17" s="346"/>
      <c r="E17" s="144"/>
      <c r="F17" s="144" t="s">
        <v>46</v>
      </c>
      <c r="G17" s="468">
        <v>41547</v>
      </c>
      <c r="H17" s="147">
        <v>41547</v>
      </c>
      <c r="I17" s="323">
        <v>317.74</v>
      </c>
      <c r="J17" s="198">
        <v>380.02</v>
      </c>
      <c r="K17" s="198"/>
      <c r="L17" s="144" t="s">
        <v>47</v>
      </c>
      <c r="M17" s="147">
        <v>41578</v>
      </c>
      <c r="N17" s="147">
        <v>41598</v>
      </c>
      <c r="O17" s="300"/>
      <c r="P17" s="144"/>
      <c r="Q17" s="144"/>
      <c r="R17" s="144"/>
      <c r="S17" s="144"/>
      <c r="T17" s="146"/>
      <c r="U17" s="553"/>
    </row>
    <row r="18" spans="1:21" s="67" customFormat="1" ht="15" hidden="1" customHeight="1" x14ac:dyDescent="0.25">
      <c r="A18" s="71">
        <v>14</v>
      </c>
      <c r="B18" s="71" t="s">
        <v>48</v>
      </c>
      <c r="C18" s="144">
        <v>55696</v>
      </c>
      <c r="D18" s="346"/>
      <c r="E18" s="144"/>
      <c r="F18" s="144" t="s">
        <v>49</v>
      </c>
      <c r="G18" s="468">
        <v>41545</v>
      </c>
      <c r="H18" s="147">
        <v>41545</v>
      </c>
      <c r="I18" s="323">
        <v>170.23</v>
      </c>
      <c r="J18" s="198">
        <v>182.04</v>
      </c>
      <c r="K18" s="198"/>
      <c r="L18" s="144" t="s">
        <v>47</v>
      </c>
      <c r="M18" s="147">
        <v>41578</v>
      </c>
      <c r="N18" s="147">
        <v>41599</v>
      </c>
      <c r="O18" s="300"/>
      <c r="P18" s="144"/>
      <c r="Q18" s="144"/>
      <c r="R18" s="144"/>
      <c r="S18" s="144"/>
      <c r="T18" s="146" t="s">
        <v>1</v>
      </c>
      <c r="U18" s="553"/>
    </row>
    <row r="19" spans="1:21" s="67" customFormat="1" ht="15" hidden="1" customHeight="1" x14ac:dyDescent="0.25">
      <c r="A19" s="71">
        <v>15</v>
      </c>
      <c r="B19" s="71" t="s">
        <v>500</v>
      </c>
      <c r="C19" s="144" t="s">
        <v>50</v>
      </c>
      <c r="D19" s="346"/>
      <c r="E19" s="144"/>
      <c r="F19" s="144" t="s">
        <v>51</v>
      </c>
      <c r="G19" s="468">
        <v>41550</v>
      </c>
      <c r="H19" s="147">
        <v>41550</v>
      </c>
      <c r="I19" s="323">
        <v>2019</v>
      </c>
      <c r="J19" s="198">
        <v>2414.7199999999998</v>
      </c>
      <c r="K19" s="198"/>
      <c r="L19" s="144" t="s">
        <v>47</v>
      </c>
      <c r="M19" s="407" t="s">
        <v>25</v>
      </c>
      <c r="N19" s="149">
        <v>41561</v>
      </c>
      <c r="O19" s="300"/>
      <c r="P19" s="144"/>
      <c r="Q19" s="144"/>
      <c r="R19" s="144"/>
      <c r="S19" s="144"/>
      <c r="T19" s="146"/>
      <c r="U19" s="553"/>
    </row>
    <row r="20" spans="1:21" s="67" customFormat="1" ht="75" hidden="1" customHeight="1" x14ac:dyDescent="0.25">
      <c r="A20" s="71">
        <v>16</v>
      </c>
      <c r="B20" s="71" t="s">
        <v>52</v>
      </c>
      <c r="C20" s="144">
        <v>696389</v>
      </c>
      <c r="D20" s="346"/>
      <c r="E20" s="144"/>
      <c r="F20" s="144" t="s">
        <v>53</v>
      </c>
      <c r="G20" s="468">
        <v>41550</v>
      </c>
      <c r="H20" s="147">
        <v>41550</v>
      </c>
      <c r="I20" s="323">
        <v>1922.7</v>
      </c>
      <c r="J20" s="198">
        <v>1922.7</v>
      </c>
      <c r="K20" s="198"/>
      <c r="L20" s="144" t="s">
        <v>16</v>
      </c>
      <c r="M20" s="407" t="s">
        <v>25</v>
      </c>
      <c r="N20" s="149">
        <v>41558</v>
      </c>
      <c r="O20" s="300"/>
      <c r="P20" s="144"/>
      <c r="Q20" s="144"/>
      <c r="R20" s="144"/>
      <c r="S20" s="144" t="s">
        <v>54</v>
      </c>
      <c r="T20" s="146"/>
      <c r="U20" s="553"/>
    </row>
    <row r="21" spans="1:21" s="67" customFormat="1" ht="15" hidden="1" customHeight="1" x14ac:dyDescent="0.25">
      <c r="A21" s="71">
        <v>17</v>
      </c>
      <c r="B21" s="71" t="s">
        <v>55</v>
      </c>
      <c r="C21" s="144" t="s">
        <v>56</v>
      </c>
      <c r="D21" s="346"/>
      <c r="E21" s="144"/>
      <c r="F21" s="144" t="s">
        <v>57</v>
      </c>
      <c r="G21" s="468">
        <v>41547</v>
      </c>
      <c r="H21" s="147">
        <v>41547</v>
      </c>
      <c r="I21" s="323">
        <v>443.2</v>
      </c>
      <c r="J21" s="198">
        <v>530.07000000000005</v>
      </c>
      <c r="K21" s="198"/>
      <c r="L21" s="144" t="s">
        <v>16</v>
      </c>
      <c r="M21" s="147">
        <v>41578</v>
      </c>
      <c r="N21" s="147">
        <v>41618</v>
      </c>
      <c r="O21" s="300"/>
      <c r="P21" s="144"/>
      <c r="Q21" s="144"/>
      <c r="R21" s="144"/>
      <c r="S21" s="144"/>
      <c r="T21" s="146" t="s">
        <v>1</v>
      </c>
      <c r="U21" s="553"/>
    </row>
    <row r="22" spans="1:21" s="67" customFormat="1" ht="75" hidden="1" customHeight="1" x14ac:dyDescent="0.25">
      <c r="A22" s="71">
        <v>18</v>
      </c>
      <c r="B22" s="71" t="s">
        <v>52</v>
      </c>
      <c r="C22" s="144">
        <v>692432</v>
      </c>
      <c r="D22" s="346"/>
      <c r="E22" s="144"/>
      <c r="F22" s="144" t="s">
        <v>58</v>
      </c>
      <c r="G22" s="468">
        <v>41550</v>
      </c>
      <c r="H22" s="147">
        <v>41550</v>
      </c>
      <c r="I22" s="323">
        <v>1784.7</v>
      </c>
      <c r="J22" s="198">
        <v>1784.7</v>
      </c>
      <c r="K22" s="198"/>
      <c r="L22" s="144" t="s">
        <v>16</v>
      </c>
      <c r="M22" s="407" t="s">
        <v>25</v>
      </c>
      <c r="N22" s="149">
        <v>41558</v>
      </c>
      <c r="O22" s="300"/>
      <c r="P22" s="144"/>
      <c r="Q22" s="144"/>
      <c r="R22" s="144"/>
      <c r="S22" s="144" t="s">
        <v>54</v>
      </c>
      <c r="T22" s="146"/>
      <c r="U22" s="553"/>
    </row>
    <row r="23" spans="1:21" s="67" customFormat="1" ht="15" hidden="1" customHeight="1" x14ac:dyDescent="0.25">
      <c r="A23" s="71">
        <v>19</v>
      </c>
      <c r="B23" s="71" t="s">
        <v>59</v>
      </c>
      <c r="C23" s="144">
        <v>5810286545</v>
      </c>
      <c r="D23" s="346"/>
      <c r="E23" s="144"/>
      <c r="F23" s="144" t="s">
        <v>60</v>
      </c>
      <c r="G23" s="468">
        <v>41547</v>
      </c>
      <c r="H23" s="147">
        <v>41547</v>
      </c>
      <c r="I23" s="323">
        <v>207.72</v>
      </c>
      <c r="J23" s="198">
        <v>248.43</v>
      </c>
      <c r="K23" s="198"/>
      <c r="L23" s="144" t="s">
        <v>16</v>
      </c>
      <c r="M23" s="147">
        <v>41578</v>
      </c>
      <c r="N23" s="147">
        <v>41591</v>
      </c>
      <c r="O23" s="300"/>
      <c r="P23" s="144"/>
      <c r="Q23" s="144"/>
      <c r="R23" s="144"/>
      <c r="S23" s="144"/>
      <c r="T23" s="146" t="s">
        <v>1</v>
      </c>
      <c r="U23" s="553"/>
    </row>
    <row r="24" spans="1:21" s="67" customFormat="1" ht="15" hidden="1" customHeight="1" x14ac:dyDescent="0.25">
      <c r="A24" s="71">
        <v>20</v>
      </c>
      <c r="B24" s="71" t="s">
        <v>61</v>
      </c>
      <c r="C24" s="144" t="s">
        <v>62</v>
      </c>
      <c r="D24" s="346"/>
      <c r="E24" s="144"/>
      <c r="F24" s="144" t="s">
        <v>63</v>
      </c>
      <c r="G24" s="468">
        <v>41547</v>
      </c>
      <c r="H24" s="147">
        <v>41547</v>
      </c>
      <c r="I24" s="323">
        <v>177.25</v>
      </c>
      <c r="J24" s="393">
        <v>187</v>
      </c>
      <c r="K24" s="393"/>
      <c r="L24" s="144" t="s">
        <v>16</v>
      </c>
      <c r="M24" s="147">
        <v>41578</v>
      </c>
      <c r="N24" s="147">
        <v>41610</v>
      </c>
      <c r="O24" s="300"/>
      <c r="P24" s="144"/>
      <c r="Q24" s="144"/>
      <c r="R24" s="144"/>
      <c r="S24" s="144"/>
      <c r="T24" s="146" t="s">
        <v>1</v>
      </c>
      <c r="U24" s="553"/>
    </row>
    <row r="25" spans="1:21" s="67" customFormat="1" ht="15" hidden="1" customHeight="1" x14ac:dyDescent="0.25">
      <c r="A25" s="71">
        <v>21</v>
      </c>
      <c r="B25" s="71" t="s">
        <v>64</v>
      </c>
      <c r="C25" s="144" t="s">
        <v>65</v>
      </c>
      <c r="D25" s="346"/>
      <c r="E25" s="144"/>
      <c r="F25" s="144" t="s">
        <v>66</v>
      </c>
      <c r="G25" s="468">
        <v>41540</v>
      </c>
      <c r="H25" s="147">
        <v>41540</v>
      </c>
      <c r="I25" s="323">
        <v>879.6</v>
      </c>
      <c r="J25" s="198">
        <v>879.6</v>
      </c>
      <c r="K25" s="198"/>
      <c r="L25" s="144" t="s">
        <v>16</v>
      </c>
      <c r="M25" s="407" t="s">
        <v>25</v>
      </c>
      <c r="N25" s="149">
        <v>41558</v>
      </c>
      <c r="O25" s="300"/>
      <c r="P25" s="144"/>
      <c r="Q25" s="144"/>
      <c r="R25" s="144"/>
      <c r="S25" s="144"/>
      <c r="T25" s="146"/>
      <c r="U25" s="553"/>
    </row>
    <row r="26" spans="1:21" s="67" customFormat="1" ht="15" hidden="1" customHeight="1" x14ac:dyDescent="0.25">
      <c r="A26" s="71">
        <v>22</v>
      </c>
      <c r="B26" s="71" t="s">
        <v>67</v>
      </c>
      <c r="C26" s="144">
        <v>520028</v>
      </c>
      <c r="D26" s="346"/>
      <c r="E26" s="144"/>
      <c r="F26" s="144" t="s">
        <v>68</v>
      </c>
      <c r="G26" s="468">
        <v>41551</v>
      </c>
      <c r="H26" s="147">
        <v>41551</v>
      </c>
      <c r="I26" s="323">
        <v>172.67</v>
      </c>
      <c r="J26" s="198">
        <v>206.51</v>
      </c>
      <c r="K26" s="198"/>
      <c r="L26" s="144" t="s">
        <v>47</v>
      </c>
      <c r="M26" s="147">
        <v>41578</v>
      </c>
      <c r="N26" s="147">
        <v>41598</v>
      </c>
      <c r="O26" s="300"/>
      <c r="P26" s="144"/>
      <c r="Q26" s="144"/>
      <c r="R26" s="144"/>
      <c r="S26" s="144"/>
      <c r="T26" s="146" t="s">
        <v>1</v>
      </c>
      <c r="U26" s="553"/>
    </row>
    <row r="27" spans="1:21" s="67" customFormat="1" ht="15" hidden="1" customHeight="1" x14ac:dyDescent="0.25">
      <c r="A27" s="71">
        <v>23</v>
      </c>
      <c r="B27" s="71" t="s">
        <v>69</v>
      </c>
      <c r="C27" s="144" t="s">
        <v>70</v>
      </c>
      <c r="D27" s="346"/>
      <c r="E27" s="144"/>
      <c r="F27" s="144" t="s">
        <v>71</v>
      </c>
      <c r="G27" s="468">
        <v>41555</v>
      </c>
      <c r="H27" s="147">
        <v>41555</v>
      </c>
      <c r="I27" s="323">
        <v>129.6</v>
      </c>
      <c r="J27" s="393">
        <v>155</v>
      </c>
      <c r="K27" s="393"/>
      <c r="L27" s="144" t="s">
        <v>16</v>
      </c>
      <c r="M27" s="407" t="s">
        <v>25</v>
      </c>
      <c r="N27" s="149">
        <v>41557</v>
      </c>
      <c r="O27" s="300"/>
      <c r="P27" s="144"/>
      <c r="Q27" s="144"/>
      <c r="R27" s="144"/>
      <c r="S27" s="144"/>
      <c r="T27" s="146"/>
      <c r="U27" s="553"/>
    </row>
    <row r="28" spans="1:21" ht="30" hidden="1" customHeight="1" x14ac:dyDescent="0.25">
      <c r="A28" s="71">
        <v>24</v>
      </c>
      <c r="B28" s="71" t="s">
        <v>72</v>
      </c>
      <c r="C28" s="144" t="s">
        <v>73</v>
      </c>
      <c r="D28" s="346"/>
      <c r="E28" s="144"/>
      <c r="F28" s="144" t="s">
        <v>74</v>
      </c>
      <c r="G28" s="468">
        <v>41555</v>
      </c>
      <c r="H28" s="147">
        <v>41555</v>
      </c>
      <c r="I28" s="323">
        <v>15896</v>
      </c>
      <c r="J28" s="393">
        <v>15896</v>
      </c>
      <c r="K28" s="393"/>
      <c r="L28" s="144" t="s">
        <v>16</v>
      </c>
      <c r="M28" s="407" t="s">
        <v>25</v>
      </c>
      <c r="N28" s="149">
        <v>41618</v>
      </c>
      <c r="O28" s="300"/>
      <c r="P28" s="144"/>
      <c r="Q28" s="144"/>
      <c r="R28" s="144"/>
      <c r="S28" s="144"/>
      <c r="T28" s="146"/>
    </row>
    <row r="29" spans="1:21" ht="15" hidden="1" customHeight="1" x14ac:dyDescent="0.25">
      <c r="A29" s="71">
        <v>25</v>
      </c>
      <c r="B29" s="71" t="s">
        <v>75</v>
      </c>
      <c r="C29" s="150">
        <v>2118000000031460</v>
      </c>
      <c r="D29" s="346"/>
      <c r="E29" s="144"/>
      <c r="F29" s="144" t="s">
        <v>76</v>
      </c>
      <c r="G29" s="468">
        <v>41557</v>
      </c>
      <c r="H29" s="147">
        <v>41557</v>
      </c>
      <c r="I29" s="323">
        <v>116.36</v>
      </c>
      <c r="J29" s="198">
        <v>125.6</v>
      </c>
      <c r="K29" s="198"/>
      <c r="L29" s="144" t="s">
        <v>16</v>
      </c>
      <c r="M29" s="407" t="s">
        <v>25</v>
      </c>
      <c r="N29" s="149">
        <v>41558</v>
      </c>
      <c r="O29" s="300"/>
      <c r="P29" s="144"/>
      <c r="Q29" s="144"/>
      <c r="R29" s="144"/>
      <c r="S29" s="144"/>
      <c r="T29" s="146" t="s">
        <v>1</v>
      </c>
    </row>
    <row r="30" spans="1:21" ht="15" hidden="1" customHeight="1" x14ac:dyDescent="0.25">
      <c r="A30" s="71">
        <v>26</v>
      </c>
      <c r="B30" s="71" t="s">
        <v>64</v>
      </c>
      <c r="C30" s="144" t="s">
        <v>77</v>
      </c>
      <c r="D30" s="346"/>
      <c r="E30" s="144"/>
      <c r="F30" s="144" t="s">
        <v>78</v>
      </c>
      <c r="G30" s="468">
        <v>41556</v>
      </c>
      <c r="H30" s="147">
        <v>41556</v>
      </c>
      <c r="I30" s="323">
        <v>1602.2</v>
      </c>
      <c r="J30" s="198">
        <v>1602.2</v>
      </c>
      <c r="K30" s="198"/>
      <c r="L30" s="144" t="s">
        <v>16</v>
      </c>
      <c r="M30" s="407" t="s">
        <v>79</v>
      </c>
      <c r="N30" s="149">
        <v>41572</v>
      </c>
      <c r="O30" s="300"/>
      <c r="P30" s="144"/>
      <c r="Q30" s="144"/>
      <c r="R30" s="144"/>
      <c r="S30" s="144"/>
      <c r="T30" s="146"/>
    </row>
    <row r="31" spans="1:21" ht="15" hidden="1" customHeight="1" x14ac:dyDescent="0.25">
      <c r="A31" s="71">
        <v>27</v>
      </c>
      <c r="B31" s="71" t="s">
        <v>80</v>
      </c>
      <c r="C31" s="144">
        <v>9104</v>
      </c>
      <c r="D31" s="346"/>
      <c r="E31" s="144"/>
      <c r="F31" s="144" t="s">
        <v>81</v>
      </c>
      <c r="G31" s="468">
        <v>41562</v>
      </c>
      <c r="H31" s="147">
        <v>41562</v>
      </c>
      <c r="I31" s="133">
        <v>3968</v>
      </c>
      <c r="J31" s="199">
        <v>3250</v>
      </c>
      <c r="K31" s="199"/>
      <c r="L31" s="144" t="s">
        <v>28</v>
      </c>
      <c r="M31" s="149" t="s">
        <v>25</v>
      </c>
      <c r="N31" s="147">
        <v>41564</v>
      </c>
      <c r="O31" s="300"/>
      <c r="P31" s="144"/>
      <c r="Q31" s="144"/>
      <c r="R31" s="144"/>
      <c r="S31" s="144"/>
      <c r="T31" s="146"/>
    </row>
    <row r="32" spans="1:21" ht="15" hidden="1" customHeight="1" x14ac:dyDescent="0.25">
      <c r="A32" s="71">
        <v>28</v>
      </c>
      <c r="B32" s="71" t="s">
        <v>64</v>
      </c>
      <c r="C32" s="144" t="s">
        <v>82</v>
      </c>
      <c r="D32" s="346"/>
      <c r="E32" s="144"/>
      <c r="F32" s="144" t="s">
        <v>83</v>
      </c>
      <c r="G32" s="468">
        <v>41561</v>
      </c>
      <c r="H32" s="147">
        <v>41561</v>
      </c>
      <c r="I32" s="323">
        <v>747</v>
      </c>
      <c r="J32" s="393">
        <v>747</v>
      </c>
      <c r="K32" s="393"/>
      <c r="L32" s="144" t="s">
        <v>16</v>
      </c>
      <c r="M32" s="407" t="s">
        <v>25</v>
      </c>
      <c r="N32" s="149">
        <v>41572</v>
      </c>
      <c r="O32" s="300"/>
      <c r="P32" s="144"/>
      <c r="Q32" s="144"/>
      <c r="R32" s="144"/>
      <c r="S32" s="144"/>
      <c r="T32" s="146"/>
    </row>
    <row r="33" spans="1:20" ht="60" hidden="1" customHeight="1" x14ac:dyDescent="0.25">
      <c r="A33" s="71">
        <v>29</v>
      </c>
      <c r="B33" s="71" t="s">
        <v>84</v>
      </c>
      <c r="C33" s="144">
        <v>129889</v>
      </c>
      <c r="D33" s="346"/>
      <c r="E33" s="144"/>
      <c r="F33" s="144" t="s">
        <v>85</v>
      </c>
      <c r="G33" s="468">
        <v>41564</v>
      </c>
      <c r="H33" s="147">
        <v>41564</v>
      </c>
      <c r="I33" s="133">
        <v>96.86</v>
      </c>
      <c r="J33" s="199">
        <v>79.33</v>
      </c>
      <c r="K33" s="199"/>
      <c r="L33" s="144" t="s">
        <v>16</v>
      </c>
      <c r="M33" s="149" t="s">
        <v>25</v>
      </c>
      <c r="N33" s="147">
        <v>41572</v>
      </c>
      <c r="O33" s="300"/>
      <c r="P33" s="144"/>
      <c r="Q33" s="144"/>
      <c r="R33" s="144"/>
      <c r="S33" s="139" t="s">
        <v>86</v>
      </c>
      <c r="T33" s="146" t="s">
        <v>1</v>
      </c>
    </row>
    <row r="34" spans="1:20" ht="60" hidden="1" customHeight="1" x14ac:dyDescent="0.25">
      <c r="A34" s="71">
        <v>30</v>
      </c>
      <c r="B34" s="71" t="s">
        <v>84</v>
      </c>
      <c r="C34" s="144">
        <v>129890</v>
      </c>
      <c r="D34" s="346"/>
      <c r="E34" s="144"/>
      <c r="F34" s="144" t="s">
        <v>87</v>
      </c>
      <c r="G34" s="468">
        <v>41564</v>
      </c>
      <c r="H34" s="147">
        <v>41564</v>
      </c>
      <c r="I34" s="133">
        <v>193.74</v>
      </c>
      <c r="J34" s="200">
        <v>158.66</v>
      </c>
      <c r="K34" s="200"/>
      <c r="L34" s="144" t="s">
        <v>16</v>
      </c>
      <c r="M34" s="149" t="s">
        <v>25</v>
      </c>
      <c r="N34" s="147">
        <v>41572</v>
      </c>
      <c r="O34" s="300"/>
      <c r="P34" s="144"/>
      <c r="Q34" s="144"/>
      <c r="R34" s="144"/>
      <c r="S34" s="139" t="s">
        <v>86</v>
      </c>
      <c r="T34" s="146" t="s">
        <v>1</v>
      </c>
    </row>
    <row r="35" spans="1:20" ht="30" hidden="1" customHeight="1" x14ac:dyDescent="0.25">
      <c r="A35" s="71">
        <v>31</v>
      </c>
      <c r="B35" s="71" t="s">
        <v>88</v>
      </c>
      <c r="C35" s="144">
        <v>1314219</v>
      </c>
      <c r="D35" s="346"/>
      <c r="E35" s="144"/>
      <c r="F35" s="144" t="s">
        <v>89</v>
      </c>
      <c r="G35" s="468">
        <v>41548</v>
      </c>
      <c r="H35" s="147">
        <v>41548</v>
      </c>
      <c r="I35" s="323">
        <v>407.17</v>
      </c>
      <c r="J35" s="198">
        <v>481.92</v>
      </c>
      <c r="K35" s="198"/>
      <c r="L35" s="144" t="s">
        <v>47</v>
      </c>
      <c r="M35" s="147">
        <v>41578</v>
      </c>
      <c r="N35" s="147">
        <v>41598</v>
      </c>
      <c r="O35" s="300"/>
      <c r="P35" s="144"/>
      <c r="Q35" s="144"/>
      <c r="R35" s="144"/>
      <c r="S35" s="144"/>
      <c r="T35" s="146"/>
    </row>
    <row r="36" spans="1:20" ht="15" hidden="1" customHeight="1" x14ac:dyDescent="0.25">
      <c r="A36" s="71">
        <v>32</v>
      </c>
      <c r="B36" s="71" t="s">
        <v>90</v>
      </c>
      <c r="C36" s="144" t="s">
        <v>91</v>
      </c>
      <c r="D36" s="346"/>
      <c r="E36" s="144"/>
      <c r="F36" s="144" t="s">
        <v>92</v>
      </c>
      <c r="G36" s="468">
        <v>41547</v>
      </c>
      <c r="H36" s="147">
        <v>41547</v>
      </c>
      <c r="I36" s="323">
        <v>27870</v>
      </c>
      <c r="J36" s="393">
        <v>27870</v>
      </c>
      <c r="K36" s="393"/>
      <c r="L36" s="144" t="s">
        <v>47</v>
      </c>
      <c r="M36" s="147">
        <v>41623</v>
      </c>
      <c r="N36" s="147">
        <v>41632</v>
      </c>
      <c r="O36" s="300"/>
      <c r="P36" s="144"/>
      <c r="Q36" s="144"/>
      <c r="R36" s="144"/>
      <c r="S36" s="144"/>
      <c r="T36" s="146"/>
    </row>
    <row r="37" spans="1:20" ht="15" hidden="1" customHeight="1" x14ac:dyDescent="0.25">
      <c r="A37" s="71">
        <v>33</v>
      </c>
      <c r="B37" s="74" t="s">
        <v>5227</v>
      </c>
      <c r="C37" s="144" t="s">
        <v>93</v>
      </c>
      <c r="D37" s="346"/>
      <c r="E37" s="144"/>
      <c r="F37" s="144" t="s">
        <v>94</v>
      </c>
      <c r="G37" s="468">
        <v>41548</v>
      </c>
      <c r="H37" s="147">
        <v>41548</v>
      </c>
      <c r="I37" s="323">
        <v>51.78</v>
      </c>
      <c r="J37" s="198">
        <v>61.93</v>
      </c>
      <c r="K37" s="198"/>
      <c r="L37" s="144" t="s">
        <v>34</v>
      </c>
      <c r="M37" s="147">
        <v>41552</v>
      </c>
      <c r="N37" s="147">
        <v>41552</v>
      </c>
      <c r="O37" s="300"/>
      <c r="P37" s="144"/>
      <c r="Q37" s="144"/>
      <c r="R37" s="144"/>
      <c r="S37" s="144"/>
      <c r="T37" s="146" t="s">
        <v>1</v>
      </c>
    </row>
    <row r="38" spans="1:20" ht="15" hidden="1" customHeight="1" x14ac:dyDescent="0.25">
      <c r="A38" s="71">
        <v>34</v>
      </c>
      <c r="B38" s="71" t="s">
        <v>95</v>
      </c>
      <c r="C38" s="144" t="s">
        <v>96</v>
      </c>
      <c r="D38" s="346"/>
      <c r="E38" s="144"/>
      <c r="F38" s="144" t="s">
        <v>97</v>
      </c>
      <c r="G38" s="468">
        <v>41548</v>
      </c>
      <c r="H38" s="147">
        <v>41548</v>
      </c>
      <c r="I38" s="323">
        <v>37.33</v>
      </c>
      <c r="J38" s="198">
        <v>44.65</v>
      </c>
      <c r="K38" s="198"/>
      <c r="L38" s="144" t="s">
        <v>34</v>
      </c>
      <c r="M38" s="147">
        <v>41578</v>
      </c>
      <c r="N38" s="147">
        <v>41578</v>
      </c>
      <c r="O38" s="300"/>
      <c r="P38" s="144"/>
      <c r="Q38" s="144"/>
      <c r="R38" s="144"/>
      <c r="S38" s="144"/>
      <c r="T38" s="146" t="s">
        <v>1</v>
      </c>
    </row>
    <row r="39" spans="1:20" ht="15" hidden="1" customHeight="1" x14ac:dyDescent="0.25">
      <c r="A39" s="71">
        <v>35</v>
      </c>
      <c r="B39" s="71" t="s">
        <v>98</v>
      </c>
      <c r="C39" s="144">
        <v>1982</v>
      </c>
      <c r="D39" s="346"/>
      <c r="E39" s="144"/>
      <c r="F39" s="144" t="s">
        <v>99</v>
      </c>
      <c r="G39" s="468">
        <v>41558</v>
      </c>
      <c r="H39" s="147">
        <v>41558</v>
      </c>
      <c r="I39" s="323">
        <v>502.29</v>
      </c>
      <c r="J39" s="198">
        <v>600.74</v>
      </c>
      <c r="K39" s="197"/>
      <c r="L39" s="144" t="s">
        <v>47</v>
      </c>
      <c r="M39" s="407" t="s">
        <v>25</v>
      </c>
      <c r="N39" s="149">
        <v>41594</v>
      </c>
      <c r="O39" s="534" t="s">
        <v>3232</v>
      </c>
      <c r="P39" s="144"/>
      <c r="Q39" s="144"/>
      <c r="R39" s="144"/>
      <c r="S39" s="144"/>
      <c r="T39" s="146" t="s">
        <v>1</v>
      </c>
    </row>
    <row r="40" spans="1:20" ht="15" hidden="1" customHeight="1" x14ac:dyDescent="0.25">
      <c r="A40" s="71">
        <v>36</v>
      </c>
      <c r="B40" s="71" t="s">
        <v>100</v>
      </c>
      <c r="C40" s="144" t="s">
        <v>101</v>
      </c>
      <c r="D40" s="346"/>
      <c r="E40" s="144"/>
      <c r="F40" s="144" t="s">
        <v>102</v>
      </c>
      <c r="G40" s="468">
        <v>41565</v>
      </c>
      <c r="H40" s="147">
        <v>41565</v>
      </c>
      <c r="I40" s="323">
        <v>647</v>
      </c>
      <c r="J40" s="198">
        <v>773.81</v>
      </c>
      <c r="K40" s="198"/>
      <c r="L40" s="144" t="s">
        <v>16</v>
      </c>
      <c r="M40" s="147">
        <v>41593</v>
      </c>
      <c r="N40" s="147">
        <v>41612</v>
      </c>
      <c r="O40" s="300"/>
      <c r="P40" s="144"/>
      <c r="Q40" s="144"/>
      <c r="R40" s="144"/>
      <c r="S40" s="144"/>
      <c r="T40" s="146"/>
    </row>
    <row r="41" spans="1:20" ht="15" hidden="1" customHeight="1" x14ac:dyDescent="0.25">
      <c r="A41" s="71">
        <v>37</v>
      </c>
      <c r="B41" s="71" t="s">
        <v>103</v>
      </c>
      <c r="C41" s="144" t="s">
        <v>104</v>
      </c>
      <c r="D41" s="346"/>
      <c r="E41" s="144"/>
      <c r="F41" s="144" t="s">
        <v>105</v>
      </c>
      <c r="G41" s="468">
        <v>41563</v>
      </c>
      <c r="H41" s="147">
        <v>41563</v>
      </c>
      <c r="I41" s="323">
        <v>245</v>
      </c>
      <c r="J41" s="198">
        <v>304.74</v>
      </c>
      <c r="K41" s="198"/>
      <c r="L41" s="144" t="s">
        <v>34</v>
      </c>
      <c r="M41" s="147">
        <v>41594</v>
      </c>
      <c r="N41" s="147">
        <v>41594</v>
      </c>
      <c r="O41" s="301"/>
      <c r="P41" s="144"/>
      <c r="Q41" s="144"/>
      <c r="R41" s="144"/>
      <c r="S41" s="144"/>
      <c r="T41" s="146" t="s">
        <v>1</v>
      </c>
    </row>
    <row r="42" spans="1:20" ht="15" hidden="1" customHeight="1" x14ac:dyDescent="0.25">
      <c r="A42" s="71">
        <v>38</v>
      </c>
      <c r="B42" s="71" t="s">
        <v>72</v>
      </c>
      <c r="C42" s="144" t="s">
        <v>106</v>
      </c>
      <c r="D42" s="346"/>
      <c r="E42" s="144"/>
      <c r="F42" s="144" t="s">
        <v>107</v>
      </c>
      <c r="G42" s="468">
        <v>41565</v>
      </c>
      <c r="H42" s="147">
        <v>41565</v>
      </c>
      <c r="I42" s="323">
        <v>463.04</v>
      </c>
      <c r="J42" s="198">
        <v>463.04</v>
      </c>
      <c r="K42" s="198"/>
      <c r="L42" s="144" t="s">
        <v>16</v>
      </c>
      <c r="M42" s="407" t="s">
        <v>25</v>
      </c>
      <c r="N42" s="149">
        <v>41598</v>
      </c>
      <c r="O42" s="300"/>
      <c r="P42" s="144"/>
      <c r="Q42" s="144"/>
      <c r="R42" s="144"/>
      <c r="S42" s="144"/>
      <c r="T42" s="146"/>
    </row>
    <row r="43" spans="1:20" ht="15" hidden="1" customHeight="1" x14ac:dyDescent="0.25">
      <c r="A43" s="71">
        <v>39</v>
      </c>
      <c r="B43" s="71" t="s">
        <v>72</v>
      </c>
      <c r="C43" s="144" t="s">
        <v>108</v>
      </c>
      <c r="D43" s="346"/>
      <c r="E43" s="144"/>
      <c r="F43" s="144" t="s">
        <v>109</v>
      </c>
      <c r="G43" s="468">
        <v>41565</v>
      </c>
      <c r="H43" s="147">
        <v>41565</v>
      </c>
      <c r="I43" s="323">
        <v>2980.27</v>
      </c>
      <c r="J43" s="198">
        <v>2980.27</v>
      </c>
      <c r="K43" s="198"/>
      <c r="L43" s="144" t="s">
        <v>16</v>
      </c>
      <c r="M43" s="407" t="s">
        <v>25</v>
      </c>
      <c r="N43" s="149">
        <v>41598</v>
      </c>
      <c r="O43" s="300"/>
      <c r="P43" s="144"/>
      <c r="Q43" s="144"/>
      <c r="R43" s="144"/>
      <c r="S43" s="144"/>
      <c r="T43" s="146"/>
    </row>
    <row r="44" spans="1:20" ht="45" hidden="1" customHeight="1" x14ac:dyDescent="0.25">
      <c r="A44" s="71">
        <v>40</v>
      </c>
      <c r="B44" s="71" t="s">
        <v>72</v>
      </c>
      <c r="C44" s="144" t="s">
        <v>110</v>
      </c>
      <c r="D44" s="346"/>
      <c r="E44" s="144"/>
      <c r="F44" s="144" t="s">
        <v>111</v>
      </c>
      <c r="G44" s="468">
        <v>41565</v>
      </c>
      <c r="H44" s="147">
        <v>41565</v>
      </c>
      <c r="I44" s="323">
        <v>294.82</v>
      </c>
      <c r="J44" s="198">
        <v>294.82</v>
      </c>
      <c r="K44" s="198"/>
      <c r="L44" s="144" t="s">
        <v>16</v>
      </c>
      <c r="M44" s="407" t="s">
        <v>25</v>
      </c>
      <c r="N44" s="149">
        <v>41598</v>
      </c>
      <c r="O44" s="300"/>
      <c r="P44" s="144"/>
      <c r="Q44" s="144"/>
      <c r="R44" s="144"/>
      <c r="S44" s="144"/>
      <c r="T44" s="146"/>
    </row>
    <row r="45" spans="1:20" ht="15" hidden="1" customHeight="1" x14ac:dyDescent="0.25">
      <c r="A45" s="71">
        <v>41</v>
      </c>
      <c r="B45" s="71" t="s">
        <v>112</v>
      </c>
      <c r="C45" s="144">
        <v>75</v>
      </c>
      <c r="D45" s="346"/>
      <c r="E45" s="144"/>
      <c r="F45" s="144" t="s">
        <v>113</v>
      </c>
      <c r="G45" s="468">
        <v>41565</v>
      </c>
      <c r="H45" s="147">
        <v>41565</v>
      </c>
      <c r="I45" s="323">
        <v>1200</v>
      </c>
      <c r="J45" s="393">
        <v>1200</v>
      </c>
      <c r="K45" s="393"/>
      <c r="L45" s="144" t="s">
        <v>16</v>
      </c>
      <c r="M45" s="407" t="s">
        <v>25</v>
      </c>
      <c r="N45" s="149">
        <v>41572</v>
      </c>
      <c r="O45" s="300"/>
      <c r="P45" s="144"/>
      <c r="Q45" s="144"/>
      <c r="R45" s="144"/>
      <c r="S45" s="144"/>
      <c r="T45" s="146" t="s">
        <v>1</v>
      </c>
    </row>
    <row r="46" spans="1:20" ht="15" hidden="1" customHeight="1" x14ac:dyDescent="0.25">
      <c r="A46" s="71">
        <v>42</v>
      </c>
      <c r="B46" s="71" t="s">
        <v>39</v>
      </c>
      <c r="C46" s="144" t="s">
        <v>114</v>
      </c>
      <c r="D46" s="346"/>
      <c r="E46" s="144"/>
      <c r="F46" s="144" t="s">
        <v>115</v>
      </c>
      <c r="G46" s="468">
        <v>41562</v>
      </c>
      <c r="H46" s="147">
        <v>41562</v>
      </c>
      <c r="I46" s="323">
        <v>73.7</v>
      </c>
      <c r="J46" s="198">
        <v>88.15</v>
      </c>
      <c r="K46" s="198"/>
      <c r="L46" s="144" t="s">
        <v>34</v>
      </c>
      <c r="M46" s="147">
        <v>41572</v>
      </c>
      <c r="N46" s="147">
        <v>41572</v>
      </c>
      <c r="O46" s="301"/>
      <c r="P46" s="144"/>
      <c r="Q46" s="144"/>
      <c r="R46" s="144"/>
      <c r="S46" s="144"/>
      <c r="T46" s="146"/>
    </row>
    <row r="47" spans="1:20" ht="15" hidden="1" customHeight="1" x14ac:dyDescent="0.25">
      <c r="A47" s="71">
        <v>43</v>
      </c>
      <c r="B47" s="71" t="s">
        <v>98</v>
      </c>
      <c r="C47" s="144">
        <v>2008</v>
      </c>
      <c r="D47" s="346"/>
      <c r="E47" s="144"/>
      <c r="F47" s="144" t="s">
        <v>116</v>
      </c>
      <c r="G47" s="468">
        <v>41565</v>
      </c>
      <c r="H47" s="147">
        <v>41565</v>
      </c>
      <c r="I47" s="323">
        <v>204.45</v>
      </c>
      <c r="J47" s="198">
        <v>244.52</v>
      </c>
      <c r="K47" s="197"/>
      <c r="L47" s="144" t="s">
        <v>47</v>
      </c>
      <c r="M47" s="147">
        <v>41578</v>
      </c>
      <c r="N47" s="147">
        <v>41594</v>
      </c>
      <c r="O47" s="534" t="s">
        <v>3233</v>
      </c>
      <c r="P47" s="144"/>
      <c r="Q47" s="144"/>
      <c r="R47" s="144"/>
      <c r="S47" s="144"/>
      <c r="T47" s="146" t="s">
        <v>1</v>
      </c>
    </row>
    <row r="48" spans="1:20" ht="60" hidden="1" customHeight="1" x14ac:dyDescent="0.25">
      <c r="A48" s="614">
        <v>43</v>
      </c>
      <c r="B48" s="614" t="s">
        <v>98</v>
      </c>
      <c r="C48" s="615" t="s">
        <v>2</v>
      </c>
      <c r="D48" s="616"/>
      <c r="E48" s="615">
        <v>1957</v>
      </c>
      <c r="F48" s="615" t="s">
        <v>4834</v>
      </c>
      <c r="G48" s="471">
        <v>41453</v>
      </c>
      <c r="H48" s="163">
        <v>41453</v>
      </c>
      <c r="I48" s="617">
        <v>-101.02</v>
      </c>
      <c r="J48" s="618">
        <v>-120.82</v>
      </c>
      <c r="K48" s="619"/>
      <c r="L48" s="615" t="s">
        <v>3391</v>
      </c>
      <c r="M48" s="163" t="s">
        <v>3391</v>
      </c>
      <c r="N48" s="163">
        <v>41594</v>
      </c>
      <c r="O48" s="678" t="s">
        <v>4835</v>
      </c>
      <c r="P48" s="615"/>
      <c r="Q48" s="615"/>
      <c r="R48" s="615"/>
      <c r="S48" s="615"/>
      <c r="T48" s="154" t="s">
        <v>1</v>
      </c>
    </row>
    <row r="49" spans="1:20" ht="15" hidden="1" customHeight="1" x14ac:dyDescent="0.25">
      <c r="A49" s="71">
        <v>44</v>
      </c>
      <c r="B49" s="71" t="s">
        <v>117</v>
      </c>
      <c r="C49" s="144" t="s">
        <v>118</v>
      </c>
      <c r="D49" s="346"/>
      <c r="E49" s="144"/>
      <c r="F49" s="144" t="s">
        <v>119</v>
      </c>
      <c r="G49" s="468">
        <v>41561</v>
      </c>
      <c r="H49" s="147">
        <v>41561</v>
      </c>
      <c r="I49" s="323">
        <v>348.82</v>
      </c>
      <c r="J49" s="198">
        <v>417.19</v>
      </c>
      <c r="K49" s="198"/>
      <c r="L49" s="144" t="s">
        <v>16</v>
      </c>
      <c r="M49" s="147">
        <v>41578</v>
      </c>
      <c r="N49" s="147">
        <v>41625</v>
      </c>
      <c r="O49" s="300"/>
      <c r="P49" s="144"/>
      <c r="Q49" s="144"/>
      <c r="R49" s="144"/>
      <c r="S49" s="144"/>
      <c r="T49" s="146"/>
    </row>
    <row r="50" spans="1:20" ht="15" hidden="1" customHeight="1" x14ac:dyDescent="0.25">
      <c r="A50" s="71">
        <v>45</v>
      </c>
      <c r="B50" s="71" t="s">
        <v>36</v>
      </c>
      <c r="C50" s="144" t="s">
        <v>120</v>
      </c>
      <c r="D50" s="346"/>
      <c r="E50" s="144"/>
      <c r="F50" s="144" t="s">
        <v>121</v>
      </c>
      <c r="G50" s="468">
        <v>41562</v>
      </c>
      <c r="H50" s="147">
        <v>41562</v>
      </c>
      <c r="I50" s="323">
        <v>1257.6300000000001</v>
      </c>
      <c r="J50" s="198">
        <v>1504.13</v>
      </c>
      <c r="K50" s="198"/>
      <c r="L50" s="144" t="s">
        <v>34</v>
      </c>
      <c r="M50" s="147">
        <v>41572</v>
      </c>
      <c r="N50" s="147">
        <v>41573</v>
      </c>
      <c r="O50" s="301"/>
      <c r="P50" s="144"/>
      <c r="Q50" s="144"/>
      <c r="R50" s="144"/>
      <c r="S50" s="144"/>
      <c r="T50" s="146" t="s">
        <v>1</v>
      </c>
    </row>
    <row r="51" spans="1:20" ht="30" hidden="1" customHeight="1" x14ac:dyDescent="0.25">
      <c r="A51" s="71">
        <v>46</v>
      </c>
      <c r="B51" s="71" t="s">
        <v>67</v>
      </c>
      <c r="C51" s="144">
        <v>523048</v>
      </c>
      <c r="D51" s="346"/>
      <c r="E51" s="144"/>
      <c r="F51" s="144" t="s">
        <v>122</v>
      </c>
      <c r="G51" s="468">
        <v>41572</v>
      </c>
      <c r="H51" s="147">
        <v>41572</v>
      </c>
      <c r="I51" s="323">
        <v>474.82</v>
      </c>
      <c r="J51" s="198">
        <v>567.91</v>
      </c>
      <c r="K51" s="198"/>
      <c r="L51" s="144" t="s">
        <v>16</v>
      </c>
      <c r="M51" s="147">
        <v>41639</v>
      </c>
      <c r="N51" s="147">
        <v>41625</v>
      </c>
      <c r="O51" s="300"/>
      <c r="P51" s="144"/>
      <c r="Q51" s="144"/>
      <c r="R51" s="144"/>
      <c r="S51" s="144"/>
      <c r="T51" s="146" t="s">
        <v>1</v>
      </c>
    </row>
    <row r="52" spans="1:20" ht="30" hidden="1" customHeight="1" x14ac:dyDescent="0.25">
      <c r="A52" s="71">
        <v>47</v>
      </c>
      <c r="B52" s="71" t="s">
        <v>67</v>
      </c>
      <c r="C52" s="144">
        <v>523350</v>
      </c>
      <c r="D52" s="346"/>
      <c r="E52" s="144"/>
      <c r="F52" s="144" t="s">
        <v>123</v>
      </c>
      <c r="G52" s="468">
        <v>41577</v>
      </c>
      <c r="H52" s="147">
        <v>41577</v>
      </c>
      <c r="I52" s="323">
        <v>725.9</v>
      </c>
      <c r="J52" s="198">
        <v>868.2</v>
      </c>
      <c r="K52" s="198"/>
      <c r="L52" s="144" t="s">
        <v>16</v>
      </c>
      <c r="M52" s="147">
        <v>41639</v>
      </c>
      <c r="N52" s="147">
        <v>41625</v>
      </c>
      <c r="O52" s="534" t="s">
        <v>4038</v>
      </c>
      <c r="P52" s="144"/>
      <c r="Q52" s="144"/>
      <c r="R52" s="144"/>
      <c r="S52" s="144"/>
      <c r="T52" s="146" t="s">
        <v>1</v>
      </c>
    </row>
    <row r="53" spans="1:20" ht="30" hidden="1" customHeight="1" x14ac:dyDescent="0.25">
      <c r="A53" s="71">
        <v>48</v>
      </c>
      <c r="B53" s="71" t="s">
        <v>69</v>
      </c>
      <c r="C53" s="144" t="s">
        <v>124</v>
      </c>
      <c r="D53" s="346"/>
      <c r="E53" s="144"/>
      <c r="F53" s="144" t="s">
        <v>125</v>
      </c>
      <c r="G53" s="468">
        <v>41583</v>
      </c>
      <c r="H53" s="147">
        <v>41583</v>
      </c>
      <c r="I53" s="323">
        <v>10.8</v>
      </c>
      <c r="J53" s="198">
        <v>12.92</v>
      </c>
      <c r="K53" s="198"/>
      <c r="L53" s="144" t="s">
        <v>16</v>
      </c>
      <c r="M53" s="147">
        <v>41586</v>
      </c>
      <c r="N53" s="147">
        <v>41586</v>
      </c>
      <c r="O53" s="300"/>
      <c r="P53" s="144"/>
      <c r="Q53" s="144"/>
      <c r="R53" s="144"/>
      <c r="S53" s="144"/>
      <c r="T53" s="146"/>
    </row>
    <row r="54" spans="1:20" ht="15" hidden="1" customHeight="1" x14ac:dyDescent="0.25">
      <c r="A54" s="71">
        <v>49</v>
      </c>
      <c r="B54" s="71" t="s">
        <v>26</v>
      </c>
      <c r="C54" s="144">
        <v>100425</v>
      </c>
      <c r="D54" s="346"/>
      <c r="E54" s="144"/>
      <c r="F54" s="144" t="s">
        <v>126</v>
      </c>
      <c r="G54" s="468">
        <v>41578</v>
      </c>
      <c r="H54" s="147">
        <v>41578</v>
      </c>
      <c r="I54" s="323">
        <v>51631.45</v>
      </c>
      <c r="J54" s="198">
        <v>51631.45</v>
      </c>
      <c r="K54" s="198"/>
      <c r="L54" s="144" t="s">
        <v>16</v>
      </c>
      <c r="M54" s="407" t="s">
        <v>25</v>
      </c>
      <c r="N54" s="149">
        <v>41591</v>
      </c>
      <c r="O54" s="300"/>
      <c r="P54" s="144"/>
      <c r="Q54" s="144"/>
      <c r="R54" s="144"/>
      <c r="S54" s="144"/>
      <c r="T54" s="146"/>
    </row>
    <row r="55" spans="1:20" ht="15" hidden="1" customHeight="1" x14ac:dyDescent="0.25">
      <c r="A55" s="71">
        <v>50</v>
      </c>
      <c r="B55" s="71" t="s">
        <v>30</v>
      </c>
      <c r="C55" s="144" t="s">
        <v>127</v>
      </c>
      <c r="D55" s="346"/>
      <c r="E55" s="144"/>
      <c r="F55" s="144" t="s">
        <v>128</v>
      </c>
      <c r="G55" s="468">
        <v>41575</v>
      </c>
      <c r="H55" s="147">
        <v>41575</v>
      </c>
      <c r="I55" s="323">
        <v>576.29</v>
      </c>
      <c r="J55" s="198">
        <v>691.55</v>
      </c>
      <c r="K55" s="198"/>
      <c r="L55" s="144" t="s">
        <v>47</v>
      </c>
      <c r="M55" s="147">
        <v>41608</v>
      </c>
      <c r="N55" s="147">
        <v>41616</v>
      </c>
      <c r="O55" s="300"/>
      <c r="P55" s="144"/>
      <c r="Q55" s="144"/>
      <c r="R55" s="144"/>
      <c r="S55" s="144"/>
      <c r="T55" s="146"/>
    </row>
    <row r="56" spans="1:20" ht="15" hidden="1" customHeight="1" x14ac:dyDescent="0.25">
      <c r="A56" s="71">
        <v>51</v>
      </c>
      <c r="B56" s="71" t="s">
        <v>4371</v>
      </c>
      <c r="C56" s="144" t="s">
        <v>129</v>
      </c>
      <c r="D56" s="346"/>
      <c r="E56" s="144"/>
      <c r="F56" s="144" t="s">
        <v>130</v>
      </c>
      <c r="G56" s="468">
        <v>41586</v>
      </c>
      <c r="H56" s="147">
        <v>41586</v>
      </c>
      <c r="I56" s="323">
        <v>1250</v>
      </c>
      <c r="J56" s="393">
        <v>1495</v>
      </c>
      <c r="K56" s="393"/>
      <c r="L56" s="144" t="s">
        <v>16</v>
      </c>
      <c r="M56" s="147">
        <v>41616</v>
      </c>
      <c r="N56" s="147">
        <v>41625</v>
      </c>
      <c r="O56" s="300"/>
      <c r="P56" s="144"/>
      <c r="Q56" s="144"/>
      <c r="R56" s="144"/>
      <c r="S56" s="144"/>
      <c r="T56" s="146"/>
    </row>
    <row r="57" spans="1:20" ht="15" hidden="1" customHeight="1" x14ac:dyDescent="0.25">
      <c r="A57" s="71">
        <v>52</v>
      </c>
      <c r="B57" s="71" t="s">
        <v>42</v>
      </c>
      <c r="C57" s="144" t="s">
        <v>131</v>
      </c>
      <c r="D57" s="346"/>
      <c r="E57" s="144"/>
      <c r="F57" s="144" t="s">
        <v>132</v>
      </c>
      <c r="G57" s="468">
        <v>41578</v>
      </c>
      <c r="H57" s="147">
        <v>41578</v>
      </c>
      <c r="I57" s="323">
        <v>6987.74</v>
      </c>
      <c r="J57" s="198">
        <v>6987.74</v>
      </c>
      <c r="K57" s="198"/>
      <c r="L57" s="144" t="s">
        <v>16</v>
      </c>
      <c r="M57" s="407" t="s">
        <v>25</v>
      </c>
      <c r="N57" s="149">
        <v>41596</v>
      </c>
      <c r="O57" s="300"/>
      <c r="P57" s="144"/>
      <c r="Q57" s="144"/>
      <c r="R57" s="144"/>
      <c r="S57" s="144"/>
      <c r="T57" s="146"/>
    </row>
    <row r="58" spans="1:20" ht="15" hidden="1" customHeight="1" x14ac:dyDescent="0.25">
      <c r="A58" s="71">
        <v>53</v>
      </c>
      <c r="B58" s="71" t="s">
        <v>64</v>
      </c>
      <c r="C58" s="144" t="s">
        <v>133</v>
      </c>
      <c r="D58" s="346"/>
      <c r="E58" s="144"/>
      <c r="F58" s="144" t="s">
        <v>134</v>
      </c>
      <c r="G58" s="468">
        <v>41583</v>
      </c>
      <c r="H58" s="147">
        <v>41583</v>
      </c>
      <c r="I58" s="323">
        <v>2056.8000000000002</v>
      </c>
      <c r="J58" s="198">
        <v>2056.8000000000002</v>
      </c>
      <c r="K58" s="198"/>
      <c r="L58" s="144" t="s">
        <v>16</v>
      </c>
      <c r="M58" s="407" t="s">
        <v>25</v>
      </c>
      <c r="N58" s="149">
        <v>41598</v>
      </c>
      <c r="O58" s="300"/>
      <c r="P58" s="144"/>
      <c r="Q58" s="144"/>
      <c r="R58" s="144"/>
      <c r="S58" s="144"/>
      <c r="T58" s="146"/>
    </row>
    <row r="59" spans="1:20" ht="15" hidden="1" customHeight="1" x14ac:dyDescent="0.25">
      <c r="A59" s="71">
        <v>54</v>
      </c>
      <c r="B59" s="71" t="s">
        <v>64</v>
      </c>
      <c r="C59" s="144" t="s">
        <v>135</v>
      </c>
      <c r="D59" s="346"/>
      <c r="E59" s="144"/>
      <c r="F59" s="144" t="s">
        <v>136</v>
      </c>
      <c r="G59" s="468">
        <v>41585</v>
      </c>
      <c r="H59" s="147">
        <v>41585</v>
      </c>
      <c r="I59" s="323">
        <v>1584.3</v>
      </c>
      <c r="J59" s="198">
        <v>1584.3</v>
      </c>
      <c r="K59" s="198"/>
      <c r="L59" s="144" t="s">
        <v>16</v>
      </c>
      <c r="M59" s="407" t="s">
        <v>25</v>
      </c>
      <c r="N59" s="149">
        <v>41598</v>
      </c>
      <c r="O59" s="300"/>
      <c r="P59" s="144"/>
      <c r="Q59" s="144"/>
      <c r="R59" s="144"/>
      <c r="S59" s="144"/>
      <c r="T59" s="146"/>
    </row>
    <row r="60" spans="1:20" ht="15" hidden="1" customHeight="1" x14ac:dyDescent="0.25">
      <c r="A60" s="71">
        <v>55</v>
      </c>
      <c r="B60" s="71" t="s">
        <v>137</v>
      </c>
      <c r="C60" s="144">
        <v>32121</v>
      </c>
      <c r="D60" s="346"/>
      <c r="E60" s="144"/>
      <c r="F60" s="144" t="s">
        <v>138</v>
      </c>
      <c r="G60" s="468">
        <v>41578</v>
      </c>
      <c r="H60" s="147">
        <v>41578</v>
      </c>
      <c r="I60" s="323">
        <v>89.5</v>
      </c>
      <c r="J60" s="198">
        <v>107.04</v>
      </c>
      <c r="K60" s="198"/>
      <c r="L60" s="144" t="s">
        <v>16</v>
      </c>
      <c r="M60" s="147">
        <v>41608</v>
      </c>
      <c r="N60" s="147">
        <v>41625</v>
      </c>
      <c r="O60" s="300"/>
      <c r="P60" s="144"/>
      <c r="Q60" s="144"/>
      <c r="R60" s="144"/>
      <c r="S60" s="144"/>
      <c r="T60" s="146"/>
    </row>
    <row r="61" spans="1:20" ht="15" hidden="1" customHeight="1" x14ac:dyDescent="0.25">
      <c r="A61" s="71">
        <v>56</v>
      </c>
      <c r="B61" s="74" t="s">
        <v>5227</v>
      </c>
      <c r="C61" s="144" t="s">
        <v>139</v>
      </c>
      <c r="D61" s="346"/>
      <c r="E61" s="144"/>
      <c r="F61" s="144" t="s">
        <v>140</v>
      </c>
      <c r="G61" s="468">
        <v>41579</v>
      </c>
      <c r="H61" s="147">
        <v>41579</v>
      </c>
      <c r="I61" s="323">
        <v>51.78</v>
      </c>
      <c r="J61" s="198">
        <v>61.93</v>
      </c>
      <c r="K61" s="198"/>
      <c r="L61" s="144" t="s">
        <v>34</v>
      </c>
      <c r="M61" s="147">
        <v>41583</v>
      </c>
      <c r="N61" s="147" t="s">
        <v>5094</v>
      </c>
      <c r="O61" s="301"/>
      <c r="P61" s="144"/>
      <c r="Q61" s="144"/>
      <c r="R61" s="144"/>
      <c r="S61" s="144"/>
      <c r="T61" s="146"/>
    </row>
    <row r="62" spans="1:20" ht="15" hidden="1" customHeight="1" x14ac:dyDescent="0.25">
      <c r="A62" s="71">
        <v>57</v>
      </c>
      <c r="B62" s="71" t="s">
        <v>98</v>
      </c>
      <c r="C62" s="144">
        <v>530</v>
      </c>
      <c r="D62" s="346"/>
      <c r="E62" s="144"/>
      <c r="F62" s="144" t="s">
        <v>141</v>
      </c>
      <c r="G62" s="468">
        <v>41582</v>
      </c>
      <c r="H62" s="147">
        <v>41582</v>
      </c>
      <c r="I62" s="323">
        <v>15823.29</v>
      </c>
      <c r="J62" s="198">
        <v>18924.66</v>
      </c>
      <c r="K62" s="197"/>
      <c r="L62" s="144" t="s">
        <v>16</v>
      </c>
      <c r="M62" s="147">
        <v>41640</v>
      </c>
      <c r="N62" s="147">
        <v>41626</v>
      </c>
      <c r="O62" s="534" t="s">
        <v>3234</v>
      </c>
      <c r="P62" s="144"/>
      <c r="Q62" s="144"/>
      <c r="R62" s="144"/>
      <c r="S62" s="144"/>
      <c r="T62" s="146"/>
    </row>
    <row r="63" spans="1:20" ht="15" hidden="1" customHeight="1" x14ac:dyDescent="0.25">
      <c r="A63" s="71">
        <v>58</v>
      </c>
      <c r="B63" s="71" t="s">
        <v>142</v>
      </c>
      <c r="C63" s="144"/>
      <c r="D63" s="346"/>
      <c r="E63" s="144"/>
      <c r="F63" s="144" t="s">
        <v>143</v>
      </c>
      <c r="G63" s="468">
        <v>41586</v>
      </c>
      <c r="H63" s="147">
        <v>41586</v>
      </c>
      <c r="I63" s="323">
        <v>1175</v>
      </c>
      <c r="J63" s="198">
        <v>1405.3</v>
      </c>
      <c r="K63" s="198"/>
      <c r="L63" s="144" t="s">
        <v>16</v>
      </c>
      <c r="M63" s="407" t="s">
        <v>25</v>
      </c>
      <c r="N63" s="149">
        <v>41625</v>
      </c>
      <c r="O63" s="300"/>
      <c r="P63" s="144"/>
      <c r="Q63" s="144"/>
      <c r="R63" s="144"/>
      <c r="S63" s="144"/>
      <c r="T63" s="146" t="s">
        <v>1</v>
      </c>
    </row>
    <row r="64" spans="1:20" ht="30" hidden="1" customHeight="1" x14ac:dyDescent="0.25">
      <c r="A64" s="71">
        <v>59</v>
      </c>
      <c r="B64" s="71" t="s">
        <v>144</v>
      </c>
      <c r="C64" s="144" t="s">
        <v>145</v>
      </c>
      <c r="D64" s="346"/>
      <c r="E64" s="144"/>
      <c r="F64" s="144" t="s">
        <v>146</v>
      </c>
      <c r="G64" s="468">
        <v>41576</v>
      </c>
      <c r="H64" s="147">
        <v>41576</v>
      </c>
      <c r="I64" s="323">
        <v>6500</v>
      </c>
      <c r="J64" s="393">
        <v>6500</v>
      </c>
      <c r="K64" s="609"/>
      <c r="L64" s="144" t="s">
        <v>16</v>
      </c>
      <c r="M64" s="407" t="s">
        <v>25</v>
      </c>
      <c r="N64" s="149">
        <v>41322</v>
      </c>
      <c r="O64" s="300"/>
      <c r="P64" s="144"/>
      <c r="Q64" s="144"/>
      <c r="R64" s="144"/>
      <c r="S64" s="144"/>
      <c r="T64" s="146" t="s">
        <v>1</v>
      </c>
    </row>
    <row r="65" spans="1:20" ht="15" hidden="1" customHeight="1" x14ac:dyDescent="0.25">
      <c r="A65" s="71">
        <v>60</v>
      </c>
      <c r="B65" s="71" t="s">
        <v>117</v>
      </c>
      <c r="C65" s="144" t="s">
        <v>147</v>
      </c>
      <c r="D65" s="346"/>
      <c r="E65" s="144"/>
      <c r="F65" s="144" t="s">
        <v>148</v>
      </c>
      <c r="G65" s="468">
        <v>41575</v>
      </c>
      <c r="H65" s="147">
        <v>41575</v>
      </c>
      <c r="I65" s="323">
        <v>776.58</v>
      </c>
      <c r="J65" s="198">
        <v>928.79</v>
      </c>
      <c r="K65" s="198"/>
      <c r="L65" s="144" t="s">
        <v>16</v>
      </c>
      <c r="M65" s="147">
        <v>41608</v>
      </c>
      <c r="N65" s="147">
        <v>41625</v>
      </c>
      <c r="O65" s="300"/>
      <c r="P65" s="144"/>
      <c r="Q65" s="144"/>
      <c r="R65" s="144"/>
      <c r="S65" s="144"/>
      <c r="T65" s="146"/>
    </row>
    <row r="66" spans="1:20" ht="15" hidden="1" customHeight="1" x14ac:dyDescent="0.25">
      <c r="A66" s="71">
        <v>61</v>
      </c>
      <c r="B66" s="71" t="s">
        <v>55</v>
      </c>
      <c r="C66" s="144" t="s">
        <v>149</v>
      </c>
      <c r="D66" s="346"/>
      <c r="E66" s="144"/>
      <c r="F66" s="144" t="s">
        <v>150</v>
      </c>
      <c r="G66" s="468">
        <v>41563</v>
      </c>
      <c r="H66" s="147">
        <v>41563</v>
      </c>
      <c r="I66" s="323">
        <v>1051.4000000000001</v>
      </c>
      <c r="J66" s="198">
        <v>1257.47</v>
      </c>
      <c r="K66" s="198"/>
      <c r="L66" s="144" t="s">
        <v>16</v>
      </c>
      <c r="M66" s="407" t="s">
        <v>25</v>
      </c>
      <c r="N66" s="149">
        <v>41618</v>
      </c>
      <c r="O66" s="300"/>
      <c r="P66" s="144"/>
      <c r="Q66" s="144"/>
      <c r="R66" s="144"/>
      <c r="S66" s="144"/>
      <c r="T66" s="146" t="s">
        <v>1</v>
      </c>
    </row>
    <row r="67" spans="1:20" ht="15" hidden="1" customHeight="1" x14ac:dyDescent="0.25">
      <c r="A67" s="71">
        <v>62</v>
      </c>
      <c r="B67" s="71" t="s">
        <v>103</v>
      </c>
      <c r="C67" s="144" t="s">
        <v>151</v>
      </c>
      <c r="D67" s="346"/>
      <c r="E67" s="144"/>
      <c r="F67" s="144" t="s">
        <v>152</v>
      </c>
      <c r="G67" s="468">
        <v>41577</v>
      </c>
      <c r="H67" s="147">
        <v>41577</v>
      </c>
      <c r="I67" s="323">
        <v>305</v>
      </c>
      <c r="J67" s="198">
        <v>379.37</v>
      </c>
      <c r="K67" s="198"/>
      <c r="L67" s="144" t="s">
        <v>153</v>
      </c>
      <c r="M67" s="147">
        <v>41578</v>
      </c>
      <c r="N67" s="147" t="s">
        <v>5094</v>
      </c>
      <c r="O67" s="301"/>
      <c r="P67" s="144"/>
      <c r="Q67" s="144"/>
      <c r="R67" s="144"/>
      <c r="S67" s="144"/>
      <c r="T67" s="146" t="s">
        <v>1</v>
      </c>
    </row>
    <row r="68" spans="1:20" ht="15" hidden="1" customHeight="1" x14ac:dyDescent="0.25">
      <c r="A68" s="71">
        <v>63</v>
      </c>
      <c r="B68" s="71" t="s">
        <v>154</v>
      </c>
      <c r="C68" s="144" t="s">
        <v>155</v>
      </c>
      <c r="D68" s="346"/>
      <c r="E68" s="144"/>
      <c r="F68" s="144" t="s">
        <v>156</v>
      </c>
      <c r="G68" s="468">
        <v>41571</v>
      </c>
      <c r="H68" s="147">
        <v>41571</v>
      </c>
      <c r="I68" s="323">
        <v>453.5</v>
      </c>
      <c r="J68" s="198">
        <v>542.39</v>
      </c>
      <c r="K68" s="198"/>
      <c r="L68" s="144" t="s">
        <v>16</v>
      </c>
      <c r="M68" s="147">
        <v>41578</v>
      </c>
      <c r="N68" s="147">
        <v>41618</v>
      </c>
      <c r="O68" s="300"/>
      <c r="P68" s="144"/>
      <c r="Q68" s="144"/>
      <c r="R68" s="144"/>
      <c r="S68" s="144"/>
      <c r="T68" s="146" t="s">
        <v>1</v>
      </c>
    </row>
    <row r="69" spans="1:20" ht="15" hidden="1" customHeight="1" x14ac:dyDescent="0.25">
      <c r="A69" s="71">
        <v>64</v>
      </c>
      <c r="B69" s="71" t="s">
        <v>448</v>
      </c>
      <c r="C69" s="144">
        <v>53566527</v>
      </c>
      <c r="D69" s="346"/>
      <c r="E69" s="144"/>
      <c r="F69" s="144" t="s">
        <v>157</v>
      </c>
      <c r="G69" s="468">
        <v>41572</v>
      </c>
      <c r="H69" s="147">
        <v>41572</v>
      </c>
      <c r="I69" s="323">
        <v>919.4</v>
      </c>
      <c r="J69" s="198">
        <v>1074.48</v>
      </c>
      <c r="K69" s="198"/>
      <c r="L69" s="144" t="s">
        <v>34</v>
      </c>
      <c r="M69" s="147">
        <v>41579</v>
      </c>
      <c r="N69" s="147" t="s">
        <v>5094</v>
      </c>
      <c r="O69" s="301"/>
      <c r="P69" s="144"/>
      <c r="Q69" s="144"/>
      <c r="R69" s="144"/>
      <c r="S69" s="144"/>
      <c r="T69" s="146"/>
    </row>
    <row r="70" spans="1:20" ht="15" hidden="1" customHeight="1" x14ac:dyDescent="0.25">
      <c r="A70" s="71">
        <v>65</v>
      </c>
      <c r="B70" s="71" t="s">
        <v>36</v>
      </c>
      <c r="C70" s="144">
        <v>66372177</v>
      </c>
      <c r="D70" s="346"/>
      <c r="E70" s="144"/>
      <c r="F70" s="144" t="s">
        <v>158</v>
      </c>
      <c r="G70" s="468">
        <v>41547</v>
      </c>
      <c r="H70" s="147">
        <v>41547</v>
      </c>
      <c r="I70" s="323">
        <v>1242.83</v>
      </c>
      <c r="J70" s="198">
        <v>1483.29</v>
      </c>
      <c r="K70" s="198"/>
      <c r="L70" s="144" t="s">
        <v>34</v>
      </c>
      <c r="M70" s="147">
        <v>41581</v>
      </c>
      <c r="N70" s="147" t="s">
        <v>5094</v>
      </c>
      <c r="O70" s="301"/>
      <c r="P70" s="144"/>
      <c r="Q70" s="144"/>
      <c r="R70" s="144"/>
      <c r="S70" s="144"/>
      <c r="T70" s="146"/>
    </row>
    <row r="71" spans="1:20" ht="60" hidden="1" customHeight="1" x14ac:dyDescent="0.25">
      <c r="A71" s="79">
        <v>66</v>
      </c>
      <c r="B71" s="79" t="s">
        <v>1276</v>
      </c>
      <c r="C71" s="144" t="s">
        <v>159</v>
      </c>
      <c r="D71" s="346"/>
      <c r="E71" s="144"/>
      <c r="F71" s="144" t="s">
        <v>160</v>
      </c>
      <c r="G71" s="468">
        <v>41590</v>
      </c>
      <c r="H71" s="147">
        <v>41590</v>
      </c>
      <c r="I71" s="323">
        <v>6295.9</v>
      </c>
      <c r="J71" s="198">
        <v>7494.01</v>
      </c>
      <c r="K71" s="198"/>
      <c r="L71" s="144" t="s">
        <v>161</v>
      </c>
      <c r="M71" s="147">
        <v>41591</v>
      </c>
      <c r="N71" s="147" t="s">
        <v>20</v>
      </c>
      <c r="O71" s="301"/>
      <c r="P71" s="144"/>
      <c r="Q71" s="144"/>
      <c r="R71" s="144"/>
      <c r="S71" s="144"/>
      <c r="T71" s="146"/>
    </row>
    <row r="72" spans="1:20" ht="15" hidden="1" customHeight="1" x14ac:dyDescent="0.25">
      <c r="A72" s="71">
        <v>67</v>
      </c>
      <c r="B72" s="71" t="s">
        <v>84</v>
      </c>
      <c r="C72" s="144">
        <v>130048</v>
      </c>
      <c r="D72" s="346"/>
      <c r="E72" s="144"/>
      <c r="F72" s="144" t="s">
        <v>162</v>
      </c>
      <c r="G72" s="468">
        <v>41583</v>
      </c>
      <c r="H72" s="147">
        <v>41583</v>
      </c>
      <c r="I72" s="133">
        <v>336.1</v>
      </c>
      <c r="J72" s="200">
        <v>275.32</v>
      </c>
      <c r="K72" s="200"/>
      <c r="L72" s="144" t="s">
        <v>16</v>
      </c>
      <c r="M72" s="149" t="s">
        <v>25</v>
      </c>
      <c r="N72" s="147">
        <v>41599</v>
      </c>
      <c r="O72" s="300"/>
      <c r="P72" s="144"/>
      <c r="Q72" s="144"/>
      <c r="R72" s="144"/>
      <c r="S72" s="144"/>
      <c r="T72" s="146" t="s">
        <v>1</v>
      </c>
    </row>
    <row r="73" spans="1:20" ht="15" hidden="1" customHeight="1" x14ac:dyDescent="0.25">
      <c r="A73" s="71">
        <v>68</v>
      </c>
      <c r="B73" s="71" t="s">
        <v>163</v>
      </c>
      <c r="C73" s="144" t="s">
        <v>164</v>
      </c>
      <c r="D73" s="346"/>
      <c r="E73" s="144"/>
      <c r="F73" s="144" t="s">
        <v>1223</v>
      </c>
      <c r="G73" s="468">
        <v>41589</v>
      </c>
      <c r="H73" s="147">
        <v>41589</v>
      </c>
      <c r="I73" s="323">
        <v>379.93</v>
      </c>
      <c r="J73" s="198">
        <v>454.4</v>
      </c>
      <c r="K73" s="198"/>
      <c r="L73" s="144" t="s">
        <v>16</v>
      </c>
      <c r="M73" s="147">
        <v>41608</v>
      </c>
      <c r="N73" s="147">
        <v>41626</v>
      </c>
      <c r="O73" s="300"/>
      <c r="P73" s="144"/>
      <c r="Q73" s="144"/>
      <c r="R73" s="144"/>
      <c r="S73" s="144"/>
      <c r="T73" s="146" t="s">
        <v>1</v>
      </c>
    </row>
    <row r="74" spans="1:20" ht="15" hidden="1" customHeight="1" x14ac:dyDescent="0.25">
      <c r="A74" s="71">
        <v>69</v>
      </c>
      <c r="B74" s="71" t="s">
        <v>90</v>
      </c>
      <c r="C74" s="144" t="s">
        <v>165</v>
      </c>
      <c r="D74" s="346"/>
      <c r="E74" s="144"/>
      <c r="F74" s="144" t="s">
        <v>166</v>
      </c>
      <c r="G74" s="468">
        <v>41578</v>
      </c>
      <c r="H74" s="147">
        <v>41578</v>
      </c>
      <c r="I74" s="323">
        <v>15883</v>
      </c>
      <c r="J74" s="393">
        <v>15883</v>
      </c>
      <c r="K74" s="393"/>
      <c r="L74" s="144" t="s">
        <v>47</v>
      </c>
      <c r="M74" s="147">
        <v>41654</v>
      </c>
      <c r="N74" s="147">
        <v>41669</v>
      </c>
      <c r="O74" s="300"/>
      <c r="P74" s="144"/>
      <c r="Q74" s="144"/>
      <c r="R74" s="144"/>
      <c r="S74" s="144"/>
      <c r="T74" s="146"/>
    </row>
    <row r="75" spans="1:20" ht="15" hidden="1" customHeight="1" x14ac:dyDescent="0.25">
      <c r="A75" s="71">
        <v>70</v>
      </c>
      <c r="B75" s="71" t="s">
        <v>90</v>
      </c>
      <c r="C75" s="144" t="s">
        <v>167</v>
      </c>
      <c r="D75" s="346"/>
      <c r="E75" s="144"/>
      <c r="F75" s="144" t="s">
        <v>168</v>
      </c>
      <c r="G75" s="468">
        <v>41578</v>
      </c>
      <c r="H75" s="147">
        <v>41578</v>
      </c>
      <c r="I75" s="323">
        <v>12077</v>
      </c>
      <c r="J75" s="393">
        <v>12077</v>
      </c>
      <c r="K75" s="393"/>
      <c r="L75" s="144" t="s">
        <v>47</v>
      </c>
      <c r="M75" s="147">
        <v>41654</v>
      </c>
      <c r="N75" s="147">
        <v>41669</v>
      </c>
      <c r="O75" s="534" t="s">
        <v>3589</v>
      </c>
      <c r="P75" s="144"/>
      <c r="Q75" s="144"/>
      <c r="R75" s="144"/>
      <c r="S75" s="144"/>
      <c r="T75" s="146"/>
    </row>
    <row r="76" spans="1:20" ht="15" hidden="1" customHeight="1" x14ac:dyDescent="0.25">
      <c r="A76" s="71">
        <v>71</v>
      </c>
      <c r="B76" s="71" t="s">
        <v>95</v>
      </c>
      <c r="C76" s="144" t="s">
        <v>169</v>
      </c>
      <c r="D76" s="346"/>
      <c r="E76" s="144"/>
      <c r="F76" s="144" t="s">
        <v>97</v>
      </c>
      <c r="G76" s="468">
        <v>41579</v>
      </c>
      <c r="H76" s="147">
        <v>41579</v>
      </c>
      <c r="I76" s="323">
        <v>37.33</v>
      </c>
      <c r="J76" s="198">
        <v>44.65</v>
      </c>
      <c r="K76" s="198"/>
      <c r="L76" s="144" t="s">
        <v>34</v>
      </c>
      <c r="M76" s="147">
        <v>41609</v>
      </c>
      <c r="N76" s="147">
        <v>41609</v>
      </c>
      <c r="O76" s="301"/>
      <c r="P76" s="144"/>
      <c r="Q76" s="144"/>
      <c r="R76" s="144"/>
      <c r="S76" s="144"/>
      <c r="T76" s="146" t="s">
        <v>1</v>
      </c>
    </row>
    <row r="77" spans="1:20" ht="30" hidden="1" customHeight="1" x14ac:dyDescent="0.25">
      <c r="A77" s="71">
        <v>72</v>
      </c>
      <c r="B77" s="71" t="s">
        <v>170</v>
      </c>
      <c r="C77" s="144"/>
      <c r="D77" s="346"/>
      <c r="E77" s="144"/>
      <c r="F77" s="144" t="s">
        <v>171</v>
      </c>
      <c r="G77" s="468">
        <v>41578</v>
      </c>
      <c r="H77" s="147">
        <v>41578</v>
      </c>
      <c r="I77" s="323">
        <v>482.1</v>
      </c>
      <c r="J77" s="198">
        <v>482.1</v>
      </c>
      <c r="K77" s="198"/>
      <c r="L77" s="144" t="s">
        <v>16</v>
      </c>
      <c r="M77" s="407" t="s">
        <v>25</v>
      </c>
      <c r="N77" s="149">
        <v>41598</v>
      </c>
      <c r="O77" s="300"/>
      <c r="P77" s="144"/>
      <c r="Q77" s="144"/>
      <c r="R77" s="144"/>
      <c r="S77" s="144"/>
      <c r="T77" s="146"/>
    </row>
    <row r="78" spans="1:20" ht="15" hidden="1" customHeight="1" x14ac:dyDescent="0.25">
      <c r="A78" s="71">
        <v>73</v>
      </c>
      <c r="B78" s="71" t="s">
        <v>172</v>
      </c>
      <c r="C78" s="144" t="s">
        <v>173</v>
      </c>
      <c r="D78" s="346"/>
      <c r="E78" s="144"/>
      <c r="F78" s="144" t="s">
        <v>174</v>
      </c>
      <c r="G78" s="468">
        <v>41557</v>
      </c>
      <c r="H78" s="147">
        <v>41557</v>
      </c>
      <c r="I78" s="323">
        <v>1140</v>
      </c>
      <c r="J78" s="393">
        <v>1140</v>
      </c>
      <c r="K78" s="393"/>
      <c r="L78" s="144" t="s">
        <v>16</v>
      </c>
      <c r="M78" s="407" t="s">
        <v>25</v>
      </c>
      <c r="N78" s="149">
        <v>41604</v>
      </c>
      <c r="O78" s="300"/>
      <c r="P78" s="144"/>
      <c r="Q78" s="144"/>
      <c r="R78" s="144"/>
      <c r="S78" s="144"/>
      <c r="T78" s="146" t="s">
        <v>1</v>
      </c>
    </row>
    <row r="79" spans="1:20" ht="30" hidden="1" customHeight="1" x14ac:dyDescent="0.25">
      <c r="A79" s="71">
        <v>74</v>
      </c>
      <c r="B79" s="71" t="s">
        <v>175</v>
      </c>
      <c r="C79" s="144" t="s">
        <v>176</v>
      </c>
      <c r="D79" s="346"/>
      <c r="E79" s="144"/>
      <c r="F79" s="144" t="s">
        <v>177</v>
      </c>
      <c r="G79" s="468">
        <v>41485</v>
      </c>
      <c r="H79" s="147">
        <v>41485</v>
      </c>
      <c r="I79" s="323">
        <v>19657.173999999999</v>
      </c>
      <c r="J79" s="198">
        <v>19657.173999999999</v>
      </c>
      <c r="K79" s="198"/>
      <c r="L79" s="144" t="s">
        <v>16</v>
      </c>
      <c r="M79" s="407" t="s">
        <v>25</v>
      </c>
      <c r="N79" s="149">
        <v>41596</v>
      </c>
      <c r="O79" s="300"/>
      <c r="P79" s="144"/>
      <c r="Q79" s="144"/>
      <c r="R79" s="144"/>
      <c r="S79" s="144"/>
      <c r="T79" s="146"/>
    </row>
    <row r="80" spans="1:20" ht="15" hidden="1" customHeight="1" x14ac:dyDescent="0.25">
      <c r="A80" s="71">
        <v>75</v>
      </c>
      <c r="B80" s="71" t="s">
        <v>39</v>
      </c>
      <c r="C80" s="144" t="s">
        <v>178</v>
      </c>
      <c r="D80" s="346"/>
      <c r="E80" s="144"/>
      <c r="F80" s="144" t="s">
        <v>179</v>
      </c>
      <c r="G80" s="468">
        <v>41593</v>
      </c>
      <c r="H80" s="147">
        <v>41593</v>
      </c>
      <c r="I80" s="323">
        <v>134.13999999999999</v>
      </c>
      <c r="J80" s="198">
        <v>160.4</v>
      </c>
      <c r="K80" s="198"/>
      <c r="L80" s="144" t="s">
        <v>34</v>
      </c>
      <c r="M80" s="147">
        <v>41603</v>
      </c>
      <c r="N80" s="147">
        <v>41603</v>
      </c>
      <c r="O80" s="301"/>
      <c r="P80" s="144"/>
      <c r="Q80" s="144"/>
      <c r="R80" s="144"/>
      <c r="S80" s="144"/>
      <c r="T80" s="146"/>
    </row>
    <row r="81" spans="1:20" ht="30" hidden="1" customHeight="1" x14ac:dyDescent="0.25">
      <c r="A81" s="71">
        <v>76</v>
      </c>
      <c r="B81" s="71" t="s">
        <v>180</v>
      </c>
      <c r="C81" s="144" t="s">
        <v>181</v>
      </c>
      <c r="D81" s="346"/>
      <c r="E81" s="144"/>
      <c r="F81" s="144" t="s">
        <v>182</v>
      </c>
      <c r="G81" s="468">
        <v>41601</v>
      </c>
      <c r="H81" s="147">
        <v>41601</v>
      </c>
      <c r="I81" s="323">
        <v>196.29</v>
      </c>
      <c r="J81" s="198">
        <v>220.22</v>
      </c>
      <c r="K81" s="198"/>
      <c r="L81" s="144" t="s">
        <v>183</v>
      </c>
      <c r="M81" s="147">
        <v>41601</v>
      </c>
      <c r="N81" s="147">
        <v>41601</v>
      </c>
      <c r="O81" s="300"/>
      <c r="P81" s="144"/>
      <c r="Q81" s="144"/>
      <c r="R81" s="144"/>
      <c r="S81" s="144"/>
      <c r="T81" s="146"/>
    </row>
    <row r="82" spans="1:20" ht="30" hidden="1" customHeight="1" x14ac:dyDescent="0.25">
      <c r="A82" s="71">
        <v>77</v>
      </c>
      <c r="B82" s="71" t="s">
        <v>180</v>
      </c>
      <c r="C82" s="144" t="s">
        <v>184</v>
      </c>
      <c r="D82" s="346"/>
      <c r="E82" s="144"/>
      <c r="F82" s="144" t="s">
        <v>185</v>
      </c>
      <c r="G82" s="468">
        <v>41601</v>
      </c>
      <c r="H82" s="147">
        <v>41601</v>
      </c>
      <c r="I82" s="323">
        <v>88.42</v>
      </c>
      <c r="J82" s="198">
        <v>105.75</v>
      </c>
      <c r="K82" s="198"/>
      <c r="L82" s="144" t="s">
        <v>183</v>
      </c>
      <c r="M82" s="147">
        <v>41601</v>
      </c>
      <c r="N82" s="147">
        <v>41601</v>
      </c>
      <c r="O82" s="300"/>
      <c r="P82" s="144"/>
      <c r="Q82" s="144"/>
      <c r="R82" s="144"/>
      <c r="S82" s="144"/>
      <c r="T82" s="146"/>
    </row>
    <row r="83" spans="1:20" ht="30" hidden="1" customHeight="1" x14ac:dyDescent="0.25">
      <c r="A83" s="71">
        <v>78</v>
      </c>
      <c r="B83" s="71" t="s">
        <v>186</v>
      </c>
      <c r="C83" s="143"/>
      <c r="D83" s="346"/>
      <c r="E83" s="144"/>
      <c r="F83" s="144" t="s">
        <v>187</v>
      </c>
      <c r="G83" s="468">
        <v>41598</v>
      </c>
      <c r="H83" s="147">
        <v>41598</v>
      </c>
      <c r="I83" s="323">
        <v>449</v>
      </c>
      <c r="J83" s="393">
        <v>449</v>
      </c>
      <c r="K83" s="393"/>
      <c r="L83" s="144" t="s">
        <v>183</v>
      </c>
      <c r="M83" s="147">
        <v>41598</v>
      </c>
      <c r="N83" s="147">
        <v>41598</v>
      </c>
      <c r="O83" s="300"/>
      <c r="P83" s="144"/>
      <c r="Q83" s="144"/>
      <c r="R83" s="144"/>
      <c r="S83" s="144"/>
      <c r="T83" s="146"/>
    </row>
    <row r="84" spans="1:20" ht="45" hidden="1" customHeight="1" x14ac:dyDescent="0.25">
      <c r="A84" s="71">
        <v>79</v>
      </c>
      <c r="B84" s="71" t="s">
        <v>938</v>
      </c>
      <c r="C84" s="144" t="s">
        <v>188</v>
      </c>
      <c r="D84" s="346"/>
      <c r="E84" s="144"/>
      <c r="F84" s="144" t="s">
        <v>189</v>
      </c>
      <c r="G84" s="468">
        <v>41600</v>
      </c>
      <c r="H84" s="147">
        <v>41600</v>
      </c>
      <c r="I84" s="323">
        <v>1742.06</v>
      </c>
      <c r="J84" s="198">
        <v>2083.5</v>
      </c>
      <c r="K84" s="198"/>
      <c r="L84" s="144" t="s">
        <v>16</v>
      </c>
      <c r="M84" s="147">
        <v>41603</v>
      </c>
      <c r="N84" s="147">
        <v>41603</v>
      </c>
      <c r="O84" s="300"/>
      <c r="P84" s="144"/>
      <c r="Q84" s="144"/>
      <c r="R84" s="144"/>
      <c r="S84" s="144"/>
      <c r="T84" s="146"/>
    </row>
    <row r="85" spans="1:20" ht="30" hidden="1" customHeight="1" x14ac:dyDescent="0.25">
      <c r="A85" s="71">
        <v>80</v>
      </c>
      <c r="B85" s="71" t="s">
        <v>36</v>
      </c>
      <c r="C85" s="144">
        <v>442026150</v>
      </c>
      <c r="D85" s="346"/>
      <c r="E85" s="144"/>
      <c r="F85" s="144" t="s">
        <v>190</v>
      </c>
      <c r="G85" s="468">
        <v>41592</v>
      </c>
      <c r="H85" s="147">
        <v>41592</v>
      </c>
      <c r="I85" s="323">
        <v>181.79</v>
      </c>
      <c r="J85" s="198">
        <v>219.69</v>
      </c>
      <c r="K85" s="198"/>
      <c r="L85" s="144" t="s">
        <v>34</v>
      </c>
      <c r="M85" s="147">
        <v>41603</v>
      </c>
      <c r="N85" s="147" t="s">
        <v>5094</v>
      </c>
      <c r="O85" s="301"/>
      <c r="P85" s="144"/>
      <c r="Q85" s="144"/>
      <c r="R85" s="144"/>
      <c r="S85" s="144"/>
      <c r="T85" s="146"/>
    </row>
    <row r="86" spans="1:20" ht="45" hidden="1" customHeight="1" x14ac:dyDescent="0.25">
      <c r="A86" s="71">
        <v>81</v>
      </c>
      <c r="B86" s="71" t="s">
        <v>191</v>
      </c>
      <c r="C86" s="144">
        <v>84675126</v>
      </c>
      <c r="D86" s="346"/>
      <c r="E86" s="144"/>
      <c r="F86" s="144" t="s">
        <v>192</v>
      </c>
      <c r="G86" s="468">
        <v>41593</v>
      </c>
      <c r="H86" s="147">
        <v>41593</v>
      </c>
      <c r="I86" s="323">
        <v>330.97</v>
      </c>
      <c r="J86" s="198">
        <v>403.61</v>
      </c>
      <c r="K86" s="198"/>
      <c r="L86" s="144" t="s">
        <v>193</v>
      </c>
      <c r="M86" s="147">
        <v>41593</v>
      </c>
      <c r="N86" s="147" t="s">
        <v>20</v>
      </c>
      <c r="O86" s="301"/>
      <c r="P86" s="144"/>
      <c r="Q86" s="144"/>
      <c r="R86" s="144"/>
      <c r="S86" s="144"/>
      <c r="T86" s="146"/>
    </row>
    <row r="87" spans="1:20" ht="30" hidden="1" customHeight="1" x14ac:dyDescent="0.25">
      <c r="A87" s="71">
        <v>82</v>
      </c>
      <c r="B87" s="71" t="s">
        <v>504</v>
      </c>
      <c r="C87" s="144">
        <v>3511</v>
      </c>
      <c r="D87" s="346"/>
      <c r="E87" s="144"/>
      <c r="F87" s="144" t="s">
        <v>1833</v>
      </c>
      <c r="G87" s="468">
        <v>41585</v>
      </c>
      <c r="H87" s="147">
        <v>41585</v>
      </c>
      <c r="I87" s="323">
        <v>850</v>
      </c>
      <c r="J87" s="198">
        <v>1016.6</v>
      </c>
      <c r="K87" s="198"/>
      <c r="L87" s="144" t="s">
        <v>16</v>
      </c>
      <c r="M87" s="407" t="s">
        <v>25</v>
      </c>
      <c r="N87" s="149">
        <v>41626</v>
      </c>
      <c r="O87" s="679" t="s">
        <v>1832</v>
      </c>
      <c r="P87" s="144"/>
      <c r="Q87" s="144"/>
      <c r="R87" s="144"/>
      <c r="S87" s="144"/>
      <c r="T87" s="146" t="s">
        <v>1</v>
      </c>
    </row>
    <row r="88" spans="1:20" ht="15" hidden="1" customHeight="1" x14ac:dyDescent="0.25">
      <c r="A88" s="71">
        <v>83</v>
      </c>
      <c r="B88" s="71" t="s">
        <v>13</v>
      </c>
      <c r="C88" s="144" t="s">
        <v>194</v>
      </c>
      <c r="D88" s="346"/>
      <c r="E88" s="144"/>
      <c r="F88" s="144" t="s">
        <v>195</v>
      </c>
      <c r="G88" s="468">
        <v>41590</v>
      </c>
      <c r="H88" s="147">
        <v>41590</v>
      </c>
      <c r="I88" s="323">
        <v>807.12</v>
      </c>
      <c r="J88" s="198">
        <v>1123.6099999999999</v>
      </c>
      <c r="K88" s="198"/>
      <c r="L88" s="144" t="s">
        <v>16</v>
      </c>
      <c r="M88" s="147">
        <v>41615</v>
      </c>
      <c r="N88" s="147">
        <v>41626</v>
      </c>
      <c r="O88" s="300"/>
      <c r="P88" s="144"/>
      <c r="Q88" s="144"/>
      <c r="R88" s="144"/>
      <c r="S88" s="144"/>
      <c r="T88" s="146" t="s">
        <v>1</v>
      </c>
    </row>
    <row r="89" spans="1:20" ht="15" hidden="1" customHeight="1" x14ac:dyDescent="0.25">
      <c r="A89" s="71">
        <v>84</v>
      </c>
      <c r="B89" s="71" t="s">
        <v>196</v>
      </c>
      <c r="C89" s="144">
        <v>13000619</v>
      </c>
      <c r="D89" s="346"/>
      <c r="E89" s="144"/>
      <c r="F89" s="144" t="s">
        <v>197</v>
      </c>
      <c r="G89" s="468">
        <v>41592</v>
      </c>
      <c r="H89" s="147">
        <v>41592</v>
      </c>
      <c r="I89" s="323">
        <v>836.12</v>
      </c>
      <c r="J89" s="393">
        <v>1000</v>
      </c>
      <c r="K89" s="393"/>
      <c r="L89" s="144" t="s">
        <v>28</v>
      </c>
      <c r="M89" s="147">
        <v>41592</v>
      </c>
      <c r="N89" s="147" t="s">
        <v>20</v>
      </c>
      <c r="O89" s="301"/>
      <c r="P89" s="144"/>
      <c r="Q89" s="144"/>
      <c r="R89" s="144"/>
      <c r="S89" s="144"/>
      <c r="T89" s="146"/>
    </row>
    <row r="90" spans="1:20" ht="15" hidden="1" customHeight="1" x14ac:dyDescent="0.25">
      <c r="A90" s="71">
        <v>85</v>
      </c>
      <c r="B90" s="71" t="s">
        <v>198</v>
      </c>
      <c r="C90" s="144" t="s">
        <v>199</v>
      </c>
      <c r="D90" s="346"/>
      <c r="E90" s="144"/>
      <c r="F90" s="144" t="s">
        <v>200</v>
      </c>
      <c r="G90" s="468">
        <v>41591</v>
      </c>
      <c r="H90" s="147">
        <v>41591</v>
      </c>
      <c r="I90" s="323">
        <v>66.89</v>
      </c>
      <c r="J90" s="393">
        <v>80</v>
      </c>
      <c r="K90" s="393"/>
      <c r="L90" s="144" t="s">
        <v>16</v>
      </c>
      <c r="M90" s="147">
        <v>41608</v>
      </c>
      <c r="N90" s="147">
        <v>41625</v>
      </c>
      <c r="O90" s="300"/>
      <c r="P90" s="144"/>
      <c r="Q90" s="144"/>
      <c r="R90" s="144"/>
      <c r="S90" s="144"/>
      <c r="T90" s="146"/>
    </row>
    <row r="91" spans="1:20" ht="30" hidden="1" customHeight="1" x14ac:dyDescent="0.25">
      <c r="A91" s="71">
        <v>86</v>
      </c>
      <c r="B91" s="71" t="s">
        <v>90</v>
      </c>
      <c r="C91" s="144" t="s">
        <v>201</v>
      </c>
      <c r="D91" s="346"/>
      <c r="E91" s="144"/>
      <c r="F91" s="144" t="s">
        <v>202</v>
      </c>
      <c r="G91" s="468">
        <v>41578</v>
      </c>
      <c r="H91" s="147">
        <v>41578</v>
      </c>
      <c r="I91" s="323">
        <v>1998</v>
      </c>
      <c r="J91" s="393">
        <v>1998</v>
      </c>
      <c r="K91" s="393"/>
      <c r="L91" s="144" t="s">
        <v>47</v>
      </c>
      <c r="M91" s="147">
        <v>41649</v>
      </c>
      <c r="N91" s="147">
        <v>41669</v>
      </c>
      <c r="O91" s="300"/>
      <c r="P91" s="144"/>
      <c r="Q91" s="144"/>
      <c r="R91" s="144"/>
      <c r="S91" s="144"/>
      <c r="T91" s="146"/>
    </row>
    <row r="92" spans="1:20" ht="15" hidden="1" customHeight="1" x14ac:dyDescent="0.25">
      <c r="A92" s="71">
        <v>87</v>
      </c>
      <c r="B92" s="71" t="s">
        <v>67</v>
      </c>
      <c r="C92" s="144">
        <v>527138</v>
      </c>
      <c r="D92" s="346"/>
      <c r="E92" s="144"/>
      <c r="F92" s="144" t="s">
        <v>203</v>
      </c>
      <c r="G92" s="468">
        <v>41603</v>
      </c>
      <c r="H92" s="147">
        <v>41603</v>
      </c>
      <c r="I92" s="323">
        <v>137.91999999999999</v>
      </c>
      <c r="J92" s="198">
        <v>164.96</v>
      </c>
      <c r="K92" s="198"/>
      <c r="L92" s="144" t="s">
        <v>47</v>
      </c>
      <c r="M92" s="147">
        <v>41670</v>
      </c>
      <c r="N92" s="147">
        <v>41669</v>
      </c>
      <c r="O92" s="300"/>
      <c r="P92" s="144"/>
      <c r="Q92" s="144"/>
      <c r="R92" s="144"/>
      <c r="S92" s="144"/>
      <c r="T92" s="146" t="s">
        <v>1</v>
      </c>
    </row>
    <row r="93" spans="1:20" ht="15" hidden="1" customHeight="1" x14ac:dyDescent="0.25">
      <c r="A93" s="71">
        <v>88</v>
      </c>
      <c r="B93" s="71" t="s">
        <v>112</v>
      </c>
      <c r="C93" s="144">
        <v>80</v>
      </c>
      <c r="D93" s="346"/>
      <c r="E93" s="144"/>
      <c r="F93" s="144" t="s">
        <v>204</v>
      </c>
      <c r="G93" s="468">
        <v>41603</v>
      </c>
      <c r="H93" s="147">
        <v>41603</v>
      </c>
      <c r="I93" s="323">
        <v>1500</v>
      </c>
      <c r="J93" s="324">
        <v>1500</v>
      </c>
      <c r="K93" s="393"/>
      <c r="L93" s="144" t="s">
        <v>16</v>
      </c>
      <c r="M93" s="407" t="s">
        <v>25</v>
      </c>
      <c r="N93" s="149">
        <v>41618</v>
      </c>
      <c r="O93" s="300"/>
      <c r="P93" s="144"/>
      <c r="Q93" s="144"/>
      <c r="R93" s="144"/>
      <c r="S93" s="144"/>
      <c r="T93" s="146" t="s">
        <v>1</v>
      </c>
    </row>
    <row r="94" spans="1:20" ht="30" hidden="1" customHeight="1" x14ac:dyDescent="0.25">
      <c r="A94" s="72">
        <v>89</v>
      </c>
      <c r="B94" s="72" t="s">
        <v>90</v>
      </c>
      <c r="C94" s="152" t="s">
        <v>205</v>
      </c>
      <c r="D94" s="374"/>
      <c r="E94" s="152" t="s">
        <v>206</v>
      </c>
      <c r="F94" s="152" t="s">
        <v>207</v>
      </c>
      <c r="G94" s="469">
        <v>41603</v>
      </c>
      <c r="H94" s="153">
        <v>41603</v>
      </c>
      <c r="I94" s="385">
        <v>-929</v>
      </c>
      <c r="J94" s="320">
        <v>-929</v>
      </c>
      <c r="K94" s="320"/>
      <c r="L94" s="152" t="s">
        <v>3336</v>
      </c>
      <c r="M94" s="153" t="s">
        <v>208</v>
      </c>
      <c r="N94" s="153"/>
      <c r="O94" s="680"/>
      <c r="P94" s="152"/>
      <c r="Q94" s="152"/>
      <c r="R94" s="152"/>
      <c r="S94" s="152"/>
      <c r="T94" s="154"/>
    </row>
    <row r="95" spans="1:20" ht="60" hidden="1" customHeight="1" x14ac:dyDescent="0.25">
      <c r="A95" s="71">
        <v>90</v>
      </c>
      <c r="B95" s="71" t="s">
        <v>48</v>
      </c>
      <c r="C95" s="144">
        <v>56786</v>
      </c>
      <c r="D95" s="346"/>
      <c r="E95" s="144"/>
      <c r="F95" s="144" t="s">
        <v>209</v>
      </c>
      <c r="G95" s="468">
        <v>41600</v>
      </c>
      <c r="H95" s="147">
        <v>41600</v>
      </c>
      <c r="I95" s="323">
        <v>388.43</v>
      </c>
      <c r="J95" s="198">
        <v>415.35</v>
      </c>
      <c r="K95" s="198"/>
      <c r="L95" s="144" t="s">
        <v>16</v>
      </c>
      <c r="M95" s="147">
        <v>41608</v>
      </c>
      <c r="N95" s="147">
        <v>41625</v>
      </c>
      <c r="O95" s="300"/>
      <c r="P95" s="144"/>
      <c r="Q95" s="144"/>
      <c r="R95" s="144"/>
      <c r="S95" s="139" t="s">
        <v>86</v>
      </c>
      <c r="T95" s="146"/>
    </row>
    <row r="96" spans="1:20" ht="60" hidden="1" customHeight="1" x14ac:dyDescent="0.25">
      <c r="A96" s="71">
        <v>91</v>
      </c>
      <c r="B96" s="71" t="s">
        <v>48</v>
      </c>
      <c r="C96" s="144">
        <v>56806</v>
      </c>
      <c r="D96" s="346"/>
      <c r="E96" s="144"/>
      <c r="F96" s="144" t="s">
        <v>210</v>
      </c>
      <c r="G96" s="468">
        <v>41601</v>
      </c>
      <c r="H96" s="147">
        <v>41601</v>
      </c>
      <c r="I96" s="323">
        <v>68.53</v>
      </c>
      <c r="J96" s="198">
        <v>73.27</v>
      </c>
      <c r="K96" s="198"/>
      <c r="L96" s="144" t="s">
        <v>16</v>
      </c>
      <c r="M96" s="147">
        <v>41608</v>
      </c>
      <c r="N96" s="147">
        <v>41625</v>
      </c>
      <c r="O96" s="300"/>
      <c r="P96" s="144"/>
      <c r="Q96" s="144"/>
      <c r="R96" s="144"/>
      <c r="S96" s="139" t="s">
        <v>86</v>
      </c>
      <c r="T96" s="146" t="s">
        <v>1</v>
      </c>
    </row>
    <row r="97" spans="1:20" ht="45" hidden="1" customHeight="1" x14ac:dyDescent="0.25">
      <c r="A97" s="71">
        <v>92</v>
      </c>
      <c r="B97" s="71" t="s">
        <v>175</v>
      </c>
      <c r="C97" s="144" t="s">
        <v>211</v>
      </c>
      <c r="D97" s="346"/>
      <c r="E97" s="144"/>
      <c r="F97" s="144" t="s">
        <v>212</v>
      </c>
      <c r="G97" s="468">
        <v>41548</v>
      </c>
      <c r="H97" s="147">
        <v>41548</v>
      </c>
      <c r="I97" s="323">
        <v>19694.09</v>
      </c>
      <c r="J97" s="198">
        <v>19694.09</v>
      </c>
      <c r="K97" s="198"/>
      <c r="L97" s="144" t="s">
        <v>16</v>
      </c>
      <c r="M97" s="147">
        <v>41604</v>
      </c>
      <c r="N97" s="147" t="s">
        <v>20</v>
      </c>
      <c r="O97" s="301"/>
      <c r="P97" s="144"/>
      <c r="Q97" s="144"/>
      <c r="R97" s="144"/>
      <c r="S97" s="144"/>
      <c r="T97" s="146"/>
    </row>
    <row r="98" spans="1:20" ht="30" hidden="1" customHeight="1" x14ac:dyDescent="0.25">
      <c r="A98" s="71">
        <v>93</v>
      </c>
      <c r="B98" s="71" t="s">
        <v>213</v>
      </c>
      <c r="C98" s="144" t="s">
        <v>214</v>
      </c>
      <c r="D98" s="346"/>
      <c r="E98" s="144"/>
      <c r="F98" s="144" t="s">
        <v>215</v>
      </c>
      <c r="G98" s="468">
        <v>41604</v>
      </c>
      <c r="H98" s="147">
        <v>41604</v>
      </c>
      <c r="I98" s="323">
        <v>500</v>
      </c>
      <c r="J98" s="393">
        <v>500</v>
      </c>
      <c r="K98" s="393"/>
      <c r="L98" s="144" t="s">
        <v>16</v>
      </c>
      <c r="M98" s="407" t="s">
        <v>25</v>
      </c>
      <c r="N98" s="149">
        <v>41606</v>
      </c>
      <c r="O98" s="300"/>
      <c r="P98" s="144"/>
      <c r="Q98" s="144"/>
      <c r="R98" s="144"/>
      <c r="S98" s="144"/>
      <c r="T98" s="146"/>
    </row>
    <row r="99" spans="1:20" ht="30" hidden="1" customHeight="1" x14ac:dyDescent="0.25">
      <c r="A99" s="71">
        <v>94</v>
      </c>
      <c r="B99" s="71" t="s">
        <v>938</v>
      </c>
      <c r="C99" s="144"/>
      <c r="D99" s="346"/>
      <c r="E99" s="144"/>
      <c r="F99" s="144" t="s">
        <v>216</v>
      </c>
      <c r="G99" s="468">
        <v>41604</v>
      </c>
      <c r="H99" s="147">
        <v>41604</v>
      </c>
      <c r="I99" s="323">
        <v>4830</v>
      </c>
      <c r="J99" s="393">
        <v>5796</v>
      </c>
      <c r="K99" s="393"/>
      <c r="L99" s="144" t="s">
        <v>16</v>
      </c>
      <c r="M99" s="147">
        <v>41599</v>
      </c>
      <c r="N99" s="147">
        <v>41599</v>
      </c>
      <c r="O99" s="300"/>
      <c r="P99" s="144"/>
      <c r="Q99" s="144"/>
      <c r="R99" s="144"/>
      <c r="S99" s="144"/>
      <c r="T99" s="146"/>
    </row>
    <row r="100" spans="1:20" ht="15" hidden="1" customHeight="1" x14ac:dyDescent="0.25">
      <c r="A100" s="71">
        <v>95</v>
      </c>
      <c r="B100" s="71" t="s">
        <v>26</v>
      </c>
      <c r="C100" s="144">
        <v>100440</v>
      </c>
      <c r="D100" s="346"/>
      <c r="E100" s="144"/>
      <c r="F100" s="144" t="s">
        <v>217</v>
      </c>
      <c r="G100" s="468">
        <v>41607</v>
      </c>
      <c r="H100" s="147">
        <v>41607</v>
      </c>
      <c r="I100" s="323">
        <v>23884.19</v>
      </c>
      <c r="J100" s="198">
        <v>23884.19</v>
      </c>
      <c r="K100" s="198"/>
      <c r="L100" s="144" t="s">
        <v>16</v>
      </c>
      <c r="M100" s="147">
        <v>41618</v>
      </c>
      <c r="N100" s="147">
        <v>41619</v>
      </c>
      <c r="O100" s="300"/>
      <c r="P100" s="144"/>
      <c r="Q100" s="144"/>
      <c r="R100" s="144"/>
      <c r="S100" s="144"/>
      <c r="T100" s="146"/>
    </row>
    <row r="101" spans="1:20" ht="15" hidden="1" customHeight="1" x14ac:dyDescent="0.25">
      <c r="A101" s="71">
        <v>96</v>
      </c>
      <c r="B101" s="71" t="s">
        <v>42</v>
      </c>
      <c r="C101" s="148" t="s">
        <v>218</v>
      </c>
      <c r="D101" s="346"/>
      <c r="E101" s="144"/>
      <c r="F101" s="144" t="s">
        <v>219</v>
      </c>
      <c r="G101" s="468">
        <v>41608</v>
      </c>
      <c r="H101" s="147">
        <v>41608</v>
      </c>
      <c r="I101" s="323">
        <v>6933.58</v>
      </c>
      <c r="J101" s="198">
        <v>6933.58</v>
      </c>
      <c r="K101" s="198"/>
      <c r="L101" s="144" t="s">
        <v>16</v>
      </c>
      <c r="M101" s="407" t="s">
        <v>25</v>
      </c>
      <c r="N101" s="149">
        <v>41624</v>
      </c>
      <c r="O101" s="300"/>
      <c r="P101" s="144"/>
      <c r="Q101" s="144"/>
      <c r="R101" s="144"/>
      <c r="S101" s="144"/>
      <c r="T101" s="146"/>
    </row>
    <row r="102" spans="1:20" ht="15" hidden="1" customHeight="1" x14ac:dyDescent="0.25">
      <c r="A102" s="71">
        <v>97</v>
      </c>
      <c r="B102" s="71" t="s">
        <v>448</v>
      </c>
      <c r="C102" s="144" t="s">
        <v>220</v>
      </c>
      <c r="D102" s="346"/>
      <c r="E102" s="144"/>
      <c r="F102" s="144" t="s">
        <v>221</v>
      </c>
      <c r="G102" s="468">
        <v>41605</v>
      </c>
      <c r="H102" s="147">
        <v>41605</v>
      </c>
      <c r="I102" s="323">
        <v>919.4</v>
      </c>
      <c r="J102" s="198">
        <v>1074.48</v>
      </c>
      <c r="K102" s="198"/>
      <c r="L102" s="144" t="s">
        <v>153</v>
      </c>
      <c r="M102" s="147"/>
      <c r="N102" s="147" t="s">
        <v>20</v>
      </c>
      <c r="O102" s="301"/>
      <c r="P102" s="144"/>
      <c r="Q102" s="144"/>
      <c r="R102" s="144"/>
      <c r="S102" s="144"/>
      <c r="T102" s="146"/>
    </row>
    <row r="103" spans="1:20" ht="45" hidden="1" customHeight="1" x14ac:dyDescent="0.25">
      <c r="A103" s="71">
        <v>98</v>
      </c>
      <c r="B103" s="71" t="s">
        <v>191</v>
      </c>
      <c r="C103" s="144">
        <v>85109411</v>
      </c>
      <c r="D103" s="346"/>
      <c r="E103" s="144"/>
      <c r="F103" s="144" t="s">
        <v>222</v>
      </c>
      <c r="G103" s="468">
        <v>41604</v>
      </c>
      <c r="H103" s="147">
        <v>41604</v>
      </c>
      <c r="I103" s="323">
        <v>500.83</v>
      </c>
      <c r="J103" s="198">
        <v>606.77</v>
      </c>
      <c r="K103" s="198"/>
      <c r="L103" s="144" t="s">
        <v>193</v>
      </c>
      <c r="M103" s="147"/>
      <c r="N103" s="147" t="s">
        <v>20</v>
      </c>
      <c r="O103" s="301"/>
      <c r="P103" s="144"/>
      <c r="Q103" s="144"/>
      <c r="R103" s="144"/>
      <c r="S103" s="144"/>
      <c r="T103" s="146"/>
    </row>
    <row r="104" spans="1:20" ht="15" hidden="1" customHeight="1" x14ac:dyDescent="0.25">
      <c r="A104" s="71">
        <v>99</v>
      </c>
      <c r="B104" s="71" t="s">
        <v>36</v>
      </c>
      <c r="C104" s="144">
        <v>70696122</v>
      </c>
      <c r="D104" s="346"/>
      <c r="E104" s="144"/>
      <c r="F104" s="144" t="s">
        <v>223</v>
      </c>
      <c r="G104" s="468">
        <v>41578</v>
      </c>
      <c r="H104" s="147">
        <v>41578</v>
      </c>
      <c r="I104" s="323">
        <v>1550</v>
      </c>
      <c r="J104" s="198">
        <v>1860.06</v>
      </c>
      <c r="K104" s="198"/>
      <c r="L104" s="144" t="s">
        <v>34</v>
      </c>
      <c r="M104" s="147">
        <v>41609</v>
      </c>
      <c r="N104" s="147" t="s">
        <v>5094</v>
      </c>
      <c r="O104" s="301"/>
      <c r="P104" s="144"/>
      <c r="Q104" s="144"/>
      <c r="R104" s="144"/>
      <c r="S104" s="144"/>
      <c r="T104" s="146"/>
    </row>
    <row r="105" spans="1:20" ht="15" hidden="1" customHeight="1" x14ac:dyDescent="0.25">
      <c r="A105" s="71">
        <v>100</v>
      </c>
      <c r="B105" s="71" t="s">
        <v>117</v>
      </c>
      <c r="C105" s="144" t="s">
        <v>224</v>
      </c>
      <c r="D105" s="346"/>
      <c r="E105" s="144"/>
      <c r="F105" s="144" t="s">
        <v>225</v>
      </c>
      <c r="G105" s="468">
        <v>41598</v>
      </c>
      <c r="H105" s="147">
        <v>41598</v>
      </c>
      <c r="I105" s="151">
        <v>1827.64</v>
      </c>
      <c r="J105" s="610">
        <v>2185.86</v>
      </c>
      <c r="K105" s="196"/>
      <c r="L105" s="144" t="s">
        <v>16</v>
      </c>
      <c r="M105" s="147">
        <v>41639</v>
      </c>
      <c r="N105" s="147">
        <v>41625</v>
      </c>
      <c r="O105" s="300"/>
      <c r="P105" s="151">
        <v>2185.86</v>
      </c>
      <c r="Q105" s="144"/>
      <c r="R105" s="144"/>
      <c r="S105" s="139"/>
      <c r="T105" s="146"/>
    </row>
    <row r="106" spans="1:20" ht="15" hidden="1" customHeight="1" x14ac:dyDescent="0.25">
      <c r="A106" s="71">
        <v>101</v>
      </c>
      <c r="B106" s="71" t="s">
        <v>103</v>
      </c>
      <c r="C106" s="144" t="s">
        <v>226</v>
      </c>
      <c r="D106" s="346"/>
      <c r="E106" s="144"/>
      <c r="F106" s="144" t="s">
        <v>227</v>
      </c>
      <c r="G106" s="468">
        <v>41605</v>
      </c>
      <c r="H106" s="147">
        <v>41605</v>
      </c>
      <c r="I106" s="323">
        <v>245</v>
      </c>
      <c r="J106" s="198">
        <v>304.74</v>
      </c>
      <c r="K106" s="198"/>
      <c r="L106" s="144" t="s">
        <v>153</v>
      </c>
      <c r="M106" s="147"/>
      <c r="N106" s="147" t="s">
        <v>20</v>
      </c>
      <c r="O106" s="301"/>
      <c r="P106" s="144"/>
      <c r="Q106" s="144"/>
      <c r="R106" s="144"/>
      <c r="S106" s="144"/>
      <c r="T106" s="146" t="s">
        <v>1</v>
      </c>
    </row>
    <row r="107" spans="1:20" ht="90" hidden="1" customHeight="1" x14ac:dyDescent="0.25">
      <c r="A107" s="71">
        <v>102</v>
      </c>
      <c r="B107" s="71" t="s">
        <v>921</v>
      </c>
      <c r="C107" s="144" t="s">
        <v>228</v>
      </c>
      <c r="D107" s="346"/>
      <c r="E107" s="144"/>
      <c r="F107" s="144" t="s">
        <v>229</v>
      </c>
      <c r="G107" s="468">
        <v>41610</v>
      </c>
      <c r="H107" s="147">
        <v>41610</v>
      </c>
      <c r="I107" s="323">
        <v>10290</v>
      </c>
      <c r="J107" s="198">
        <v>12306.84</v>
      </c>
      <c r="K107" s="198"/>
      <c r="L107" s="144" t="s">
        <v>230</v>
      </c>
      <c r="M107" s="147">
        <v>41639</v>
      </c>
      <c r="N107" s="147">
        <v>41627</v>
      </c>
      <c r="O107" s="534" t="s">
        <v>5306</v>
      </c>
      <c r="P107" s="144"/>
      <c r="Q107" s="144"/>
      <c r="R107" s="144"/>
      <c r="S107" s="144"/>
      <c r="T107" s="146"/>
    </row>
    <row r="108" spans="1:20" ht="15" hidden="1" customHeight="1" x14ac:dyDescent="0.25">
      <c r="A108" s="71">
        <v>103</v>
      </c>
      <c r="B108" s="71" t="s">
        <v>30</v>
      </c>
      <c r="C108" s="144" t="s">
        <v>231</v>
      </c>
      <c r="D108" s="346"/>
      <c r="E108" s="144"/>
      <c r="F108" s="144" t="s">
        <v>232</v>
      </c>
      <c r="G108" s="468">
        <v>41607</v>
      </c>
      <c r="H108" s="147">
        <v>41607</v>
      </c>
      <c r="I108" s="323">
        <v>180.34</v>
      </c>
      <c r="J108" s="198">
        <v>218.42</v>
      </c>
      <c r="K108" s="198"/>
      <c r="L108" s="144" t="s">
        <v>16</v>
      </c>
      <c r="M108" s="147">
        <v>41639</v>
      </c>
      <c r="N108" s="147">
        <v>41625</v>
      </c>
      <c r="O108" s="300"/>
      <c r="P108" s="144"/>
      <c r="Q108" s="144"/>
      <c r="R108" s="144"/>
      <c r="S108" s="144"/>
      <c r="T108" s="146"/>
    </row>
    <row r="109" spans="1:20" ht="15" hidden="1" customHeight="1" x14ac:dyDescent="0.25">
      <c r="A109" s="71">
        <v>104</v>
      </c>
      <c r="B109" s="71" t="s">
        <v>233</v>
      </c>
      <c r="C109" s="144" t="s">
        <v>234</v>
      </c>
      <c r="D109" s="346"/>
      <c r="E109" s="144"/>
      <c r="F109" s="144" t="s">
        <v>235</v>
      </c>
      <c r="G109" s="468">
        <v>41612</v>
      </c>
      <c r="H109" s="147">
        <v>41612</v>
      </c>
      <c r="I109" s="323">
        <v>1190</v>
      </c>
      <c r="J109" s="198">
        <v>1190</v>
      </c>
      <c r="K109" s="198"/>
      <c r="L109" s="144" t="s">
        <v>16</v>
      </c>
      <c r="M109" s="149">
        <v>41616</v>
      </c>
      <c r="N109" s="147">
        <v>41616</v>
      </c>
      <c r="O109" s="300"/>
      <c r="P109" s="151">
        <v>1190</v>
      </c>
      <c r="Q109" s="144"/>
      <c r="R109" s="144"/>
      <c r="S109" s="139"/>
      <c r="T109" s="146"/>
    </row>
    <row r="110" spans="1:20" ht="15" hidden="1" customHeight="1" x14ac:dyDescent="0.25">
      <c r="A110" s="71">
        <v>105</v>
      </c>
      <c r="B110" s="71" t="s">
        <v>39</v>
      </c>
      <c r="C110" s="144" t="s">
        <v>236</v>
      </c>
      <c r="D110" s="346"/>
      <c r="E110" s="144"/>
      <c r="F110" s="144" t="s">
        <v>237</v>
      </c>
      <c r="G110" s="468">
        <v>41608</v>
      </c>
      <c r="H110" s="147">
        <v>41608</v>
      </c>
      <c r="I110" s="323">
        <v>55.33</v>
      </c>
      <c r="J110" s="198">
        <v>66.17</v>
      </c>
      <c r="K110" s="198"/>
      <c r="L110" s="144" t="s">
        <v>34</v>
      </c>
      <c r="M110" s="147">
        <v>41618</v>
      </c>
      <c r="N110" s="147" t="s">
        <v>5095</v>
      </c>
      <c r="O110" s="301"/>
      <c r="P110" s="144"/>
      <c r="Q110" s="144"/>
      <c r="R110" s="144"/>
      <c r="S110" s="144"/>
      <c r="T110" s="146"/>
    </row>
    <row r="111" spans="1:20" ht="15" hidden="1" customHeight="1" x14ac:dyDescent="0.25">
      <c r="A111" s="71">
        <v>106</v>
      </c>
      <c r="B111" s="71" t="s">
        <v>238</v>
      </c>
      <c r="C111" s="144">
        <v>207538</v>
      </c>
      <c r="D111" s="346"/>
      <c r="E111" s="144"/>
      <c r="F111" s="144" t="s">
        <v>239</v>
      </c>
      <c r="G111" s="468">
        <v>41614</v>
      </c>
      <c r="H111" s="147">
        <v>41614</v>
      </c>
      <c r="I111" s="323">
        <v>612.15</v>
      </c>
      <c r="J111" s="393">
        <v>655</v>
      </c>
      <c r="K111" s="393"/>
      <c r="L111" s="144" t="s">
        <v>16</v>
      </c>
      <c r="M111" s="147" t="s">
        <v>25</v>
      </c>
      <c r="N111" s="147">
        <v>41597</v>
      </c>
      <c r="O111" s="300"/>
      <c r="P111" s="144"/>
      <c r="Q111" s="144"/>
      <c r="R111" s="144"/>
      <c r="S111" s="144"/>
      <c r="T111" s="146"/>
    </row>
    <row r="112" spans="1:20" ht="30" hidden="1" customHeight="1" x14ac:dyDescent="0.25">
      <c r="A112" s="71">
        <v>107</v>
      </c>
      <c r="B112" s="71" t="s">
        <v>137</v>
      </c>
      <c r="C112" s="144">
        <v>32121</v>
      </c>
      <c r="D112" s="346"/>
      <c r="E112" s="144"/>
      <c r="F112" s="144" t="s">
        <v>240</v>
      </c>
      <c r="G112" s="468">
        <v>41610</v>
      </c>
      <c r="H112" s="147">
        <v>41610</v>
      </c>
      <c r="I112" s="323">
        <v>107.04</v>
      </c>
      <c r="J112" s="198">
        <v>107.04</v>
      </c>
      <c r="K112" s="198"/>
      <c r="L112" s="144" t="s">
        <v>16</v>
      </c>
      <c r="M112" s="147">
        <v>41625</v>
      </c>
      <c r="N112" s="147">
        <v>41625</v>
      </c>
      <c r="O112" s="300"/>
      <c r="P112" s="144"/>
      <c r="Q112" s="144"/>
      <c r="R112" s="144"/>
      <c r="S112" s="144"/>
      <c r="T112" s="146"/>
    </row>
    <row r="113" spans="1:20" ht="30" hidden="1" customHeight="1" x14ac:dyDescent="0.25">
      <c r="A113" s="71">
        <v>108</v>
      </c>
      <c r="B113" s="71" t="s">
        <v>241</v>
      </c>
      <c r="C113" s="144">
        <v>86426</v>
      </c>
      <c r="D113" s="346"/>
      <c r="E113" s="144"/>
      <c r="F113" s="144" t="s">
        <v>242</v>
      </c>
      <c r="G113" s="468">
        <v>41608</v>
      </c>
      <c r="H113" s="147">
        <v>41608</v>
      </c>
      <c r="I113" s="323">
        <v>81.489999999999995</v>
      </c>
      <c r="J113" s="198">
        <v>97.46</v>
      </c>
      <c r="K113" s="198"/>
      <c r="L113" s="144" t="s">
        <v>16</v>
      </c>
      <c r="M113" s="147">
        <v>41639</v>
      </c>
      <c r="N113" s="147">
        <v>41625</v>
      </c>
      <c r="O113" s="534" t="s">
        <v>4047</v>
      </c>
      <c r="P113" s="144"/>
      <c r="Q113" s="144"/>
      <c r="R113" s="144"/>
      <c r="S113" s="144"/>
      <c r="T113" s="146"/>
    </row>
    <row r="114" spans="1:20" ht="15" hidden="1" customHeight="1" x14ac:dyDescent="0.25">
      <c r="A114" s="71">
        <v>109</v>
      </c>
      <c r="B114" s="71" t="s">
        <v>243</v>
      </c>
      <c r="C114" s="144">
        <v>16002450886</v>
      </c>
      <c r="D114" s="346"/>
      <c r="E114" s="144"/>
      <c r="F114" s="144" t="s">
        <v>244</v>
      </c>
      <c r="G114" s="468">
        <v>41606</v>
      </c>
      <c r="H114" s="147">
        <v>41606</v>
      </c>
      <c r="I114" s="323">
        <v>664.73</v>
      </c>
      <c r="J114" s="198">
        <v>797.68</v>
      </c>
      <c r="K114" s="198"/>
      <c r="L114" s="144" t="s">
        <v>34</v>
      </c>
      <c r="M114" s="147" t="s">
        <v>20</v>
      </c>
      <c r="N114" s="147" t="s">
        <v>20</v>
      </c>
      <c r="O114" s="534" t="s">
        <v>5051</v>
      </c>
      <c r="P114" s="144"/>
      <c r="Q114" s="144"/>
      <c r="R114" s="144"/>
      <c r="S114" s="144"/>
      <c r="T114" s="146" t="s">
        <v>1</v>
      </c>
    </row>
    <row r="115" spans="1:20" ht="15" hidden="1" customHeight="1" x14ac:dyDescent="0.25">
      <c r="A115" s="71">
        <v>110</v>
      </c>
      <c r="B115" s="71" t="s">
        <v>196</v>
      </c>
      <c r="C115" s="144">
        <v>13000772</v>
      </c>
      <c r="D115" s="346"/>
      <c r="E115" s="144"/>
      <c r="F115" s="144" t="s">
        <v>197</v>
      </c>
      <c r="G115" s="468">
        <v>41606</v>
      </c>
      <c r="H115" s="147">
        <v>41606</v>
      </c>
      <c r="I115" s="323">
        <v>34163.879999999997</v>
      </c>
      <c r="J115" s="393">
        <v>40860</v>
      </c>
      <c r="K115" s="393"/>
      <c r="L115" s="144" t="s">
        <v>16</v>
      </c>
      <c r="M115" s="407" t="s">
        <v>25</v>
      </c>
      <c r="N115" s="149">
        <v>41628</v>
      </c>
      <c r="O115" s="300"/>
      <c r="P115" s="144"/>
      <c r="Q115" s="144"/>
      <c r="R115" s="144"/>
      <c r="S115" s="144"/>
      <c r="T115" s="146"/>
    </row>
    <row r="116" spans="1:20" ht="30" hidden="1" customHeight="1" x14ac:dyDescent="0.25">
      <c r="A116" s="71">
        <v>111</v>
      </c>
      <c r="B116" s="71" t="s">
        <v>72</v>
      </c>
      <c r="C116" s="144" t="s">
        <v>245</v>
      </c>
      <c r="D116" s="346"/>
      <c r="E116" s="144"/>
      <c r="F116" s="144" t="s">
        <v>246</v>
      </c>
      <c r="G116" s="468">
        <v>41583</v>
      </c>
      <c r="H116" s="147">
        <v>41583</v>
      </c>
      <c r="I116" s="323">
        <v>3200</v>
      </c>
      <c r="J116" s="393">
        <v>3200</v>
      </c>
      <c r="K116" s="393"/>
      <c r="L116" s="144" t="s">
        <v>16</v>
      </c>
      <c r="M116" s="407" t="s">
        <v>25</v>
      </c>
      <c r="N116" s="149">
        <v>41670</v>
      </c>
      <c r="O116" s="300"/>
      <c r="P116" s="144"/>
      <c r="Q116" s="144"/>
      <c r="R116" s="144"/>
      <c r="S116" s="144"/>
      <c r="T116" s="146"/>
    </row>
    <row r="117" spans="1:20" ht="15" hidden="1" customHeight="1" x14ac:dyDescent="0.25">
      <c r="A117" s="71">
        <v>112</v>
      </c>
      <c r="B117" s="71" t="s">
        <v>61</v>
      </c>
      <c r="C117" s="144">
        <v>1312103</v>
      </c>
      <c r="D117" s="346"/>
      <c r="E117" s="144"/>
      <c r="F117" s="144" t="s">
        <v>247</v>
      </c>
      <c r="G117" s="468">
        <v>41612</v>
      </c>
      <c r="H117" s="147">
        <v>41612</v>
      </c>
      <c r="I117" s="323">
        <v>104.25</v>
      </c>
      <c r="J117" s="393">
        <v>110</v>
      </c>
      <c r="K117" s="393"/>
      <c r="L117" s="144" t="s">
        <v>16</v>
      </c>
      <c r="M117" s="147">
        <v>41639</v>
      </c>
      <c r="N117" s="147">
        <v>41625</v>
      </c>
      <c r="O117" s="300"/>
      <c r="P117" s="144"/>
      <c r="Q117" s="144"/>
      <c r="R117" s="144"/>
      <c r="S117" s="144"/>
      <c r="T117" s="146" t="s">
        <v>1</v>
      </c>
    </row>
    <row r="118" spans="1:20" ht="15" hidden="1" customHeight="1" x14ac:dyDescent="0.25">
      <c r="A118" s="71">
        <v>113</v>
      </c>
      <c r="B118" s="74" t="s">
        <v>4303</v>
      </c>
      <c r="C118" s="144" t="s">
        <v>248</v>
      </c>
      <c r="D118" s="346"/>
      <c r="E118" s="144"/>
      <c r="F118" s="144" t="s">
        <v>249</v>
      </c>
      <c r="G118" s="468">
        <v>41617</v>
      </c>
      <c r="H118" s="147">
        <v>41617</v>
      </c>
      <c r="I118" s="323">
        <v>390</v>
      </c>
      <c r="J118" s="198">
        <v>424.7</v>
      </c>
      <c r="K118" s="198"/>
      <c r="L118" s="144" t="s">
        <v>16</v>
      </c>
      <c r="M118" s="147">
        <v>41619</v>
      </c>
      <c r="N118" s="147">
        <v>41619</v>
      </c>
      <c r="O118" s="300"/>
      <c r="P118" s="144"/>
      <c r="Q118" s="144"/>
      <c r="R118" s="144"/>
      <c r="S118" s="144"/>
      <c r="T118" s="146"/>
    </row>
    <row r="119" spans="1:20" ht="15" hidden="1" customHeight="1" x14ac:dyDescent="0.25">
      <c r="A119" s="71">
        <v>114</v>
      </c>
      <c r="B119" s="71" t="s">
        <v>67</v>
      </c>
      <c r="C119" s="144">
        <v>530721</v>
      </c>
      <c r="D119" s="346"/>
      <c r="E119" s="144"/>
      <c r="F119" s="144" t="s">
        <v>250</v>
      </c>
      <c r="G119" s="468">
        <v>41621</v>
      </c>
      <c r="H119" s="147">
        <v>41621</v>
      </c>
      <c r="I119" s="323">
        <v>709.95</v>
      </c>
      <c r="J119" s="198">
        <v>849.12</v>
      </c>
      <c r="K119" s="198"/>
      <c r="L119" s="144" t="s">
        <v>47</v>
      </c>
      <c r="M119" s="147">
        <v>41670</v>
      </c>
      <c r="N119" s="147">
        <v>41669</v>
      </c>
      <c r="O119" s="534" t="s">
        <v>4052</v>
      </c>
      <c r="P119" s="144"/>
      <c r="Q119" s="144"/>
      <c r="R119" s="144"/>
      <c r="S119" s="144"/>
      <c r="T119" s="146"/>
    </row>
    <row r="120" spans="1:20" ht="15" hidden="1" customHeight="1" x14ac:dyDescent="0.25">
      <c r="A120" s="71">
        <v>115</v>
      </c>
      <c r="B120" s="74" t="s">
        <v>5227</v>
      </c>
      <c r="C120" s="144" t="s">
        <v>251</v>
      </c>
      <c r="D120" s="346"/>
      <c r="E120" s="144"/>
      <c r="F120" s="144" t="s">
        <v>252</v>
      </c>
      <c r="G120" s="468">
        <v>41609</v>
      </c>
      <c r="H120" s="147">
        <v>41609</v>
      </c>
      <c r="I120" s="323">
        <v>51.61</v>
      </c>
      <c r="J120" s="198">
        <v>61.93</v>
      </c>
      <c r="K120" s="198"/>
      <c r="L120" s="144" t="s">
        <v>34</v>
      </c>
      <c r="M120" s="147">
        <v>41613</v>
      </c>
      <c r="N120" s="147">
        <v>41613</v>
      </c>
      <c r="O120" s="300"/>
      <c r="P120" s="144"/>
      <c r="Q120" s="144"/>
      <c r="R120" s="144"/>
      <c r="S120" s="144"/>
      <c r="T120" s="146" t="s">
        <v>1</v>
      </c>
    </row>
    <row r="121" spans="1:20" ht="30" hidden="1" customHeight="1" x14ac:dyDescent="0.25">
      <c r="A121" s="71">
        <v>116</v>
      </c>
      <c r="B121" s="71" t="s">
        <v>90</v>
      </c>
      <c r="C121" s="144" t="s">
        <v>253</v>
      </c>
      <c r="D121" s="346"/>
      <c r="E121" s="144"/>
      <c r="F121" s="144" t="s">
        <v>254</v>
      </c>
      <c r="G121" s="468">
        <v>41608</v>
      </c>
      <c r="H121" s="147">
        <v>41608</v>
      </c>
      <c r="I121" s="323">
        <v>13106</v>
      </c>
      <c r="J121" s="393">
        <v>13106</v>
      </c>
      <c r="K121" s="393"/>
      <c r="L121" s="144" t="s">
        <v>47</v>
      </c>
      <c r="M121" s="147">
        <v>41685</v>
      </c>
      <c r="N121" s="147">
        <v>41669</v>
      </c>
      <c r="O121" s="300"/>
      <c r="P121" s="144"/>
      <c r="Q121" s="144"/>
      <c r="R121" s="144"/>
      <c r="S121" s="144"/>
      <c r="T121" s="146"/>
    </row>
    <row r="122" spans="1:20" ht="30" hidden="1" customHeight="1" x14ac:dyDescent="0.25">
      <c r="A122" s="71">
        <v>117</v>
      </c>
      <c r="B122" s="71" t="s">
        <v>90</v>
      </c>
      <c r="C122" s="144" t="s">
        <v>255</v>
      </c>
      <c r="D122" s="346"/>
      <c r="E122" s="144"/>
      <c r="F122" s="144" t="s">
        <v>256</v>
      </c>
      <c r="G122" s="468">
        <v>41608</v>
      </c>
      <c r="H122" s="147">
        <v>41608</v>
      </c>
      <c r="I122" s="323">
        <v>29970</v>
      </c>
      <c r="J122" s="393">
        <v>29970</v>
      </c>
      <c r="K122" s="393"/>
      <c r="L122" s="144" t="s">
        <v>28</v>
      </c>
      <c r="M122" s="147">
        <v>41685</v>
      </c>
      <c r="N122" s="147">
        <v>41761</v>
      </c>
      <c r="O122" s="300"/>
      <c r="P122" s="144"/>
      <c r="Q122" s="144"/>
      <c r="R122" s="144"/>
      <c r="S122" s="144"/>
      <c r="T122" s="146"/>
    </row>
    <row r="123" spans="1:20" ht="15" hidden="1" customHeight="1" x14ac:dyDescent="0.25">
      <c r="A123" s="71">
        <v>118</v>
      </c>
      <c r="B123" s="71" t="s">
        <v>95</v>
      </c>
      <c r="C123" s="144" t="s">
        <v>257</v>
      </c>
      <c r="D123" s="346"/>
      <c r="E123" s="144"/>
      <c r="F123" s="144" t="s">
        <v>97</v>
      </c>
      <c r="G123" s="468">
        <v>41609</v>
      </c>
      <c r="H123" s="147">
        <v>41609</v>
      </c>
      <c r="I123" s="323">
        <v>37.33</v>
      </c>
      <c r="J123" s="198">
        <v>44.65</v>
      </c>
      <c r="K123" s="198"/>
      <c r="L123" s="144" t="s">
        <v>34</v>
      </c>
      <c r="M123" s="147">
        <v>41639</v>
      </c>
      <c r="N123" s="147">
        <v>41639</v>
      </c>
      <c r="O123" s="300"/>
      <c r="P123" s="144"/>
      <c r="Q123" s="144"/>
      <c r="R123" s="144"/>
      <c r="S123" s="144"/>
      <c r="T123" s="146" t="s">
        <v>1</v>
      </c>
    </row>
    <row r="124" spans="1:20" ht="15" hidden="1" customHeight="1" x14ac:dyDescent="0.25">
      <c r="A124" s="71">
        <v>119</v>
      </c>
      <c r="B124" s="71" t="s">
        <v>36</v>
      </c>
      <c r="C124" s="144">
        <v>67479574</v>
      </c>
      <c r="D124" s="346"/>
      <c r="E124" s="144"/>
      <c r="F124" s="144" t="s">
        <v>258</v>
      </c>
      <c r="G124" s="468">
        <v>41608</v>
      </c>
      <c r="H124" s="147">
        <v>41608</v>
      </c>
      <c r="I124" s="323">
        <v>2091.4899999999998</v>
      </c>
      <c r="J124" s="198">
        <v>2498.29</v>
      </c>
      <c r="K124" s="198"/>
      <c r="L124" s="144" t="s">
        <v>34</v>
      </c>
      <c r="M124" s="147">
        <v>41637</v>
      </c>
      <c r="N124" s="147">
        <v>41637</v>
      </c>
      <c r="O124" s="300"/>
      <c r="P124" s="144"/>
      <c r="Q124" s="144"/>
      <c r="R124" s="144"/>
      <c r="S124" s="144"/>
      <c r="T124" s="146"/>
    </row>
    <row r="125" spans="1:20" ht="15" hidden="1" customHeight="1" x14ac:dyDescent="0.25">
      <c r="A125" s="71">
        <v>120</v>
      </c>
      <c r="B125" s="71" t="s">
        <v>75</v>
      </c>
      <c r="C125" s="155">
        <v>211800000025168</v>
      </c>
      <c r="D125" s="346"/>
      <c r="E125" s="144"/>
      <c r="F125" s="144" t="s">
        <v>259</v>
      </c>
      <c r="G125" s="468">
        <v>41624</v>
      </c>
      <c r="H125" s="147">
        <v>41624</v>
      </c>
      <c r="I125" s="323">
        <v>94.86</v>
      </c>
      <c r="J125" s="198">
        <v>102.6</v>
      </c>
      <c r="K125" s="198"/>
      <c r="L125" s="144" t="s">
        <v>16</v>
      </c>
      <c r="M125" s="407" t="s">
        <v>25</v>
      </c>
      <c r="N125" s="149">
        <v>41625</v>
      </c>
      <c r="O125" s="300"/>
      <c r="P125" s="144"/>
      <c r="Q125" s="144"/>
      <c r="R125" s="144"/>
      <c r="S125" s="144"/>
      <c r="T125" s="146" t="s">
        <v>1</v>
      </c>
    </row>
    <row r="126" spans="1:20" ht="15" hidden="1" customHeight="1" x14ac:dyDescent="0.25">
      <c r="A126" s="71">
        <v>121</v>
      </c>
      <c r="B126" s="71" t="s">
        <v>260</v>
      </c>
      <c r="C126" s="144">
        <v>26</v>
      </c>
      <c r="D126" s="346"/>
      <c r="E126" s="143"/>
      <c r="F126" s="144" t="s">
        <v>261</v>
      </c>
      <c r="G126" s="467">
        <v>41624</v>
      </c>
      <c r="H126" s="145">
        <v>41624</v>
      </c>
      <c r="I126" s="134">
        <v>1663.65</v>
      </c>
      <c r="J126" s="200">
        <v>1378</v>
      </c>
      <c r="K126" s="200"/>
      <c r="L126" s="144" t="s">
        <v>16</v>
      </c>
      <c r="M126" s="156" t="s">
        <v>25</v>
      </c>
      <c r="N126" s="145">
        <v>41632</v>
      </c>
      <c r="O126" s="300"/>
      <c r="P126" s="144"/>
      <c r="Q126" s="144"/>
      <c r="R126" s="144"/>
      <c r="S126" s="144"/>
      <c r="T126" s="146" t="s">
        <v>1</v>
      </c>
    </row>
    <row r="127" spans="1:20" ht="15" hidden="1" customHeight="1" x14ac:dyDescent="0.25">
      <c r="A127" s="71">
        <v>122</v>
      </c>
      <c r="B127" s="71" t="s">
        <v>262</v>
      </c>
      <c r="C127" s="144"/>
      <c r="D127" s="346"/>
      <c r="E127" s="144"/>
      <c r="F127" s="144" t="s">
        <v>263</v>
      </c>
      <c r="G127" s="468">
        <v>41604</v>
      </c>
      <c r="H127" s="147">
        <v>41604</v>
      </c>
      <c r="I127" s="323">
        <v>25728.71</v>
      </c>
      <c r="J127" s="198">
        <v>25728.71</v>
      </c>
      <c r="K127" s="198"/>
      <c r="L127" s="144" t="s">
        <v>16</v>
      </c>
      <c r="M127" s="147">
        <v>41625</v>
      </c>
      <c r="N127" s="147">
        <v>41625</v>
      </c>
      <c r="O127" s="300"/>
      <c r="P127" s="144"/>
      <c r="Q127" s="144"/>
      <c r="R127" s="144"/>
      <c r="S127" s="144"/>
      <c r="T127" s="146"/>
    </row>
    <row r="128" spans="1:20" ht="30" hidden="1" customHeight="1" x14ac:dyDescent="0.25">
      <c r="A128" s="71">
        <v>123</v>
      </c>
      <c r="B128" s="71" t="s">
        <v>264</v>
      </c>
      <c r="C128" s="144" t="s">
        <v>265</v>
      </c>
      <c r="D128" s="346"/>
      <c r="E128" s="144"/>
      <c r="F128" s="144" t="s">
        <v>266</v>
      </c>
      <c r="G128" s="468">
        <v>41625</v>
      </c>
      <c r="H128" s="147">
        <v>41625</v>
      </c>
      <c r="I128" s="323">
        <v>1080</v>
      </c>
      <c r="J128" s="324">
        <v>1080</v>
      </c>
      <c r="K128" s="324"/>
      <c r="L128" s="144" t="s">
        <v>16</v>
      </c>
      <c r="M128" s="147">
        <v>41652</v>
      </c>
      <c r="N128" s="147">
        <v>41652</v>
      </c>
      <c r="O128" s="300"/>
      <c r="P128" s="144"/>
      <c r="Q128" s="144"/>
      <c r="R128" s="144"/>
      <c r="S128" s="144"/>
      <c r="T128" s="146" t="s">
        <v>1</v>
      </c>
    </row>
    <row r="129" spans="1:21" ht="15" hidden="1" customHeight="1" x14ac:dyDescent="0.25">
      <c r="A129" s="71">
        <v>124</v>
      </c>
      <c r="B129" s="71" t="s">
        <v>52</v>
      </c>
      <c r="C129" s="144">
        <v>779702</v>
      </c>
      <c r="D129" s="346"/>
      <c r="E129" s="144"/>
      <c r="F129" s="144" t="s">
        <v>267</v>
      </c>
      <c r="G129" s="468">
        <v>41617</v>
      </c>
      <c r="H129" s="147">
        <v>41617</v>
      </c>
      <c r="I129" s="323">
        <v>1922.7</v>
      </c>
      <c r="J129" s="198">
        <v>1922.7</v>
      </c>
      <c r="K129" s="198"/>
      <c r="L129" s="144" t="s">
        <v>268</v>
      </c>
      <c r="M129" s="147">
        <v>41639</v>
      </c>
      <c r="N129" s="147">
        <v>41655</v>
      </c>
      <c r="O129" s="300"/>
      <c r="P129" s="144"/>
      <c r="Q129" s="144"/>
      <c r="R129" s="144"/>
      <c r="S129" s="144"/>
      <c r="T129" s="146"/>
    </row>
    <row r="130" spans="1:21" ht="15" hidden="1" customHeight="1" x14ac:dyDescent="0.25">
      <c r="A130" s="71">
        <v>125</v>
      </c>
      <c r="B130" s="71" t="s">
        <v>36</v>
      </c>
      <c r="C130" s="144">
        <v>442026150</v>
      </c>
      <c r="D130" s="346"/>
      <c r="E130" s="144"/>
      <c r="F130" s="144" t="s">
        <v>269</v>
      </c>
      <c r="G130" s="468">
        <v>41621</v>
      </c>
      <c r="H130" s="147">
        <v>41621</v>
      </c>
      <c r="I130" s="323">
        <v>201.27</v>
      </c>
      <c r="J130" s="198">
        <v>240.72</v>
      </c>
      <c r="K130" s="198"/>
      <c r="L130" s="144" t="s">
        <v>34</v>
      </c>
      <c r="M130" s="147">
        <v>41633</v>
      </c>
      <c r="N130" s="147" t="s">
        <v>5094</v>
      </c>
      <c r="O130" s="300"/>
      <c r="P130" s="144"/>
      <c r="Q130" s="144"/>
      <c r="R130" s="144"/>
      <c r="S130" s="144"/>
      <c r="T130" s="146" t="s">
        <v>1</v>
      </c>
    </row>
    <row r="131" spans="1:21" s="69" customFormat="1" ht="15" hidden="1" customHeight="1" x14ac:dyDescent="0.25">
      <c r="A131" s="74">
        <v>126</v>
      </c>
      <c r="B131" s="74" t="s">
        <v>270</v>
      </c>
      <c r="C131" s="146" t="s">
        <v>271</v>
      </c>
      <c r="D131" s="376"/>
      <c r="E131" s="146"/>
      <c r="F131" s="146" t="s">
        <v>272</v>
      </c>
      <c r="G131" s="185">
        <v>41624</v>
      </c>
      <c r="H131" s="164">
        <v>41624</v>
      </c>
      <c r="I131" s="643"/>
      <c r="J131" s="644">
        <v>1441.65</v>
      </c>
      <c r="K131" s="644"/>
      <c r="L131" s="146" t="s">
        <v>38</v>
      </c>
      <c r="M131" s="164">
        <v>41656</v>
      </c>
      <c r="N131" s="164" t="s">
        <v>5094</v>
      </c>
      <c r="O131" s="302"/>
      <c r="P131" s="146"/>
      <c r="Q131" s="146"/>
      <c r="R131" s="146"/>
      <c r="S131" s="146"/>
      <c r="T131" s="146"/>
      <c r="U131" s="552"/>
    </row>
    <row r="132" spans="1:21" s="69" customFormat="1" ht="15" hidden="1" customHeight="1" x14ac:dyDescent="0.25">
      <c r="A132" s="74">
        <v>127</v>
      </c>
      <c r="B132" s="74" t="s">
        <v>100</v>
      </c>
      <c r="C132" s="146" t="s">
        <v>273</v>
      </c>
      <c r="D132" s="376"/>
      <c r="E132" s="146"/>
      <c r="F132" s="146" t="s">
        <v>274</v>
      </c>
      <c r="G132" s="185">
        <v>41627</v>
      </c>
      <c r="H132" s="164">
        <v>41627</v>
      </c>
      <c r="I132" s="125">
        <v>500</v>
      </c>
      <c r="J132" s="379">
        <v>598</v>
      </c>
      <c r="K132" s="379"/>
      <c r="L132" s="146" t="s">
        <v>16</v>
      </c>
      <c r="M132" s="164">
        <v>41658</v>
      </c>
      <c r="N132" s="164">
        <v>41669</v>
      </c>
      <c r="O132" s="302"/>
      <c r="P132" s="183">
        <v>598</v>
      </c>
      <c r="Q132" s="146"/>
      <c r="R132" s="146"/>
      <c r="S132" s="182"/>
      <c r="T132" s="146"/>
      <c r="U132" s="552"/>
    </row>
    <row r="133" spans="1:21" s="69" customFormat="1" ht="15" hidden="1" customHeight="1" x14ac:dyDescent="0.25">
      <c r="A133" s="74">
        <v>128</v>
      </c>
      <c r="B133" s="74" t="s">
        <v>48</v>
      </c>
      <c r="C133" s="146">
        <v>57126</v>
      </c>
      <c r="D133" s="376"/>
      <c r="E133" s="146"/>
      <c r="F133" s="146" t="s">
        <v>276</v>
      </c>
      <c r="G133" s="185">
        <v>41622</v>
      </c>
      <c r="H133" s="164">
        <v>41622</v>
      </c>
      <c r="I133" s="125">
        <v>146.4</v>
      </c>
      <c r="J133" s="395">
        <v>156.54</v>
      </c>
      <c r="K133" s="395"/>
      <c r="L133" s="146" t="s">
        <v>16</v>
      </c>
      <c r="M133" s="82" t="s">
        <v>25</v>
      </c>
      <c r="N133" s="126">
        <v>41670</v>
      </c>
      <c r="O133" s="302"/>
      <c r="P133" s="146"/>
      <c r="Q133" s="146"/>
      <c r="R133" s="146"/>
      <c r="S133" s="146"/>
      <c r="T133" s="146" t="s">
        <v>1</v>
      </c>
      <c r="U133" s="552"/>
    </row>
    <row r="134" spans="1:21" s="69" customFormat="1" ht="30" hidden="1" customHeight="1" x14ac:dyDescent="0.25">
      <c r="A134" s="74">
        <v>129</v>
      </c>
      <c r="B134" s="74" t="s">
        <v>163</v>
      </c>
      <c r="C134" s="146" t="s">
        <v>277</v>
      </c>
      <c r="D134" s="376"/>
      <c r="E134" s="146"/>
      <c r="F134" s="146" t="s">
        <v>278</v>
      </c>
      <c r="G134" s="185">
        <v>41630</v>
      </c>
      <c r="H134" s="164">
        <v>41630</v>
      </c>
      <c r="I134" s="125">
        <v>1543.48</v>
      </c>
      <c r="J134" s="642">
        <v>1846</v>
      </c>
      <c r="K134" s="642"/>
      <c r="L134" s="146" t="s">
        <v>16</v>
      </c>
      <c r="M134" s="82" t="s">
        <v>25</v>
      </c>
      <c r="N134" s="126">
        <v>41669</v>
      </c>
      <c r="O134" s="302"/>
      <c r="P134" s="146"/>
      <c r="Q134" s="146"/>
      <c r="R134" s="146"/>
      <c r="S134" s="146"/>
      <c r="T134" s="146" t="s">
        <v>1</v>
      </c>
      <c r="U134" s="552"/>
    </row>
    <row r="135" spans="1:21" ht="15" hidden="1" customHeight="1" x14ac:dyDescent="0.25">
      <c r="A135" s="71">
        <v>130</v>
      </c>
      <c r="B135" s="71" t="s">
        <v>42</v>
      </c>
      <c r="C135" s="144" t="s">
        <v>279</v>
      </c>
      <c r="D135" s="346"/>
      <c r="E135" s="144"/>
      <c r="F135" s="144" t="s">
        <v>280</v>
      </c>
      <c r="G135" s="468">
        <v>41638</v>
      </c>
      <c r="H135" s="147">
        <v>41638</v>
      </c>
      <c r="I135" s="323">
        <v>5109.1099999999997</v>
      </c>
      <c r="J135" s="198">
        <v>5109.1099999999997</v>
      </c>
      <c r="K135" s="198"/>
      <c r="L135" s="144" t="s">
        <v>16</v>
      </c>
      <c r="M135" s="407" t="s">
        <v>25</v>
      </c>
      <c r="N135" s="149">
        <v>41652</v>
      </c>
      <c r="O135" s="300"/>
      <c r="P135" s="144"/>
      <c r="Q135" s="144"/>
      <c r="R135" s="144"/>
      <c r="S135" s="144"/>
      <c r="T135" s="146"/>
    </row>
    <row r="136" spans="1:21" ht="30" hidden="1" customHeight="1" x14ac:dyDescent="0.25">
      <c r="A136" s="71">
        <v>131</v>
      </c>
      <c r="B136" s="71" t="s">
        <v>260</v>
      </c>
      <c r="C136" s="144">
        <v>27</v>
      </c>
      <c r="D136" s="346"/>
      <c r="E136" s="143"/>
      <c r="F136" s="144" t="s">
        <v>281</v>
      </c>
      <c r="G136" s="467">
        <v>41631</v>
      </c>
      <c r="H136" s="145">
        <v>41631</v>
      </c>
      <c r="I136" s="134">
        <v>1343</v>
      </c>
      <c r="J136" s="200">
        <v>1100</v>
      </c>
      <c r="K136" s="200"/>
      <c r="L136" s="144" t="s">
        <v>16</v>
      </c>
      <c r="M136" s="156">
        <v>41670</v>
      </c>
      <c r="N136" s="145">
        <v>41670</v>
      </c>
      <c r="O136" s="300"/>
      <c r="P136" s="144"/>
      <c r="Q136" s="144"/>
      <c r="R136" s="144"/>
      <c r="S136" s="144"/>
      <c r="T136" s="146" t="s">
        <v>1</v>
      </c>
    </row>
    <row r="137" spans="1:21" ht="15" hidden="1" customHeight="1" x14ac:dyDescent="0.25">
      <c r="A137" s="71">
        <v>132</v>
      </c>
      <c r="B137" s="71" t="s">
        <v>26</v>
      </c>
      <c r="C137" s="144">
        <v>100466</v>
      </c>
      <c r="D137" s="346"/>
      <c r="E137" s="144"/>
      <c r="F137" s="144" t="s">
        <v>282</v>
      </c>
      <c r="G137" s="468">
        <v>41639</v>
      </c>
      <c r="H137" s="147">
        <v>41639</v>
      </c>
      <c r="I137" s="323">
        <v>7847.86</v>
      </c>
      <c r="J137" s="198">
        <v>7847.86</v>
      </c>
      <c r="K137" s="198"/>
      <c r="L137" s="144" t="s">
        <v>16</v>
      </c>
      <c r="M137" s="407" t="s">
        <v>25</v>
      </c>
      <c r="N137" s="149">
        <v>41652</v>
      </c>
      <c r="O137" s="300"/>
      <c r="P137" s="144"/>
      <c r="Q137" s="144"/>
      <c r="R137" s="144"/>
      <c r="S137" s="144"/>
      <c r="T137" s="146"/>
    </row>
    <row r="138" spans="1:21" ht="30" hidden="1" customHeight="1" x14ac:dyDescent="0.25">
      <c r="A138" s="71">
        <v>133</v>
      </c>
      <c r="B138" s="71" t="s">
        <v>283</v>
      </c>
      <c r="C138" s="144" t="s">
        <v>284</v>
      </c>
      <c r="D138" s="346"/>
      <c r="E138" s="144"/>
      <c r="F138" s="144" t="s">
        <v>285</v>
      </c>
      <c r="G138" s="468">
        <v>41628</v>
      </c>
      <c r="H138" s="147">
        <v>41628</v>
      </c>
      <c r="I138" s="323">
        <v>15.93</v>
      </c>
      <c r="J138" s="198">
        <v>15.93</v>
      </c>
      <c r="K138" s="198"/>
      <c r="L138" s="144" t="s">
        <v>153</v>
      </c>
      <c r="M138" s="147">
        <v>41628</v>
      </c>
      <c r="N138" s="147">
        <v>41628</v>
      </c>
      <c r="O138" s="300"/>
      <c r="P138" s="144"/>
      <c r="Q138" s="144"/>
      <c r="R138" s="144"/>
      <c r="S138" s="144"/>
      <c r="T138" s="146"/>
    </row>
    <row r="139" spans="1:21" ht="15" hidden="1" customHeight="1" x14ac:dyDescent="0.25">
      <c r="A139" s="71">
        <v>134</v>
      </c>
      <c r="B139" s="71" t="s">
        <v>283</v>
      </c>
      <c r="C139" s="144" t="s">
        <v>286</v>
      </c>
      <c r="D139" s="346"/>
      <c r="E139" s="144"/>
      <c r="F139" s="144" t="s">
        <v>287</v>
      </c>
      <c r="G139" s="468">
        <v>41628</v>
      </c>
      <c r="H139" s="147">
        <v>41628</v>
      </c>
      <c r="I139" s="323">
        <v>171.64</v>
      </c>
      <c r="J139" s="198">
        <v>171.64</v>
      </c>
      <c r="K139" s="198"/>
      <c r="L139" s="144" t="s">
        <v>153</v>
      </c>
      <c r="M139" s="147">
        <v>41628</v>
      </c>
      <c r="N139" s="147" t="s">
        <v>5094</v>
      </c>
      <c r="O139" s="300"/>
      <c r="P139" s="144"/>
      <c r="Q139" s="144"/>
      <c r="R139" s="144"/>
      <c r="S139" s="144"/>
      <c r="T139" s="146"/>
    </row>
    <row r="140" spans="1:21" ht="15" hidden="1" customHeight="1" x14ac:dyDescent="0.25">
      <c r="A140" s="71">
        <v>135</v>
      </c>
      <c r="B140" s="71" t="s">
        <v>448</v>
      </c>
      <c r="C140" s="144">
        <v>53708915</v>
      </c>
      <c r="D140" s="346"/>
      <c r="E140" s="144"/>
      <c r="F140" s="144" t="s">
        <v>288</v>
      </c>
      <c r="G140" s="468">
        <v>41628</v>
      </c>
      <c r="H140" s="147">
        <v>41628</v>
      </c>
      <c r="I140" s="323">
        <v>919.4</v>
      </c>
      <c r="J140" s="198">
        <v>1077.6400000000001</v>
      </c>
      <c r="K140" s="198"/>
      <c r="L140" s="144" t="s">
        <v>153</v>
      </c>
      <c r="M140" s="147">
        <v>41640</v>
      </c>
      <c r="N140" s="147" t="s">
        <v>5094</v>
      </c>
      <c r="O140" s="301"/>
      <c r="P140" s="144"/>
      <c r="Q140" s="144"/>
      <c r="R140" s="144"/>
      <c r="S140" s="144"/>
      <c r="T140" s="146"/>
    </row>
    <row r="141" spans="1:21" ht="45" hidden="1" customHeight="1" x14ac:dyDescent="0.25">
      <c r="A141" s="71">
        <v>136</v>
      </c>
      <c r="B141" s="71" t="s">
        <v>1562</v>
      </c>
      <c r="C141" s="144" t="s">
        <v>289</v>
      </c>
      <c r="D141" s="346"/>
      <c r="E141" s="144"/>
      <c r="F141" s="144" t="s">
        <v>290</v>
      </c>
      <c r="G141" s="468">
        <v>41645</v>
      </c>
      <c r="H141" s="147">
        <v>41645</v>
      </c>
      <c r="I141" s="323">
        <v>1800</v>
      </c>
      <c r="J141" s="198">
        <v>2160</v>
      </c>
      <c r="K141" s="198"/>
      <c r="L141" s="144" t="s">
        <v>16</v>
      </c>
      <c r="M141" s="147">
        <v>42035</v>
      </c>
      <c r="N141" s="147">
        <v>42035</v>
      </c>
      <c r="O141" s="300"/>
      <c r="P141" s="144"/>
      <c r="Q141" s="144"/>
      <c r="R141" s="144"/>
      <c r="S141" s="144"/>
      <c r="T141" s="146"/>
    </row>
    <row r="142" spans="1:21" ht="15" hidden="1" customHeight="1" x14ac:dyDescent="0.25">
      <c r="A142" s="71">
        <v>137</v>
      </c>
      <c r="B142" s="71" t="s">
        <v>30</v>
      </c>
      <c r="C142" s="144" t="s">
        <v>291</v>
      </c>
      <c r="D142" s="346"/>
      <c r="E142" s="144"/>
      <c r="F142" s="144" t="s">
        <v>292</v>
      </c>
      <c r="G142" s="468">
        <v>41638</v>
      </c>
      <c r="H142" s="147">
        <v>41638</v>
      </c>
      <c r="I142" s="323">
        <v>504.02</v>
      </c>
      <c r="J142" s="198">
        <v>601.65</v>
      </c>
      <c r="K142" s="198"/>
      <c r="L142" s="144" t="s">
        <v>47</v>
      </c>
      <c r="M142" s="407" t="s">
        <v>25</v>
      </c>
      <c r="N142" s="149">
        <v>41669</v>
      </c>
      <c r="O142" s="300"/>
      <c r="P142" s="144"/>
      <c r="Q142" s="144"/>
      <c r="R142" s="144"/>
      <c r="S142" s="144"/>
      <c r="T142" s="146"/>
    </row>
    <row r="143" spans="1:21" ht="15" hidden="1" customHeight="1" x14ac:dyDescent="0.25">
      <c r="A143" s="71">
        <v>138</v>
      </c>
      <c r="B143" s="71" t="s">
        <v>170</v>
      </c>
      <c r="C143" s="144"/>
      <c r="D143" s="346"/>
      <c r="E143" s="144"/>
      <c r="F143" s="144" t="s">
        <v>293</v>
      </c>
      <c r="G143" s="468">
        <v>41639</v>
      </c>
      <c r="H143" s="147">
        <v>41639</v>
      </c>
      <c r="I143" s="323">
        <v>157</v>
      </c>
      <c r="J143" s="324">
        <v>157</v>
      </c>
      <c r="K143" s="324"/>
      <c r="L143" s="144" t="s">
        <v>16</v>
      </c>
      <c r="M143" s="147">
        <v>41670</v>
      </c>
      <c r="N143" s="147">
        <v>41670</v>
      </c>
      <c r="O143" s="300"/>
      <c r="P143" s="144"/>
      <c r="Q143" s="144"/>
      <c r="R143" s="144"/>
      <c r="S143" s="144"/>
      <c r="T143" s="146"/>
    </row>
    <row r="144" spans="1:21" ht="15" hidden="1" customHeight="1" x14ac:dyDescent="0.25">
      <c r="A144" s="71">
        <v>139</v>
      </c>
      <c r="B144" s="71" t="s">
        <v>69</v>
      </c>
      <c r="C144" s="144" t="s">
        <v>294</v>
      </c>
      <c r="D144" s="346"/>
      <c r="E144" s="144"/>
      <c r="F144" s="144" t="s">
        <v>295</v>
      </c>
      <c r="G144" s="468">
        <v>41278</v>
      </c>
      <c r="H144" s="147">
        <v>41278</v>
      </c>
      <c r="I144" s="323">
        <v>108</v>
      </c>
      <c r="J144" s="198">
        <v>129.6</v>
      </c>
      <c r="K144" s="198"/>
      <c r="L144" s="144" t="s">
        <v>16</v>
      </c>
      <c r="M144" s="407" t="s">
        <v>25</v>
      </c>
      <c r="N144" s="149">
        <v>41654</v>
      </c>
      <c r="O144" s="300"/>
      <c r="P144" s="144"/>
      <c r="Q144" s="144"/>
      <c r="R144" s="144"/>
      <c r="S144" s="144"/>
      <c r="T144" s="157"/>
    </row>
    <row r="145" spans="1:20" ht="15" hidden="1" customHeight="1" x14ac:dyDescent="0.25">
      <c r="A145" s="71">
        <v>140</v>
      </c>
      <c r="B145" s="71" t="s">
        <v>84</v>
      </c>
      <c r="C145" s="144">
        <v>130930</v>
      </c>
      <c r="D145" s="346"/>
      <c r="E145" s="144"/>
      <c r="F145" s="144" t="s">
        <v>296</v>
      </c>
      <c r="G145" s="468">
        <v>41626</v>
      </c>
      <c r="H145" s="147">
        <v>41626</v>
      </c>
      <c r="I145" s="133">
        <v>221</v>
      </c>
      <c r="J145" s="200">
        <v>181</v>
      </c>
      <c r="K145" s="200"/>
      <c r="L145" s="144" t="s">
        <v>16</v>
      </c>
      <c r="M145" s="149" t="s">
        <v>25</v>
      </c>
      <c r="N145" s="147">
        <v>41670</v>
      </c>
      <c r="O145" s="300"/>
      <c r="P145" s="144"/>
      <c r="Q145" s="144"/>
      <c r="R145" s="144"/>
      <c r="S145" s="144"/>
      <c r="T145" s="146" t="s">
        <v>1</v>
      </c>
    </row>
    <row r="146" spans="1:20" ht="15" hidden="1" customHeight="1" x14ac:dyDescent="0.25">
      <c r="A146" s="73">
        <v>141</v>
      </c>
      <c r="B146" s="73" t="s">
        <v>142</v>
      </c>
      <c r="C146" s="158">
        <v>102846</v>
      </c>
      <c r="D146" s="375"/>
      <c r="E146" s="158"/>
      <c r="F146" s="158" t="s">
        <v>297</v>
      </c>
      <c r="G146" s="470">
        <v>41586</v>
      </c>
      <c r="H146" s="149">
        <v>41586</v>
      </c>
      <c r="I146" s="323">
        <v>1405.3</v>
      </c>
      <c r="J146" s="198">
        <v>1405.3</v>
      </c>
      <c r="K146" s="198"/>
      <c r="L146" s="158" t="s">
        <v>47</v>
      </c>
      <c r="M146" s="407" t="s">
        <v>298</v>
      </c>
      <c r="N146" s="149">
        <v>41651</v>
      </c>
      <c r="O146" s="681"/>
      <c r="P146" s="139"/>
      <c r="Q146" s="139"/>
      <c r="R146" s="139"/>
      <c r="S146" s="139"/>
      <c r="T146" s="146" t="s">
        <v>1</v>
      </c>
    </row>
    <row r="147" spans="1:20" ht="15" hidden="1" customHeight="1" x14ac:dyDescent="0.25">
      <c r="A147" s="71">
        <v>142</v>
      </c>
      <c r="B147" s="71" t="s">
        <v>39</v>
      </c>
      <c r="C147" s="144" t="s">
        <v>299</v>
      </c>
      <c r="D147" s="346"/>
      <c r="E147" s="144"/>
      <c r="F147" s="144" t="s">
        <v>300</v>
      </c>
      <c r="G147" s="468">
        <v>41639</v>
      </c>
      <c r="H147" s="147">
        <v>41639</v>
      </c>
      <c r="I147" s="323">
        <v>155.13</v>
      </c>
      <c r="J147" s="198">
        <v>185.48</v>
      </c>
      <c r="K147" s="198"/>
      <c r="L147" s="144" t="s">
        <v>34</v>
      </c>
      <c r="M147" s="147" t="s">
        <v>20</v>
      </c>
      <c r="N147" s="147" t="s">
        <v>20</v>
      </c>
      <c r="O147" s="301"/>
      <c r="P147" s="144"/>
      <c r="Q147" s="144"/>
      <c r="R147" s="144"/>
      <c r="S147" s="144"/>
      <c r="T147" s="146"/>
    </row>
    <row r="148" spans="1:20" ht="30" hidden="1" customHeight="1" x14ac:dyDescent="0.25">
      <c r="A148" s="71">
        <v>143</v>
      </c>
      <c r="B148" s="71" t="s">
        <v>72</v>
      </c>
      <c r="C148" s="144" t="s">
        <v>301</v>
      </c>
      <c r="D148" s="346"/>
      <c r="E148" s="144"/>
      <c r="F148" s="144" t="s">
        <v>302</v>
      </c>
      <c r="G148" s="468">
        <v>41634</v>
      </c>
      <c r="H148" s="147">
        <v>41634</v>
      </c>
      <c r="I148" s="323">
        <v>3600</v>
      </c>
      <c r="J148" s="324">
        <v>3600</v>
      </c>
      <c r="K148" s="324"/>
      <c r="L148" s="144" t="s">
        <v>16</v>
      </c>
      <c r="M148" s="407" t="s">
        <v>25</v>
      </c>
      <c r="N148" s="149">
        <v>41701</v>
      </c>
      <c r="O148" s="300"/>
      <c r="P148" s="144"/>
      <c r="Q148" s="144"/>
      <c r="R148" s="144"/>
      <c r="S148" s="144"/>
      <c r="T148" s="146"/>
    </row>
    <row r="149" spans="1:20" ht="15" hidden="1" customHeight="1" x14ac:dyDescent="0.25">
      <c r="A149" s="71">
        <v>144</v>
      </c>
      <c r="B149" s="71" t="s">
        <v>72</v>
      </c>
      <c r="C149" s="144" t="s">
        <v>303</v>
      </c>
      <c r="D149" s="346"/>
      <c r="E149" s="144"/>
      <c r="F149" s="144" t="s">
        <v>304</v>
      </c>
      <c r="G149" s="468">
        <v>41575</v>
      </c>
      <c r="H149" s="147">
        <v>41575</v>
      </c>
      <c r="I149" s="323">
        <v>2500</v>
      </c>
      <c r="J149" s="324">
        <v>2500</v>
      </c>
      <c r="K149" s="324"/>
      <c r="L149" s="144" t="s">
        <v>16</v>
      </c>
      <c r="M149" s="407" t="s">
        <v>298</v>
      </c>
      <c r="N149" s="149">
        <v>41652</v>
      </c>
      <c r="O149" s="300"/>
      <c r="P149" s="144"/>
      <c r="Q149" s="144"/>
      <c r="R149" s="144"/>
      <c r="S149" s="144"/>
      <c r="T149" s="146"/>
    </row>
    <row r="150" spans="1:20" ht="15" hidden="1" customHeight="1" x14ac:dyDescent="0.25">
      <c r="A150" s="71">
        <v>145</v>
      </c>
      <c r="B150" s="71" t="s">
        <v>69</v>
      </c>
      <c r="C150" s="144" t="s">
        <v>305</v>
      </c>
      <c r="D150" s="346"/>
      <c r="E150" s="144"/>
      <c r="F150" s="144" t="s">
        <v>306</v>
      </c>
      <c r="G150" s="468">
        <v>41647</v>
      </c>
      <c r="H150" s="147">
        <v>41647</v>
      </c>
      <c r="I150" s="323">
        <v>129.6</v>
      </c>
      <c r="J150" s="198">
        <v>155.52000000000001</v>
      </c>
      <c r="K150" s="198"/>
      <c r="L150" s="144" t="s">
        <v>307</v>
      </c>
      <c r="M150" s="407" t="s">
        <v>25</v>
      </c>
      <c r="N150" s="149">
        <v>41655</v>
      </c>
      <c r="O150" s="300"/>
      <c r="P150" s="144"/>
      <c r="Q150" s="144"/>
      <c r="R150" s="144"/>
      <c r="S150" s="144"/>
      <c r="T150" s="146"/>
    </row>
    <row r="151" spans="1:20" ht="30" hidden="1" customHeight="1" x14ac:dyDescent="0.25">
      <c r="A151" s="71">
        <v>146</v>
      </c>
      <c r="B151" s="71" t="s">
        <v>84</v>
      </c>
      <c r="C151" s="144">
        <v>131020</v>
      </c>
      <c r="D151" s="346"/>
      <c r="E151" s="144"/>
      <c r="F151" s="144" t="s">
        <v>308</v>
      </c>
      <c r="G151" s="468">
        <v>41647</v>
      </c>
      <c r="H151" s="147">
        <v>41647</v>
      </c>
      <c r="I151" s="133">
        <v>441</v>
      </c>
      <c r="J151" s="200">
        <v>361</v>
      </c>
      <c r="K151" s="200"/>
      <c r="L151" s="144" t="s">
        <v>16</v>
      </c>
      <c r="M151" s="149" t="s">
        <v>25</v>
      </c>
      <c r="N151" s="147">
        <v>41670</v>
      </c>
      <c r="O151" s="300"/>
      <c r="P151" s="144"/>
      <c r="Q151" s="144"/>
      <c r="R151" s="144"/>
      <c r="S151" s="144"/>
      <c r="T151" s="146" t="s">
        <v>1</v>
      </c>
    </row>
    <row r="152" spans="1:20" ht="15" hidden="1" customHeight="1" x14ac:dyDescent="0.25">
      <c r="A152" s="71">
        <v>147</v>
      </c>
      <c r="B152" s="71" t="s">
        <v>103</v>
      </c>
      <c r="C152" s="144" t="s">
        <v>309</v>
      </c>
      <c r="D152" s="346"/>
      <c r="E152" s="144"/>
      <c r="F152" s="144" t="s">
        <v>310</v>
      </c>
      <c r="G152" s="468">
        <v>41639</v>
      </c>
      <c r="H152" s="147">
        <v>41639</v>
      </c>
      <c r="I152" s="323">
        <v>305</v>
      </c>
      <c r="J152" s="198">
        <v>379.37</v>
      </c>
      <c r="K152" s="198"/>
      <c r="L152" s="144" t="s">
        <v>16</v>
      </c>
      <c r="M152" s="147">
        <v>41670</v>
      </c>
      <c r="N152" s="147">
        <v>41670</v>
      </c>
      <c r="O152" s="300"/>
      <c r="P152" s="144"/>
      <c r="Q152" s="144"/>
      <c r="R152" s="144"/>
      <c r="S152" s="144"/>
      <c r="T152" s="146" t="s">
        <v>1</v>
      </c>
    </row>
    <row r="153" spans="1:20" ht="15" hidden="1" customHeight="1" x14ac:dyDescent="0.25">
      <c r="A153" s="71">
        <v>148</v>
      </c>
      <c r="B153" s="71" t="s">
        <v>500</v>
      </c>
      <c r="C153" s="144" t="s">
        <v>311</v>
      </c>
      <c r="D153" s="346"/>
      <c r="E153" s="144"/>
      <c r="F153" s="144" t="s">
        <v>312</v>
      </c>
      <c r="G153" s="468">
        <v>41645</v>
      </c>
      <c r="H153" s="147">
        <v>41645</v>
      </c>
      <c r="I153" s="323">
        <v>1848.5</v>
      </c>
      <c r="J153" s="198">
        <v>2218.1999999999998</v>
      </c>
      <c r="K153" s="198"/>
      <c r="L153" s="144" t="s">
        <v>47</v>
      </c>
      <c r="M153" s="407" t="s">
        <v>25</v>
      </c>
      <c r="N153" s="149">
        <v>41669</v>
      </c>
      <c r="O153" s="300"/>
      <c r="P153" s="144"/>
      <c r="Q153" s="144"/>
      <c r="R153" s="144"/>
      <c r="S153" s="144"/>
      <c r="T153" s="146"/>
    </row>
    <row r="154" spans="1:20" ht="15" hidden="1" customHeight="1" x14ac:dyDescent="0.25">
      <c r="A154" s="71">
        <v>149</v>
      </c>
      <c r="B154" s="71" t="s">
        <v>59</v>
      </c>
      <c r="C154" s="144">
        <v>5810290339</v>
      </c>
      <c r="D154" s="346"/>
      <c r="E154" s="144"/>
      <c r="F154" s="144" t="s">
        <v>313</v>
      </c>
      <c r="G154" s="468">
        <v>41639</v>
      </c>
      <c r="H154" s="147">
        <v>41639</v>
      </c>
      <c r="I154" s="323">
        <v>251.32</v>
      </c>
      <c r="J154" s="198">
        <v>300.58</v>
      </c>
      <c r="K154" s="198"/>
      <c r="L154" s="144" t="s">
        <v>16</v>
      </c>
      <c r="M154" s="147">
        <v>41670</v>
      </c>
      <c r="N154" s="147">
        <v>41670</v>
      </c>
      <c r="O154" s="300"/>
      <c r="P154" s="144"/>
      <c r="Q154" s="144"/>
      <c r="R154" s="144"/>
      <c r="S154" s="144"/>
      <c r="T154" s="146" t="s">
        <v>1</v>
      </c>
    </row>
    <row r="155" spans="1:20" ht="30" hidden="1" customHeight="1" x14ac:dyDescent="0.25">
      <c r="A155" s="71">
        <v>150</v>
      </c>
      <c r="B155" s="71" t="s">
        <v>283</v>
      </c>
      <c r="C155" s="144" t="s">
        <v>314</v>
      </c>
      <c r="D155" s="346"/>
      <c r="E155" s="144"/>
      <c r="F155" s="144" t="s">
        <v>315</v>
      </c>
      <c r="G155" s="468">
        <v>41631</v>
      </c>
      <c r="H155" s="147">
        <v>41631</v>
      </c>
      <c r="I155" s="323">
        <v>521.5</v>
      </c>
      <c r="J155" s="198">
        <v>521.5</v>
      </c>
      <c r="K155" s="198"/>
      <c r="L155" s="144" t="s">
        <v>34</v>
      </c>
      <c r="M155" s="147">
        <v>41641</v>
      </c>
      <c r="N155" s="147">
        <v>41641</v>
      </c>
      <c r="O155" s="301"/>
      <c r="P155" s="144"/>
      <c r="Q155" s="144"/>
      <c r="R155" s="144"/>
      <c r="S155" s="144"/>
      <c r="T155" s="146"/>
    </row>
    <row r="156" spans="1:20" ht="15" hidden="1" customHeight="1" x14ac:dyDescent="0.25">
      <c r="A156" s="71">
        <v>151</v>
      </c>
      <c r="B156" s="71" t="s">
        <v>45</v>
      </c>
      <c r="C156" s="144" t="s">
        <v>316</v>
      </c>
      <c r="D156" s="346"/>
      <c r="E156" s="144"/>
      <c r="F156" s="144" t="s">
        <v>317</v>
      </c>
      <c r="G156" s="468">
        <v>41641</v>
      </c>
      <c r="H156" s="147">
        <v>41641</v>
      </c>
      <c r="I156" s="323">
        <v>550</v>
      </c>
      <c r="J156" s="324">
        <v>660</v>
      </c>
      <c r="K156" s="324"/>
      <c r="L156" s="144" t="s">
        <v>47</v>
      </c>
      <c r="M156" s="147">
        <v>41655</v>
      </c>
      <c r="N156" s="147">
        <v>41669</v>
      </c>
      <c r="O156" s="300"/>
      <c r="P156" s="144"/>
      <c r="Q156" s="144"/>
      <c r="R156" s="144"/>
      <c r="S156" s="144"/>
      <c r="T156" s="146"/>
    </row>
    <row r="157" spans="1:20" ht="30" hidden="1" customHeight="1" x14ac:dyDescent="0.25">
      <c r="A157" s="71">
        <v>152</v>
      </c>
      <c r="B157" s="71" t="s">
        <v>144</v>
      </c>
      <c r="C157" s="144" t="s">
        <v>318</v>
      </c>
      <c r="D157" s="346"/>
      <c r="E157" s="144"/>
      <c r="F157" s="144" t="s">
        <v>319</v>
      </c>
      <c r="G157" s="468">
        <v>41628</v>
      </c>
      <c r="H157" s="147">
        <v>41628</v>
      </c>
      <c r="I157" s="323">
        <v>2450</v>
      </c>
      <c r="J157" s="324">
        <v>2450</v>
      </c>
      <c r="K157" s="610"/>
      <c r="L157" s="144" t="s">
        <v>16</v>
      </c>
      <c r="M157" s="407" t="s">
        <v>25</v>
      </c>
      <c r="N157" s="149">
        <v>41670</v>
      </c>
      <c r="O157" s="300"/>
      <c r="P157" s="144"/>
      <c r="Q157" s="144"/>
      <c r="R157" s="144"/>
      <c r="S157" s="144"/>
      <c r="T157" s="146" t="s">
        <v>1</v>
      </c>
    </row>
    <row r="158" spans="1:20" ht="15" hidden="1" customHeight="1" x14ac:dyDescent="0.25">
      <c r="A158" s="71">
        <v>153</v>
      </c>
      <c r="B158" s="71" t="s">
        <v>75</v>
      </c>
      <c r="C158" s="148"/>
      <c r="D158" s="346"/>
      <c r="E158" s="144"/>
      <c r="F158" s="144" t="s">
        <v>320</v>
      </c>
      <c r="G158" s="468">
        <v>41654</v>
      </c>
      <c r="H158" s="147">
        <v>41654</v>
      </c>
      <c r="I158" s="323">
        <v>85.5</v>
      </c>
      <c r="J158" s="198">
        <v>102.6</v>
      </c>
      <c r="K158" s="198"/>
      <c r="L158" s="144" t="s">
        <v>28</v>
      </c>
      <c r="M158" s="407" t="s">
        <v>298</v>
      </c>
      <c r="N158" s="149">
        <v>41655</v>
      </c>
      <c r="O158" s="300"/>
      <c r="P158" s="144"/>
      <c r="Q158" s="144"/>
      <c r="R158" s="144"/>
      <c r="S158" s="144"/>
      <c r="T158" s="146" t="s">
        <v>1</v>
      </c>
    </row>
    <row r="159" spans="1:20" ht="15" hidden="1" customHeight="1" x14ac:dyDescent="0.25">
      <c r="A159" s="71">
        <v>154</v>
      </c>
      <c r="B159" s="71" t="s">
        <v>95</v>
      </c>
      <c r="C159" s="144" t="s">
        <v>321</v>
      </c>
      <c r="D159" s="346"/>
      <c r="E159" s="144"/>
      <c r="F159" s="144" t="s">
        <v>97</v>
      </c>
      <c r="G159" s="468">
        <v>41640</v>
      </c>
      <c r="H159" s="147">
        <v>41640</v>
      </c>
      <c r="I159" s="323">
        <v>37.33</v>
      </c>
      <c r="J159" s="198">
        <v>44.8</v>
      </c>
      <c r="K159" s="198"/>
      <c r="L159" s="144" t="s">
        <v>38</v>
      </c>
      <c r="M159" s="147">
        <v>41670</v>
      </c>
      <c r="N159" s="147" t="s">
        <v>5094</v>
      </c>
      <c r="O159" s="301"/>
      <c r="P159" s="144"/>
      <c r="Q159" s="144"/>
      <c r="R159" s="144"/>
      <c r="S159" s="144"/>
      <c r="T159" s="146" t="s">
        <v>1</v>
      </c>
    </row>
    <row r="160" spans="1:20" ht="30" hidden="1" customHeight="1" x14ac:dyDescent="0.25">
      <c r="A160" s="71">
        <v>155</v>
      </c>
      <c r="B160" s="71" t="s">
        <v>88</v>
      </c>
      <c r="C160" s="144">
        <v>1414589</v>
      </c>
      <c r="D160" s="346"/>
      <c r="E160" s="144"/>
      <c r="F160" s="144" t="s">
        <v>322</v>
      </c>
      <c r="G160" s="468">
        <v>41641</v>
      </c>
      <c r="H160" s="147">
        <v>41641</v>
      </c>
      <c r="I160" s="323">
        <v>284.55</v>
      </c>
      <c r="J160" s="198">
        <v>335.59</v>
      </c>
      <c r="K160" s="198"/>
      <c r="L160" s="144" t="s">
        <v>47</v>
      </c>
      <c r="M160" s="147">
        <v>41659</v>
      </c>
      <c r="N160" s="147">
        <v>41730</v>
      </c>
      <c r="O160" s="300"/>
      <c r="P160" s="144"/>
      <c r="Q160" s="144"/>
      <c r="R160" s="144"/>
      <c r="S160" s="144"/>
      <c r="T160" s="157"/>
    </row>
    <row r="161" spans="1:20" ht="15" hidden="1" customHeight="1" x14ac:dyDescent="0.25">
      <c r="A161" s="71">
        <v>156</v>
      </c>
      <c r="B161" s="71" t="s">
        <v>323</v>
      </c>
      <c r="C161" s="144" t="s">
        <v>324</v>
      </c>
      <c r="D161" s="346"/>
      <c r="E161" s="144"/>
      <c r="F161" s="144" t="s">
        <v>325</v>
      </c>
      <c r="G161" s="468">
        <v>41473</v>
      </c>
      <c r="H161" s="147">
        <v>41473</v>
      </c>
      <c r="I161" s="323">
        <v>124.78</v>
      </c>
      <c r="J161" s="198">
        <v>149.24</v>
      </c>
      <c r="K161" s="198"/>
      <c r="L161" s="144" t="s">
        <v>16</v>
      </c>
      <c r="M161" s="407" t="s">
        <v>298</v>
      </c>
      <c r="N161" s="149">
        <v>41659</v>
      </c>
      <c r="O161" s="300"/>
      <c r="P161" s="144"/>
      <c r="Q161" s="144"/>
      <c r="R161" s="144"/>
      <c r="S161" s="144"/>
      <c r="T161" s="157" t="s">
        <v>1</v>
      </c>
    </row>
    <row r="162" spans="1:20" ht="30" hidden="1" customHeight="1" x14ac:dyDescent="0.25">
      <c r="A162" s="71">
        <v>157</v>
      </c>
      <c r="B162" s="71" t="s">
        <v>64</v>
      </c>
      <c r="C162" s="144" t="s">
        <v>326</v>
      </c>
      <c r="D162" s="346"/>
      <c r="E162" s="144"/>
      <c r="F162" s="144" t="s">
        <v>327</v>
      </c>
      <c r="G162" s="468">
        <v>41659</v>
      </c>
      <c r="H162" s="147">
        <v>41659</v>
      </c>
      <c r="I162" s="323">
        <v>389</v>
      </c>
      <c r="J162" s="324">
        <v>389</v>
      </c>
      <c r="K162" s="324"/>
      <c r="L162" s="144" t="s">
        <v>16</v>
      </c>
      <c r="M162" s="407" t="s">
        <v>25</v>
      </c>
      <c r="N162" s="149">
        <v>41669</v>
      </c>
      <c r="O162" s="300"/>
      <c r="P162" s="144"/>
      <c r="Q162" s="144"/>
      <c r="R162" s="144"/>
      <c r="S162" s="144"/>
      <c r="T162" s="157"/>
    </row>
    <row r="163" spans="1:20" ht="30" hidden="1" customHeight="1" x14ac:dyDescent="0.25">
      <c r="A163" s="71">
        <v>158</v>
      </c>
      <c r="B163" s="71" t="s">
        <v>90</v>
      </c>
      <c r="C163" s="144" t="s">
        <v>328</v>
      </c>
      <c r="D163" s="346"/>
      <c r="E163" s="144"/>
      <c r="F163" s="144" t="s">
        <v>329</v>
      </c>
      <c r="G163" s="468">
        <v>41639</v>
      </c>
      <c r="H163" s="147">
        <v>41639</v>
      </c>
      <c r="I163" s="323">
        <v>1199</v>
      </c>
      <c r="J163" s="324">
        <v>1199</v>
      </c>
      <c r="K163" s="324"/>
      <c r="L163" s="144" t="s">
        <v>28</v>
      </c>
      <c r="M163" s="147" t="s">
        <v>16</v>
      </c>
      <c r="N163" s="147">
        <v>41761</v>
      </c>
      <c r="O163" s="300"/>
      <c r="P163" s="144"/>
      <c r="Q163" s="144"/>
      <c r="R163" s="144"/>
      <c r="S163" s="144"/>
      <c r="T163" s="157"/>
    </row>
    <row r="164" spans="1:20" ht="60" hidden="1" customHeight="1" x14ac:dyDescent="0.25">
      <c r="A164" s="71">
        <v>159</v>
      </c>
      <c r="B164" s="71" t="s">
        <v>330</v>
      </c>
      <c r="C164" s="144" t="s">
        <v>331</v>
      </c>
      <c r="D164" s="346"/>
      <c r="E164" s="144"/>
      <c r="F164" s="144" t="s">
        <v>332</v>
      </c>
      <c r="G164" s="468">
        <v>41654</v>
      </c>
      <c r="H164" s="147">
        <v>41654</v>
      </c>
      <c r="I164" s="323">
        <v>310.83</v>
      </c>
      <c r="J164" s="324">
        <v>373</v>
      </c>
      <c r="K164" s="324"/>
      <c r="L164" s="144" t="s">
        <v>28</v>
      </c>
      <c r="M164" s="407" t="s">
        <v>25</v>
      </c>
      <c r="N164" s="149">
        <v>41701</v>
      </c>
      <c r="O164" s="300"/>
      <c r="P164" s="139" t="s">
        <v>275</v>
      </c>
      <c r="Q164" s="139"/>
      <c r="R164" s="139"/>
      <c r="S164" s="139" t="s">
        <v>86</v>
      </c>
      <c r="T164" s="157"/>
    </row>
    <row r="165" spans="1:20" ht="15" hidden="1" customHeight="1" x14ac:dyDescent="0.25">
      <c r="A165" s="71">
        <v>160</v>
      </c>
      <c r="B165" s="74" t="s">
        <v>5227</v>
      </c>
      <c r="C165" s="144" t="s">
        <v>333</v>
      </c>
      <c r="D165" s="346"/>
      <c r="E165" s="144"/>
      <c r="F165" s="144" t="s">
        <v>334</v>
      </c>
      <c r="G165" s="468">
        <v>41640</v>
      </c>
      <c r="H165" s="147">
        <v>41640</v>
      </c>
      <c r="I165" s="323">
        <v>54.51</v>
      </c>
      <c r="J165" s="198">
        <v>65.41</v>
      </c>
      <c r="K165" s="198"/>
      <c r="L165" s="144" t="s">
        <v>153</v>
      </c>
      <c r="M165" s="147">
        <v>41649</v>
      </c>
      <c r="N165" s="147" t="s">
        <v>5094</v>
      </c>
      <c r="O165" s="301"/>
      <c r="P165" s="144"/>
      <c r="Q165" s="144"/>
      <c r="R165" s="144"/>
      <c r="S165" s="144"/>
      <c r="T165" s="157" t="s">
        <v>1</v>
      </c>
    </row>
    <row r="166" spans="1:20" ht="60" hidden="1" customHeight="1" x14ac:dyDescent="0.25">
      <c r="A166" s="71">
        <v>161</v>
      </c>
      <c r="B166" s="71" t="s">
        <v>36</v>
      </c>
      <c r="C166" s="144" t="s">
        <v>335</v>
      </c>
      <c r="D166" s="346"/>
      <c r="E166" s="144"/>
      <c r="F166" s="144" t="s">
        <v>336</v>
      </c>
      <c r="G166" s="468">
        <v>41654</v>
      </c>
      <c r="H166" s="147">
        <v>41654</v>
      </c>
      <c r="I166" s="323">
        <v>247.9</v>
      </c>
      <c r="J166" s="198">
        <v>297.10000000000002</v>
      </c>
      <c r="K166" s="198"/>
      <c r="L166" s="144" t="s">
        <v>337</v>
      </c>
      <c r="M166" s="147">
        <v>41664</v>
      </c>
      <c r="N166" s="147">
        <v>41664</v>
      </c>
      <c r="O166" s="301"/>
      <c r="P166" s="144"/>
      <c r="Q166" s="144"/>
      <c r="R166" s="144"/>
      <c r="S166" s="144"/>
      <c r="T166" s="146" t="s">
        <v>338</v>
      </c>
    </row>
    <row r="167" spans="1:20" ht="15" hidden="1" customHeight="1" x14ac:dyDescent="0.25">
      <c r="A167" s="71">
        <v>162</v>
      </c>
      <c r="B167" s="71" t="s">
        <v>39</v>
      </c>
      <c r="C167" s="144" t="s">
        <v>339</v>
      </c>
      <c r="D167" s="346"/>
      <c r="E167" s="144"/>
      <c r="F167" s="144" t="s">
        <v>340</v>
      </c>
      <c r="G167" s="468">
        <v>41654</v>
      </c>
      <c r="H167" s="147">
        <v>41654</v>
      </c>
      <c r="I167" s="323">
        <v>16.59</v>
      </c>
      <c r="J167" s="198">
        <v>19.87</v>
      </c>
      <c r="K167" s="198"/>
      <c r="L167" s="144" t="s">
        <v>34</v>
      </c>
      <c r="M167" s="147" t="s">
        <v>20</v>
      </c>
      <c r="N167" s="147" t="s">
        <v>20</v>
      </c>
      <c r="O167" s="301"/>
      <c r="P167" s="144"/>
      <c r="Q167" s="144"/>
      <c r="R167" s="144"/>
      <c r="S167" s="144"/>
      <c r="T167" s="144"/>
    </row>
    <row r="168" spans="1:20" ht="15" hidden="1" customHeight="1" x14ac:dyDescent="0.25">
      <c r="A168" s="71">
        <v>163</v>
      </c>
      <c r="B168" s="71" t="s">
        <v>84</v>
      </c>
      <c r="C168" s="144">
        <v>131259</v>
      </c>
      <c r="D168" s="346"/>
      <c r="E168" s="144"/>
      <c r="F168" s="144" t="s">
        <v>341</v>
      </c>
      <c r="G168" s="468">
        <v>41666</v>
      </c>
      <c r="H168" s="147">
        <v>41666</v>
      </c>
      <c r="I168" s="133">
        <v>198</v>
      </c>
      <c r="J168" s="200">
        <v>162</v>
      </c>
      <c r="K168" s="200"/>
      <c r="L168" s="144" t="s">
        <v>16</v>
      </c>
      <c r="M168" s="149" t="s">
        <v>25</v>
      </c>
      <c r="N168" s="147">
        <v>41708</v>
      </c>
      <c r="O168" s="300"/>
      <c r="P168" s="144"/>
      <c r="Q168" s="144"/>
      <c r="R168" s="144"/>
      <c r="S168" s="144"/>
      <c r="T168" s="144" t="s">
        <v>1</v>
      </c>
    </row>
    <row r="169" spans="1:20" ht="15" hidden="1" customHeight="1" x14ac:dyDescent="0.25">
      <c r="A169" s="71">
        <v>164</v>
      </c>
      <c r="B169" s="71" t="s">
        <v>260</v>
      </c>
      <c r="C169" s="144">
        <v>31</v>
      </c>
      <c r="D169" s="346"/>
      <c r="E169" s="144"/>
      <c r="F169" s="144" t="s">
        <v>342</v>
      </c>
      <c r="G169" s="468">
        <v>41666</v>
      </c>
      <c r="H169" s="147">
        <v>41666</v>
      </c>
      <c r="I169" s="133">
        <v>1373</v>
      </c>
      <c r="J169" s="200">
        <v>1124.3499999999999</v>
      </c>
      <c r="K169" s="200"/>
      <c r="L169" s="144" t="s">
        <v>16</v>
      </c>
      <c r="M169" s="149" t="s">
        <v>25</v>
      </c>
      <c r="N169" s="147">
        <v>41730</v>
      </c>
      <c r="O169" s="300"/>
      <c r="P169" s="144"/>
      <c r="Q169" s="144"/>
      <c r="R169" s="144"/>
      <c r="S169" s="144"/>
      <c r="T169" s="144" t="s">
        <v>1</v>
      </c>
    </row>
    <row r="170" spans="1:20" ht="30" hidden="1" customHeight="1" x14ac:dyDescent="0.25">
      <c r="A170" s="71">
        <v>165</v>
      </c>
      <c r="B170" s="71" t="s">
        <v>163</v>
      </c>
      <c r="C170" s="144" t="s">
        <v>343</v>
      </c>
      <c r="D170" s="346"/>
      <c r="E170" s="144"/>
      <c r="F170" s="144" t="s">
        <v>344</v>
      </c>
      <c r="G170" s="468">
        <v>41667</v>
      </c>
      <c r="H170" s="147">
        <v>41667</v>
      </c>
      <c r="I170" s="323">
        <v>658</v>
      </c>
      <c r="J170" s="198">
        <v>789.6</v>
      </c>
      <c r="K170" s="198"/>
      <c r="L170" s="144" t="s">
        <v>16</v>
      </c>
      <c r="M170" s="407" t="s">
        <v>25</v>
      </c>
      <c r="N170" s="149">
        <v>41730</v>
      </c>
      <c r="O170" s="300"/>
      <c r="P170" s="144"/>
      <c r="Q170" s="144"/>
      <c r="R170" s="144"/>
      <c r="S170" s="144"/>
      <c r="T170" s="144" t="s">
        <v>1</v>
      </c>
    </row>
    <row r="171" spans="1:20" ht="15" hidden="1" customHeight="1" x14ac:dyDescent="0.25">
      <c r="A171" s="71">
        <v>166</v>
      </c>
      <c r="B171" s="71" t="s">
        <v>61</v>
      </c>
      <c r="C171" s="144" t="s">
        <v>345</v>
      </c>
      <c r="D171" s="346"/>
      <c r="E171" s="144"/>
      <c r="F171" s="144" t="s">
        <v>247</v>
      </c>
      <c r="G171" s="468">
        <v>41663</v>
      </c>
      <c r="H171" s="147">
        <v>41663</v>
      </c>
      <c r="I171" s="323">
        <v>104.27</v>
      </c>
      <c r="J171" s="324">
        <v>110</v>
      </c>
      <c r="K171" s="324"/>
      <c r="L171" s="144" t="s">
        <v>16</v>
      </c>
      <c r="M171" s="407" t="s">
        <v>25</v>
      </c>
      <c r="N171" s="149">
        <v>41730</v>
      </c>
      <c r="O171" s="300"/>
      <c r="P171" s="144"/>
      <c r="Q171" s="144"/>
      <c r="R171" s="144"/>
      <c r="S171" s="144"/>
      <c r="T171" s="144" t="s">
        <v>1</v>
      </c>
    </row>
    <row r="172" spans="1:20" ht="30" hidden="1" customHeight="1" x14ac:dyDescent="0.25">
      <c r="A172" s="71">
        <v>167</v>
      </c>
      <c r="B172" s="71" t="s">
        <v>346</v>
      </c>
      <c r="C172" s="144">
        <v>8140</v>
      </c>
      <c r="D172" s="346"/>
      <c r="E172" s="144"/>
      <c r="F172" s="144" t="s">
        <v>347</v>
      </c>
      <c r="G172" s="468">
        <v>41667</v>
      </c>
      <c r="H172" s="147">
        <v>41667</v>
      </c>
      <c r="I172" s="323">
        <v>266.13</v>
      </c>
      <c r="J172" s="198">
        <v>297.7</v>
      </c>
      <c r="K172" s="198"/>
      <c r="L172" s="144" t="s">
        <v>47</v>
      </c>
      <c r="M172" s="407" t="s">
        <v>25</v>
      </c>
      <c r="N172" s="149">
        <v>41669</v>
      </c>
      <c r="O172" s="300"/>
      <c r="P172" s="151">
        <v>297.7</v>
      </c>
      <c r="Q172" s="144"/>
      <c r="R172" s="144"/>
      <c r="S172" s="139"/>
      <c r="T172" s="144"/>
    </row>
    <row r="173" spans="1:20" ht="15" hidden="1" customHeight="1" x14ac:dyDescent="0.25">
      <c r="A173" s="71">
        <v>168</v>
      </c>
      <c r="B173" s="71" t="s">
        <v>98</v>
      </c>
      <c r="C173" s="144">
        <v>553</v>
      </c>
      <c r="D173" s="346"/>
      <c r="E173" s="144"/>
      <c r="F173" s="144" t="s">
        <v>348</v>
      </c>
      <c r="G173" s="468">
        <v>41660</v>
      </c>
      <c r="H173" s="147">
        <v>41660</v>
      </c>
      <c r="I173" s="323">
        <v>15823.29</v>
      </c>
      <c r="J173" s="198">
        <v>18987.95</v>
      </c>
      <c r="K173" s="197"/>
      <c r="L173" s="144" t="s">
        <v>16</v>
      </c>
      <c r="M173" s="147">
        <v>41730</v>
      </c>
      <c r="N173" s="147">
        <v>41730</v>
      </c>
      <c r="O173" s="534" t="s">
        <v>3234</v>
      </c>
      <c r="P173" s="144"/>
      <c r="Q173" s="144"/>
      <c r="R173" s="144"/>
      <c r="S173" s="144"/>
      <c r="T173" s="144" t="s">
        <v>1</v>
      </c>
    </row>
    <row r="174" spans="1:20" ht="15" hidden="1" customHeight="1" x14ac:dyDescent="0.25">
      <c r="A174" s="71">
        <v>169</v>
      </c>
      <c r="B174" s="71" t="s">
        <v>349</v>
      </c>
      <c r="C174" s="144" t="s">
        <v>350</v>
      </c>
      <c r="D174" s="346"/>
      <c r="E174" s="144"/>
      <c r="F174" s="144" t="s">
        <v>351</v>
      </c>
      <c r="G174" s="468">
        <v>41656</v>
      </c>
      <c r="H174" s="147">
        <v>41656</v>
      </c>
      <c r="I174" s="323">
        <v>885</v>
      </c>
      <c r="J174" s="324">
        <v>1062</v>
      </c>
      <c r="K174" s="324"/>
      <c r="L174" s="144" t="s">
        <v>153</v>
      </c>
      <c r="M174" s="147">
        <v>41640</v>
      </c>
      <c r="N174" s="147" t="s">
        <v>5094</v>
      </c>
      <c r="O174" s="301"/>
      <c r="P174" s="144"/>
      <c r="Q174" s="144"/>
      <c r="R174" s="144"/>
      <c r="S174" s="144"/>
      <c r="T174" s="157" t="s">
        <v>1</v>
      </c>
    </row>
    <row r="175" spans="1:20" ht="15" hidden="1" customHeight="1" x14ac:dyDescent="0.25">
      <c r="A175" s="71">
        <v>170</v>
      </c>
      <c r="B175" s="71" t="s">
        <v>36</v>
      </c>
      <c r="C175" s="144">
        <v>68024716</v>
      </c>
      <c r="D175" s="346"/>
      <c r="E175" s="144"/>
      <c r="F175" s="144" t="s">
        <v>352</v>
      </c>
      <c r="G175" s="468">
        <v>41672</v>
      </c>
      <c r="H175" s="147">
        <v>41672</v>
      </c>
      <c r="I175" s="323">
        <v>1537.09</v>
      </c>
      <c r="J175" s="198">
        <v>1835.22</v>
      </c>
      <c r="K175" s="198"/>
      <c r="L175" s="144" t="s">
        <v>153</v>
      </c>
      <c r="M175" s="147">
        <v>41672</v>
      </c>
      <c r="N175" s="147" t="s">
        <v>5094</v>
      </c>
      <c r="O175" s="301"/>
      <c r="P175" s="144"/>
      <c r="Q175" s="144"/>
      <c r="R175" s="144"/>
      <c r="S175" s="144"/>
      <c r="T175" s="157"/>
    </row>
    <row r="176" spans="1:20" ht="15" hidden="1" customHeight="1" x14ac:dyDescent="0.25">
      <c r="A176" s="71">
        <v>171</v>
      </c>
      <c r="B176" s="71" t="s">
        <v>67</v>
      </c>
      <c r="C176" s="144">
        <v>538311</v>
      </c>
      <c r="D176" s="346"/>
      <c r="E176" s="144"/>
      <c r="F176" s="144" t="s">
        <v>353</v>
      </c>
      <c r="G176" s="468">
        <v>41668</v>
      </c>
      <c r="H176" s="147">
        <v>41668</v>
      </c>
      <c r="I176" s="323">
        <v>754.46</v>
      </c>
      <c r="J176" s="198">
        <v>905.35</v>
      </c>
      <c r="K176" s="198"/>
      <c r="L176" s="144" t="s">
        <v>47</v>
      </c>
      <c r="M176" s="147">
        <v>41729</v>
      </c>
      <c r="N176" s="147">
        <v>41730</v>
      </c>
      <c r="O176" s="534" t="s">
        <v>4055</v>
      </c>
      <c r="P176" s="144"/>
      <c r="Q176" s="144"/>
      <c r="R176" s="144"/>
      <c r="S176" s="144"/>
      <c r="T176" s="144" t="s">
        <v>354</v>
      </c>
    </row>
    <row r="177" spans="1:20" ht="15" hidden="1" customHeight="1" x14ac:dyDescent="0.25">
      <c r="A177" s="71">
        <v>172</v>
      </c>
      <c r="B177" s="71" t="s">
        <v>938</v>
      </c>
      <c r="C177" s="144"/>
      <c r="D177" s="346"/>
      <c r="E177" s="144"/>
      <c r="F177" s="144" t="s">
        <v>355</v>
      </c>
      <c r="G177" s="468">
        <v>41671</v>
      </c>
      <c r="H177" s="147">
        <v>41671</v>
      </c>
      <c r="I177" s="323">
        <v>1542</v>
      </c>
      <c r="J177" s="324">
        <v>1850</v>
      </c>
      <c r="K177" s="324"/>
      <c r="L177" s="144" t="s">
        <v>16</v>
      </c>
      <c r="M177" s="147">
        <v>41670</v>
      </c>
      <c r="N177" s="147" t="s">
        <v>20</v>
      </c>
      <c r="O177" s="301"/>
      <c r="P177" s="144"/>
      <c r="Q177" s="144"/>
      <c r="R177" s="144"/>
      <c r="S177" s="144"/>
      <c r="T177" s="146"/>
    </row>
    <row r="178" spans="1:20" ht="15" hidden="1" customHeight="1" x14ac:dyDescent="0.25">
      <c r="A178" s="71">
        <v>173</v>
      </c>
      <c r="B178" s="71" t="s">
        <v>26</v>
      </c>
      <c r="C178" s="144">
        <v>100478</v>
      </c>
      <c r="D178" s="346"/>
      <c r="E178" s="144"/>
      <c r="F178" s="144" t="s">
        <v>356</v>
      </c>
      <c r="G178" s="468">
        <v>41670</v>
      </c>
      <c r="H178" s="147">
        <v>41670</v>
      </c>
      <c r="I178" s="323">
        <v>22084.16</v>
      </c>
      <c r="J178" s="198">
        <v>22084.16</v>
      </c>
      <c r="K178" s="198"/>
      <c r="L178" s="144" t="s">
        <v>16</v>
      </c>
      <c r="M178" s="147">
        <v>41680</v>
      </c>
      <c r="N178" s="147">
        <v>41682</v>
      </c>
      <c r="O178" s="300"/>
      <c r="P178" s="144"/>
      <c r="Q178" s="144"/>
      <c r="R178" s="144"/>
      <c r="S178" s="144"/>
      <c r="T178" s="146"/>
    </row>
    <row r="179" spans="1:20" ht="30" hidden="1" customHeight="1" x14ac:dyDescent="0.25">
      <c r="A179" s="71">
        <v>174</v>
      </c>
      <c r="B179" s="71" t="s">
        <v>357</v>
      </c>
      <c r="C179" s="144">
        <v>1403400551</v>
      </c>
      <c r="D179" s="346"/>
      <c r="E179" s="144"/>
      <c r="F179" s="144" t="s">
        <v>358</v>
      </c>
      <c r="G179" s="468">
        <v>41673</v>
      </c>
      <c r="H179" s="147">
        <v>41673</v>
      </c>
      <c r="I179" s="323">
        <v>416.5</v>
      </c>
      <c r="J179" s="198">
        <v>499.8</v>
      </c>
      <c r="K179" s="198"/>
      <c r="L179" s="144" t="s">
        <v>359</v>
      </c>
      <c r="M179" s="147">
        <v>41673</v>
      </c>
      <c r="N179" s="147" t="s">
        <v>20</v>
      </c>
      <c r="O179" s="301"/>
      <c r="P179" s="144"/>
      <c r="Q179" s="144"/>
      <c r="R179" s="144"/>
      <c r="S179" s="144"/>
      <c r="T179" s="146"/>
    </row>
    <row r="180" spans="1:20" ht="120" hidden="1" customHeight="1" x14ac:dyDescent="0.25">
      <c r="A180" s="71">
        <v>175</v>
      </c>
      <c r="B180" s="71" t="s">
        <v>67</v>
      </c>
      <c r="C180" s="144">
        <v>526385</v>
      </c>
      <c r="D180" s="346"/>
      <c r="E180" s="144"/>
      <c r="F180" s="144" t="s">
        <v>360</v>
      </c>
      <c r="G180" s="468">
        <v>41598</v>
      </c>
      <c r="H180" s="147">
        <v>41598</v>
      </c>
      <c r="I180" s="323">
        <v>1134.05</v>
      </c>
      <c r="J180" s="198">
        <v>1356.34</v>
      </c>
      <c r="K180" s="198"/>
      <c r="L180" s="144" t="s">
        <v>47</v>
      </c>
      <c r="M180" s="147">
        <v>41670</v>
      </c>
      <c r="N180" s="147">
        <v>41674</v>
      </c>
      <c r="O180" s="534" t="s">
        <v>4050</v>
      </c>
      <c r="P180" s="144"/>
      <c r="Q180" s="144"/>
      <c r="R180" s="144"/>
      <c r="S180" s="139" t="s">
        <v>361</v>
      </c>
      <c r="T180" s="146"/>
    </row>
    <row r="181" spans="1:20" ht="120" hidden="1" customHeight="1" x14ac:dyDescent="0.25">
      <c r="A181" s="71">
        <v>176</v>
      </c>
      <c r="B181" s="71" t="s">
        <v>67</v>
      </c>
      <c r="C181" s="144">
        <v>526386</v>
      </c>
      <c r="D181" s="346"/>
      <c r="E181" s="144"/>
      <c r="F181" s="144" t="s">
        <v>360</v>
      </c>
      <c r="G181" s="468">
        <v>41598</v>
      </c>
      <c r="H181" s="147">
        <v>41598</v>
      </c>
      <c r="I181" s="323">
        <v>554.5</v>
      </c>
      <c r="J181" s="198">
        <v>663.2</v>
      </c>
      <c r="K181" s="198"/>
      <c r="L181" s="144" t="s">
        <v>47</v>
      </c>
      <c r="M181" s="147">
        <v>41670</v>
      </c>
      <c r="N181" s="147">
        <v>41674</v>
      </c>
      <c r="O181" s="534" t="s">
        <v>4051</v>
      </c>
      <c r="P181" s="144"/>
      <c r="Q181" s="144"/>
      <c r="R181" s="144"/>
      <c r="S181" s="139" t="s">
        <v>361</v>
      </c>
      <c r="T181" s="146"/>
    </row>
    <row r="182" spans="1:20" ht="15" hidden="1" customHeight="1" x14ac:dyDescent="0.25">
      <c r="A182" s="71">
        <v>177</v>
      </c>
      <c r="B182" s="71" t="s">
        <v>448</v>
      </c>
      <c r="C182" s="144">
        <v>53766794</v>
      </c>
      <c r="D182" s="346"/>
      <c r="E182" s="144"/>
      <c r="F182" s="144" t="s">
        <v>362</v>
      </c>
      <c r="G182" s="468">
        <v>41666</v>
      </c>
      <c r="H182" s="147">
        <v>41666</v>
      </c>
      <c r="I182" s="323">
        <v>919.4</v>
      </c>
      <c r="J182" s="198">
        <v>1077.6400000000001</v>
      </c>
      <c r="K182" s="198"/>
      <c r="L182" s="144" t="s">
        <v>153</v>
      </c>
      <c r="M182" s="147">
        <v>41671</v>
      </c>
      <c r="N182" s="147">
        <v>41671</v>
      </c>
      <c r="O182" s="301"/>
      <c r="P182" s="144"/>
      <c r="Q182" s="144"/>
      <c r="R182" s="144"/>
      <c r="S182" s="144"/>
      <c r="T182" s="144"/>
    </row>
    <row r="183" spans="1:20" ht="30" hidden="1" customHeight="1" x14ac:dyDescent="0.25">
      <c r="A183" s="72">
        <v>178</v>
      </c>
      <c r="B183" s="72" t="s">
        <v>243</v>
      </c>
      <c r="C183" s="159">
        <v>31389761777</v>
      </c>
      <c r="D183" s="374"/>
      <c r="E183" s="160" t="s">
        <v>363</v>
      </c>
      <c r="F183" s="152" t="s">
        <v>364</v>
      </c>
      <c r="G183" s="469">
        <v>41663</v>
      </c>
      <c r="H183" s="153">
        <v>41663</v>
      </c>
      <c r="I183" s="385"/>
      <c r="J183" s="201">
        <v>-53.68</v>
      </c>
      <c r="K183" s="201"/>
      <c r="L183" s="152" t="s">
        <v>365</v>
      </c>
      <c r="M183" s="153" t="s">
        <v>20</v>
      </c>
      <c r="N183" s="153" t="s">
        <v>20</v>
      </c>
      <c r="O183" s="682" t="s">
        <v>5050</v>
      </c>
      <c r="P183" s="152"/>
      <c r="Q183" s="152"/>
      <c r="R183" s="152"/>
      <c r="S183" s="160" t="s">
        <v>2</v>
      </c>
      <c r="T183" s="152"/>
    </row>
    <row r="184" spans="1:20" ht="30" hidden="1" customHeight="1" x14ac:dyDescent="0.25">
      <c r="A184" s="71">
        <v>179</v>
      </c>
      <c r="B184" s="71" t="s">
        <v>22</v>
      </c>
      <c r="C184" s="161">
        <v>41732</v>
      </c>
      <c r="D184" s="346"/>
      <c r="E184" s="144"/>
      <c r="F184" s="144" t="s">
        <v>366</v>
      </c>
      <c r="G184" s="468">
        <v>41675</v>
      </c>
      <c r="H184" s="147">
        <v>41675</v>
      </c>
      <c r="I184" s="323">
        <v>1665</v>
      </c>
      <c r="J184" s="324">
        <v>1665</v>
      </c>
      <c r="K184" s="324"/>
      <c r="L184" s="144" t="s">
        <v>28</v>
      </c>
      <c r="M184" s="147" t="s">
        <v>25</v>
      </c>
      <c r="N184" s="147">
        <v>41701</v>
      </c>
      <c r="O184" s="300"/>
      <c r="P184" s="144"/>
      <c r="Q184" s="144"/>
      <c r="R184" s="144"/>
      <c r="S184" s="144"/>
      <c r="T184" s="144" t="s">
        <v>1</v>
      </c>
    </row>
    <row r="185" spans="1:20" ht="15" hidden="1" customHeight="1" x14ac:dyDescent="0.25">
      <c r="A185" s="71">
        <v>180</v>
      </c>
      <c r="B185" s="71" t="s">
        <v>241</v>
      </c>
      <c r="C185" s="144">
        <v>90170</v>
      </c>
      <c r="D185" s="346"/>
      <c r="E185" s="144"/>
      <c r="F185" s="144" t="s">
        <v>367</v>
      </c>
      <c r="G185" s="468">
        <v>41670</v>
      </c>
      <c r="H185" s="147">
        <v>41670</v>
      </c>
      <c r="I185" s="323">
        <v>160.97999999999999</v>
      </c>
      <c r="J185" s="198">
        <v>193.18</v>
      </c>
      <c r="K185" s="198"/>
      <c r="L185" s="144" t="s">
        <v>16</v>
      </c>
      <c r="M185" s="147">
        <v>41698</v>
      </c>
      <c r="N185" s="147">
        <v>41730</v>
      </c>
      <c r="O185" s="534" t="s">
        <v>4048</v>
      </c>
      <c r="P185" s="144"/>
      <c r="Q185" s="144"/>
      <c r="R185" s="144"/>
      <c r="S185" s="144"/>
      <c r="T185" s="144" t="s">
        <v>354</v>
      </c>
    </row>
    <row r="186" spans="1:20" ht="15" hidden="1" customHeight="1" x14ac:dyDescent="0.25">
      <c r="A186" s="71">
        <v>181</v>
      </c>
      <c r="B186" s="71" t="s">
        <v>67</v>
      </c>
      <c r="C186" s="144">
        <v>540236</v>
      </c>
      <c r="D186" s="346"/>
      <c r="E186" s="144"/>
      <c r="F186" s="144" t="s">
        <v>368</v>
      </c>
      <c r="G186" s="468">
        <v>41676</v>
      </c>
      <c r="H186" s="147">
        <v>41676</v>
      </c>
      <c r="I186" s="323">
        <v>675.86</v>
      </c>
      <c r="J186" s="198">
        <v>811.01</v>
      </c>
      <c r="K186" s="198"/>
      <c r="L186" s="144" t="s">
        <v>47</v>
      </c>
      <c r="M186" s="147">
        <v>41729</v>
      </c>
      <c r="N186" s="147">
        <v>41730</v>
      </c>
      <c r="O186" s="300"/>
      <c r="P186" s="144"/>
      <c r="Q186" s="144"/>
      <c r="R186" s="144"/>
      <c r="S186" s="144"/>
      <c r="T186" s="144" t="s">
        <v>1</v>
      </c>
    </row>
    <row r="187" spans="1:20" ht="60" hidden="1" customHeight="1" x14ac:dyDescent="0.25">
      <c r="A187" s="71">
        <v>182</v>
      </c>
      <c r="B187" s="71" t="s">
        <v>59</v>
      </c>
      <c r="C187" s="144">
        <v>5810291675</v>
      </c>
      <c r="D187" s="346"/>
      <c r="E187" s="144"/>
      <c r="F187" s="144" t="s">
        <v>369</v>
      </c>
      <c r="G187" s="468">
        <v>41670</v>
      </c>
      <c r="H187" s="147">
        <v>41670</v>
      </c>
      <c r="I187" s="323">
        <v>86.26</v>
      </c>
      <c r="J187" s="198">
        <v>103.51</v>
      </c>
      <c r="K187" s="198"/>
      <c r="L187" s="144" t="s">
        <v>16</v>
      </c>
      <c r="M187" s="147">
        <v>41698</v>
      </c>
      <c r="N187" s="147">
        <v>41711</v>
      </c>
      <c r="O187" s="300"/>
      <c r="P187" s="144"/>
      <c r="Q187" s="144"/>
      <c r="R187" s="144"/>
      <c r="S187" s="144"/>
      <c r="T187" s="144" t="s">
        <v>370</v>
      </c>
    </row>
    <row r="188" spans="1:20" ht="15" hidden="1" customHeight="1" x14ac:dyDescent="0.25">
      <c r="A188" s="71">
        <v>183</v>
      </c>
      <c r="B188" s="71" t="s">
        <v>371</v>
      </c>
      <c r="C188" s="144" t="s">
        <v>372</v>
      </c>
      <c r="D188" s="346"/>
      <c r="E188" s="144"/>
      <c r="F188" s="144" t="s">
        <v>373</v>
      </c>
      <c r="G188" s="468">
        <v>41676</v>
      </c>
      <c r="H188" s="147">
        <v>41676</v>
      </c>
      <c r="I188" s="323">
        <v>190</v>
      </c>
      <c r="J188" s="324">
        <v>190</v>
      </c>
      <c r="K188" s="324"/>
      <c r="L188" s="144" t="s">
        <v>16</v>
      </c>
      <c r="M188" s="408" t="s">
        <v>298</v>
      </c>
      <c r="N188" s="149">
        <v>41711</v>
      </c>
      <c r="O188" s="300"/>
      <c r="P188" s="144"/>
      <c r="Q188" s="144"/>
      <c r="R188" s="144"/>
      <c r="S188" s="144"/>
      <c r="T188" s="144" t="s">
        <v>1</v>
      </c>
    </row>
    <row r="189" spans="1:20" ht="15" hidden="1" customHeight="1" x14ac:dyDescent="0.25">
      <c r="A189" s="71">
        <v>184</v>
      </c>
      <c r="B189" s="71" t="s">
        <v>262</v>
      </c>
      <c r="C189" s="144"/>
      <c r="D189" s="346"/>
      <c r="E189" s="144"/>
      <c r="F189" s="144" t="s">
        <v>374</v>
      </c>
      <c r="G189" s="468">
        <v>41681</v>
      </c>
      <c r="H189" s="147">
        <v>41681</v>
      </c>
      <c r="I189" s="323">
        <v>309</v>
      </c>
      <c r="J189" s="324">
        <v>309</v>
      </c>
      <c r="K189" s="324"/>
      <c r="L189" s="144" t="s">
        <v>16</v>
      </c>
      <c r="M189" s="147">
        <v>41682</v>
      </c>
      <c r="N189" s="147">
        <v>41682</v>
      </c>
      <c r="O189" s="300"/>
      <c r="P189" s="144"/>
      <c r="Q189" s="144"/>
      <c r="R189" s="144"/>
      <c r="S189" s="144"/>
      <c r="T189" s="144"/>
    </row>
    <row r="190" spans="1:20" ht="15" hidden="1" customHeight="1" x14ac:dyDescent="0.25">
      <c r="A190" s="71">
        <v>185</v>
      </c>
      <c r="B190" s="74" t="s">
        <v>5227</v>
      </c>
      <c r="C190" s="144" t="s">
        <v>375</v>
      </c>
      <c r="D190" s="346"/>
      <c r="E190" s="144"/>
      <c r="F190" s="144" t="s">
        <v>376</v>
      </c>
      <c r="G190" s="468">
        <v>41671</v>
      </c>
      <c r="H190" s="147">
        <v>41671</v>
      </c>
      <c r="I190" s="323">
        <v>65.41</v>
      </c>
      <c r="J190" s="198">
        <v>65.41</v>
      </c>
      <c r="K190" s="198"/>
      <c r="L190" s="144" t="s">
        <v>153</v>
      </c>
      <c r="M190" s="147"/>
      <c r="N190" s="147" t="s">
        <v>20</v>
      </c>
      <c r="O190" s="301"/>
      <c r="P190" s="144"/>
      <c r="Q190" s="144"/>
      <c r="R190" s="144"/>
      <c r="S190" s="144"/>
      <c r="T190" s="144" t="s">
        <v>1</v>
      </c>
    </row>
    <row r="191" spans="1:20" ht="15" hidden="1" customHeight="1" x14ac:dyDescent="0.25">
      <c r="A191" s="71">
        <v>186</v>
      </c>
      <c r="B191" s="71" t="s">
        <v>67</v>
      </c>
      <c r="C191" s="144">
        <v>541765</v>
      </c>
      <c r="D191" s="346"/>
      <c r="E191" s="144"/>
      <c r="F191" s="144" t="s">
        <v>377</v>
      </c>
      <c r="G191" s="468">
        <v>41684</v>
      </c>
      <c r="H191" s="147">
        <v>41684</v>
      </c>
      <c r="I191" s="323">
        <v>2602.0100000000002</v>
      </c>
      <c r="J191" s="198">
        <v>3122.43</v>
      </c>
      <c r="K191" s="198"/>
      <c r="L191" s="144" t="s">
        <v>47</v>
      </c>
      <c r="M191" s="147">
        <v>41729</v>
      </c>
      <c r="N191" s="147">
        <v>41730</v>
      </c>
      <c r="O191" s="300"/>
      <c r="P191" s="144"/>
      <c r="Q191" s="144"/>
      <c r="R191" s="144"/>
      <c r="S191" s="144"/>
      <c r="T191" s="144" t="s">
        <v>354</v>
      </c>
    </row>
    <row r="192" spans="1:20" ht="15" hidden="1" customHeight="1" x14ac:dyDescent="0.25">
      <c r="A192" s="71">
        <v>187</v>
      </c>
      <c r="B192" s="71" t="s">
        <v>175</v>
      </c>
      <c r="C192" s="144" t="s">
        <v>378</v>
      </c>
      <c r="D192" s="346"/>
      <c r="E192" s="144"/>
      <c r="F192" s="144" t="s">
        <v>379</v>
      </c>
      <c r="G192" s="468">
        <v>41675</v>
      </c>
      <c r="H192" s="147">
        <v>41675</v>
      </c>
      <c r="I192" s="323">
        <v>20000</v>
      </c>
      <c r="J192" s="324">
        <v>20000</v>
      </c>
      <c r="K192" s="324"/>
      <c r="L192" s="144" t="s">
        <v>16</v>
      </c>
      <c r="M192" s="147">
        <v>41757</v>
      </c>
      <c r="N192" s="147" t="s">
        <v>20</v>
      </c>
      <c r="O192" s="301"/>
      <c r="P192" s="144"/>
      <c r="Q192" s="144"/>
      <c r="R192" s="144"/>
      <c r="S192" s="144"/>
      <c r="T192" s="144"/>
    </row>
    <row r="193" spans="1:20" ht="15" hidden="1" customHeight="1" x14ac:dyDescent="0.25">
      <c r="A193" s="71">
        <v>188</v>
      </c>
      <c r="B193" s="71" t="s">
        <v>380</v>
      </c>
      <c r="C193" s="144"/>
      <c r="D193" s="346"/>
      <c r="E193" s="144"/>
      <c r="F193" s="144" t="s">
        <v>381</v>
      </c>
      <c r="G193" s="468">
        <v>41688</v>
      </c>
      <c r="H193" s="147">
        <v>41688</v>
      </c>
      <c r="I193" s="323">
        <v>5900</v>
      </c>
      <c r="J193" s="324">
        <v>5900</v>
      </c>
      <c r="K193" s="324"/>
      <c r="L193" s="144" t="s">
        <v>16</v>
      </c>
      <c r="M193" s="147">
        <v>41688</v>
      </c>
      <c r="N193" s="147">
        <v>41688</v>
      </c>
      <c r="O193" s="300"/>
      <c r="P193" s="144"/>
      <c r="Q193" s="144"/>
      <c r="R193" s="144"/>
      <c r="S193" s="144"/>
      <c r="T193" s="144"/>
    </row>
    <row r="194" spans="1:20" ht="15" hidden="1" customHeight="1" x14ac:dyDescent="0.25">
      <c r="A194" s="71">
        <v>189</v>
      </c>
      <c r="B194" s="71" t="s">
        <v>382</v>
      </c>
      <c r="C194" s="144" t="s">
        <v>383</v>
      </c>
      <c r="D194" s="346"/>
      <c r="E194" s="144"/>
      <c r="F194" s="144" t="s">
        <v>384</v>
      </c>
      <c r="G194" s="468">
        <v>41676</v>
      </c>
      <c r="H194" s="147">
        <v>41676</v>
      </c>
      <c r="I194" s="323">
        <v>375.49</v>
      </c>
      <c r="J194" s="198">
        <v>449.09</v>
      </c>
      <c r="K194" s="198"/>
      <c r="L194" s="144" t="s">
        <v>16</v>
      </c>
      <c r="M194" s="147">
        <v>41698</v>
      </c>
      <c r="N194" s="147">
        <v>41730</v>
      </c>
      <c r="O194" s="300"/>
      <c r="P194" s="151">
        <v>449.09</v>
      </c>
      <c r="Q194" s="144"/>
      <c r="R194" s="144"/>
      <c r="S194" s="144"/>
      <c r="T194" s="144"/>
    </row>
    <row r="195" spans="1:20" ht="15" hidden="1" customHeight="1" x14ac:dyDescent="0.25">
      <c r="A195" s="71">
        <v>190</v>
      </c>
      <c r="B195" s="71" t="s">
        <v>382</v>
      </c>
      <c r="C195" s="144" t="s">
        <v>383</v>
      </c>
      <c r="D195" s="346"/>
      <c r="E195" s="144"/>
      <c r="F195" s="144" t="s">
        <v>385</v>
      </c>
      <c r="G195" s="468">
        <v>41676</v>
      </c>
      <c r="H195" s="147">
        <v>41676</v>
      </c>
      <c r="I195" s="323">
        <v>382.99</v>
      </c>
      <c r="J195" s="198">
        <v>458.06</v>
      </c>
      <c r="K195" s="198"/>
      <c r="L195" s="144" t="s">
        <v>16</v>
      </c>
      <c r="M195" s="147">
        <v>41698</v>
      </c>
      <c r="N195" s="147">
        <v>41730</v>
      </c>
      <c r="O195" s="300"/>
      <c r="P195" s="151"/>
      <c r="Q195" s="144"/>
      <c r="R195" s="144"/>
      <c r="S195" s="144"/>
      <c r="T195" s="144"/>
    </row>
    <row r="196" spans="1:20" ht="30" hidden="1" customHeight="1" x14ac:dyDescent="0.25">
      <c r="A196" s="71">
        <v>191</v>
      </c>
      <c r="B196" s="71" t="s">
        <v>48</v>
      </c>
      <c r="C196" s="144">
        <v>57705</v>
      </c>
      <c r="D196" s="346"/>
      <c r="E196" s="144"/>
      <c r="F196" s="144" t="s">
        <v>386</v>
      </c>
      <c r="G196" s="468">
        <v>41671</v>
      </c>
      <c r="H196" s="147">
        <v>41671</v>
      </c>
      <c r="I196" s="323">
        <v>170.09</v>
      </c>
      <c r="J196" s="198">
        <v>186.94</v>
      </c>
      <c r="K196" s="198"/>
      <c r="L196" s="144" t="s">
        <v>16</v>
      </c>
      <c r="M196" s="147" t="s">
        <v>25</v>
      </c>
      <c r="N196" s="147">
        <v>41730</v>
      </c>
      <c r="O196" s="300"/>
      <c r="P196" s="144"/>
      <c r="Q196" s="144"/>
      <c r="R196" s="144"/>
      <c r="S196" s="144"/>
      <c r="T196" s="144" t="s">
        <v>1</v>
      </c>
    </row>
    <row r="197" spans="1:20" ht="90" hidden="1" customHeight="1" x14ac:dyDescent="0.25">
      <c r="A197" s="71">
        <v>192</v>
      </c>
      <c r="B197" s="71" t="s">
        <v>36</v>
      </c>
      <c r="C197" s="144" t="s">
        <v>120</v>
      </c>
      <c r="D197" s="346"/>
      <c r="E197" s="144"/>
      <c r="F197" s="144" t="s">
        <v>387</v>
      </c>
      <c r="G197" s="468">
        <v>41683</v>
      </c>
      <c r="H197" s="147">
        <v>41683</v>
      </c>
      <c r="I197" s="323">
        <v>209.1</v>
      </c>
      <c r="J197" s="198">
        <v>250.92</v>
      </c>
      <c r="K197" s="198"/>
      <c r="L197" s="144" t="s">
        <v>34</v>
      </c>
      <c r="M197" s="147">
        <v>41695</v>
      </c>
      <c r="N197" s="147" t="s">
        <v>5094</v>
      </c>
      <c r="O197" s="301"/>
      <c r="P197" s="144"/>
      <c r="Q197" s="144"/>
      <c r="R197" s="144"/>
      <c r="S197" s="144"/>
      <c r="T197" s="144" t="s">
        <v>388</v>
      </c>
    </row>
    <row r="198" spans="1:20" ht="15" hidden="1" customHeight="1" x14ac:dyDescent="0.25">
      <c r="A198" s="71">
        <v>193</v>
      </c>
      <c r="B198" s="71" t="s">
        <v>95</v>
      </c>
      <c r="C198" s="144" t="s">
        <v>389</v>
      </c>
      <c r="D198" s="346"/>
      <c r="E198" s="144"/>
      <c r="F198" s="144" t="s">
        <v>97</v>
      </c>
      <c r="G198" s="468">
        <v>41671</v>
      </c>
      <c r="H198" s="147">
        <v>41671</v>
      </c>
      <c r="I198" s="323">
        <v>37.33</v>
      </c>
      <c r="J198" s="198">
        <v>44.8</v>
      </c>
      <c r="K198" s="198"/>
      <c r="L198" s="144" t="s">
        <v>38</v>
      </c>
      <c r="M198" s="147">
        <v>41699</v>
      </c>
      <c r="N198" s="147">
        <v>41699</v>
      </c>
      <c r="O198" s="300"/>
      <c r="P198" s="144"/>
      <c r="Q198" s="144"/>
      <c r="R198" s="144"/>
      <c r="S198" s="144"/>
      <c r="T198" s="144" t="s">
        <v>1</v>
      </c>
    </row>
    <row r="199" spans="1:20" ht="15" hidden="1" customHeight="1" x14ac:dyDescent="0.25">
      <c r="A199" s="71">
        <v>194</v>
      </c>
      <c r="B199" s="71" t="s">
        <v>67</v>
      </c>
      <c r="C199" s="144">
        <v>542447</v>
      </c>
      <c r="D199" s="346"/>
      <c r="E199" s="144"/>
      <c r="F199" s="144" t="s">
        <v>360</v>
      </c>
      <c r="G199" s="468">
        <v>41688</v>
      </c>
      <c r="H199" s="147">
        <v>41688</v>
      </c>
      <c r="I199" s="323">
        <v>505.72</v>
      </c>
      <c r="J199" s="198">
        <v>606.87</v>
      </c>
      <c r="K199" s="198"/>
      <c r="L199" s="144" t="s">
        <v>47</v>
      </c>
      <c r="M199" s="147">
        <v>41759</v>
      </c>
      <c r="N199" s="147">
        <v>41730</v>
      </c>
      <c r="O199" s="534" t="s">
        <v>4056</v>
      </c>
      <c r="P199" s="144"/>
      <c r="Q199" s="144"/>
      <c r="R199" s="144"/>
      <c r="S199" s="144"/>
      <c r="T199" s="144" t="s">
        <v>354</v>
      </c>
    </row>
    <row r="200" spans="1:20" ht="15" hidden="1" customHeight="1" x14ac:dyDescent="0.25">
      <c r="A200" s="71">
        <v>195</v>
      </c>
      <c r="B200" s="71" t="s">
        <v>144</v>
      </c>
      <c r="C200" s="144" t="s">
        <v>390</v>
      </c>
      <c r="D200" s="346"/>
      <c r="E200" s="144"/>
      <c r="F200" s="144" t="s">
        <v>391</v>
      </c>
      <c r="G200" s="468">
        <v>41687</v>
      </c>
      <c r="H200" s="147">
        <v>41687</v>
      </c>
      <c r="I200" s="323">
        <v>490</v>
      </c>
      <c r="J200" s="324">
        <v>490</v>
      </c>
      <c r="K200" s="610"/>
      <c r="L200" s="144" t="s">
        <v>16</v>
      </c>
      <c r="M200" s="147" t="s">
        <v>25</v>
      </c>
      <c r="N200" s="147">
        <v>41730</v>
      </c>
      <c r="O200" s="300"/>
      <c r="P200" s="144"/>
      <c r="Q200" s="144"/>
      <c r="R200" s="144"/>
      <c r="S200" s="144"/>
      <c r="T200" s="144" t="s">
        <v>1</v>
      </c>
    </row>
    <row r="201" spans="1:20" ht="30" hidden="1" customHeight="1" x14ac:dyDescent="0.25">
      <c r="A201" s="71">
        <v>196</v>
      </c>
      <c r="B201" s="71" t="s">
        <v>262</v>
      </c>
      <c r="C201" s="144"/>
      <c r="D201" s="346"/>
      <c r="E201" s="144"/>
      <c r="F201" s="144" t="s">
        <v>392</v>
      </c>
      <c r="G201" s="468">
        <v>41687</v>
      </c>
      <c r="H201" s="147">
        <v>41687</v>
      </c>
      <c r="I201" s="323">
        <v>39063.85</v>
      </c>
      <c r="J201" s="198">
        <v>39063.85</v>
      </c>
      <c r="K201" s="198"/>
      <c r="L201" s="144" t="s">
        <v>16</v>
      </c>
      <c r="M201" s="147">
        <v>41715</v>
      </c>
      <c r="N201" s="147">
        <v>41730</v>
      </c>
      <c r="O201" s="300"/>
      <c r="P201" s="144"/>
      <c r="Q201" s="144"/>
      <c r="R201" s="144"/>
      <c r="S201" s="144"/>
      <c r="T201" s="144"/>
    </row>
    <row r="202" spans="1:20" ht="30" hidden="1" customHeight="1" x14ac:dyDescent="0.25">
      <c r="A202" s="71">
        <v>197</v>
      </c>
      <c r="B202" s="71" t="s">
        <v>72</v>
      </c>
      <c r="C202" s="144" t="s">
        <v>393</v>
      </c>
      <c r="D202" s="346"/>
      <c r="E202" s="144"/>
      <c r="F202" s="144" t="s">
        <v>394</v>
      </c>
      <c r="G202" s="468">
        <v>41677</v>
      </c>
      <c r="H202" s="147">
        <v>41677</v>
      </c>
      <c r="I202" s="323">
        <v>3616.01</v>
      </c>
      <c r="J202" s="198">
        <v>3616.01</v>
      </c>
      <c r="K202" s="198"/>
      <c r="L202" s="144" t="s">
        <v>16</v>
      </c>
      <c r="M202" s="147" t="s">
        <v>25</v>
      </c>
      <c r="N202" s="147">
        <v>41743</v>
      </c>
      <c r="O202" s="300"/>
      <c r="P202" s="144"/>
      <c r="Q202" s="144"/>
      <c r="R202" s="144"/>
      <c r="S202" s="144"/>
      <c r="T202" s="144" t="s">
        <v>354</v>
      </c>
    </row>
    <row r="203" spans="1:20" ht="15" hidden="1" customHeight="1" x14ac:dyDescent="0.25">
      <c r="A203" s="71">
        <v>198</v>
      </c>
      <c r="B203" s="71" t="s">
        <v>36</v>
      </c>
      <c r="C203" s="144">
        <v>68571042</v>
      </c>
      <c r="D203" s="346"/>
      <c r="E203" s="144"/>
      <c r="F203" s="144" t="s">
        <v>352</v>
      </c>
      <c r="G203" s="468">
        <v>41670</v>
      </c>
      <c r="H203" s="147">
        <v>41670</v>
      </c>
      <c r="I203" s="323">
        <v>1388.87</v>
      </c>
      <c r="J203" s="198">
        <v>1663.44</v>
      </c>
      <c r="K203" s="198"/>
      <c r="L203" s="144" t="s">
        <v>38</v>
      </c>
      <c r="M203" s="147">
        <v>41719</v>
      </c>
      <c r="N203" s="147" t="s">
        <v>5094</v>
      </c>
      <c r="O203" s="301"/>
      <c r="P203" s="144"/>
      <c r="Q203" s="144"/>
      <c r="R203" s="144"/>
      <c r="S203" s="144"/>
      <c r="T203" s="144"/>
    </row>
    <row r="204" spans="1:20" ht="15" hidden="1" customHeight="1" x14ac:dyDescent="0.25">
      <c r="A204" s="71">
        <v>199</v>
      </c>
      <c r="B204" s="71" t="s">
        <v>191</v>
      </c>
      <c r="C204" s="144">
        <v>370950</v>
      </c>
      <c r="D204" s="346"/>
      <c r="E204" s="144"/>
      <c r="F204" s="144" t="s">
        <v>395</v>
      </c>
      <c r="G204" s="468">
        <v>41689</v>
      </c>
      <c r="H204" s="147">
        <v>41689</v>
      </c>
      <c r="I204" s="323">
        <v>557</v>
      </c>
      <c r="J204" s="198">
        <v>654.79999999999995</v>
      </c>
      <c r="K204" s="198"/>
      <c r="L204" s="144" t="s">
        <v>16</v>
      </c>
      <c r="M204" s="147" t="s">
        <v>25</v>
      </c>
      <c r="N204" s="147">
        <v>41689</v>
      </c>
      <c r="O204" s="300"/>
      <c r="P204" s="144"/>
      <c r="Q204" s="144"/>
      <c r="R204" s="144"/>
      <c r="S204" s="144"/>
      <c r="T204" s="144"/>
    </row>
    <row r="205" spans="1:20" ht="30" hidden="1" customHeight="1" x14ac:dyDescent="0.25">
      <c r="A205" s="71">
        <v>200</v>
      </c>
      <c r="B205" s="71" t="s">
        <v>233</v>
      </c>
      <c r="C205" s="144" t="s">
        <v>396</v>
      </c>
      <c r="D205" s="346"/>
      <c r="E205" s="144"/>
      <c r="F205" s="144" t="s">
        <v>397</v>
      </c>
      <c r="G205" s="468">
        <v>41689</v>
      </c>
      <c r="H205" s="147">
        <v>41689</v>
      </c>
      <c r="I205" s="323">
        <v>1190</v>
      </c>
      <c r="J205" s="324">
        <v>1190</v>
      </c>
      <c r="K205" s="324"/>
      <c r="L205" s="144" t="s">
        <v>16</v>
      </c>
      <c r="M205" s="147">
        <v>41698</v>
      </c>
      <c r="N205" s="147">
        <v>41730</v>
      </c>
      <c r="O205" s="300"/>
      <c r="P205" s="151">
        <v>1190</v>
      </c>
      <c r="Q205" s="144"/>
      <c r="R205" s="144"/>
      <c r="S205" s="144"/>
      <c r="T205" s="144"/>
    </row>
    <row r="206" spans="1:20" ht="30" hidden="1" customHeight="1" x14ac:dyDescent="0.25">
      <c r="A206" s="71">
        <v>201</v>
      </c>
      <c r="B206" s="71" t="s">
        <v>233</v>
      </c>
      <c r="C206" s="144" t="s">
        <v>398</v>
      </c>
      <c r="D206" s="346"/>
      <c r="E206" s="144"/>
      <c r="F206" s="144" t="s">
        <v>399</v>
      </c>
      <c r="G206" s="468">
        <v>41689</v>
      </c>
      <c r="H206" s="147">
        <v>41689</v>
      </c>
      <c r="I206" s="323">
        <v>1190</v>
      </c>
      <c r="J206" s="324">
        <v>1190</v>
      </c>
      <c r="K206" s="324"/>
      <c r="L206" s="144" t="s">
        <v>16</v>
      </c>
      <c r="M206" s="147">
        <v>41698</v>
      </c>
      <c r="N206" s="147">
        <v>41711</v>
      </c>
      <c r="O206" s="300"/>
      <c r="P206" s="151">
        <v>1190</v>
      </c>
      <c r="Q206" s="144"/>
      <c r="R206" s="144"/>
      <c r="S206" s="144"/>
      <c r="T206" s="144"/>
    </row>
    <row r="207" spans="1:20" ht="15" hidden="1" customHeight="1" x14ac:dyDescent="0.25">
      <c r="A207" s="71">
        <v>202</v>
      </c>
      <c r="B207" s="71" t="s">
        <v>39</v>
      </c>
      <c r="C207" s="144" t="s">
        <v>400</v>
      </c>
      <c r="D207" s="346"/>
      <c r="E207" s="144"/>
      <c r="F207" s="144" t="s">
        <v>401</v>
      </c>
      <c r="G207" s="468">
        <v>41685</v>
      </c>
      <c r="H207" s="147">
        <v>41685</v>
      </c>
      <c r="I207" s="323">
        <v>140.33000000000001</v>
      </c>
      <c r="J207" s="198">
        <v>168.4</v>
      </c>
      <c r="K207" s="198"/>
      <c r="L207" s="144" t="s">
        <v>153</v>
      </c>
      <c r="M207" s="147">
        <v>41695</v>
      </c>
      <c r="N207" s="147">
        <v>41695</v>
      </c>
      <c r="O207" s="301"/>
      <c r="P207" s="144"/>
      <c r="Q207" s="144"/>
      <c r="R207" s="144"/>
      <c r="S207" s="144"/>
      <c r="T207" s="146"/>
    </row>
    <row r="208" spans="1:20" ht="15" hidden="1" customHeight="1" x14ac:dyDescent="0.25">
      <c r="A208" s="71">
        <v>203</v>
      </c>
      <c r="B208" s="71" t="s">
        <v>84</v>
      </c>
      <c r="C208" s="144">
        <v>131624</v>
      </c>
      <c r="D208" s="346"/>
      <c r="E208" s="144"/>
      <c r="F208" s="144" t="s">
        <v>402</v>
      </c>
      <c r="G208" s="468">
        <v>41690</v>
      </c>
      <c r="H208" s="147">
        <v>41690</v>
      </c>
      <c r="I208" s="133">
        <v>219.29</v>
      </c>
      <c r="J208" s="200">
        <v>180</v>
      </c>
      <c r="K208" s="200"/>
      <c r="L208" s="144" t="s">
        <v>16</v>
      </c>
      <c r="M208" s="147" t="s">
        <v>25</v>
      </c>
      <c r="N208" s="147">
        <v>41708</v>
      </c>
      <c r="O208" s="300"/>
      <c r="P208" s="144"/>
      <c r="Q208" s="144"/>
      <c r="R208" s="144"/>
      <c r="S208" s="144"/>
      <c r="T208" s="144" t="s">
        <v>1</v>
      </c>
    </row>
    <row r="209" spans="1:20" ht="15" hidden="1" customHeight="1" x14ac:dyDescent="0.25">
      <c r="A209" s="71">
        <v>204</v>
      </c>
      <c r="B209" s="71" t="s">
        <v>191</v>
      </c>
      <c r="C209" s="144">
        <v>372232</v>
      </c>
      <c r="D209" s="346"/>
      <c r="E209" s="144"/>
      <c r="F209" s="144" t="s">
        <v>403</v>
      </c>
      <c r="G209" s="468">
        <v>41691</v>
      </c>
      <c r="H209" s="147">
        <v>41691</v>
      </c>
      <c r="I209" s="323">
        <v>564.47</v>
      </c>
      <c r="J209" s="198">
        <v>693.56</v>
      </c>
      <c r="K209" s="198"/>
      <c r="L209" s="144" t="s">
        <v>28</v>
      </c>
      <c r="M209" s="147" t="s">
        <v>25</v>
      </c>
      <c r="N209" s="147">
        <v>41694</v>
      </c>
      <c r="O209" s="300"/>
      <c r="P209" s="144"/>
      <c r="Q209" s="144"/>
      <c r="R209" s="144"/>
      <c r="S209" s="144"/>
      <c r="T209" s="144"/>
    </row>
    <row r="210" spans="1:20" ht="15" hidden="1" customHeight="1" x14ac:dyDescent="0.25">
      <c r="A210" s="71">
        <v>205</v>
      </c>
      <c r="B210" s="71" t="s">
        <v>67</v>
      </c>
      <c r="C210" s="144">
        <v>543890</v>
      </c>
      <c r="D210" s="346"/>
      <c r="E210" s="144"/>
      <c r="F210" s="144" t="s">
        <v>404</v>
      </c>
      <c r="G210" s="468">
        <v>41694</v>
      </c>
      <c r="H210" s="147">
        <v>41694</v>
      </c>
      <c r="I210" s="323">
        <v>53.48</v>
      </c>
      <c r="J210" s="198">
        <v>64.180000000000007</v>
      </c>
      <c r="K210" s="198"/>
      <c r="L210" s="144" t="s">
        <v>47</v>
      </c>
      <c r="M210" s="147">
        <v>41759</v>
      </c>
      <c r="N210" s="147">
        <v>41730</v>
      </c>
      <c r="O210" s="534" t="s">
        <v>4057</v>
      </c>
      <c r="P210" s="144"/>
      <c r="Q210" s="144"/>
      <c r="R210" s="144"/>
      <c r="S210" s="144"/>
      <c r="T210" s="144" t="s">
        <v>354</v>
      </c>
    </row>
    <row r="211" spans="1:20" ht="30" hidden="1" customHeight="1" x14ac:dyDescent="0.25">
      <c r="A211" s="71">
        <v>206</v>
      </c>
      <c r="B211" s="71" t="s">
        <v>163</v>
      </c>
      <c r="C211" s="144" t="s">
        <v>405</v>
      </c>
      <c r="D211" s="346"/>
      <c r="E211" s="144"/>
      <c r="F211" s="144" t="s">
        <v>406</v>
      </c>
      <c r="G211" s="468">
        <v>41695</v>
      </c>
      <c r="H211" s="147">
        <v>41695</v>
      </c>
      <c r="I211" s="323">
        <v>868</v>
      </c>
      <c r="J211" s="198">
        <v>1041.5999999999999</v>
      </c>
      <c r="K211" s="198"/>
      <c r="L211" s="144" t="s">
        <v>16</v>
      </c>
      <c r="M211" s="407" t="s">
        <v>25</v>
      </c>
      <c r="N211" s="149">
        <v>41731</v>
      </c>
      <c r="O211" s="300"/>
      <c r="P211" s="144"/>
      <c r="Q211" s="144"/>
      <c r="R211" s="144"/>
      <c r="S211" s="144"/>
      <c r="T211" s="144" t="s">
        <v>1</v>
      </c>
    </row>
    <row r="212" spans="1:20" ht="15" hidden="1" customHeight="1" x14ac:dyDescent="0.25">
      <c r="A212" s="79">
        <v>207</v>
      </c>
      <c r="B212" s="79" t="s">
        <v>1276</v>
      </c>
      <c r="C212" s="144" t="s">
        <v>407</v>
      </c>
      <c r="D212" s="346"/>
      <c r="E212" s="144"/>
      <c r="F212" s="144" t="s">
        <v>408</v>
      </c>
      <c r="G212" s="468">
        <v>41695</v>
      </c>
      <c r="H212" s="147">
        <v>41695</v>
      </c>
      <c r="I212" s="323">
        <v>80</v>
      </c>
      <c r="J212" s="324">
        <v>96</v>
      </c>
      <c r="K212" s="324"/>
      <c r="L212" s="144" t="s">
        <v>16</v>
      </c>
      <c r="M212" s="407" t="s">
        <v>25</v>
      </c>
      <c r="N212" s="149">
        <v>41697</v>
      </c>
      <c r="O212" s="300"/>
      <c r="P212" s="144"/>
      <c r="Q212" s="144"/>
      <c r="R212" s="144"/>
      <c r="S212" s="144"/>
      <c r="T212" s="144"/>
    </row>
    <row r="213" spans="1:20" ht="15" hidden="1" customHeight="1" x14ac:dyDescent="0.25">
      <c r="A213" s="71">
        <v>208</v>
      </c>
      <c r="B213" s="71" t="s">
        <v>42</v>
      </c>
      <c r="C213" s="148" t="s">
        <v>409</v>
      </c>
      <c r="D213" s="346"/>
      <c r="E213" s="144"/>
      <c r="F213" s="144" t="s">
        <v>410</v>
      </c>
      <c r="G213" s="468">
        <v>41670</v>
      </c>
      <c r="H213" s="147">
        <v>41670</v>
      </c>
      <c r="I213" s="323">
        <v>6405.1</v>
      </c>
      <c r="J213" s="198">
        <v>6405.1</v>
      </c>
      <c r="K213" s="198"/>
      <c r="L213" s="144" t="s">
        <v>16</v>
      </c>
      <c r="M213" s="147">
        <v>41697</v>
      </c>
      <c r="N213" s="147">
        <v>41697</v>
      </c>
      <c r="O213" s="300"/>
      <c r="P213" s="144"/>
      <c r="Q213" s="144"/>
      <c r="R213" s="144"/>
      <c r="S213" s="144"/>
      <c r="T213" s="144"/>
    </row>
    <row r="214" spans="1:20" ht="15" hidden="1" customHeight="1" x14ac:dyDescent="0.25">
      <c r="A214" s="71">
        <v>209</v>
      </c>
      <c r="B214" s="71" t="s">
        <v>921</v>
      </c>
      <c r="C214" s="144" t="s">
        <v>411</v>
      </c>
      <c r="D214" s="346"/>
      <c r="E214" s="144"/>
      <c r="F214" s="144" t="s">
        <v>412</v>
      </c>
      <c r="G214" s="468">
        <v>41691</v>
      </c>
      <c r="H214" s="147">
        <v>41691</v>
      </c>
      <c r="I214" s="323">
        <v>1750</v>
      </c>
      <c r="J214" s="324">
        <v>2100</v>
      </c>
      <c r="K214" s="324"/>
      <c r="L214" s="144" t="s">
        <v>16</v>
      </c>
      <c r="M214" s="147">
        <v>41697</v>
      </c>
      <c r="N214" s="147">
        <v>41697</v>
      </c>
      <c r="O214" s="534" t="s">
        <v>2976</v>
      </c>
      <c r="P214" s="144"/>
      <c r="Q214" s="144"/>
      <c r="R214" s="144"/>
      <c r="S214" s="144"/>
      <c r="T214" s="144"/>
    </row>
    <row r="215" spans="1:20" ht="15" hidden="1" customHeight="1" x14ac:dyDescent="0.25">
      <c r="A215" s="71">
        <v>210</v>
      </c>
      <c r="B215" s="71" t="s">
        <v>84</v>
      </c>
      <c r="C215" s="144">
        <v>131440</v>
      </c>
      <c r="D215" s="346"/>
      <c r="E215" s="144"/>
      <c r="F215" s="144" t="s">
        <v>413</v>
      </c>
      <c r="G215" s="468">
        <v>41681</v>
      </c>
      <c r="H215" s="147">
        <v>41681</v>
      </c>
      <c r="I215" s="133">
        <v>489.67</v>
      </c>
      <c r="J215" s="200">
        <v>402</v>
      </c>
      <c r="K215" s="200"/>
      <c r="L215" s="144" t="s">
        <v>16</v>
      </c>
      <c r="M215" s="147" t="s">
        <v>298</v>
      </c>
      <c r="N215" s="147">
        <v>41708</v>
      </c>
      <c r="O215" s="300"/>
      <c r="P215" s="144"/>
      <c r="Q215" s="144"/>
      <c r="R215" s="144"/>
      <c r="S215" s="144"/>
      <c r="T215" s="144" t="s">
        <v>1</v>
      </c>
    </row>
    <row r="216" spans="1:20" ht="15" hidden="1" customHeight="1" x14ac:dyDescent="0.25">
      <c r="A216" s="71">
        <v>211</v>
      </c>
      <c r="B216" s="71" t="s">
        <v>500</v>
      </c>
      <c r="C216" s="144" t="s">
        <v>414</v>
      </c>
      <c r="D216" s="346"/>
      <c r="E216" s="144"/>
      <c r="F216" s="144" t="s">
        <v>415</v>
      </c>
      <c r="G216" s="468">
        <v>41697</v>
      </c>
      <c r="H216" s="147">
        <v>41697</v>
      </c>
      <c r="I216" s="323">
        <v>5000</v>
      </c>
      <c r="J216" s="324">
        <v>6000</v>
      </c>
      <c r="K216" s="324"/>
      <c r="L216" s="144" t="s">
        <v>47</v>
      </c>
      <c r="M216" s="147">
        <v>41697</v>
      </c>
      <c r="N216" s="147">
        <v>41697</v>
      </c>
      <c r="O216" s="300"/>
      <c r="P216" s="144"/>
      <c r="Q216" s="144"/>
      <c r="R216" s="144"/>
      <c r="S216" s="144"/>
      <c r="T216" s="144"/>
    </row>
    <row r="217" spans="1:20" ht="30" hidden="1" customHeight="1" x14ac:dyDescent="0.25">
      <c r="A217" s="71">
        <v>212</v>
      </c>
      <c r="B217" s="71" t="s">
        <v>416</v>
      </c>
      <c r="C217" s="144" t="s">
        <v>417</v>
      </c>
      <c r="D217" s="346"/>
      <c r="E217" s="144"/>
      <c r="F217" s="144" t="s">
        <v>418</v>
      </c>
      <c r="G217" s="468">
        <v>41690</v>
      </c>
      <c r="H217" s="147">
        <v>41690</v>
      </c>
      <c r="I217" s="323">
        <v>1100</v>
      </c>
      <c r="J217" s="324">
        <v>1320</v>
      </c>
      <c r="K217" s="324"/>
      <c r="L217" s="144" t="s">
        <v>16</v>
      </c>
      <c r="M217" s="147">
        <v>41697</v>
      </c>
      <c r="N217" s="147">
        <v>41697</v>
      </c>
      <c r="O217" s="300"/>
      <c r="P217" s="144"/>
      <c r="Q217" s="144"/>
      <c r="R217" s="144"/>
      <c r="S217" s="144"/>
      <c r="T217" s="144"/>
    </row>
    <row r="218" spans="1:20" ht="15" hidden="1" customHeight="1" x14ac:dyDescent="0.25">
      <c r="A218" s="71">
        <v>213</v>
      </c>
      <c r="B218" s="71" t="s">
        <v>26</v>
      </c>
      <c r="C218" s="144">
        <v>100491</v>
      </c>
      <c r="D218" s="346"/>
      <c r="E218" s="144"/>
      <c r="F218" s="144" t="s">
        <v>419</v>
      </c>
      <c r="G218" s="147">
        <v>41698</v>
      </c>
      <c r="H218" s="147">
        <v>41698</v>
      </c>
      <c r="I218" s="323">
        <v>6715.21</v>
      </c>
      <c r="J218" s="198">
        <v>6715.21</v>
      </c>
      <c r="K218" s="198"/>
      <c r="L218" s="144" t="s">
        <v>16</v>
      </c>
      <c r="M218" s="147">
        <v>41708</v>
      </c>
      <c r="N218" s="147">
        <v>41711</v>
      </c>
      <c r="O218" s="300"/>
      <c r="P218" s="144"/>
      <c r="Q218" s="144"/>
      <c r="R218" s="144"/>
      <c r="S218" s="144"/>
      <c r="T218" s="144"/>
    </row>
    <row r="219" spans="1:20" ht="15" hidden="1" customHeight="1" x14ac:dyDescent="0.25">
      <c r="A219" s="71">
        <v>214</v>
      </c>
      <c r="B219" s="71" t="s">
        <v>938</v>
      </c>
      <c r="C219" s="144"/>
      <c r="D219" s="346"/>
      <c r="E219" s="144"/>
      <c r="F219" s="144" t="s">
        <v>420</v>
      </c>
      <c r="G219" s="468">
        <v>41700</v>
      </c>
      <c r="H219" s="147">
        <v>41700</v>
      </c>
      <c r="I219" s="323">
        <v>1542</v>
      </c>
      <c r="J219" s="324">
        <v>1850</v>
      </c>
      <c r="K219" s="324"/>
      <c r="L219" s="144" t="s">
        <v>16</v>
      </c>
      <c r="M219" s="147">
        <v>41698</v>
      </c>
      <c r="N219" s="147" t="s">
        <v>20</v>
      </c>
      <c r="O219" s="301"/>
      <c r="P219" s="144"/>
      <c r="Q219" s="144"/>
      <c r="R219" s="144"/>
      <c r="S219" s="144"/>
      <c r="T219" s="146"/>
    </row>
    <row r="220" spans="1:20" ht="30" hidden="1" customHeight="1" x14ac:dyDescent="0.25">
      <c r="A220" s="71">
        <v>215</v>
      </c>
      <c r="B220" s="71" t="s">
        <v>421</v>
      </c>
      <c r="C220" s="144"/>
      <c r="D220" s="346"/>
      <c r="E220" s="144"/>
      <c r="F220" s="144" t="s">
        <v>422</v>
      </c>
      <c r="G220" s="468">
        <v>41698</v>
      </c>
      <c r="H220" s="147">
        <v>41698</v>
      </c>
      <c r="I220" s="323">
        <v>853.85</v>
      </c>
      <c r="J220" s="198">
        <v>853.85</v>
      </c>
      <c r="K220" s="198"/>
      <c r="L220" s="144" t="s">
        <v>423</v>
      </c>
      <c r="M220" s="147">
        <v>41698</v>
      </c>
      <c r="N220" s="147" t="s">
        <v>20</v>
      </c>
      <c r="O220" s="301"/>
      <c r="P220" s="144"/>
      <c r="Q220" s="144"/>
      <c r="R220" s="144"/>
      <c r="S220" s="144"/>
      <c r="T220" s="144"/>
    </row>
    <row r="221" spans="1:20" ht="15" hidden="1" customHeight="1" x14ac:dyDescent="0.25">
      <c r="A221" s="71">
        <v>216</v>
      </c>
      <c r="B221" s="71" t="s">
        <v>84</v>
      </c>
      <c r="C221" s="144">
        <v>131879</v>
      </c>
      <c r="D221" s="346"/>
      <c r="E221" s="144"/>
      <c r="F221" s="144" t="s">
        <v>424</v>
      </c>
      <c r="G221" s="468">
        <v>41701</v>
      </c>
      <c r="H221" s="147">
        <v>41701</v>
      </c>
      <c r="I221" s="133">
        <v>564.66</v>
      </c>
      <c r="J221" s="200">
        <v>463.5</v>
      </c>
      <c r="K221" s="200"/>
      <c r="L221" s="144" t="s">
        <v>16</v>
      </c>
      <c r="M221" s="147" t="s">
        <v>25</v>
      </c>
      <c r="N221" s="147">
        <v>41708</v>
      </c>
      <c r="O221" s="300"/>
      <c r="P221" s="144"/>
      <c r="Q221" s="144"/>
      <c r="R221" s="144"/>
      <c r="S221" s="144"/>
      <c r="T221" s="144" t="s">
        <v>1</v>
      </c>
    </row>
    <row r="222" spans="1:20" ht="15" hidden="1" customHeight="1" x14ac:dyDescent="0.25">
      <c r="A222" s="71">
        <v>217</v>
      </c>
      <c r="B222" s="71" t="s">
        <v>30</v>
      </c>
      <c r="C222" s="144" t="s">
        <v>425</v>
      </c>
      <c r="D222" s="346"/>
      <c r="E222" s="144"/>
      <c r="F222" s="144" t="s">
        <v>426</v>
      </c>
      <c r="G222" s="468">
        <v>41698</v>
      </c>
      <c r="H222" s="147">
        <v>41698</v>
      </c>
      <c r="I222" s="323">
        <v>258.04000000000002</v>
      </c>
      <c r="J222" s="198">
        <v>258.04000000000002</v>
      </c>
      <c r="K222" s="198"/>
      <c r="L222" s="144" t="s">
        <v>47</v>
      </c>
      <c r="M222" s="147">
        <v>41729</v>
      </c>
      <c r="N222" s="147">
        <v>41730</v>
      </c>
      <c r="O222" s="300"/>
      <c r="P222" s="144"/>
      <c r="Q222" s="144"/>
      <c r="R222" s="144"/>
      <c r="S222" s="144"/>
      <c r="T222" s="144"/>
    </row>
    <row r="223" spans="1:20" ht="90" hidden="1" customHeight="1" x14ac:dyDescent="0.25">
      <c r="A223" s="71">
        <v>218</v>
      </c>
      <c r="B223" s="71" t="s">
        <v>427</v>
      </c>
      <c r="C223" s="144" t="s">
        <v>428</v>
      </c>
      <c r="D223" s="346"/>
      <c r="E223" s="144"/>
      <c r="F223" s="144" t="s">
        <v>429</v>
      </c>
      <c r="G223" s="468">
        <v>41698</v>
      </c>
      <c r="H223" s="147">
        <v>41698</v>
      </c>
      <c r="I223" s="323">
        <v>21</v>
      </c>
      <c r="J223" s="198">
        <v>25.2</v>
      </c>
      <c r="K223" s="198"/>
      <c r="L223" s="144" t="s">
        <v>16</v>
      </c>
      <c r="M223" s="147" t="s">
        <v>25</v>
      </c>
      <c r="N223" s="147">
        <v>41711</v>
      </c>
      <c r="O223" s="300"/>
      <c r="P223" s="144"/>
      <c r="Q223" s="144"/>
      <c r="R223" s="144"/>
      <c r="S223" s="144"/>
      <c r="T223" s="144" t="s">
        <v>430</v>
      </c>
    </row>
    <row r="224" spans="1:20" ht="30" hidden="1" customHeight="1" x14ac:dyDescent="0.25">
      <c r="A224" s="71">
        <v>219</v>
      </c>
      <c r="B224" s="71" t="s">
        <v>431</v>
      </c>
      <c r="C224" s="144"/>
      <c r="D224" s="346"/>
      <c r="E224" s="144"/>
      <c r="F224" s="144" t="s">
        <v>422</v>
      </c>
      <c r="G224" s="468">
        <v>41730</v>
      </c>
      <c r="H224" s="147">
        <v>41730</v>
      </c>
      <c r="I224" s="323">
        <v>1255.26</v>
      </c>
      <c r="J224" s="198">
        <v>1506.31</v>
      </c>
      <c r="K224" s="198"/>
      <c r="L224" s="144" t="s">
        <v>432</v>
      </c>
      <c r="M224" s="147" t="s">
        <v>25</v>
      </c>
      <c r="N224" s="147">
        <v>41730</v>
      </c>
      <c r="O224" s="300"/>
      <c r="P224" s="144"/>
      <c r="Q224" s="144"/>
      <c r="R224" s="144"/>
      <c r="S224" s="144"/>
      <c r="T224" s="144"/>
    </row>
    <row r="225" spans="1:20" ht="30" hidden="1" customHeight="1" x14ac:dyDescent="0.25">
      <c r="A225" s="71">
        <v>220</v>
      </c>
      <c r="B225" s="71" t="s">
        <v>433</v>
      </c>
      <c r="C225" s="144"/>
      <c r="D225" s="346"/>
      <c r="E225" s="144"/>
      <c r="F225" s="144" t="s">
        <v>422</v>
      </c>
      <c r="G225" s="468">
        <v>41730</v>
      </c>
      <c r="H225" s="147">
        <v>41730</v>
      </c>
      <c r="I225" s="323">
        <v>38.619999999999997</v>
      </c>
      <c r="J225" s="198">
        <v>38.619999999999997</v>
      </c>
      <c r="K225" s="198"/>
      <c r="L225" s="144" t="s">
        <v>434</v>
      </c>
      <c r="M225" s="147" t="s">
        <v>25</v>
      </c>
      <c r="N225" s="147">
        <v>41730</v>
      </c>
      <c r="O225" s="300"/>
      <c r="P225" s="144"/>
      <c r="Q225" s="144"/>
      <c r="R225" s="144"/>
      <c r="S225" s="144"/>
      <c r="T225" s="144"/>
    </row>
    <row r="226" spans="1:20" ht="15" hidden="1" customHeight="1" x14ac:dyDescent="0.25">
      <c r="A226" s="71">
        <v>221</v>
      </c>
      <c r="B226" s="74" t="s">
        <v>5227</v>
      </c>
      <c r="C226" s="144" t="s">
        <v>435</v>
      </c>
      <c r="D226" s="346"/>
      <c r="E226" s="144"/>
      <c r="F226" s="144" t="s">
        <v>436</v>
      </c>
      <c r="G226" s="468">
        <v>41732</v>
      </c>
      <c r="H226" s="147">
        <v>41732</v>
      </c>
      <c r="I226" s="323">
        <v>54.51</v>
      </c>
      <c r="J226" s="198">
        <v>65.41</v>
      </c>
      <c r="K226" s="198"/>
      <c r="L226" s="144" t="s">
        <v>153</v>
      </c>
      <c r="M226" s="147" t="s">
        <v>20</v>
      </c>
      <c r="N226" s="147" t="s">
        <v>20</v>
      </c>
      <c r="O226" s="301"/>
      <c r="P226" s="144"/>
      <c r="Q226" s="144"/>
      <c r="R226" s="144"/>
      <c r="S226" s="144"/>
      <c r="T226" s="144"/>
    </row>
    <row r="227" spans="1:20" ht="30" hidden="1" customHeight="1" x14ac:dyDescent="0.25">
      <c r="A227" s="71">
        <v>222</v>
      </c>
      <c r="B227" s="71" t="s">
        <v>59</v>
      </c>
      <c r="C227" s="144">
        <v>5810292926</v>
      </c>
      <c r="D227" s="346"/>
      <c r="E227" s="144"/>
      <c r="F227" s="144" t="s">
        <v>437</v>
      </c>
      <c r="G227" s="468">
        <v>41731</v>
      </c>
      <c r="H227" s="147">
        <v>41731</v>
      </c>
      <c r="I227" s="323">
        <v>282.54000000000002</v>
      </c>
      <c r="J227" s="198">
        <v>339.05</v>
      </c>
      <c r="K227" s="198"/>
      <c r="L227" s="144" t="s">
        <v>16</v>
      </c>
      <c r="M227" s="147">
        <v>41729</v>
      </c>
      <c r="N227" s="147">
        <v>41730</v>
      </c>
      <c r="O227" s="300"/>
      <c r="P227" s="144"/>
      <c r="Q227" s="144"/>
      <c r="R227" s="144"/>
      <c r="S227" s="144"/>
      <c r="T227" s="144"/>
    </row>
    <row r="228" spans="1:20" ht="15" hidden="1" customHeight="1" x14ac:dyDescent="0.25">
      <c r="A228" s="71">
        <v>223</v>
      </c>
      <c r="B228" s="71" t="s">
        <v>438</v>
      </c>
      <c r="C228" s="144" t="s">
        <v>439</v>
      </c>
      <c r="D228" s="346"/>
      <c r="E228" s="144"/>
      <c r="F228" s="144" t="s">
        <v>440</v>
      </c>
      <c r="G228" s="468">
        <v>41683</v>
      </c>
      <c r="H228" s="147">
        <v>41683</v>
      </c>
      <c r="I228" s="323">
        <v>1674.82</v>
      </c>
      <c r="J228" s="198">
        <v>2009.78</v>
      </c>
      <c r="K228" s="198"/>
      <c r="L228" s="144" t="s">
        <v>47</v>
      </c>
      <c r="M228" s="147" t="s">
        <v>25</v>
      </c>
      <c r="N228" s="147">
        <v>41708</v>
      </c>
      <c r="O228" s="300"/>
      <c r="P228" s="144"/>
      <c r="Q228" s="144"/>
      <c r="R228" s="144"/>
      <c r="S228" s="144"/>
      <c r="T228" s="144"/>
    </row>
    <row r="229" spans="1:20" ht="15" hidden="1" customHeight="1" x14ac:dyDescent="0.25">
      <c r="A229" s="71">
        <v>224</v>
      </c>
      <c r="B229" s="71" t="s">
        <v>441</v>
      </c>
      <c r="C229" s="144" t="s">
        <v>442</v>
      </c>
      <c r="D229" s="346"/>
      <c r="E229" s="144"/>
      <c r="F229" s="144" t="s">
        <v>443</v>
      </c>
      <c r="G229" s="468">
        <v>41694</v>
      </c>
      <c r="H229" s="147">
        <v>41694</v>
      </c>
      <c r="I229" s="323">
        <v>851.21</v>
      </c>
      <c r="J229" s="198">
        <v>1018.05</v>
      </c>
      <c r="K229" s="198"/>
      <c r="L229" s="144" t="s">
        <v>16</v>
      </c>
      <c r="M229" s="147">
        <v>41729</v>
      </c>
      <c r="N229" s="147">
        <v>41730</v>
      </c>
      <c r="O229" s="300"/>
      <c r="P229" s="151">
        <v>1018.05</v>
      </c>
      <c r="Q229" s="144"/>
      <c r="R229" s="144"/>
      <c r="S229" s="144" t="s">
        <v>5138</v>
      </c>
      <c r="T229" s="144"/>
    </row>
    <row r="230" spans="1:20" ht="30" hidden="1" customHeight="1" x14ac:dyDescent="0.25">
      <c r="A230" s="71">
        <v>225</v>
      </c>
      <c r="B230" s="71" t="s">
        <v>241</v>
      </c>
      <c r="C230" s="144">
        <v>92094</v>
      </c>
      <c r="D230" s="346"/>
      <c r="E230" s="144"/>
      <c r="F230" s="144" t="s">
        <v>444</v>
      </c>
      <c r="G230" s="468">
        <v>41698</v>
      </c>
      <c r="H230" s="147">
        <v>41698</v>
      </c>
      <c r="I230" s="323">
        <v>240.47</v>
      </c>
      <c r="J230" s="198">
        <v>288.56</v>
      </c>
      <c r="K230" s="198"/>
      <c r="L230" s="144" t="s">
        <v>16</v>
      </c>
      <c r="M230" s="147">
        <v>41729</v>
      </c>
      <c r="N230" s="147">
        <v>41711</v>
      </c>
      <c r="O230" s="347" t="s">
        <v>4049</v>
      </c>
      <c r="P230" s="144"/>
      <c r="Q230" s="144"/>
      <c r="R230" s="144"/>
      <c r="S230" s="144"/>
      <c r="T230" s="144"/>
    </row>
    <row r="231" spans="1:20" ht="15" hidden="1" customHeight="1" x14ac:dyDescent="0.25">
      <c r="A231" s="71">
        <v>226</v>
      </c>
      <c r="B231" s="71" t="s">
        <v>67</v>
      </c>
      <c r="C231" s="144">
        <v>533240</v>
      </c>
      <c r="D231" s="346"/>
      <c r="E231" s="144"/>
      <c r="F231" s="144" t="s">
        <v>445</v>
      </c>
      <c r="G231" s="468">
        <v>41647</v>
      </c>
      <c r="H231" s="147">
        <v>41647</v>
      </c>
      <c r="I231" s="323">
        <v>384.86</v>
      </c>
      <c r="J231" s="198">
        <v>461.83</v>
      </c>
      <c r="K231" s="198"/>
      <c r="L231" s="144" t="s">
        <v>16</v>
      </c>
      <c r="M231" s="147" t="s">
        <v>25</v>
      </c>
      <c r="N231" s="147">
        <v>41711</v>
      </c>
      <c r="O231" s="534" t="s">
        <v>4054</v>
      </c>
      <c r="P231" s="144"/>
      <c r="Q231" s="144"/>
      <c r="R231" s="144"/>
      <c r="S231" s="144"/>
      <c r="T231" s="144"/>
    </row>
    <row r="232" spans="1:20" ht="15" hidden="1" customHeight="1" x14ac:dyDescent="0.25">
      <c r="A232" s="71">
        <v>227</v>
      </c>
      <c r="B232" s="71" t="s">
        <v>137</v>
      </c>
      <c r="C232" s="144">
        <v>33780</v>
      </c>
      <c r="D232" s="346"/>
      <c r="E232" s="144"/>
      <c r="F232" s="144" t="s">
        <v>446</v>
      </c>
      <c r="G232" s="468">
        <v>41698</v>
      </c>
      <c r="H232" s="147">
        <v>41698</v>
      </c>
      <c r="I232" s="323">
        <v>95</v>
      </c>
      <c r="J232" s="324">
        <v>114</v>
      </c>
      <c r="K232" s="324"/>
      <c r="L232" s="144" t="s">
        <v>16</v>
      </c>
      <c r="M232" s="147" t="s">
        <v>25</v>
      </c>
      <c r="N232" s="147">
        <v>41730</v>
      </c>
      <c r="O232" s="300"/>
      <c r="P232" s="144"/>
      <c r="Q232" s="144"/>
      <c r="R232" s="144"/>
      <c r="S232" s="144"/>
      <c r="T232" s="144"/>
    </row>
    <row r="233" spans="1:20" ht="15" hidden="1" customHeight="1" x14ac:dyDescent="0.25">
      <c r="A233" s="71">
        <v>228</v>
      </c>
      <c r="B233" s="71" t="s">
        <v>48</v>
      </c>
      <c r="C233" s="144">
        <v>58076</v>
      </c>
      <c r="D233" s="346"/>
      <c r="E233" s="144"/>
      <c r="F233" s="144" t="s">
        <v>447</v>
      </c>
      <c r="G233" s="468">
        <v>41698</v>
      </c>
      <c r="H233" s="147">
        <v>41698</v>
      </c>
      <c r="I233" s="323">
        <v>163.63999999999999</v>
      </c>
      <c r="J233" s="324">
        <v>180</v>
      </c>
      <c r="K233" s="324"/>
      <c r="L233" s="144" t="s">
        <v>16</v>
      </c>
      <c r="M233" s="147">
        <v>41729</v>
      </c>
      <c r="N233" s="147">
        <v>41730</v>
      </c>
      <c r="O233" s="300"/>
      <c r="P233" s="144"/>
      <c r="Q233" s="144"/>
      <c r="R233" s="144"/>
      <c r="S233" s="144"/>
      <c r="T233" s="144"/>
    </row>
    <row r="234" spans="1:20" ht="15" hidden="1" customHeight="1" x14ac:dyDescent="0.25">
      <c r="A234" s="71">
        <v>229</v>
      </c>
      <c r="B234" s="71" t="s">
        <v>448</v>
      </c>
      <c r="C234" s="144">
        <v>2223042403</v>
      </c>
      <c r="D234" s="346"/>
      <c r="E234" s="144"/>
      <c r="F234" s="144" t="s">
        <v>449</v>
      </c>
      <c r="G234" s="468">
        <v>41703</v>
      </c>
      <c r="H234" s="147">
        <v>41703</v>
      </c>
      <c r="I234" s="323">
        <v>898.03</v>
      </c>
      <c r="J234" s="198">
        <v>1077.6400000000001</v>
      </c>
      <c r="K234" s="198"/>
      <c r="L234" s="144" t="s">
        <v>34</v>
      </c>
      <c r="M234" s="147">
        <v>41708</v>
      </c>
      <c r="N234" s="147">
        <v>41708</v>
      </c>
      <c r="O234" s="300"/>
      <c r="P234" s="144"/>
      <c r="Q234" s="144"/>
      <c r="R234" s="144"/>
      <c r="S234" s="144"/>
      <c r="T234" s="144"/>
    </row>
    <row r="235" spans="1:20" ht="15" hidden="1" customHeight="1" x14ac:dyDescent="0.25">
      <c r="A235" s="71">
        <v>230</v>
      </c>
      <c r="B235" s="71" t="s">
        <v>95</v>
      </c>
      <c r="C235" s="144">
        <v>1099607127</v>
      </c>
      <c r="D235" s="346"/>
      <c r="E235" s="144"/>
      <c r="F235" s="144" t="s">
        <v>97</v>
      </c>
      <c r="G235" s="468">
        <v>41699</v>
      </c>
      <c r="H235" s="147">
        <v>41699</v>
      </c>
      <c r="I235" s="323">
        <v>37.33</v>
      </c>
      <c r="J235" s="198">
        <v>44.8</v>
      </c>
      <c r="K235" s="198"/>
      <c r="L235" s="144" t="s">
        <v>34</v>
      </c>
      <c r="M235" s="147">
        <v>41729</v>
      </c>
      <c r="N235" s="147" t="s">
        <v>5094</v>
      </c>
      <c r="O235" s="300"/>
      <c r="P235" s="144"/>
      <c r="Q235" s="144"/>
      <c r="R235" s="144"/>
      <c r="S235" s="144"/>
      <c r="T235" s="144" t="s">
        <v>1</v>
      </c>
    </row>
    <row r="236" spans="1:20" ht="15" hidden="1" customHeight="1" x14ac:dyDescent="0.25">
      <c r="A236" s="71">
        <v>231</v>
      </c>
      <c r="B236" s="71" t="s">
        <v>163</v>
      </c>
      <c r="C236" s="144" t="s">
        <v>450</v>
      </c>
      <c r="D236" s="346"/>
      <c r="E236" s="144"/>
      <c r="F236" s="144" t="s">
        <v>451</v>
      </c>
      <c r="G236" s="468">
        <v>41716</v>
      </c>
      <c r="H236" s="147">
        <v>41716</v>
      </c>
      <c r="I236" s="323">
        <v>42</v>
      </c>
      <c r="J236" s="198">
        <v>50.4</v>
      </c>
      <c r="K236" s="198"/>
      <c r="L236" s="144" t="s">
        <v>16</v>
      </c>
      <c r="M236" s="147" t="s">
        <v>25</v>
      </c>
      <c r="N236" s="147">
        <v>41731</v>
      </c>
      <c r="O236" s="300"/>
      <c r="P236" s="144"/>
      <c r="Q236" s="144"/>
      <c r="R236" s="144"/>
      <c r="S236" s="144"/>
      <c r="T236" s="144" t="s">
        <v>1</v>
      </c>
    </row>
    <row r="237" spans="1:20" ht="15" hidden="1" customHeight="1" x14ac:dyDescent="0.25">
      <c r="A237" s="71">
        <v>232</v>
      </c>
      <c r="B237" s="71" t="s">
        <v>170</v>
      </c>
      <c r="C237" s="144"/>
      <c r="D237" s="346"/>
      <c r="E237" s="144"/>
      <c r="F237" s="144" t="s">
        <v>452</v>
      </c>
      <c r="G237" s="468">
        <v>41717</v>
      </c>
      <c r="H237" s="147">
        <v>41717</v>
      </c>
      <c r="I237" s="323">
        <v>161.5</v>
      </c>
      <c r="J237" s="198">
        <v>161.5</v>
      </c>
      <c r="K237" s="198"/>
      <c r="L237" s="144" t="s">
        <v>453</v>
      </c>
      <c r="M237" s="147">
        <v>41729</v>
      </c>
      <c r="N237" s="147">
        <v>41730</v>
      </c>
      <c r="O237" s="300"/>
      <c r="P237" s="144"/>
      <c r="Q237" s="144"/>
      <c r="R237" s="144"/>
      <c r="S237" s="144"/>
      <c r="T237" s="144" t="s">
        <v>3</v>
      </c>
    </row>
    <row r="238" spans="1:20" ht="30" hidden="1" customHeight="1" x14ac:dyDescent="0.25">
      <c r="A238" s="71">
        <v>233</v>
      </c>
      <c r="B238" s="71" t="s">
        <v>330</v>
      </c>
      <c r="C238" s="144" t="s">
        <v>454</v>
      </c>
      <c r="D238" s="346"/>
      <c r="E238" s="144"/>
      <c r="F238" s="144" t="s">
        <v>455</v>
      </c>
      <c r="G238" s="468">
        <v>41714</v>
      </c>
      <c r="H238" s="147">
        <v>41714</v>
      </c>
      <c r="I238" s="323">
        <v>339.4</v>
      </c>
      <c r="J238" s="324">
        <v>373</v>
      </c>
      <c r="K238" s="324"/>
      <c r="L238" s="144" t="s">
        <v>16</v>
      </c>
      <c r="M238" s="147" t="s">
        <v>25</v>
      </c>
      <c r="N238" s="147">
        <v>41730</v>
      </c>
      <c r="O238" s="300"/>
      <c r="P238" s="151">
        <v>373</v>
      </c>
      <c r="Q238" s="144"/>
      <c r="R238" s="144"/>
      <c r="S238" s="144"/>
      <c r="T238" s="144"/>
    </row>
    <row r="239" spans="1:20" ht="30" hidden="1" customHeight="1" x14ac:dyDescent="0.25">
      <c r="A239" s="516">
        <v>234</v>
      </c>
      <c r="B239" s="516" t="s">
        <v>90</v>
      </c>
      <c r="C239" s="515" t="s">
        <v>3431</v>
      </c>
      <c r="D239" s="517"/>
      <c r="E239" s="518"/>
      <c r="F239" s="515" t="s">
        <v>3428</v>
      </c>
      <c r="G239" s="519">
        <v>41608</v>
      </c>
      <c r="H239" s="520">
        <v>41608</v>
      </c>
      <c r="I239" s="521">
        <v>1858</v>
      </c>
      <c r="J239" s="522">
        <v>1858</v>
      </c>
      <c r="K239" s="522"/>
      <c r="L239" s="515" t="s">
        <v>3430</v>
      </c>
      <c r="M239" s="523" t="s">
        <v>3391</v>
      </c>
      <c r="N239" s="523" t="s">
        <v>3391</v>
      </c>
      <c r="O239" s="683" t="s">
        <v>3429</v>
      </c>
      <c r="P239" s="515"/>
      <c r="Q239" s="515"/>
      <c r="R239" s="515"/>
      <c r="S239" s="515"/>
      <c r="T239" s="515"/>
    </row>
    <row r="240" spans="1:20" ht="30" hidden="1" customHeight="1" x14ac:dyDescent="0.25">
      <c r="A240" s="72">
        <v>234</v>
      </c>
      <c r="B240" s="72" t="s">
        <v>90</v>
      </c>
      <c r="C240" s="152" t="s">
        <v>456</v>
      </c>
      <c r="D240" s="374"/>
      <c r="E240" s="162" t="s">
        <v>206</v>
      </c>
      <c r="F240" s="152" t="s">
        <v>3432</v>
      </c>
      <c r="G240" s="471">
        <v>41698</v>
      </c>
      <c r="H240" s="163">
        <v>41698</v>
      </c>
      <c r="I240" s="322">
        <v>-1858</v>
      </c>
      <c r="J240" s="394">
        <v>-1858</v>
      </c>
      <c r="K240" s="394"/>
      <c r="L240" s="152" t="s">
        <v>3391</v>
      </c>
      <c r="M240" s="153" t="s">
        <v>20</v>
      </c>
      <c r="N240" s="153" t="s">
        <v>20</v>
      </c>
      <c r="O240" s="680"/>
      <c r="P240" s="152"/>
      <c r="Q240" s="152"/>
      <c r="R240" s="152"/>
      <c r="S240" s="152"/>
      <c r="T240" s="152"/>
    </row>
    <row r="241" spans="1:20" ht="15" hidden="1" customHeight="1" x14ac:dyDescent="0.25">
      <c r="A241" s="71">
        <v>235</v>
      </c>
      <c r="B241" s="71" t="s">
        <v>198</v>
      </c>
      <c r="C241" s="144" t="s">
        <v>457</v>
      </c>
      <c r="D241" s="346"/>
      <c r="E241" s="144"/>
      <c r="F241" s="144" t="s">
        <v>458</v>
      </c>
      <c r="G241" s="468">
        <v>41710</v>
      </c>
      <c r="H241" s="147">
        <v>41710</v>
      </c>
      <c r="I241" s="323">
        <v>66.67</v>
      </c>
      <c r="J241" s="393">
        <v>80</v>
      </c>
      <c r="K241" s="393"/>
      <c r="L241" s="144" t="s">
        <v>16</v>
      </c>
      <c r="M241" s="147" t="s">
        <v>25</v>
      </c>
      <c r="N241" s="147">
        <v>41730</v>
      </c>
      <c r="O241" s="300"/>
      <c r="P241" s="144"/>
      <c r="Q241" s="144"/>
      <c r="R241" s="144"/>
      <c r="S241" s="144"/>
      <c r="T241" s="144" t="s">
        <v>354</v>
      </c>
    </row>
    <row r="242" spans="1:20" ht="30" hidden="1" customHeight="1" x14ac:dyDescent="0.25">
      <c r="A242" s="71">
        <v>236</v>
      </c>
      <c r="B242" s="71" t="s">
        <v>52</v>
      </c>
      <c r="C242" s="144">
        <v>843952</v>
      </c>
      <c r="D242" s="346"/>
      <c r="E242" s="144"/>
      <c r="F242" s="144" t="s">
        <v>459</v>
      </c>
      <c r="G242" s="468">
        <v>41709</v>
      </c>
      <c r="H242" s="147">
        <v>41709</v>
      </c>
      <c r="I242" s="323">
        <v>1922.7</v>
      </c>
      <c r="J242" s="198">
        <v>1922.7</v>
      </c>
      <c r="K242" s="198"/>
      <c r="L242" s="144" t="s">
        <v>16</v>
      </c>
      <c r="M242" s="147">
        <v>41729</v>
      </c>
      <c r="N242" s="147">
        <v>41731</v>
      </c>
      <c r="O242" s="300"/>
      <c r="P242" s="144"/>
      <c r="Q242" s="144"/>
      <c r="R242" s="144"/>
      <c r="S242" s="144"/>
      <c r="T242" s="144"/>
    </row>
    <row r="243" spans="1:20" ht="90" hidden="1" customHeight="1" x14ac:dyDescent="0.25">
      <c r="A243" s="71">
        <v>237</v>
      </c>
      <c r="B243" s="71" t="s">
        <v>36</v>
      </c>
      <c r="C243" s="144" t="s">
        <v>460</v>
      </c>
      <c r="D243" s="346"/>
      <c r="E243" s="144"/>
      <c r="F243" s="144" t="s">
        <v>461</v>
      </c>
      <c r="G243" s="468">
        <v>41711</v>
      </c>
      <c r="H243" s="147">
        <v>41711</v>
      </c>
      <c r="I243" s="323">
        <v>220.22</v>
      </c>
      <c r="J243" s="198">
        <v>264.26</v>
      </c>
      <c r="K243" s="198"/>
      <c r="L243" s="144" t="s">
        <v>153</v>
      </c>
      <c r="M243" s="147">
        <v>41723</v>
      </c>
      <c r="N243" s="147">
        <v>41724</v>
      </c>
      <c r="O243" s="300"/>
      <c r="P243" s="144"/>
      <c r="Q243" s="144"/>
      <c r="R243" s="144"/>
      <c r="S243" s="144"/>
      <c r="T243" s="144" t="s">
        <v>462</v>
      </c>
    </row>
    <row r="244" spans="1:20" ht="30" hidden="1" customHeight="1" x14ac:dyDescent="0.25">
      <c r="A244" s="74">
        <v>238</v>
      </c>
      <c r="B244" s="74" t="s">
        <v>72</v>
      </c>
      <c r="C244" s="146" t="s">
        <v>463</v>
      </c>
      <c r="D244" s="376"/>
      <c r="E244" s="146"/>
      <c r="F244" s="146" t="s">
        <v>464</v>
      </c>
      <c r="G244" s="468">
        <v>41702</v>
      </c>
      <c r="H244" s="147">
        <v>41702</v>
      </c>
      <c r="I244" s="125">
        <v>3400</v>
      </c>
      <c r="J244" s="395">
        <v>3400</v>
      </c>
      <c r="K244" s="395"/>
      <c r="L244" s="146" t="s">
        <v>453</v>
      </c>
      <c r="M244" s="164" t="s">
        <v>25</v>
      </c>
      <c r="N244" s="164">
        <v>41803</v>
      </c>
      <c r="O244" s="302"/>
      <c r="P244" s="146"/>
      <c r="Q244" s="183">
        <v>3400</v>
      </c>
      <c r="R244" s="183"/>
      <c r="S244" s="146"/>
      <c r="T244" s="146"/>
    </row>
    <row r="245" spans="1:20" ht="15" hidden="1" customHeight="1" x14ac:dyDescent="0.25">
      <c r="A245" s="71">
        <v>239</v>
      </c>
      <c r="B245" s="71" t="s">
        <v>36</v>
      </c>
      <c r="C245" s="144">
        <v>69111649</v>
      </c>
      <c r="D245" s="346"/>
      <c r="E245" s="144"/>
      <c r="F245" s="144" t="s">
        <v>466</v>
      </c>
      <c r="G245" s="468">
        <v>41698</v>
      </c>
      <c r="H245" s="147">
        <v>41698</v>
      </c>
      <c r="I245" s="151">
        <v>1522.73</v>
      </c>
      <c r="J245" s="202">
        <v>1824.08</v>
      </c>
      <c r="K245" s="202"/>
      <c r="L245" s="144" t="s">
        <v>34</v>
      </c>
      <c r="M245" s="147">
        <v>41728</v>
      </c>
      <c r="N245" s="147" t="s">
        <v>5094</v>
      </c>
      <c r="O245" s="301"/>
      <c r="P245" s="144"/>
      <c r="Q245" s="144"/>
      <c r="R245" s="144"/>
      <c r="S245" s="144"/>
      <c r="T245" s="144"/>
    </row>
    <row r="246" spans="1:20" ht="15" hidden="1" customHeight="1" x14ac:dyDescent="0.25">
      <c r="A246" s="71">
        <v>240</v>
      </c>
      <c r="B246" s="71" t="s">
        <v>39</v>
      </c>
      <c r="C246" s="144" t="s">
        <v>467</v>
      </c>
      <c r="D246" s="346"/>
      <c r="E246" s="144"/>
      <c r="F246" s="144" t="s">
        <v>468</v>
      </c>
      <c r="G246" s="468">
        <v>41713</v>
      </c>
      <c r="H246" s="147">
        <v>41713</v>
      </c>
      <c r="I246" s="323">
        <v>155.19999999999999</v>
      </c>
      <c r="J246" s="198">
        <v>186.24</v>
      </c>
      <c r="K246" s="198"/>
      <c r="L246" s="144" t="s">
        <v>34</v>
      </c>
      <c r="M246" s="147">
        <v>41723</v>
      </c>
      <c r="N246" s="147" t="s">
        <v>5094</v>
      </c>
      <c r="O246" s="301"/>
      <c r="P246" s="144"/>
      <c r="Q246" s="144"/>
      <c r="R246" s="144"/>
      <c r="S246" s="144"/>
      <c r="T246" s="144"/>
    </row>
    <row r="247" spans="1:20" ht="30" hidden="1" customHeight="1" x14ac:dyDescent="0.25">
      <c r="A247" s="71">
        <v>241</v>
      </c>
      <c r="B247" s="71" t="s">
        <v>1630</v>
      </c>
      <c r="C247" s="144" t="s">
        <v>469</v>
      </c>
      <c r="D247" s="346"/>
      <c r="E247" s="144"/>
      <c r="F247" s="144" t="s">
        <v>470</v>
      </c>
      <c r="G247" s="468">
        <v>41722</v>
      </c>
      <c r="H247" s="147">
        <v>41722</v>
      </c>
      <c r="I247" s="323">
        <v>2150</v>
      </c>
      <c r="J247" s="198">
        <v>2150</v>
      </c>
      <c r="K247" s="198"/>
      <c r="L247" s="144" t="s">
        <v>16</v>
      </c>
      <c r="M247" s="147">
        <v>41729</v>
      </c>
      <c r="N247" s="147">
        <v>41730</v>
      </c>
      <c r="O247" s="300"/>
      <c r="P247" s="144"/>
      <c r="Q247" s="144"/>
      <c r="R247" s="144"/>
      <c r="S247" s="144"/>
      <c r="T247" s="144" t="s">
        <v>1</v>
      </c>
    </row>
    <row r="248" spans="1:20" ht="15" hidden="1" customHeight="1" x14ac:dyDescent="0.25">
      <c r="A248" s="71">
        <v>242</v>
      </c>
      <c r="B248" s="71" t="s">
        <v>42</v>
      </c>
      <c r="C248" s="144" t="s">
        <v>471</v>
      </c>
      <c r="D248" s="346"/>
      <c r="E248" s="144"/>
      <c r="F248" s="144" t="s">
        <v>472</v>
      </c>
      <c r="G248" s="147">
        <v>41698</v>
      </c>
      <c r="H248" s="147">
        <v>41698</v>
      </c>
      <c r="I248" s="323">
        <v>5780.19</v>
      </c>
      <c r="J248" s="198">
        <v>5780.19</v>
      </c>
      <c r="K248" s="198"/>
      <c r="L248" s="144" t="s">
        <v>16</v>
      </c>
      <c r="M248" s="147">
        <v>41725</v>
      </c>
      <c r="N248" s="147">
        <v>41725</v>
      </c>
      <c r="O248" s="300"/>
      <c r="P248" s="144"/>
      <c r="Q248" s="144"/>
      <c r="R248" s="144"/>
      <c r="S248" s="144"/>
      <c r="T248" s="144"/>
    </row>
    <row r="249" spans="1:20" ht="15" hidden="1" customHeight="1" x14ac:dyDescent="0.25">
      <c r="A249" s="71">
        <v>243</v>
      </c>
      <c r="B249" s="71" t="s">
        <v>938</v>
      </c>
      <c r="C249" s="144"/>
      <c r="D249" s="346"/>
      <c r="E249" s="144"/>
      <c r="F249" s="144" t="s">
        <v>473</v>
      </c>
      <c r="G249" s="468">
        <v>41708</v>
      </c>
      <c r="H249" s="147">
        <v>41708</v>
      </c>
      <c r="I249" s="323">
        <v>1542</v>
      </c>
      <c r="J249" s="198">
        <v>1850</v>
      </c>
      <c r="K249" s="198"/>
      <c r="L249" s="144" t="s">
        <v>16</v>
      </c>
      <c r="M249" s="147">
        <v>41725</v>
      </c>
      <c r="N249" s="147">
        <v>41725</v>
      </c>
      <c r="O249" s="300"/>
      <c r="P249" s="144"/>
      <c r="Q249" s="144"/>
      <c r="R249" s="144"/>
      <c r="S249" s="144"/>
      <c r="T249" s="144"/>
    </row>
    <row r="250" spans="1:20" ht="15" hidden="1" customHeight="1" x14ac:dyDescent="0.25">
      <c r="A250" s="71">
        <v>244</v>
      </c>
      <c r="B250" s="71" t="s">
        <v>474</v>
      </c>
      <c r="C250" s="144">
        <v>593</v>
      </c>
      <c r="D250" s="346"/>
      <c r="E250" s="144"/>
      <c r="F250" s="144" t="s">
        <v>475</v>
      </c>
      <c r="G250" s="468">
        <v>41726</v>
      </c>
      <c r="H250" s="147">
        <v>41726</v>
      </c>
      <c r="I250" s="133">
        <v>1047.8</v>
      </c>
      <c r="J250" s="200">
        <v>860</v>
      </c>
      <c r="K250" s="200"/>
      <c r="L250" s="144" t="s">
        <v>453</v>
      </c>
      <c r="M250" s="147" t="s">
        <v>25</v>
      </c>
      <c r="N250" s="147">
        <v>41730</v>
      </c>
      <c r="O250" s="300"/>
      <c r="P250" s="144"/>
      <c r="Q250" s="144"/>
      <c r="R250" s="144"/>
      <c r="S250" s="144"/>
      <c r="T250" s="144" t="s">
        <v>1</v>
      </c>
    </row>
    <row r="251" spans="1:20" ht="30" hidden="1" customHeight="1" x14ac:dyDescent="0.25">
      <c r="A251" s="71">
        <v>245</v>
      </c>
      <c r="B251" s="71" t="s">
        <v>75</v>
      </c>
      <c r="C251" s="150">
        <v>2118000000031380</v>
      </c>
      <c r="D251" s="346"/>
      <c r="E251" s="144"/>
      <c r="F251" s="144" t="s">
        <v>476</v>
      </c>
      <c r="G251" s="468">
        <v>41726</v>
      </c>
      <c r="H251" s="147">
        <v>41726</v>
      </c>
      <c r="I251" s="323">
        <v>84.4</v>
      </c>
      <c r="J251" s="198">
        <v>102.6</v>
      </c>
      <c r="K251" s="198"/>
      <c r="L251" s="144" t="s">
        <v>16</v>
      </c>
      <c r="M251" s="147" t="s">
        <v>79</v>
      </c>
      <c r="N251" s="147">
        <v>41730</v>
      </c>
      <c r="O251" s="300"/>
      <c r="P251" s="144"/>
      <c r="Q251" s="144"/>
      <c r="R251" s="144"/>
      <c r="S251" s="144"/>
      <c r="T251" s="144" t="s">
        <v>3</v>
      </c>
    </row>
    <row r="252" spans="1:20" ht="15" hidden="1" customHeight="1" x14ac:dyDescent="0.25">
      <c r="A252" s="71">
        <v>246</v>
      </c>
      <c r="B252" s="71" t="s">
        <v>477</v>
      </c>
      <c r="C252" s="144">
        <v>10551</v>
      </c>
      <c r="D252" s="346"/>
      <c r="E252" s="144"/>
      <c r="F252" s="144" t="s">
        <v>478</v>
      </c>
      <c r="G252" s="468">
        <v>41726</v>
      </c>
      <c r="H252" s="147">
        <v>41726</v>
      </c>
      <c r="I252" s="323">
        <v>150</v>
      </c>
      <c r="J252" s="324">
        <v>180</v>
      </c>
      <c r="K252" s="324"/>
      <c r="L252" s="144" t="s">
        <v>16</v>
      </c>
      <c r="M252" s="147" t="s">
        <v>25</v>
      </c>
      <c r="N252" s="147">
        <v>41725</v>
      </c>
      <c r="O252" s="300"/>
      <c r="P252" s="144"/>
      <c r="Q252" s="144"/>
      <c r="R252" s="144"/>
      <c r="S252" s="144"/>
      <c r="T252" s="144"/>
    </row>
    <row r="253" spans="1:20" ht="15" hidden="1" customHeight="1" x14ac:dyDescent="0.25">
      <c r="A253" s="71">
        <v>247</v>
      </c>
      <c r="B253" s="71" t="s">
        <v>26</v>
      </c>
      <c r="C253" s="144">
        <v>100510</v>
      </c>
      <c r="D253" s="346"/>
      <c r="E253" s="144"/>
      <c r="F253" s="144" t="s">
        <v>479</v>
      </c>
      <c r="G253" s="468">
        <v>41729</v>
      </c>
      <c r="H253" s="147">
        <v>41729</v>
      </c>
      <c r="I253" s="323">
        <v>14103.64</v>
      </c>
      <c r="J253" s="198">
        <v>14103.64</v>
      </c>
      <c r="K253" s="198"/>
      <c r="L253" s="144" t="s">
        <v>16</v>
      </c>
      <c r="M253" s="147">
        <v>41739</v>
      </c>
      <c r="N253" s="147">
        <v>41743</v>
      </c>
      <c r="O253" s="300"/>
      <c r="P253" s="144"/>
      <c r="Q253" s="144"/>
      <c r="R253" s="144"/>
      <c r="S253" s="144"/>
      <c r="T253" s="144"/>
    </row>
    <row r="254" spans="1:20" ht="30" hidden="1" customHeight="1" x14ac:dyDescent="0.25">
      <c r="A254" s="71">
        <v>248</v>
      </c>
      <c r="B254" s="71" t="s">
        <v>283</v>
      </c>
      <c r="C254" s="144" t="s">
        <v>480</v>
      </c>
      <c r="D254" s="346"/>
      <c r="E254" s="144"/>
      <c r="F254" s="144" t="s">
        <v>481</v>
      </c>
      <c r="G254" s="468">
        <v>41719</v>
      </c>
      <c r="H254" s="147">
        <v>41719</v>
      </c>
      <c r="I254" s="323">
        <v>14014.33</v>
      </c>
      <c r="J254" s="198">
        <v>14014.33</v>
      </c>
      <c r="K254" s="198"/>
      <c r="L254" s="144" t="s">
        <v>34</v>
      </c>
      <c r="M254" s="147">
        <v>41729</v>
      </c>
      <c r="N254" s="147">
        <v>41729</v>
      </c>
      <c r="O254" s="300"/>
      <c r="P254" s="144"/>
      <c r="Q254" s="144"/>
      <c r="R254" s="144"/>
      <c r="S254" s="144"/>
      <c r="T254" s="144"/>
    </row>
    <row r="255" spans="1:20" ht="15" hidden="1" customHeight="1" x14ac:dyDescent="0.25">
      <c r="A255" s="71">
        <v>249</v>
      </c>
      <c r="B255" s="71" t="s">
        <v>448</v>
      </c>
      <c r="C255" s="144">
        <v>53908231</v>
      </c>
      <c r="D255" s="346"/>
      <c r="E255" s="144"/>
      <c r="F255" s="144" t="s">
        <v>482</v>
      </c>
      <c r="G255" s="468">
        <v>41722</v>
      </c>
      <c r="H255" s="147">
        <v>41722</v>
      </c>
      <c r="I255" s="323">
        <v>919.4</v>
      </c>
      <c r="J255" s="198">
        <v>1077.6500000000001</v>
      </c>
      <c r="K255" s="198"/>
      <c r="L255" s="144" t="s">
        <v>153</v>
      </c>
      <c r="M255" s="147">
        <v>41739</v>
      </c>
      <c r="N255" s="147" t="s">
        <v>5094</v>
      </c>
      <c r="O255" s="300"/>
      <c r="P255" s="144"/>
      <c r="Q255" s="144"/>
      <c r="R255" s="144"/>
      <c r="S255" s="144"/>
      <c r="T255" s="144"/>
    </row>
    <row r="256" spans="1:20" ht="45" hidden="1" customHeight="1" x14ac:dyDescent="0.25">
      <c r="A256" s="71">
        <v>250</v>
      </c>
      <c r="B256" s="71" t="s">
        <v>30</v>
      </c>
      <c r="C256" s="144" t="s">
        <v>483</v>
      </c>
      <c r="D256" s="346"/>
      <c r="E256" s="144"/>
      <c r="F256" s="144" t="s">
        <v>484</v>
      </c>
      <c r="G256" s="468">
        <v>41729</v>
      </c>
      <c r="H256" s="147">
        <v>41729</v>
      </c>
      <c r="I256" s="323">
        <v>326.05</v>
      </c>
      <c r="J256" s="198">
        <v>391.26</v>
      </c>
      <c r="K256" s="198"/>
      <c r="L256" s="144" t="s">
        <v>485</v>
      </c>
      <c r="M256" s="147">
        <v>41759</v>
      </c>
      <c r="N256" s="147">
        <v>41759</v>
      </c>
      <c r="O256" s="300"/>
      <c r="P256" s="144"/>
      <c r="Q256" s="144"/>
      <c r="R256" s="144"/>
      <c r="S256" s="144"/>
      <c r="T256" s="144"/>
    </row>
    <row r="257" spans="1:20" ht="15" hidden="1" customHeight="1" x14ac:dyDescent="0.25">
      <c r="A257" s="71">
        <v>251</v>
      </c>
      <c r="B257" s="71" t="s">
        <v>144</v>
      </c>
      <c r="C257" s="144" t="s">
        <v>486</v>
      </c>
      <c r="D257" s="346"/>
      <c r="E257" s="144"/>
      <c r="F257" s="144" t="s">
        <v>487</v>
      </c>
      <c r="G257" s="468">
        <v>41708</v>
      </c>
      <c r="H257" s="147">
        <v>41708</v>
      </c>
      <c r="I257" s="323">
        <v>980</v>
      </c>
      <c r="J257" s="324">
        <v>980</v>
      </c>
      <c r="K257" s="610"/>
      <c r="L257" s="144" t="s">
        <v>453</v>
      </c>
      <c r="M257" s="147" t="s">
        <v>25</v>
      </c>
      <c r="N257" s="147">
        <v>41751</v>
      </c>
      <c r="O257" s="300"/>
      <c r="P257" s="144"/>
      <c r="Q257" s="144"/>
      <c r="R257" s="144"/>
      <c r="S257" s="144"/>
      <c r="T257" s="144" t="s">
        <v>1</v>
      </c>
    </row>
    <row r="258" spans="1:20" ht="45" hidden="1" customHeight="1" x14ac:dyDescent="0.25">
      <c r="A258" s="72">
        <v>252</v>
      </c>
      <c r="B258" s="72" t="s">
        <v>144</v>
      </c>
      <c r="C258" s="152" t="s">
        <v>488</v>
      </c>
      <c r="D258" s="374"/>
      <c r="E258" s="152" t="s">
        <v>489</v>
      </c>
      <c r="F258" s="152" t="s">
        <v>490</v>
      </c>
      <c r="G258" s="469">
        <v>41740</v>
      </c>
      <c r="H258" s="153">
        <v>41740</v>
      </c>
      <c r="I258" s="322">
        <v>-120</v>
      </c>
      <c r="J258" s="396">
        <v>-120</v>
      </c>
      <c r="K258" s="611"/>
      <c r="L258" s="152" t="s">
        <v>3391</v>
      </c>
      <c r="M258" s="153" t="s">
        <v>20</v>
      </c>
      <c r="N258" s="153" t="s">
        <v>20</v>
      </c>
      <c r="O258" s="680"/>
      <c r="P258" s="152"/>
      <c r="Q258" s="152"/>
      <c r="R258" s="152"/>
      <c r="S258" s="152"/>
      <c r="T258" s="152" t="s">
        <v>1</v>
      </c>
    </row>
    <row r="259" spans="1:20" ht="15" hidden="1" customHeight="1" x14ac:dyDescent="0.25">
      <c r="A259" s="71">
        <v>253</v>
      </c>
      <c r="B259" s="71" t="s">
        <v>84</v>
      </c>
      <c r="C259" s="144">
        <v>129232</v>
      </c>
      <c r="D259" s="346"/>
      <c r="E259" s="144"/>
      <c r="F259" s="144" t="s">
        <v>491</v>
      </c>
      <c r="G259" s="468">
        <v>41733</v>
      </c>
      <c r="H259" s="147">
        <v>41733</v>
      </c>
      <c r="I259" s="133">
        <v>25.59</v>
      </c>
      <c r="J259" s="200">
        <v>21</v>
      </c>
      <c r="K259" s="200"/>
      <c r="L259" s="144" t="s">
        <v>453</v>
      </c>
      <c r="M259" s="147" t="s">
        <v>25</v>
      </c>
      <c r="N259" s="147">
        <v>41737</v>
      </c>
      <c r="O259" s="300"/>
      <c r="P259" s="144"/>
      <c r="Q259" s="144"/>
      <c r="R259" s="144"/>
      <c r="S259" s="144"/>
      <c r="T259" s="144" t="s">
        <v>1</v>
      </c>
    </row>
    <row r="260" spans="1:20" ht="30" hidden="1" customHeight="1" x14ac:dyDescent="0.25">
      <c r="A260" s="74">
        <v>254</v>
      </c>
      <c r="B260" s="74" t="s">
        <v>48</v>
      </c>
      <c r="C260" s="146">
        <v>58454</v>
      </c>
      <c r="D260" s="376"/>
      <c r="E260" s="146"/>
      <c r="F260" s="146" t="s">
        <v>492</v>
      </c>
      <c r="G260" s="185">
        <v>41723</v>
      </c>
      <c r="H260" s="164">
        <v>41723</v>
      </c>
      <c r="I260" s="125">
        <v>81.680000000000007</v>
      </c>
      <c r="J260" s="395">
        <v>89.77</v>
      </c>
      <c r="K260" s="395"/>
      <c r="L260" s="146" t="s">
        <v>453</v>
      </c>
      <c r="M260" s="164">
        <v>41728</v>
      </c>
      <c r="N260" s="164">
        <v>41803</v>
      </c>
      <c r="O260" s="302"/>
      <c r="P260" s="146"/>
      <c r="Q260" s="146"/>
      <c r="R260" s="146"/>
      <c r="S260" s="146"/>
      <c r="T260" s="146" t="s">
        <v>1</v>
      </c>
    </row>
    <row r="261" spans="1:20" ht="15" hidden="1" customHeight="1" x14ac:dyDescent="0.25">
      <c r="A261" s="74">
        <v>255</v>
      </c>
      <c r="B261" s="74" t="s">
        <v>48</v>
      </c>
      <c r="C261" s="146">
        <v>57943</v>
      </c>
      <c r="D261" s="376"/>
      <c r="E261" s="146"/>
      <c r="F261" s="146" t="s">
        <v>493</v>
      </c>
      <c r="G261" s="185">
        <v>41688</v>
      </c>
      <c r="H261" s="164">
        <v>41688</v>
      </c>
      <c r="I261" s="125">
        <v>81.680000000000007</v>
      </c>
      <c r="J261" s="395">
        <v>89.77</v>
      </c>
      <c r="K261" s="395"/>
      <c r="L261" s="146" t="s">
        <v>453</v>
      </c>
      <c r="M261" s="164">
        <v>41698</v>
      </c>
      <c r="N261" s="164">
        <v>41803</v>
      </c>
      <c r="O261" s="302"/>
      <c r="P261" s="146"/>
      <c r="Q261" s="146"/>
      <c r="R261" s="146"/>
      <c r="S261" s="146"/>
      <c r="T261" s="146"/>
    </row>
    <row r="262" spans="1:20" ht="30" hidden="1" customHeight="1" x14ac:dyDescent="0.25">
      <c r="A262" s="74">
        <v>256</v>
      </c>
      <c r="B262" s="74" t="s">
        <v>48</v>
      </c>
      <c r="C262" s="146">
        <v>58534</v>
      </c>
      <c r="D262" s="376"/>
      <c r="E262" s="146"/>
      <c r="F262" s="146" t="s">
        <v>494</v>
      </c>
      <c r="G262" s="185">
        <v>41726</v>
      </c>
      <c r="H262" s="164">
        <v>41726</v>
      </c>
      <c r="I262" s="125">
        <v>77.819999999999993</v>
      </c>
      <c r="J262" s="395">
        <v>85.52</v>
      </c>
      <c r="K262" s="395"/>
      <c r="L262" s="146" t="s">
        <v>453</v>
      </c>
      <c r="M262" s="164">
        <v>41728</v>
      </c>
      <c r="N262" s="164">
        <v>41803</v>
      </c>
      <c r="O262" s="302"/>
      <c r="P262" s="146"/>
      <c r="Q262" s="146"/>
      <c r="R262" s="146"/>
      <c r="S262" s="146"/>
      <c r="T262" s="146" t="s">
        <v>1</v>
      </c>
    </row>
    <row r="263" spans="1:20" ht="15" hidden="1" customHeight="1" x14ac:dyDescent="0.25">
      <c r="A263" s="74">
        <v>257</v>
      </c>
      <c r="B263" s="74" t="s">
        <v>495</v>
      </c>
      <c r="C263" s="146" t="s">
        <v>496</v>
      </c>
      <c r="D263" s="376"/>
      <c r="E263" s="146"/>
      <c r="F263" s="146" t="s">
        <v>497</v>
      </c>
      <c r="G263" s="185">
        <v>41726</v>
      </c>
      <c r="H263" s="164">
        <v>41726</v>
      </c>
      <c r="I263" s="125">
        <v>1371.2</v>
      </c>
      <c r="J263" s="395">
        <v>1645.44</v>
      </c>
      <c r="K263" s="395"/>
      <c r="L263" s="146" t="s">
        <v>453</v>
      </c>
      <c r="M263" s="164">
        <v>41757</v>
      </c>
      <c r="N263" s="164">
        <v>41803</v>
      </c>
      <c r="O263" s="302"/>
      <c r="P263" s="146"/>
      <c r="Q263" s="146"/>
      <c r="R263" s="146"/>
      <c r="S263" s="146"/>
      <c r="T263" s="146" t="s">
        <v>1</v>
      </c>
    </row>
    <row r="264" spans="1:20" ht="45" hidden="1" customHeight="1" x14ac:dyDescent="0.25">
      <c r="A264" s="74">
        <v>258</v>
      </c>
      <c r="B264" s="74" t="s">
        <v>498</v>
      </c>
      <c r="C264" s="146">
        <v>20140033</v>
      </c>
      <c r="D264" s="376"/>
      <c r="E264" s="146"/>
      <c r="F264" s="146" t="s">
        <v>499</v>
      </c>
      <c r="G264" s="185">
        <v>41729</v>
      </c>
      <c r="H264" s="164">
        <v>41729</v>
      </c>
      <c r="I264" s="125">
        <v>1041</v>
      </c>
      <c r="J264" s="395">
        <v>1249.2</v>
      </c>
      <c r="K264" s="395"/>
      <c r="L264" s="146" t="s">
        <v>453</v>
      </c>
      <c r="M264" s="164">
        <v>41759</v>
      </c>
      <c r="N264" s="164">
        <v>41803</v>
      </c>
      <c r="O264" s="302"/>
      <c r="P264" s="183">
        <v>1249.2</v>
      </c>
      <c r="Q264" s="146"/>
      <c r="R264" s="146"/>
      <c r="S264" s="146" t="s">
        <v>5139</v>
      </c>
      <c r="T264" s="146"/>
    </row>
    <row r="265" spans="1:20" ht="15" hidden="1" customHeight="1" x14ac:dyDescent="0.25">
      <c r="A265" s="71">
        <v>259</v>
      </c>
      <c r="B265" s="71" t="s">
        <v>500</v>
      </c>
      <c r="C265" s="144" t="s">
        <v>501</v>
      </c>
      <c r="D265" s="346"/>
      <c r="E265" s="144"/>
      <c r="F265" s="144" t="s">
        <v>502</v>
      </c>
      <c r="G265" s="468">
        <v>41730</v>
      </c>
      <c r="H265" s="147">
        <v>41730</v>
      </c>
      <c r="I265" s="323">
        <v>2432</v>
      </c>
      <c r="J265" s="198">
        <v>2918.4</v>
      </c>
      <c r="K265" s="198"/>
      <c r="L265" s="144" t="s">
        <v>485</v>
      </c>
      <c r="M265" s="147">
        <v>41730</v>
      </c>
      <c r="N265" s="147">
        <v>41742</v>
      </c>
      <c r="O265" s="300"/>
      <c r="P265" s="144"/>
      <c r="Q265" s="144"/>
      <c r="R265" s="144"/>
      <c r="S265" s="144"/>
      <c r="T265" s="144"/>
    </row>
    <row r="266" spans="1:20" ht="15" hidden="1" customHeight="1" x14ac:dyDescent="0.25">
      <c r="A266" s="71">
        <v>260</v>
      </c>
      <c r="B266" s="71" t="s">
        <v>427</v>
      </c>
      <c r="C266" s="144" t="s">
        <v>503</v>
      </c>
      <c r="D266" s="346"/>
      <c r="E266" s="144"/>
      <c r="F266" s="144" t="s">
        <v>1607</v>
      </c>
      <c r="G266" s="468">
        <v>41729</v>
      </c>
      <c r="H266" s="147">
        <v>41729</v>
      </c>
      <c r="I266" s="323">
        <v>91</v>
      </c>
      <c r="J266" s="198">
        <v>109.2</v>
      </c>
      <c r="K266" s="198"/>
      <c r="L266" s="144" t="s">
        <v>453</v>
      </c>
      <c r="M266" s="147" t="s">
        <v>25</v>
      </c>
      <c r="N266" s="147" t="s">
        <v>20</v>
      </c>
      <c r="O266" s="301"/>
      <c r="P266" s="144"/>
      <c r="Q266" s="144"/>
      <c r="R266" s="144"/>
      <c r="S266" s="144"/>
      <c r="T266" s="144"/>
    </row>
    <row r="267" spans="1:20" ht="15" hidden="1" customHeight="1" x14ac:dyDescent="0.25">
      <c r="A267" s="74">
        <v>261</v>
      </c>
      <c r="B267" s="74" t="s">
        <v>55</v>
      </c>
      <c r="C267" s="146" t="s">
        <v>505</v>
      </c>
      <c r="D267" s="376"/>
      <c r="E267" s="146"/>
      <c r="F267" s="146" t="s">
        <v>150</v>
      </c>
      <c r="G267" s="185">
        <v>41726</v>
      </c>
      <c r="H267" s="164">
        <v>41726</v>
      </c>
      <c r="I267" s="125">
        <v>1183.4000000000001</v>
      </c>
      <c r="J267" s="395">
        <v>1420.08</v>
      </c>
      <c r="K267" s="395"/>
      <c r="L267" s="146" t="s">
        <v>453</v>
      </c>
      <c r="M267" s="164">
        <v>41726</v>
      </c>
      <c r="N267" s="164">
        <v>41803</v>
      </c>
      <c r="O267" s="302"/>
      <c r="P267" s="146"/>
      <c r="Q267" s="146"/>
      <c r="R267" s="146"/>
      <c r="S267" s="146"/>
      <c r="T267" s="146"/>
    </row>
    <row r="268" spans="1:20" ht="15" hidden="1" customHeight="1" x14ac:dyDescent="0.25">
      <c r="A268" s="71">
        <v>262</v>
      </c>
      <c r="B268" s="74" t="s">
        <v>5227</v>
      </c>
      <c r="C268" s="144" t="s">
        <v>506</v>
      </c>
      <c r="D268" s="346"/>
      <c r="E268" s="144"/>
      <c r="F268" s="144" t="s">
        <v>507</v>
      </c>
      <c r="G268" s="468">
        <v>41730</v>
      </c>
      <c r="H268" s="147">
        <v>41730</v>
      </c>
      <c r="I268" s="323">
        <v>54.51</v>
      </c>
      <c r="J268" s="397">
        <v>65.41</v>
      </c>
      <c r="K268" s="397"/>
      <c r="L268" s="144" t="s">
        <v>508</v>
      </c>
      <c r="M268" s="147">
        <v>41730</v>
      </c>
      <c r="N268" s="147">
        <v>41730</v>
      </c>
      <c r="O268" s="301"/>
      <c r="P268" s="144"/>
      <c r="Q268" s="144"/>
      <c r="R268" s="144"/>
      <c r="S268" s="144"/>
      <c r="T268" s="144"/>
    </row>
    <row r="269" spans="1:20" ht="30" hidden="1" customHeight="1" x14ac:dyDescent="0.25">
      <c r="A269" s="71">
        <v>263</v>
      </c>
      <c r="B269" s="71" t="s">
        <v>59</v>
      </c>
      <c r="C269" s="144">
        <v>5810294169</v>
      </c>
      <c r="D269" s="346"/>
      <c r="E269" s="144"/>
      <c r="F269" s="144" t="s">
        <v>509</v>
      </c>
      <c r="G269" s="468">
        <v>41729</v>
      </c>
      <c r="H269" s="147">
        <v>41729</v>
      </c>
      <c r="I269" s="323">
        <v>395.21</v>
      </c>
      <c r="J269" s="198">
        <v>474.25</v>
      </c>
      <c r="K269" s="198"/>
      <c r="L269" s="144" t="s">
        <v>453</v>
      </c>
      <c r="M269" s="147">
        <v>41759</v>
      </c>
      <c r="N269" s="147" t="s">
        <v>20</v>
      </c>
      <c r="O269" s="301"/>
      <c r="P269" s="144"/>
      <c r="Q269" s="144"/>
      <c r="R269" s="144"/>
      <c r="S269" s="144"/>
      <c r="T269" s="144"/>
    </row>
    <row r="270" spans="1:20" ht="15" hidden="1" customHeight="1" x14ac:dyDescent="0.25">
      <c r="A270" s="71">
        <v>264</v>
      </c>
      <c r="B270" s="71" t="s">
        <v>39</v>
      </c>
      <c r="C270" s="144">
        <v>4828545</v>
      </c>
      <c r="D270" s="346"/>
      <c r="E270" s="144"/>
      <c r="F270" s="144" t="s">
        <v>510</v>
      </c>
      <c r="G270" s="468">
        <v>41729</v>
      </c>
      <c r="H270" s="147">
        <v>41729</v>
      </c>
      <c r="I270" s="323">
        <v>16.899999999999999</v>
      </c>
      <c r="J270" s="198">
        <v>20.28</v>
      </c>
      <c r="K270" s="198"/>
      <c r="L270" s="144" t="s">
        <v>34</v>
      </c>
      <c r="M270" s="147">
        <v>41739</v>
      </c>
      <c r="N270" s="147">
        <v>41739</v>
      </c>
      <c r="O270" s="301"/>
      <c r="P270" s="144"/>
      <c r="Q270" s="144"/>
      <c r="R270" s="144"/>
      <c r="S270" s="144"/>
      <c r="T270" s="144"/>
    </row>
    <row r="271" spans="1:20" ht="30" hidden="1" customHeight="1" x14ac:dyDescent="0.25">
      <c r="A271" s="71">
        <v>265</v>
      </c>
      <c r="B271" s="71" t="s">
        <v>511</v>
      </c>
      <c r="C271" s="144" t="s">
        <v>512</v>
      </c>
      <c r="D271" s="346"/>
      <c r="E271" s="144"/>
      <c r="F271" s="144" t="s">
        <v>513</v>
      </c>
      <c r="G271" s="468">
        <v>41728</v>
      </c>
      <c r="H271" s="147">
        <v>41728</v>
      </c>
      <c r="I271" s="323">
        <v>21400</v>
      </c>
      <c r="J271" s="198">
        <v>25680</v>
      </c>
      <c r="K271" s="198"/>
      <c r="L271" s="147" t="s">
        <v>453</v>
      </c>
      <c r="M271" s="147">
        <v>41757</v>
      </c>
      <c r="N271" s="147" t="s">
        <v>20</v>
      </c>
      <c r="O271" s="301"/>
      <c r="P271" s="144"/>
      <c r="Q271" s="144"/>
      <c r="R271" s="144"/>
      <c r="S271" s="144"/>
      <c r="T271" s="144"/>
    </row>
    <row r="272" spans="1:20" ht="15" hidden="1" customHeight="1" x14ac:dyDescent="0.25">
      <c r="A272" s="71">
        <v>266</v>
      </c>
      <c r="B272" s="71" t="s">
        <v>95</v>
      </c>
      <c r="C272" s="144">
        <v>1099733748</v>
      </c>
      <c r="D272" s="346"/>
      <c r="E272" s="144"/>
      <c r="F272" s="144" t="s">
        <v>97</v>
      </c>
      <c r="G272" s="468">
        <v>41730</v>
      </c>
      <c r="H272" s="147">
        <v>41730</v>
      </c>
      <c r="I272" s="323">
        <v>37.33</v>
      </c>
      <c r="J272" s="198">
        <v>44.8</v>
      </c>
      <c r="K272" s="198"/>
      <c r="L272" s="144" t="s">
        <v>34</v>
      </c>
      <c r="M272" s="147">
        <v>41739</v>
      </c>
      <c r="N272" s="147" t="s">
        <v>5094</v>
      </c>
      <c r="O272" s="301"/>
      <c r="P272" s="144"/>
      <c r="Q272" s="144"/>
      <c r="R272" s="144"/>
      <c r="S272" s="144"/>
      <c r="T272" s="144" t="s">
        <v>1</v>
      </c>
    </row>
    <row r="273" spans="1:20" ht="30" hidden="1" customHeight="1" x14ac:dyDescent="0.25">
      <c r="A273" s="71">
        <v>267</v>
      </c>
      <c r="B273" s="71" t="s">
        <v>514</v>
      </c>
      <c r="C273" s="144">
        <v>2304875</v>
      </c>
      <c r="D273" s="346"/>
      <c r="E273" s="144"/>
      <c r="F273" s="144" t="s">
        <v>515</v>
      </c>
      <c r="G273" s="468">
        <v>41723</v>
      </c>
      <c r="H273" s="147">
        <v>41723</v>
      </c>
      <c r="I273" s="323">
        <v>1217.74</v>
      </c>
      <c r="J273" s="198">
        <v>1461.29</v>
      </c>
      <c r="K273" s="198"/>
      <c r="L273" s="144" t="s">
        <v>516</v>
      </c>
      <c r="M273" s="147">
        <v>41743</v>
      </c>
      <c r="N273" s="147" t="s">
        <v>20</v>
      </c>
      <c r="O273" s="301"/>
      <c r="P273" s="144"/>
      <c r="Q273" s="144"/>
      <c r="R273" s="144"/>
      <c r="S273" s="144"/>
      <c r="T273" s="144"/>
    </row>
    <row r="274" spans="1:20" ht="15" hidden="1" customHeight="1" x14ac:dyDescent="0.25">
      <c r="A274" s="71">
        <v>268</v>
      </c>
      <c r="B274" s="71" t="s">
        <v>95</v>
      </c>
      <c r="C274" s="144">
        <v>1099733748</v>
      </c>
      <c r="D274" s="346"/>
      <c r="E274" s="144"/>
      <c r="F274" s="144" t="s">
        <v>97</v>
      </c>
      <c r="G274" s="468">
        <v>41730</v>
      </c>
      <c r="H274" s="147">
        <v>41730</v>
      </c>
      <c r="I274" s="323">
        <v>37.33</v>
      </c>
      <c r="J274" s="198">
        <v>44.8</v>
      </c>
      <c r="K274" s="198"/>
      <c r="L274" s="144" t="s">
        <v>34</v>
      </c>
      <c r="M274" s="147">
        <v>41758</v>
      </c>
      <c r="N274" s="147">
        <v>41759</v>
      </c>
      <c r="O274" s="300"/>
      <c r="P274" s="144"/>
      <c r="Q274" s="144"/>
      <c r="R274" s="144"/>
      <c r="S274" s="144"/>
      <c r="T274" s="144" t="s">
        <v>1</v>
      </c>
    </row>
    <row r="275" spans="1:20" ht="30" hidden="1" customHeight="1" x14ac:dyDescent="0.25">
      <c r="A275" s="75">
        <v>269</v>
      </c>
      <c r="B275" s="75" t="s">
        <v>330</v>
      </c>
      <c r="C275" s="157" t="s">
        <v>517</v>
      </c>
      <c r="D275" s="377"/>
      <c r="E275" s="157"/>
      <c r="F275" s="157" t="s">
        <v>518</v>
      </c>
      <c r="G275" s="472">
        <v>41736</v>
      </c>
      <c r="H275" s="165">
        <v>41736</v>
      </c>
      <c r="I275" s="386">
        <v>339.4</v>
      </c>
      <c r="J275" s="398">
        <v>373</v>
      </c>
      <c r="K275" s="398"/>
      <c r="L275" s="157" t="s">
        <v>453</v>
      </c>
      <c r="M275" s="165" t="s">
        <v>25</v>
      </c>
      <c r="N275" s="165">
        <v>41803</v>
      </c>
      <c r="O275" s="684"/>
      <c r="P275" s="628">
        <v>373</v>
      </c>
      <c r="Q275" s="157"/>
      <c r="R275" s="157"/>
      <c r="S275" s="157"/>
      <c r="T275" s="157"/>
    </row>
    <row r="276" spans="1:20" ht="15" hidden="1" customHeight="1" x14ac:dyDescent="0.25">
      <c r="A276" s="75">
        <v>270</v>
      </c>
      <c r="B276" s="75" t="s">
        <v>103</v>
      </c>
      <c r="C276" s="157" t="s">
        <v>519</v>
      </c>
      <c r="D276" s="377"/>
      <c r="E276" s="157"/>
      <c r="F276" s="157" t="s">
        <v>520</v>
      </c>
      <c r="G276" s="472">
        <v>41738</v>
      </c>
      <c r="H276" s="165">
        <v>41738</v>
      </c>
      <c r="I276" s="386">
        <v>245</v>
      </c>
      <c r="J276" s="398">
        <v>305.76</v>
      </c>
      <c r="K276" s="398"/>
      <c r="L276" s="157" t="s">
        <v>16</v>
      </c>
      <c r="M276" s="165">
        <v>41759</v>
      </c>
      <c r="N276" s="165">
        <v>41803</v>
      </c>
      <c r="O276" s="684"/>
      <c r="P276" s="157"/>
      <c r="Q276" s="157"/>
      <c r="R276" s="157"/>
      <c r="S276" s="157"/>
      <c r="T276" s="146" t="s">
        <v>1</v>
      </c>
    </row>
    <row r="277" spans="1:20" ht="15" hidden="1" customHeight="1" x14ac:dyDescent="0.25">
      <c r="A277" s="71">
        <v>271</v>
      </c>
      <c r="B277" s="71" t="s">
        <v>64</v>
      </c>
      <c r="C277" s="144" t="s">
        <v>521</v>
      </c>
      <c r="D277" s="346"/>
      <c r="E277" s="144"/>
      <c r="F277" s="144" t="s">
        <v>522</v>
      </c>
      <c r="G277" s="468">
        <v>41743</v>
      </c>
      <c r="H277" s="147">
        <v>41743</v>
      </c>
      <c r="I277" s="323">
        <v>240.1</v>
      </c>
      <c r="J277" s="198">
        <v>240.1</v>
      </c>
      <c r="K277" s="198"/>
      <c r="L277" s="144" t="s">
        <v>453</v>
      </c>
      <c r="M277" s="147" t="s">
        <v>25</v>
      </c>
      <c r="N277" s="147">
        <v>41764</v>
      </c>
      <c r="O277" s="300"/>
      <c r="P277" s="144"/>
      <c r="Q277" s="151">
        <v>240.1</v>
      </c>
      <c r="R277" s="151"/>
      <c r="S277" s="144"/>
      <c r="T277" s="144"/>
    </row>
    <row r="278" spans="1:20" ht="15" hidden="1" customHeight="1" x14ac:dyDescent="0.25">
      <c r="A278" s="71">
        <v>272</v>
      </c>
      <c r="B278" s="71" t="s">
        <v>64</v>
      </c>
      <c r="C278" s="144" t="s">
        <v>523</v>
      </c>
      <c r="D278" s="346"/>
      <c r="E278" s="144"/>
      <c r="F278" s="144" t="s">
        <v>524</v>
      </c>
      <c r="G278" s="468">
        <v>41740</v>
      </c>
      <c r="H278" s="147">
        <v>41740</v>
      </c>
      <c r="I278" s="323">
        <v>2401.1</v>
      </c>
      <c r="J278" s="198">
        <v>2401.1</v>
      </c>
      <c r="K278" s="198"/>
      <c r="L278" s="144" t="s">
        <v>16</v>
      </c>
      <c r="M278" s="147" t="s">
        <v>25</v>
      </c>
      <c r="N278" s="147">
        <v>41781</v>
      </c>
      <c r="O278" s="300"/>
      <c r="P278" s="144"/>
      <c r="Q278" s="151">
        <v>2401.1</v>
      </c>
      <c r="R278" s="151"/>
      <c r="S278" s="144"/>
      <c r="T278" s="144"/>
    </row>
    <row r="279" spans="1:20" ht="15" hidden="1" customHeight="1" x14ac:dyDescent="0.25">
      <c r="A279" s="71">
        <v>273</v>
      </c>
      <c r="B279" s="71" t="s">
        <v>69</v>
      </c>
      <c r="C279" s="144" t="s">
        <v>525</v>
      </c>
      <c r="D279" s="346"/>
      <c r="E279" s="143"/>
      <c r="F279" s="144" t="s">
        <v>306</v>
      </c>
      <c r="G279" s="467">
        <v>41737</v>
      </c>
      <c r="H279" s="145">
        <v>41737</v>
      </c>
      <c r="I279" s="384">
        <v>129.6</v>
      </c>
      <c r="J279" s="195">
        <v>155.52000000000001</v>
      </c>
      <c r="K279" s="195"/>
      <c r="L279" s="144" t="s">
        <v>16</v>
      </c>
      <c r="M279" s="149" t="s">
        <v>25</v>
      </c>
      <c r="N279" s="145">
        <v>41751</v>
      </c>
      <c r="O279" s="300"/>
      <c r="P279" s="144"/>
      <c r="Q279" s="144"/>
      <c r="R279" s="144"/>
      <c r="S279" s="144"/>
      <c r="T279" s="144"/>
    </row>
    <row r="280" spans="1:20" ht="45" hidden="1" customHeight="1" x14ac:dyDescent="0.25">
      <c r="A280" s="71">
        <v>274</v>
      </c>
      <c r="B280" s="71" t="s">
        <v>64</v>
      </c>
      <c r="C280" s="144" t="s">
        <v>526</v>
      </c>
      <c r="D280" s="346"/>
      <c r="E280" s="144"/>
      <c r="F280" s="144" t="s">
        <v>527</v>
      </c>
      <c r="G280" s="468">
        <v>41736</v>
      </c>
      <c r="H280" s="147">
        <v>41736</v>
      </c>
      <c r="I280" s="323">
        <v>1363.7</v>
      </c>
      <c r="J280" s="198">
        <v>1363.7</v>
      </c>
      <c r="K280" s="198"/>
      <c r="L280" s="144" t="s">
        <v>453</v>
      </c>
      <c r="M280" s="147" t="s">
        <v>25</v>
      </c>
      <c r="N280" s="147">
        <v>41764</v>
      </c>
      <c r="O280" s="300"/>
      <c r="P280" s="144"/>
      <c r="Q280" s="151">
        <f>224.1+242.4</f>
        <v>466.5</v>
      </c>
      <c r="R280" s="151"/>
      <c r="S280" s="144" t="s">
        <v>5136</v>
      </c>
      <c r="T280" s="144"/>
    </row>
    <row r="281" spans="1:20" ht="30" hidden="1" customHeight="1" x14ac:dyDescent="0.25">
      <c r="A281" s="71">
        <v>275</v>
      </c>
      <c r="B281" s="71" t="s">
        <v>36</v>
      </c>
      <c r="C281" s="144" t="s">
        <v>528</v>
      </c>
      <c r="D281" s="346"/>
      <c r="E281" s="144"/>
      <c r="F281" s="144" t="s">
        <v>529</v>
      </c>
      <c r="G281" s="468">
        <v>41744</v>
      </c>
      <c r="H281" s="147">
        <v>41744</v>
      </c>
      <c r="I281" s="323">
        <v>249.91</v>
      </c>
      <c r="J281" s="198">
        <v>299.89</v>
      </c>
      <c r="K281" s="198"/>
      <c r="L281" s="144" t="s">
        <v>153</v>
      </c>
      <c r="M281" s="147">
        <v>41754</v>
      </c>
      <c r="N281" s="147">
        <v>41754</v>
      </c>
      <c r="O281" s="300"/>
      <c r="P281" s="144"/>
      <c r="Q281" s="144"/>
      <c r="R281" s="144"/>
      <c r="S281" s="144"/>
      <c r="T281" s="144"/>
    </row>
    <row r="282" spans="1:20" ht="15" hidden="1" customHeight="1" x14ac:dyDescent="0.25">
      <c r="A282" s="71">
        <v>276</v>
      </c>
      <c r="B282" s="71" t="s">
        <v>163</v>
      </c>
      <c r="C282" s="144" t="s">
        <v>2885</v>
      </c>
      <c r="D282" s="346"/>
      <c r="E282" s="144"/>
      <c r="F282" s="144" t="s">
        <v>530</v>
      </c>
      <c r="G282" s="468">
        <v>41747</v>
      </c>
      <c r="H282" s="147">
        <v>41747</v>
      </c>
      <c r="I282" s="323">
        <v>434</v>
      </c>
      <c r="J282" s="198">
        <v>520.79999999999995</v>
      </c>
      <c r="K282" s="198"/>
      <c r="L282" s="144" t="s">
        <v>16</v>
      </c>
      <c r="M282" s="147" t="s">
        <v>25</v>
      </c>
      <c r="N282" s="147">
        <v>41796</v>
      </c>
      <c r="O282" s="300"/>
      <c r="P282" s="144"/>
      <c r="Q282" s="144"/>
      <c r="R282" s="144"/>
      <c r="S282" s="144"/>
      <c r="T282" s="144" t="s">
        <v>1</v>
      </c>
    </row>
    <row r="283" spans="1:20" ht="30" hidden="1" customHeight="1" x14ac:dyDescent="0.25">
      <c r="A283" s="76">
        <v>277</v>
      </c>
      <c r="B283" s="76" t="s">
        <v>170</v>
      </c>
      <c r="C283" s="146"/>
      <c r="D283" s="376"/>
      <c r="E283" s="146"/>
      <c r="F283" s="146" t="s">
        <v>531</v>
      </c>
      <c r="G283" s="185">
        <v>41740</v>
      </c>
      <c r="H283" s="164">
        <v>41740</v>
      </c>
      <c r="I283" s="125">
        <v>137.08000000000001</v>
      </c>
      <c r="J283" s="395">
        <v>164.5</v>
      </c>
      <c r="K283" s="395"/>
      <c r="L283" s="146" t="s">
        <v>16</v>
      </c>
      <c r="M283" s="164">
        <v>41759</v>
      </c>
      <c r="N283" s="164">
        <v>41803</v>
      </c>
      <c r="O283" s="302"/>
      <c r="P283" s="146"/>
      <c r="Q283" s="146"/>
      <c r="R283" s="146"/>
      <c r="S283" s="146"/>
      <c r="T283" s="146" t="s">
        <v>1</v>
      </c>
    </row>
    <row r="284" spans="1:20" ht="30" hidden="1" customHeight="1" x14ac:dyDescent="0.25">
      <c r="A284" s="74">
        <v>278</v>
      </c>
      <c r="B284" s="74" t="s">
        <v>262</v>
      </c>
      <c r="C284" s="146"/>
      <c r="D284" s="376"/>
      <c r="E284" s="146"/>
      <c r="F284" s="146" t="s">
        <v>532</v>
      </c>
      <c r="G284" s="185">
        <v>41747</v>
      </c>
      <c r="H284" s="164">
        <v>41747</v>
      </c>
      <c r="I284" s="125">
        <v>5104.87</v>
      </c>
      <c r="J284" s="395">
        <v>5104.87</v>
      </c>
      <c r="K284" s="395"/>
      <c r="L284" s="146" t="s">
        <v>16</v>
      </c>
      <c r="M284" s="164">
        <v>41777</v>
      </c>
      <c r="N284" s="164">
        <v>41803</v>
      </c>
      <c r="O284" s="302"/>
      <c r="P284" s="146"/>
      <c r="Q284" s="146"/>
      <c r="R284" s="146"/>
      <c r="S284" s="146"/>
      <c r="T284" s="146"/>
    </row>
    <row r="285" spans="1:20" ht="30" hidden="1" customHeight="1" x14ac:dyDescent="0.25">
      <c r="A285" s="74">
        <v>279</v>
      </c>
      <c r="B285" s="74" t="s">
        <v>262</v>
      </c>
      <c r="C285" s="146"/>
      <c r="D285" s="376"/>
      <c r="E285" s="146"/>
      <c r="F285" s="146" t="s">
        <v>533</v>
      </c>
      <c r="G285" s="185">
        <v>41747</v>
      </c>
      <c r="H285" s="164">
        <v>41747</v>
      </c>
      <c r="I285" s="125">
        <v>29499.75</v>
      </c>
      <c r="J285" s="395">
        <v>29499.75</v>
      </c>
      <c r="K285" s="395"/>
      <c r="L285" s="146" t="s">
        <v>28</v>
      </c>
      <c r="M285" s="164">
        <v>41777</v>
      </c>
      <c r="N285" s="164">
        <v>41834</v>
      </c>
      <c r="O285" s="302"/>
      <c r="P285" s="146"/>
      <c r="Q285" s="146"/>
      <c r="R285" s="146"/>
      <c r="S285" s="146"/>
      <c r="T285" s="146"/>
    </row>
    <row r="286" spans="1:20" ht="15" hidden="1" customHeight="1" x14ac:dyDescent="0.25">
      <c r="A286" s="71">
        <v>280</v>
      </c>
      <c r="B286" s="71" t="s">
        <v>39</v>
      </c>
      <c r="C286" s="144" t="s">
        <v>534</v>
      </c>
      <c r="D286" s="346"/>
      <c r="E286" s="144"/>
      <c r="F286" s="144" t="s">
        <v>535</v>
      </c>
      <c r="G286" s="468">
        <v>41744</v>
      </c>
      <c r="H286" s="147">
        <v>41744</v>
      </c>
      <c r="I286" s="323">
        <v>50.41</v>
      </c>
      <c r="J286" s="198">
        <v>60.49</v>
      </c>
      <c r="K286" s="198"/>
      <c r="L286" s="144" t="s">
        <v>34</v>
      </c>
      <c r="M286" s="147">
        <v>41754</v>
      </c>
      <c r="N286" s="147" t="s">
        <v>5094</v>
      </c>
      <c r="O286" s="300"/>
      <c r="P286" s="144"/>
      <c r="Q286" s="144"/>
      <c r="R286" s="144"/>
      <c r="S286" s="144"/>
      <c r="T286" s="144"/>
    </row>
    <row r="287" spans="1:20" ht="15" hidden="1" customHeight="1" x14ac:dyDescent="0.25">
      <c r="A287" s="74">
        <v>281</v>
      </c>
      <c r="B287" s="74" t="s">
        <v>536</v>
      </c>
      <c r="C287" s="146" t="s">
        <v>537</v>
      </c>
      <c r="D287" s="376"/>
      <c r="E287" s="146"/>
      <c r="F287" s="146" t="s">
        <v>538</v>
      </c>
      <c r="G287" s="185">
        <v>41737</v>
      </c>
      <c r="H287" s="164">
        <v>41737</v>
      </c>
      <c r="I287" s="125">
        <v>954</v>
      </c>
      <c r="J287" s="395">
        <v>1144.8</v>
      </c>
      <c r="K287" s="395"/>
      <c r="L287" s="146" t="s">
        <v>16</v>
      </c>
      <c r="M287" s="164">
        <v>41737</v>
      </c>
      <c r="N287" s="164">
        <v>41803</v>
      </c>
      <c r="O287" s="302"/>
      <c r="P287" s="146"/>
      <c r="Q287" s="146"/>
      <c r="R287" s="146"/>
      <c r="S287" s="146"/>
      <c r="T287" s="146"/>
    </row>
    <row r="288" spans="1:20" ht="30" hidden="1" customHeight="1" x14ac:dyDescent="0.25">
      <c r="A288" s="74">
        <v>282</v>
      </c>
      <c r="B288" s="74" t="s">
        <v>536</v>
      </c>
      <c r="C288" s="146" t="s">
        <v>539</v>
      </c>
      <c r="D288" s="376"/>
      <c r="E288" s="146"/>
      <c r="F288" s="146" t="s">
        <v>540</v>
      </c>
      <c r="G288" s="185">
        <v>41737</v>
      </c>
      <c r="H288" s="164">
        <v>41737</v>
      </c>
      <c r="I288" s="125">
        <v>722</v>
      </c>
      <c r="J288" s="395">
        <v>866.4</v>
      </c>
      <c r="K288" s="395"/>
      <c r="L288" s="146" t="s">
        <v>16</v>
      </c>
      <c r="M288" s="164">
        <v>41737</v>
      </c>
      <c r="N288" s="164">
        <v>41803</v>
      </c>
      <c r="O288" s="302"/>
      <c r="P288" s="146"/>
      <c r="Q288" s="146"/>
      <c r="R288" s="146"/>
      <c r="S288" s="146"/>
      <c r="T288" s="146"/>
    </row>
    <row r="289" spans="1:20" ht="30" hidden="1" customHeight="1" x14ac:dyDescent="0.25">
      <c r="A289" s="71">
        <v>283</v>
      </c>
      <c r="B289" s="71" t="s">
        <v>84</v>
      </c>
      <c r="C289" s="144">
        <v>132924</v>
      </c>
      <c r="D289" s="346"/>
      <c r="E289" s="144"/>
      <c r="F289" s="144" t="s">
        <v>541</v>
      </c>
      <c r="G289" s="468">
        <v>41745</v>
      </c>
      <c r="H289" s="147">
        <v>41745</v>
      </c>
      <c r="I289" s="133">
        <v>364.49</v>
      </c>
      <c r="J289" s="200">
        <v>300</v>
      </c>
      <c r="K289" s="200"/>
      <c r="L289" s="144" t="s">
        <v>453</v>
      </c>
      <c r="M289" s="147">
        <v>41775</v>
      </c>
      <c r="N289" s="147">
        <v>41807</v>
      </c>
      <c r="O289" s="300"/>
      <c r="P289" s="144"/>
      <c r="Q289" s="144"/>
      <c r="R289" s="144"/>
      <c r="S289" s="144"/>
      <c r="T289" s="144" t="s">
        <v>1</v>
      </c>
    </row>
    <row r="290" spans="1:20" ht="30" hidden="1" customHeight="1" x14ac:dyDescent="0.25">
      <c r="A290" s="71">
        <v>284</v>
      </c>
      <c r="B290" s="71" t="s">
        <v>542</v>
      </c>
      <c r="C290" s="144">
        <v>91623103</v>
      </c>
      <c r="D290" s="346"/>
      <c r="E290" s="144"/>
      <c r="F290" s="144" t="s">
        <v>543</v>
      </c>
      <c r="G290" s="468">
        <v>41738</v>
      </c>
      <c r="H290" s="147">
        <v>41738</v>
      </c>
      <c r="I290" s="323">
        <v>563.89</v>
      </c>
      <c r="J290" s="198">
        <v>676.67</v>
      </c>
      <c r="K290" s="198"/>
      <c r="L290" s="144" t="s">
        <v>453</v>
      </c>
      <c r="M290" s="147">
        <v>41753</v>
      </c>
      <c r="N290" s="147">
        <v>41753</v>
      </c>
      <c r="O290" s="300"/>
      <c r="P290" s="144"/>
      <c r="Q290" s="144"/>
      <c r="R290" s="144"/>
      <c r="S290" s="144"/>
      <c r="T290" s="144"/>
    </row>
    <row r="291" spans="1:20" ht="30" hidden="1" customHeight="1" x14ac:dyDescent="0.25">
      <c r="A291" s="71">
        <v>285</v>
      </c>
      <c r="B291" s="71" t="s">
        <v>163</v>
      </c>
      <c r="C291" s="144" t="s">
        <v>544</v>
      </c>
      <c r="D291" s="346"/>
      <c r="E291" s="144"/>
      <c r="F291" s="144" t="s">
        <v>545</v>
      </c>
      <c r="G291" s="468">
        <v>41754</v>
      </c>
      <c r="H291" s="147">
        <v>41754</v>
      </c>
      <c r="I291" s="323">
        <v>56</v>
      </c>
      <c r="J291" s="198">
        <v>67.2</v>
      </c>
      <c r="K291" s="198"/>
      <c r="L291" s="144" t="s">
        <v>453</v>
      </c>
      <c r="M291" s="147">
        <v>41754</v>
      </c>
      <c r="N291" s="147">
        <v>41803</v>
      </c>
      <c r="O291" s="300"/>
      <c r="P291" s="144"/>
      <c r="Q291" s="144"/>
      <c r="R291" s="144"/>
      <c r="S291" s="144"/>
      <c r="T291" s="144" t="s">
        <v>1</v>
      </c>
    </row>
    <row r="292" spans="1:20" ht="15" hidden="1" customHeight="1" x14ac:dyDescent="0.25">
      <c r="A292" s="71">
        <v>286</v>
      </c>
      <c r="B292" s="71" t="s">
        <v>36</v>
      </c>
      <c r="C292" s="144">
        <v>69681129</v>
      </c>
      <c r="D292" s="346"/>
      <c r="E292" s="144"/>
      <c r="F292" s="144" t="s">
        <v>546</v>
      </c>
      <c r="G292" s="468">
        <v>41729</v>
      </c>
      <c r="H292" s="147">
        <v>41729</v>
      </c>
      <c r="I292" s="323">
        <v>1580.72</v>
      </c>
      <c r="J292" s="198">
        <v>1893.66</v>
      </c>
      <c r="K292" s="198"/>
      <c r="L292" s="144" t="s">
        <v>34</v>
      </c>
      <c r="M292" s="147">
        <v>41763</v>
      </c>
      <c r="N292" s="147" t="s">
        <v>5094</v>
      </c>
      <c r="O292" s="301"/>
      <c r="P292" s="144"/>
      <c r="Q292" s="144"/>
      <c r="R292" s="144"/>
      <c r="S292" s="144"/>
      <c r="T292" s="144"/>
    </row>
    <row r="293" spans="1:20" ht="15" hidden="1" customHeight="1" x14ac:dyDescent="0.25">
      <c r="A293" s="71">
        <v>287</v>
      </c>
      <c r="B293" s="71" t="s">
        <v>69</v>
      </c>
      <c r="C293" s="144" t="s">
        <v>547</v>
      </c>
      <c r="D293" s="346"/>
      <c r="E293" s="144"/>
      <c r="F293" s="144" t="s">
        <v>548</v>
      </c>
      <c r="G293" s="468">
        <v>41757</v>
      </c>
      <c r="H293" s="147">
        <v>41757</v>
      </c>
      <c r="I293" s="323">
        <v>5</v>
      </c>
      <c r="J293" s="198">
        <v>6</v>
      </c>
      <c r="K293" s="198"/>
      <c r="L293" s="144" t="s">
        <v>16</v>
      </c>
      <c r="M293" s="147">
        <v>41757</v>
      </c>
      <c r="N293" s="147"/>
      <c r="O293" s="301"/>
      <c r="P293" s="144"/>
      <c r="Q293" s="144"/>
      <c r="R293" s="144"/>
      <c r="S293" s="144"/>
      <c r="T293" s="144"/>
    </row>
    <row r="294" spans="1:20" ht="15" hidden="1" customHeight="1" x14ac:dyDescent="0.25">
      <c r="A294" s="71">
        <v>288</v>
      </c>
      <c r="B294" s="71" t="s">
        <v>477</v>
      </c>
      <c r="C294" s="144" t="s">
        <v>549</v>
      </c>
      <c r="D294" s="346"/>
      <c r="E294" s="144"/>
      <c r="F294" s="144" t="s">
        <v>550</v>
      </c>
      <c r="G294" s="468">
        <v>41758</v>
      </c>
      <c r="H294" s="147">
        <v>41758</v>
      </c>
      <c r="I294" s="323">
        <v>830</v>
      </c>
      <c r="J294" s="198">
        <v>996</v>
      </c>
      <c r="K294" s="198"/>
      <c r="L294" s="144" t="s">
        <v>16</v>
      </c>
      <c r="M294" s="147">
        <v>41757</v>
      </c>
      <c r="N294" s="147">
        <v>42122</v>
      </c>
      <c r="O294" s="301"/>
      <c r="P294" s="144"/>
      <c r="Q294" s="144"/>
      <c r="R294" s="144"/>
      <c r="S294" s="144"/>
      <c r="T294" s="144"/>
    </row>
    <row r="295" spans="1:20" ht="15" hidden="1" customHeight="1" x14ac:dyDescent="0.25">
      <c r="A295" s="71">
        <v>289</v>
      </c>
      <c r="B295" s="71" t="s">
        <v>42</v>
      </c>
      <c r="C295" s="144" t="s">
        <v>551</v>
      </c>
      <c r="D295" s="346"/>
      <c r="E295" s="144"/>
      <c r="F295" s="144" t="s">
        <v>552</v>
      </c>
      <c r="G295" s="468">
        <v>41757</v>
      </c>
      <c r="H295" s="147">
        <v>41757</v>
      </c>
      <c r="I295" s="323">
        <v>6585.81</v>
      </c>
      <c r="J295" s="198">
        <v>6585.81</v>
      </c>
      <c r="K295" s="198"/>
      <c r="L295" s="144" t="s">
        <v>453</v>
      </c>
      <c r="M295" s="147">
        <v>41757</v>
      </c>
      <c r="N295" s="147"/>
      <c r="O295" s="301"/>
      <c r="P295" s="144"/>
      <c r="Q295" s="144"/>
      <c r="R295" s="144"/>
      <c r="S295" s="144"/>
      <c r="T295" s="144"/>
    </row>
    <row r="296" spans="1:20" ht="15" hidden="1" customHeight="1" x14ac:dyDescent="0.25">
      <c r="A296" s="70">
        <v>290</v>
      </c>
      <c r="B296" s="70" t="s">
        <v>938</v>
      </c>
      <c r="C296" s="143"/>
      <c r="D296" s="346"/>
      <c r="E296" s="143"/>
      <c r="F296" s="144" t="s">
        <v>553</v>
      </c>
      <c r="G296" s="467">
        <v>41758</v>
      </c>
      <c r="H296" s="145">
        <v>41758</v>
      </c>
      <c r="I296" s="384">
        <v>1542</v>
      </c>
      <c r="J296" s="195">
        <v>1850</v>
      </c>
      <c r="K296" s="195"/>
      <c r="L296" s="143" t="s">
        <v>16</v>
      </c>
      <c r="M296" s="145">
        <v>41757</v>
      </c>
      <c r="N296" s="145" t="s">
        <v>20</v>
      </c>
      <c r="O296" s="301"/>
      <c r="P296" s="144"/>
      <c r="Q296" s="144"/>
      <c r="R296" s="144"/>
      <c r="S296" s="144"/>
      <c r="T296" s="144"/>
    </row>
    <row r="297" spans="1:20" ht="45" hidden="1" customHeight="1" x14ac:dyDescent="0.25">
      <c r="A297" s="74">
        <v>291</v>
      </c>
      <c r="B297" s="74" t="s">
        <v>5299</v>
      </c>
      <c r="C297" s="141">
        <v>13144418</v>
      </c>
      <c r="D297" s="376"/>
      <c r="E297" s="141"/>
      <c r="F297" s="146" t="s">
        <v>5295</v>
      </c>
      <c r="G297" s="473">
        <v>41729</v>
      </c>
      <c r="H297" s="166">
        <v>41729</v>
      </c>
      <c r="I297" s="321">
        <f>+J297*1.381</f>
        <v>1070.2750000000001</v>
      </c>
      <c r="J297" s="203">
        <v>775</v>
      </c>
      <c r="K297" s="203"/>
      <c r="L297" s="141" t="s">
        <v>453</v>
      </c>
      <c r="M297" s="166">
        <v>41759</v>
      </c>
      <c r="N297" s="166">
        <v>41855</v>
      </c>
      <c r="O297" s="302"/>
      <c r="P297" s="146"/>
      <c r="Q297" s="146"/>
      <c r="R297" s="146"/>
      <c r="S297" s="146"/>
      <c r="T297" s="146" t="s">
        <v>3</v>
      </c>
    </row>
    <row r="298" spans="1:20" ht="15" hidden="1" customHeight="1" x14ac:dyDescent="0.25">
      <c r="A298" s="77">
        <v>292</v>
      </c>
      <c r="B298" s="77" t="s">
        <v>137</v>
      </c>
      <c r="C298" s="141">
        <v>34489</v>
      </c>
      <c r="D298" s="376"/>
      <c r="E298" s="141"/>
      <c r="F298" s="146" t="s">
        <v>554</v>
      </c>
      <c r="G298" s="473">
        <v>41751</v>
      </c>
      <c r="H298" s="166">
        <v>41751</v>
      </c>
      <c r="I298" s="68">
        <v>95</v>
      </c>
      <c r="J298" s="399">
        <v>114</v>
      </c>
      <c r="K298" s="399"/>
      <c r="L298" s="141" t="s">
        <v>453</v>
      </c>
      <c r="M298" s="166">
        <v>41759</v>
      </c>
      <c r="N298" s="166">
        <v>41803</v>
      </c>
      <c r="O298" s="302"/>
      <c r="P298" s="146"/>
      <c r="Q298" s="146"/>
      <c r="R298" s="146"/>
      <c r="S298" s="146"/>
      <c r="T298" s="146"/>
    </row>
    <row r="299" spans="1:20" ht="45" hidden="1" customHeight="1" x14ac:dyDescent="0.25">
      <c r="A299" s="77">
        <v>293</v>
      </c>
      <c r="B299" s="77" t="s">
        <v>441</v>
      </c>
      <c r="C299" s="141" t="s">
        <v>555</v>
      </c>
      <c r="D299" s="376"/>
      <c r="E299" s="141"/>
      <c r="F299" s="146" t="s">
        <v>556</v>
      </c>
      <c r="G299" s="473">
        <v>41757</v>
      </c>
      <c r="H299" s="166">
        <v>41757</v>
      </c>
      <c r="I299" s="68">
        <v>1205.0999999999999</v>
      </c>
      <c r="J299" s="399">
        <v>1446.12</v>
      </c>
      <c r="K299" s="399"/>
      <c r="L299" s="141" t="s">
        <v>453</v>
      </c>
      <c r="M299" s="166" t="s">
        <v>25</v>
      </c>
      <c r="N299" s="166">
        <v>41802</v>
      </c>
      <c r="O299" s="302"/>
      <c r="P299" s="183"/>
      <c r="Q299" s="146"/>
      <c r="R299" s="146"/>
      <c r="S299" s="146"/>
      <c r="T299" s="146"/>
    </row>
    <row r="300" spans="1:20" ht="30" hidden="1" customHeight="1" x14ac:dyDescent="0.25">
      <c r="A300" s="70">
        <v>294</v>
      </c>
      <c r="B300" s="70" t="s">
        <v>112</v>
      </c>
      <c r="C300" s="143">
        <v>13</v>
      </c>
      <c r="D300" s="346"/>
      <c r="E300" s="143"/>
      <c r="F300" s="144" t="s">
        <v>557</v>
      </c>
      <c r="G300" s="467">
        <v>41757</v>
      </c>
      <c r="H300" s="145">
        <v>41757</v>
      </c>
      <c r="I300" s="384">
        <v>1390</v>
      </c>
      <c r="J300" s="195">
        <v>1390</v>
      </c>
      <c r="K300" s="195"/>
      <c r="L300" s="143" t="s">
        <v>16</v>
      </c>
      <c r="M300" s="145" t="s">
        <v>25</v>
      </c>
      <c r="N300" s="145">
        <v>41773</v>
      </c>
      <c r="O300" s="300"/>
      <c r="P300" s="144"/>
      <c r="Q300" s="144"/>
      <c r="R300" s="144"/>
      <c r="S300" s="144"/>
      <c r="T300" s="144" t="s">
        <v>1</v>
      </c>
    </row>
    <row r="301" spans="1:20" ht="30" hidden="1" customHeight="1" x14ac:dyDescent="0.25">
      <c r="A301" s="77">
        <v>295</v>
      </c>
      <c r="B301" s="77" t="s">
        <v>67</v>
      </c>
      <c r="C301" s="141">
        <v>557997</v>
      </c>
      <c r="D301" s="376"/>
      <c r="E301" s="141"/>
      <c r="F301" s="146" t="s">
        <v>558</v>
      </c>
      <c r="G301" s="473">
        <v>41757</v>
      </c>
      <c r="H301" s="166">
        <v>41757</v>
      </c>
      <c r="I301" s="68">
        <v>504.61</v>
      </c>
      <c r="J301" s="399">
        <v>605.52</v>
      </c>
      <c r="K301" s="399"/>
      <c r="L301" s="141" t="s">
        <v>16</v>
      </c>
      <c r="M301" s="166">
        <v>41820</v>
      </c>
      <c r="N301" s="166">
        <v>41830</v>
      </c>
      <c r="O301" s="309" t="s">
        <v>4053</v>
      </c>
      <c r="P301" s="146"/>
      <c r="Q301" s="183">
        <v>94</v>
      </c>
      <c r="R301" s="183"/>
      <c r="S301" s="146"/>
      <c r="T301" s="146" t="s">
        <v>3</v>
      </c>
    </row>
    <row r="302" spans="1:20" ht="15" hidden="1" customHeight="1" x14ac:dyDescent="0.25">
      <c r="A302" s="70">
        <v>296</v>
      </c>
      <c r="B302" s="70" t="s">
        <v>559</v>
      </c>
      <c r="C302" s="143" t="s">
        <v>560</v>
      </c>
      <c r="D302" s="346"/>
      <c r="E302" s="143"/>
      <c r="F302" s="144" t="s">
        <v>561</v>
      </c>
      <c r="G302" s="467">
        <v>41732</v>
      </c>
      <c r="H302" s="145">
        <v>41732</v>
      </c>
      <c r="I302" s="384">
        <v>200</v>
      </c>
      <c r="J302" s="195">
        <v>240</v>
      </c>
      <c r="K302" s="195"/>
      <c r="L302" s="143" t="s">
        <v>453</v>
      </c>
      <c r="M302" s="145">
        <v>41759</v>
      </c>
      <c r="N302" s="145">
        <v>41759</v>
      </c>
      <c r="O302" s="300"/>
      <c r="P302" s="144"/>
      <c r="Q302" s="144"/>
      <c r="R302" s="144"/>
      <c r="S302" s="144"/>
      <c r="T302" s="144"/>
    </row>
    <row r="303" spans="1:20" ht="15" hidden="1" customHeight="1" x14ac:dyDescent="0.25">
      <c r="A303" s="70">
        <v>297</v>
      </c>
      <c r="B303" s="70" t="s">
        <v>448</v>
      </c>
      <c r="C303" s="143">
        <v>53981298</v>
      </c>
      <c r="D303" s="346"/>
      <c r="E303" s="143"/>
      <c r="F303" s="144" t="s">
        <v>562</v>
      </c>
      <c r="G303" s="467">
        <v>41754</v>
      </c>
      <c r="H303" s="145">
        <v>41754</v>
      </c>
      <c r="I303" s="384">
        <v>919.4</v>
      </c>
      <c r="J303" s="195">
        <v>1077.6400000000001</v>
      </c>
      <c r="K303" s="195"/>
      <c r="L303" s="143" t="s">
        <v>153</v>
      </c>
      <c r="M303" s="145">
        <v>41769</v>
      </c>
      <c r="N303" s="145" t="s">
        <v>5094</v>
      </c>
      <c r="O303" s="301"/>
      <c r="P303" s="144"/>
      <c r="Q303" s="144"/>
      <c r="R303" s="144"/>
      <c r="S303" s="144"/>
      <c r="T303" s="144"/>
    </row>
    <row r="304" spans="1:20" ht="30" hidden="1" customHeight="1" x14ac:dyDescent="0.25">
      <c r="A304" s="70">
        <v>298</v>
      </c>
      <c r="B304" s="70" t="s">
        <v>39</v>
      </c>
      <c r="C304" s="143" t="s">
        <v>563</v>
      </c>
      <c r="D304" s="346"/>
      <c r="E304" s="143"/>
      <c r="F304" s="144" t="s">
        <v>564</v>
      </c>
      <c r="G304" s="467">
        <v>41759</v>
      </c>
      <c r="H304" s="145">
        <v>41759</v>
      </c>
      <c r="I304" s="384">
        <v>54.92</v>
      </c>
      <c r="J304" s="195">
        <v>65.900000000000006</v>
      </c>
      <c r="K304" s="195"/>
      <c r="L304" s="143" t="s">
        <v>34</v>
      </c>
      <c r="M304" s="145">
        <v>41769</v>
      </c>
      <c r="N304" s="145" t="s">
        <v>5094</v>
      </c>
      <c r="O304" s="301"/>
      <c r="P304" s="144"/>
      <c r="Q304" s="144"/>
      <c r="R304" s="144"/>
      <c r="S304" s="144"/>
      <c r="T304" s="144"/>
    </row>
    <row r="305" spans="1:20" ht="30" hidden="1" customHeight="1" x14ac:dyDescent="0.25">
      <c r="A305" s="70">
        <v>299</v>
      </c>
      <c r="B305" s="70" t="s">
        <v>35</v>
      </c>
      <c r="C305" s="143" t="s">
        <v>2030</v>
      </c>
      <c r="D305" s="346"/>
      <c r="E305" s="143"/>
      <c r="F305" s="144" t="s">
        <v>3833</v>
      </c>
      <c r="G305" s="467">
        <v>41764</v>
      </c>
      <c r="H305" s="145">
        <v>41764</v>
      </c>
      <c r="I305" s="140">
        <v>8392.33</v>
      </c>
      <c r="J305" s="392">
        <v>9183.64</v>
      </c>
      <c r="K305" s="392"/>
      <c r="L305" s="143" t="s">
        <v>16</v>
      </c>
      <c r="M305" s="145" t="s">
        <v>25</v>
      </c>
      <c r="N305" s="145">
        <v>41772</v>
      </c>
      <c r="O305" s="534" t="s">
        <v>3827</v>
      </c>
      <c r="P305" s="144"/>
      <c r="Q305" s="144"/>
      <c r="R305" s="144"/>
      <c r="S305" s="144"/>
      <c r="T305" s="144"/>
    </row>
    <row r="306" spans="1:20" ht="30" hidden="1" customHeight="1" x14ac:dyDescent="0.25">
      <c r="A306" s="77">
        <v>300</v>
      </c>
      <c r="B306" s="77" t="s">
        <v>67</v>
      </c>
      <c r="C306" s="141">
        <v>558725</v>
      </c>
      <c r="D306" s="376"/>
      <c r="E306" s="141"/>
      <c r="F306" s="146" t="s">
        <v>558</v>
      </c>
      <c r="G306" s="473">
        <v>41759</v>
      </c>
      <c r="H306" s="166">
        <v>41759</v>
      </c>
      <c r="I306" s="68">
        <v>124.73</v>
      </c>
      <c r="J306" s="399">
        <v>149.68</v>
      </c>
      <c r="K306" s="399"/>
      <c r="L306" s="141" t="s">
        <v>453</v>
      </c>
      <c r="M306" s="166">
        <v>41820</v>
      </c>
      <c r="N306" s="166">
        <v>41830</v>
      </c>
      <c r="O306" s="302"/>
      <c r="P306" s="146"/>
      <c r="Q306" s="183">
        <v>59.63</v>
      </c>
      <c r="R306" s="183"/>
      <c r="S306" s="146"/>
      <c r="T306" s="146" t="s">
        <v>3</v>
      </c>
    </row>
    <row r="307" spans="1:20" ht="30" hidden="1" customHeight="1" x14ac:dyDescent="0.25">
      <c r="A307" s="77">
        <v>301</v>
      </c>
      <c r="B307" s="77" t="s">
        <v>72</v>
      </c>
      <c r="C307" s="141" t="s">
        <v>565</v>
      </c>
      <c r="D307" s="376"/>
      <c r="E307" s="141"/>
      <c r="F307" s="146" t="s">
        <v>566</v>
      </c>
      <c r="G307" s="473">
        <v>41732</v>
      </c>
      <c r="H307" s="166">
        <v>41732</v>
      </c>
      <c r="I307" s="68">
        <v>782</v>
      </c>
      <c r="J307" s="399">
        <v>782</v>
      </c>
      <c r="K307" s="399"/>
      <c r="L307" s="141" t="s">
        <v>16</v>
      </c>
      <c r="M307" s="166" t="s">
        <v>25</v>
      </c>
      <c r="N307" s="166">
        <v>41803</v>
      </c>
      <c r="O307" s="302"/>
      <c r="P307" s="146"/>
      <c r="Q307" s="183">
        <v>782</v>
      </c>
      <c r="R307" s="183"/>
      <c r="S307" s="146"/>
      <c r="T307" s="146"/>
    </row>
    <row r="308" spans="1:20" ht="30" hidden="1" customHeight="1" x14ac:dyDescent="0.25">
      <c r="A308" s="77">
        <v>302</v>
      </c>
      <c r="B308" s="77" t="s">
        <v>72</v>
      </c>
      <c r="C308" s="141" t="s">
        <v>567</v>
      </c>
      <c r="D308" s="376"/>
      <c r="E308" s="141"/>
      <c r="F308" s="146" t="s">
        <v>568</v>
      </c>
      <c r="G308" s="473">
        <v>41732</v>
      </c>
      <c r="H308" s="166">
        <v>41732</v>
      </c>
      <c r="I308" s="68">
        <v>102</v>
      </c>
      <c r="J308" s="399">
        <v>102</v>
      </c>
      <c r="K308" s="399"/>
      <c r="L308" s="141" t="s">
        <v>465</v>
      </c>
      <c r="M308" s="166" t="s">
        <v>25</v>
      </c>
      <c r="N308" s="166">
        <v>41834</v>
      </c>
      <c r="O308" s="302"/>
      <c r="P308" s="146"/>
      <c r="Q308" s="183">
        <v>102</v>
      </c>
      <c r="R308" s="183"/>
      <c r="S308" s="146"/>
      <c r="T308" s="146"/>
    </row>
    <row r="309" spans="1:20" ht="15" hidden="1" customHeight="1" x14ac:dyDescent="0.25">
      <c r="A309" s="77">
        <v>303</v>
      </c>
      <c r="B309" s="77" t="s">
        <v>72</v>
      </c>
      <c r="C309" s="146" t="s">
        <v>569</v>
      </c>
      <c r="D309" s="376"/>
      <c r="E309" s="141"/>
      <c r="F309" s="146" t="s">
        <v>570</v>
      </c>
      <c r="G309" s="473">
        <v>41737</v>
      </c>
      <c r="H309" s="166">
        <v>41737</v>
      </c>
      <c r="I309" s="68">
        <v>4200</v>
      </c>
      <c r="J309" s="399">
        <v>4200</v>
      </c>
      <c r="K309" s="399"/>
      <c r="L309" s="141" t="s">
        <v>28</v>
      </c>
      <c r="M309" s="166" t="s">
        <v>25</v>
      </c>
      <c r="N309" s="166">
        <v>41834</v>
      </c>
      <c r="O309" s="302"/>
      <c r="P309" s="146"/>
      <c r="Q309" s="183">
        <v>4200</v>
      </c>
      <c r="R309" s="183"/>
      <c r="S309" s="146"/>
      <c r="T309" s="146"/>
    </row>
    <row r="310" spans="1:20" ht="15" hidden="1" customHeight="1" x14ac:dyDescent="0.25">
      <c r="A310" s="77">
        <v>304</v>
      </c>
      <c r="B310" s="77" t="s">
        <v>72</v>
      </c>
      <c r="C310" s="146" t="s">
        <v>571</v>
      </c>
      <c r="D310" s="376"/>
      <c r="E310" s="141"/>
      <c r="F310" s="146" t="s">
        <v>572</v>
      </c>
      <c r="G310" s="473">
        <v>41732</v>
      </c>
      <c r="H310" s="166">
        <v>41732</v>
      </c>
      <c r="I310" s="68">
        <v>49</v>
      </c>
      <c r="J310" s="399">
        <v>49</v>
      </c>
      <c r="K310" s="399"/>
      <c r="L310" s="141" t="s">
        <v>453</v>
      </c>
      <c r="M310" s="166" t="s">
        <v>25</v>
      </c>
      <c r="N310" s="166">
        <v>41803</v>
      </c>
      <c r="O310" s="302"/>
      <c r="P310" s="146"/>
      <c r="Q310" s="146"/>
      <c r="R310" s="146"/>
      <c r="S310" s="146"/>
      <c r="T310" s="146"/>
    </row>
    <row r="311" spans="1:20" ht="15" hidden="1" customHeight="1" x14ac:dyDescent="0.25">
      <c r="A311" s="77">
        <v>305</v>
      </c>
      <c r="B311" s="77" t="s">
        <v>72</v>
      </c>
      <c r="C311" s="146" t="s">
        <v>573</v>
      </c>
      <c r="D311" s="376"/>
      <c r="E311" s="141"/>
      <c r="F311" s="146" t="s">
        <v>574</v>
      </c>
      <c r="G311" s="473">
        <v>41732</v>
      </c>
      <c r="H311" s="166">
        <v>41732</v>
      </c>
      <c r="I311" s="68">
        <v>49</v>
      </c>
      <c r="J311" s="399">
        <v>49</v>
      </c>
      <c r="K311" s="399"/>
      <c r="L311" s="141" t="s">
        <v>453</v>
      </c>
      <c r="M311" s="166" t="s">
        <v>25</v>
      </c>
      <c r="N311" s="166">
        <v>41803</v>
      </c>
      <c r="O311" s="302"/>
      <c r="P311" s="146"/>
      <c r="Q311" s="183">
        <v>49</v>
      </c>
      <c r="R311" s="183"/>
      <c r="S311" s="146"/>
      <c r="T311" s="146"/>
    </row>
    <row r="312" spans="1:20" ht="30" hidden="1" customHeight="1" x14ac:dyDescent="0.25">
      <c r="A312" s="77">
        <v>306</v>
      </c>
      <c r="B312" s="77" t="s">
        <v>72</v>
      </c>
      <c r="C312" s="146" t="s">
        <v>575</v>
      </c>
      <c r="D312" s="376"/>
      <c r="E312" s="141"/>
      <c r="F312" s="146" t="s">
        <v>576</v>
      </c>
      <c r="G312" s="473">
        <v>41732</v>
      </c>
      <c r="H312" s="166">
        <v>41732</v>
      </c>
      <c r="I312" s="68">
        <v>421</v>
      </c>
      <c r="J312" s="399">
        <v>421</v>
      </c>
      <c r="K312" s="399"/>
      <c r="L312" s="141" t="s">
        <v>453</v>
      </c>
      <c r="M312" s="166" t="s">
        <v>25</v>
      </c>
      <c r="N312" s="166">
        <v>41803</v>
      </c>
      <c r="O312" s="302"/>
      <c r="P312" s="146"/>
      <c r="Q312" s="183">
        <v>421</v>
      </c>
      <c r="R312" s="183"/>
      <c r="S312" s="146"/>
      <c r="T312" s="146"/>
    </row>
    <row r="313" spans="1:20" ht="15" hidden="1" customHeight="1" x14ac:dyDescent="0.25">
      <c r="A313" s="77">
        <v>307</v>
      </c>
      <c r="B313" s="77" t="s">
        <v>72</v>
      </c>
      <c r="C313" s="146" t="s">
        <v>577</v>
      </c>
      <c r="D313" s="376"/>
      <c r="E313" s="141"/>
      <c r="F313" s="146" t="s">
        <v>578</v>
      </c>
      <c r="G313" s="473">
        <v>41732</v>
      </c>
      <c r="H313" s="166">
        <v>41732</v>
      </c>
      <c r="I313" s="68">
        <v>49</v>
      </c>
      <c r="J313" s="399">
        <v>49</v>
      </c>
      <c r="K313" s="399"/>
      <c r="L313" s="141" t="s">
        <v>453</v>
      </c>
      <c r="M313" s="166" t="s">
        <v>25</v>
      </c>
      <c r="N313" s="166">
        <v>41803</v>
      </c>
      <c r="O313" s="302"/>
      <c r="P313" s="146"/>
      <c r="Q313" s="183">
        <v>49</v>
      </c>
      <c r="R313" s="183"/>
      <c r="S313" s="146"/>
      <c r="T313" s="146"/>
    </row>
    <row r="314" spans="1:20" ht="30" hidden="1" customHeight="1" x14ac:dyDescent="0.25">
      <c r="A314" s="71">
        <v>308</v>
      </c>
      <c r="B314" s="71" t="s">
        <v>4152</v>
      </c>
      <c r="C314" s="143"/>
      <c r="D314" s="346"/>
      <c r="E314" s="143"/>
      <c r="F314" s="144" t="s">
        <v>579</v>
      </c>
      <c r="G314" s="467">
        <v>41747</v>
      </c>
      <c r="H314" s="145">
        <v>41747</v>
      </c>
      <c r="I314" s="384">
        <v>1540</v>
      </c>
      <c r="J314" s="195">
        <v>1540</v>
      </c>
      <c r="K314" s="195"/>
      <c r="L314" s="143" t="s">
        <v>16</v>
      </c>
      <c r="M314" s="145">
        <v>41758</v>
      </c>
      <c r="N314" s="145"/>
      <c r="O314" s="347" t="s">
        <v>2278</v>
      </c>
      <c r="P314" s="144"/>
      <c r="Q314" s="144"/>
      <c r="R314" s="144"/>
      <c r="S314" s="144"/>
      <c r="T314" s="144"/>
    </row>
    <row r="315" spans="1:20" ht="15" hidden="1" customHeight="1" x14ac:dyDescent="0.25">
      <c r="A315" s="70">
        <v>309</v>
      </c>
      <c r="B315" s="70" t="s">
        <v>26</v>
      </c>
      <c r="C315" s="143">
        <v>100532</v>
      </c>
      <c r="D315" s="346"/>
      <c r="E315" s="143"/>
      <c r="F315" s="144" t="s">
        <v>580</v>
      </c>
      <c r="G315" s="467">
        <v>41759</v>
      </c>
      <c r="H315" s="145">
        <v>41759</v>
      </c>
      <c r="I315" s="384">
        <v>41088.54</v>
      </c>
      <c r="J315" s="195">
        <v>41088.54</v>
      </c>
      <c r="K315" s="195"/>
      <c r="L315" s="143" t="s">
        <v>16</v>
      </c>
      <c r="M315" s="145">
        <v>41769</v>
      </c>
      <c r="N315" s="145">
        <v>41773</v>
      </c>
      <c r="O315" s="300"/>
      <c r="P315" s="144"/>
      <c r="Q315" s="144"/>
      <c r="R315" s="144"/>
      <c r="S315" s="144"/>
      <c r="T315" s="144"/>
    </row>
    <row r="316" spans="1:20" ht="30" hidden="1" customHeight="1" x14ac:dyDescent="0.25">
      <c r="A316" s="74">
        <v>310</v>
      </c>
      <c r="B316" s="74" t="s">
        <v>5299</v>
      </c>
      <c r="C316" s="143">
        <v>133137</v>
      </c>
      <c r="D316" s="346"/>
      <c r="E316" s="143"/>
      <c r="F316" s="144" t="s">
        <v>5296</v>
      </c>
      <c r="G316" s="467">
        <v>41758</v>
      </c>
      <c r="H316" s="145">
        <v>41758</v>
      </c>
      <c r="I316" s="135">
        <v>513</v>
      </c>
      <c r="J316" s="200">
        <v>420</v>
      </c>
      <c r="K316" s="200"/>
      <c r="L316" s="143" t="s">
        <v>16</v>
      </c>
      <c r="M316" s="145">
        <v>41759</v>
      </c>
      <c r="N316" s="145">
        <v>41807</v>
      </c>
      <c r="O316" s="300"/>
      <c r="P316" s="144"/>
      <c r="Q316" s="144"/>
      <c r="R316" s="144"/>
      <c r="S316" s="144" t="s">
        <v>1</v>
      </c>
      <c r="T316" s="144"/>
    </row>
    <row r="317" spans="1:20" ht="30" hidden="1" customHeight="1" x14ac:dyDescent="0.25">
      <c r="A317" s="74">
        <v>311</v>
      </c>
      <c r="B317" s="74" t="s">
        <v>5299</v>
      </c>
      <c r="C317" s="143">
        <v>133138</v>
      </c>
      <c r="D317" s="346"/>
      <c r="E317" s="143"/>
      <c r="F317" s="144" t="s">
        <v>5297</v>
      </c>
      <c r="G317" s="467">
        <v>41758</v>
      </c>
      <c r="H317" s="145">
        <v>41758</v>
      </c>
      <c r="I317" s="135">
        <v>271</v>
      </c>
      <c r="J317" s="200">
        <v>222</v>
      </c>
      <c r="K317" s="200"/>
      <c r="L317" s="143" t="s">
        <v>16</v>
      </c>
      <c r="M317" s="145">
        <v>41759</v>
      </c>
      <c r="N317" s="145">
        <v>41807</v>
      </c>
      <c r="O317" s="300"/>
      <c r="P317" s="144"/>
      <c r="Q317" s="144"/>
      <c r="R317" s="144"/>
      <c r="S317" s="144" t="s">
        <v>1</v>
      </c>
      <c r="T317" s="144"/>
    </row>
    <row r="318" spans="1:20" ht="15" hidden="1" customHeight="1" x14ac:dyDescent="0.25">
      <c r="A318" s="70">
        <v>312</v>
      </c>
      <c r="B318" s="70" t="s">
        <v>30</v>
      </c>
      <c r="C318" s="143" t="s">
        <v>581</v>
      </c>
      <c r="D318" s="346"/>
      <c r="E318" s="143"/>
      <c r="F318" s="144" t="s">
        <v>582</v>
      </c>
      <c r="G318" s="467">
        <v>41759</v>
      </c>
      <c r="H318" s="145">
        <v>41759</v>
      </c>
      <c r="I318" s="384">
        <v>128.41999999999999</v>
      </c>
      <c r="J318" s="195">
        <v>128.41999999999999</v>
      </c>
      <c r="K318" s="195"/>
      <c r="L318" s="143" t="s">
        <v>47</v>
      </c>
      <c r="M318" s="145">
        <v>41789</v>
      </c>
      <c r="N318" s="145">
        <v>41787</v>
      </c>
      <c r="O318" s="300"/>
      <c r="P318" s="144"/>
      <c r="Q318" s="144"/>
      <c r="R318" s="144"/>
      <c r="S318" s="144"/>
      <c r="T318" s="144"/>
    </row>
    <row r="319" spans="1:20" ht="15" hidden="1" customHeight="1" x14ac:dyDescent="0.25">
      <c r="A319" s="77">
        <v>313</v>
      </c>
      <c r="B319" s="77" t="s">
        <v>427</v>
      </c>
      <c r="C319" s="141" t="s">
        <v>583</v>
      </c>
      <c r="D319" s="376"/>
      <c r="E319" s="141"/>
      <c r="F319" s="146" t="s">
        <v>1606</v>
      </c>
      <c r="G319" s="473">
        <v>41759</v>
      </c>
      <c r="H319" s="166">
        <v>41759</v>
      </c>
      <c r="I319" s="68">
        <v>91</v>
      </c>
      <c r="J319" s="399">
        <v>109.2</v>
      </c>
      <c r="K319" s="399"/>
      <c r="L319" s="141" t="s">
        <v>16</v>
      </c>
      <c r="M319" s="166">
        <v>41789</v>
      </c>
      <c r="N319" s="166">
        <v>41803</v>
      </c>
      <c r="O319" s="302"/>
      <c r="P319" s="146"/>
      <c r="Q319" s="146"/>
      <c r="R319" s="146"/>
      <c r="S319" s="146"/>
      <c r="T319" s="146"/>
    </row>
    <row r="320" spans="1:20" ht="90" hidden="1" customHeight="1" x14ac:dyDescent="0.25">
      <c r="A320" s="77">
        <v>314</v>
      </c>
      <c r="B320" s="77" t="s">
        <v>59</v>
      </c>
      <c r="C320" s="141">
        <v>5810295443</v>
      </c>
      <c r="D320" s="376"/>
      <c r="E320" s="141"/>
      <c r="F320" s="146" t="s">
        <v>584</v>
      </c>
      <c r="G320" s="473">
        <v>41759</v>
      </c>
      <c r="H320" s="166">
        <v>41759</v>
      </c>
      <c r="I320" s="68">
        <v>385.57</v>
      </c>
      <c r="J320" s="399">
        <v>462.68</v>
      </c>
      <c r="K320" s="399"/>
      <c r="L320" s="141" t="s">
        <v>16</v>
      </c>
      <c r="M320" s="166">
        <v>41789</v>
      </c>
      <c r="N320" s="166">
        <v>41803</v>
      </c>
      <c r="O320" s="302"/>
      <c r="P320" s="146"/>
      <c r="Q320" s="146"/>
      <c r="R320" s="146"/>
      <c r="S320" s="146"/>
      <c r="T320" s="146"/>
    </row>
    <row r="321" spans="1:20" ht="15" hidden="1" customHeight="1" x14ac:dyDescent="0.25">
      <c r="A321" s="70">
        <v>315</v>
      </c>
      <c r="B321" s="70" t="s">
        <v>448</v>
      </c>
      <c r="C321" s="143">
        <v>54032011</v>
      </c>
      <c r="D321" s="346"/>
      <c r="E321" s="143"/>
      <c r="F321" s="144" t="s">
        <v>585</v>
      </c>
      <c r="G321" s="467">
        <v>41785</v>
      </c>
      <c r="H321" s="145">
        <v>41785</v>
      </c>
      <c r="I321" s="384">
        <v>919.4</v>
      </c>
      <c r="J321" s="392">
        <v>1077.6400000000001</v>
      </c>
      <c r="K321" s="392"/>
      <c r="L321" s="143" t="s">
        <v>153</v>
      </c>
      <c r="M321" s="145">
        <v>41799</v>
      </c>
      <c r="N321" s="145">
        <v>41800</v>
      </c>
      <c r="O321" s="300"/>
      <c r="P321" s="144"/>
      <c r="Q321" s="144"/>
      <c r="R321" s="144"/>
      <c r="S321" s="144"/>
      <c r="T321" s="144"/>
    </row>
    <row r="322" spans="1:20" ht="15" hidden="1" customHeight="1" x14ac:dyDescent="0.25">
      <c r="A322" s="70">
        <v>316</v>
      </c>
      <c r="B322" s="70" t="s">
        <v>586</v>
      </c>
      <c r="C322" s="143">
        <v>20140126</v>
      </c>
      <c r="D322" s="346"/>
      <c r="E322" s="143"/>
      <c r="F322" s="144" t="s">
        <v>587</v>
      </c>
      <c r="G322" s="467">
        <v>41758</v>
      </c>
      <c r="H322" s="145">
        <v>41758</v>
      </c>
      <c r="I322" s="384">
        <v>5900</v>
      </c>
      <c r="J322" s="195">
        <v>5900</v>
      </c>
      <c r="K322" s="195"/>
      <c r="L322" s="143" t="s">
        <v>16</v>
      </c>
      <c r="M322" s="145">
        <v>41768</v>
      </c>
      <c r="N322" s="145" t="s">
        <v>20</v>
      </c>
      <c r="O322" s="301"/>
      <c r="P322" s="144"/>
      <c r="Q322" s="144"/>
      <c r="R322" s="144"/>
      <c r="S322" s="144"/>
      <c r="T322" s="144"/>
    </row>
    <row r="323" spans="1:20" ht="15" hidden="1" customHeight="1" x14ac:dyDescent="0.25">
      <c r="A323" s="70">
        <v>317</v>
      </c>
      <c r="B323" s="74" t="s">
        <v>5227</v>
      </c>
      <c r="C323" s="143" t="s">
        <v>588</v>
      </c>
      <c r="D323" s="346"/>
      <c r="E323" s="143"/>
      <c r="F323" s="144" t="s">
        <v>589</v>
      </c>
      <c r="G323" s="467">
        <v>41760</v>
      </c>
      <c r="H323" s="145">
        <v>41760</v>
      </c>
      <c r="I323" s="384">
        <v>54.51</v>
      </c>
      <c r="J323" s="195">
        <v>65.41</v>
      </c>
      <c r="K323" s="195"/>
      <c r="L323" s="143" t="s">
        <v>34</v>
      </c>
      <c r="M323" s="145">
        <v>41764</v>
      </c>
      <c r="N323" s="145">
        <v>41764</v>
      </c>
      <c r="O323" s="301"/>
      <c r="P323" s="144"/>
      <c r="Q323" s="144"/>
      <c r="R323" s="144"/>
      <c r="S323" s="144"/>
      <c r="T323" s="144"/>
    </row>
    <row r="324" spans="1:20" ht="30" hidden="1" customHeight="1" x14ac:dyDescent="0.25">
      <c r="A324" s="70">
        <v>318</v>
      </c>
      <c r="B324" s="70" t="s">
        <v>64</v>
      </c>
      <c r="C324" s="143" t="s">
        <v>590</v>
      </c>
      <c r="D324" s="346"/>
      <c r="E324" s="143"/>
      <c r="F324" s="144" t="s">
        <v>591</v>
      </c>
      <c r="G324" s="467">
        <v>41753</v>
      </c>
      <c r="H324" s="145">
        <v>41753</v>
      </c>
      <c r="I324" s="384">
        <v>880.4</v>
      </c>
      <c r="J324" s="195">
        <v>880.4</v>
      </c>
      <c r="K324" s="195"/>
      <c r="L324" s="143" t="s">
        <v>16</v>
      </c>
      <c r="M324" s="145" t="s">
        <v>25</v>
      </c>
      <c r="N324" s="145">
        <v>41781</v>
      </c>
      <c r="O324" s="300"/>
      <c r="P324" s="144"/>
      <c r="Q324" s="151">
        <v>880.4</v>
      </c>
      <c r="R324" s="151"/>
      <c r="S324" s="144"/>
      <c r="T324" s="144"/>
    </row>
    <row r="325" spans="1:20" ht="30" hidden="1" customHeight="1" x14ac:dyDescent="0.25">
      <c r="A325" s="70">
        <v>319</v>
      </c>
      <c r="B325" s="70" t="s">
        <v>64</v>
      </c>
      <c r="C325" s="143" t="s">
        <v>592</v>
      </c>
      <c r="D325" s="346"/>
      <c r="E325" s="143"/>
      <c r="F325" s="144" t="s">
        <v>593</v>
      </c>
      <c r="G325" s="467">
        <v>41757</v>
      </c>
      <c r="H325" s="145">
        <v>41757</v>
      </c>
      <c r="I325" s="384">
        <v>388.7</v>
      </c>
      <c r="J325" s="195">
        <v>388.7</v>
      </c>
      <c r="K325" s="195"/>
      <c r="L325" s="143" t="s">
        <v>16</v>
      </c>
      <c r="M325" s="145" t="s">
        <v>25</v>
      </c>
      <c r="N325" s="145">
        <v>41775</v>
      </c>
      <c r="O325" s="300"/>
      <c r="P325" s="144"/>
      <c r="Q325" s="151">
        <v>388.7</v>
      </c>
      <c r="R325" s="151"/>
      <c r="S325" s="144"/>
      <c r="T325" s="144"/>
    </row>
    <row r="326" spans="1:20" ht="30" hidden="1" customHeight="1" x14ac:dyDescent="0.25">
      <c r="A326" s="70">
        <v>320</v>
      </c>
      <c r="B326" s="70" t="s">
        <v>64</v>
      </c>
      <c r="C326" s="143" t="s">
        <v>594</v>
      </c>
      <c r="D326" s="346"/>
      <c r="E326" s="143"/>
      <c r="F326" s="144" t="s">
        <v>595</v>
      </c>
      <c r="G326" s="467">
        <v>41759</v>
      </c>
      <c r="H326" s="145">
        <v>41759</v>
      </c>
      <c r="I326" s="384">
        <v>388.7</v>
      </c>
      <c r="J326" s="195">
        <v>388.7</v>
      </c>
      <c r="K326" s="195"/>
      <c r="L326" s="143" t="s">
        <v>16</v>
      </c>
      <c r="M326" s="145" t="s">
        <v>25</v>
      </c>
      <c r="N326" s="145">
        <v>41775</v>
      </c>
      <c r="O326" s="300"/>
      <c r="P326" s="144"/>
      <c r="Q326" s="151">
        <v>388.7</v>
      </c>
      <c r="R326" s="151"/>
      <c r="S326" s="144"/>
      <c r="T326" s="144"/>
    </row>
    <row r="327" spans="1:20" ht="30" hidden="1" customHeight="1" x14ac:dyDescent="0.25">
      <c r="A327" s="70">
        <v>321</v>
      </c>
      <c r="B327" s="70" t="s">
        <v>95</v>
      </c>
      <c r="C327" s="143" t="s">
        <v>596</v>
      </c>
      <c r="D327" s="346"/>
      <c r="E327" s="143"/>
      <c r="F327" s="144" t="s">
        <v>597</v>
      </c>
      <c r="G327" s="467">
        <v>41760</v>
      </c>
      <c r="H327" s="145">
        <v>41760</v>
      </c>
      <c r="I327" s="384">
        <v>37.33</v>
      </c>
      <c r="J327" s="195">
        <v>44.8</v>
      </c>
      <c r="K327" s="195"/>
      <c r="L327" s="143" t="s">
        <v>34</v>
      </c>
      <c r="M327" s="145">
        <v>41790</v>
      </c>
      <c r="N327" s="145" t="s">
        <v>5094</v>
      </c>
      <c r="O327" s="301"/>
      <c r="P327" s="144"/>
      <c r="Q327" s="144"/>
      <c r="R327" s="144"/>
      <c r="S327" s="144"/>
      <c r="T327" s="144" t="s">
        <v>1</v>
      </c>
    </row>
    <row r="328" spans="1:20" ht="45" hidden="1" customHeight="1" x14ac:dyDescent="0.25">
      <c r="A328" s="77">
        <v>322</v>
      </c>
      <c r="B328" s="77" t="s">
        <v>598</v>
      </c>
      <c r="C328" s="141" t="s">
        <v>599</v>
      </c>
      <c r="D328" s="376"/>
      <c r="E328" s="141"/>
      <c r="F328" s="146" t="s">
        <v>600</v>
      </c>
      <c r="G328" s="473">
        <v>41773</v>
      </c>
      <c r="H328" s="166">
        <v>41773</v>
      </c>
      <c r="I328" s="68">
        <v>9513</v>
      </c>
      <c r="J328" s="399">
        <v>9513</v>
      </c>
      <c r="K328" s="399"/>
      <c r="L328" s="141" t="s">
        <v>601</v>
      </c>
      <c r="M328" s="166">
        <v>41773</v>
      </c>
      <c r="N328" s="166" t="s">
        <v>5094</v>
      </c>
      <c r="O328" s="303"/>
      <c r="P328" s="146"/>
      <c r="Q328" s="146"/>
      <c r="R328" s="146"/>
      <c r="S328" s="146"/>
      <c r="T328" s="146"/>
    </row>
    <row r="329" spans="1:20" ht="15" hidden="1" customHeight="1" x14ac:dyDescent="0.25">
      <c r="A329" s="79">
        <v>323</v>
      </c>
      <c r="B329" s="79" t="s">
        <v>1276</v>
      </c>
      <c r="C329" s="143" t="s">
        <v>602</v>
      </c>
      <c r="D329" s="346"/>
      <c r="E329" s="143"/>
      <c r="F329" s="144" t="s">
        <v>603</v>
      </c>
      <c r="G329" s="467">
        <v>41774</v>
      </c>
      <c r="H329" s="145">
        <v>41774</v>
      </c>
      <c r="I329" s="384">
        <v>54</v>
      </c>
      <c r="J329" s="195">
        <v>64.8</v>
      </c>
      <c r="K329" s="195"/>
      <c r="L329" s="143" t="s">
        <v>16</v>
      </c>
      <c r="M329" s="145" t="s">
        <v>25</v>
      </c>
      <c r="N329" s="145">
        <v>41775</v>
      </c>
      <c r="O329" s="300"/>
      <c r="P329" s="144"/>
      <c r="Q329" s="144"/>
      <c r="R329" s="144"/>
      <c r="S329" s="144"/>
      <c r="T329" s="144"/>
    </row>
    <row r="330" spans="1:20" ht="15" hidden="1" customHeight="1" x14ac:dyDescent="0.25">
      <c r="A330" s="77">
        <v>324</v>
      </c>
      <c r="B330" s="77" t="s">
        <v>604</v>
      </c>
      <c r="C330" s="141">
        <v>20140505</v>
      </c>
      <c r="D330" s="376"/>
      <c r="E330" s="141"/>
      <c r="F330" s="146" t="s">
        <v>605</v>
      </c>
      <c r="G330" s="473">
        <v>41764</v>
      </c>
      <c r="H330" s="166">
        <v>41764</v>
      </c>
      <c r="I330" s="68">
        <v>155</v>
      </c>
      <c r="J330" s="399">
        <v>155</v>
      </c>
      <c r="K330" s="399"/>
      <c r="L330" s="141" t="s">
        <v>16</v>
      </c>
      <c r="M330" s="166">
        <v>41789</v>
      </c>
      <c r="N330" s="166">
        <v>41803</v>
      </c>
      <c r="O330" s="302"/>
      <c r="P330" s="146"/>
      <c r="Q330" s="146"/>
      <c r="R330" s="146"/>
      <c r="S330" s="146"/>
      <c r="T330" s="146" t="s">
        <v>1</v>
      </c>
    </row>
    <row r="331" spans="1:20" ht="51" hidden="1" customHeight="1" x14ac:dyDescent="0.25">
      <c r="A331" s="70">
        <v>325</v>
      </c>
      <c r="B331" s="70" t="s">
        <v>36</v>
      </c>
      <c r="C331" s="143">
        <v>442026150</v>
      </c>
      <c r="D331" s="346"/>
      <c r="E331" s="143"/>
      <c r="F331" s="144" t="s">
        <v>606</v>
      </c>
      <c r="G331" s="467">
        <v>41775</v>
      </c>
      <c r="H331" s="145">
        <v>41775</v>
      </c>
      <c r="I331" s="384">
        <v>215.01</v>
      </c>
      <c r="J331" s="195">
        <v>258.01</v>
      </c>
      <c r="K331" s="195"/>
      <c r="L331" s="143" t="s">
        <v>153</v>
      </c>
      <c r="M331" s="145">
        <v>41784</v>
      </c>
      <c r="N331" s="145">
        <v>41784</v>
      </c>
      <c r="O331" s="301"/>
      <c r="P331" s="144"/>
      <c r="Q331" s="144"/>
      <c r="R331" s="144"/>
      <c r="S331" s="144"/>
      <c r="T331" s="169" t="s">
        <v>607</v>
      </c>
    </row>
    <row r="332" spans="1:20" ht="30" hidden="1" customHeight="1" x14ac:dyDescent="0.25">
      <c r="A332" s="70">
        <v>326</v>
      </c>
      <c r="B332" s="70" t="s">
        <v>438</v>
      </c>
      <c r="C332" s="143" t="s">
        <v>608</v>
      </c>
      <c r="D332" s="346"/>
      <c r="E332" s="143"/>
      <c r="F332" s="144" t="s">
        <v>609</v>
      </c>
      <c r="G332" s="467">
        <v>41772</v>
      </c>
      <c r="H332" s="145">
        <v>41772</v>
      </c>
      <c r="I332" s="384">
        <v>386.78</v>
      </c>
      <c r="J332" s="195">
        <v>464.14</v>
      </c>
      <c r="K332" s="195"/>
      <c r="L332" s="143" t="s">
        <v>16</v>
      </c>
      <c r="M332" s="145">
        <v>41803</v>
      </c>
      <c r="N332" s="145">
        <v>41807</v>
      </c>
      <c r="O332" s="300"/>
      <c r="P332" s="144"/>
      <c r="Q332" s="144"/>
      <c r="R332" s="144"/>
      <c r="S332" s="144"/>
      <c r="T332" s="144"/>
    </row>
    <row r="333" spans="1:20" ht="30" hidden="1" customHeight="1" x14ac:dyDescent="0.25">
      <c r="A333" s="77">
        <v>327</v>
      </c>
      <c r="B333" s="77" t="s">
        <v>35</v>
      </c>
      <c r="C333" s="144" t="s">
        <v>2022</v>
      </c>
      <c r="D333" s="376"/>
      <c r="E333" s="141"/>
      <c r="F333" s="146" t="s">
        <v>3828</v>
      </c>
      <c r="G333" s="473">
        <v>41778</v>
      </c>
      <c r="H333" s="166">
        <v>41778</v>
      </c>
      <c r="I333" s="68">
        <v>708.94</v>
      </c>
      <c r="J333" s="399">
        <v>850.73</v>
      </c>
      <c r="K333" s="399"/>
      <c r="L333" s="141" t="s">
        <v>16</v>
      </c>
      <c r="M333" s="166" t="s">
        <v>25</v>
      </c>
      <c r="N333" s="166">
        <v>41803</v>
      </c>
      <c r="O333" s="309" t="s">
        <v>3826</v>
      </c>
      <c r="P333" s="146"/>
      <c r="Q333" s="146"/>
      <c r="R333" s="146"/>
      <c r="S333" s="146"/>
      <c r="T333" s="146"/>
    </row>
    <row r="334" spans="1:20" ht="30" hidden="1" customHeight="1" x14ac:dyDescent="0.25">
      <c r="A334" s="70">
        <v>328</v>
      </c>
      <c r="B334" s="70" t="s">
        <v>196</v>
      </c>
      <c r="C334" s="143" t="s">
        <v>610</v>
      </c>
      <c r="D334" s="346"/>
      <c r="E334" s="143"/>
      <c r="F334" s="144" t="s">
        <v>611</v>
      </c>
      <c r="G334" s="467">
        <v>41772</v>
      </c>
      <c r="H334" s="145">
        <v>41772</v>
      </c>
      <c r="I334" s="384">
        <v>1296</v>
      </c>
      <c r="J334" s="195">
        <v>1296</v>
      </c>
      <c r="K334" s="195"/>
      <c r="L334" s="143" t="s">
        <v>16</v>
      </c>
      <c r="M334" s="145" t="s">
        <v>25</v>
      </c>
      <c r="N334" s="145">
        <v>41786</v>
      </c>
      <c r="O334" s="300"/>
      <c r="P334" s="144"/>
      <c r="Q334" s="144"/>
      <c r="R334" s="144"/>
      <c r="S334" s="144"/>
      <c r="T334" s="144"/>
    </row>
    <row r="335" spans="1:20" ht="15" hidden="1" customHeight="1" x14ac:dyDescent="0.25">
      <c r="A335" s="77">
        <v>329</v>
      </c>
      <c r="B335" s="77" t="s">
        <v>72</v>
      </c>
      <c r="C335" s="146" t="s">
        <v>612</v>
      </c>
      <c r="D335" s="376"/>
      <c r="E335" s="141"/>
      <c r="F335" s="146" t="s">
        <v>613</v>
      </c>
      <c r="G335" s="473">
        <v>41764</v>
      </c>
      <c r="H335" s="166">
        <v>41764</v>
      </c>
      <c r="I335" s="68">
        <v>2500</v>
      </c>
      <c r="J335" s="399">
        <v>2500</v>
      </c>
      <c r="K335" s="399"/>
      <c r="L335" s="141" t="s">
        <v>28</v>
      </c>
      <c r="M335" s="166" t="s">
        <v>25</v>
      </c>
      <c r="N335" s="166">
        <v>41834</v>
      </c>
      <c r="O335" s="302"/>
      <c r="P335" s="146"/>
      <c r="Q335" s="146"/>
      <c r="R335" s="146"/>
      <c r="S335" s="146"/>
      <c r="T335" s="146"/>
    </row>
    <row r="336" spans="1:20" ht="15" hidden="1" customHeight="1" x14ac:dyDescent="0.25">
      <c r="A336" s="77">
        <v>330</v>
      </c>
      <c r="B336" s="77" t="s">
        <v>441</v>
      </c>
      <c r="C336" s="141" t="s">
        <v>614</v>
      </c>
      <c r="D336" s="376"/>
      <c r="E336" s="141"/>
      <c r="F336" s="146" t="s">
        <v>615</v>
      </c>
      <c r="G336" s="473">
        <v>41779</v>
      </c>
      <c r="H336" s="166">
        <v>41779</v>
      </c>
      <c r="I336" s="68">
        <v>1541.95</v>
      </c>
      <c r="J336" s="399">
        <v>1850.34</v>
      </c>
      <c r="K336" s="399"/>
      <c r="L336" s="141" t="s">
        <v>16</v>
      </c>
      <c r="M336" s="166" t="s">
        <v>25</v>
      </c>
      <c r="N336" s="166">
        <v>41802</v>
      </c>
      <c r="O336" s="302"/>
      <c r="P336" s="183"/>
      <c r="Q336" s="146"/>
      <c r="R336" s="146"/>
      <c r="S336" s="146"/>
      <c r="T336" s="146"/>
    </row>
    <row r="337" spans="1:20" ht="30" hidden="1" customHeight="1" x14ac:dyDescent="0.25">
      <c r="A337" s="77">
        <v>331</v>
      </c>
      <c r="B337" s="77" t="s">
        <v>98</v>
      </c>
      <c r="C337" s="141">
        <v>577</v>
      </c>
      <c r="D337" s="376"/>
      <c r="E337" s="141"/>
      <c r="F337" s="146" t="s">
        <v>616</v>
      </c>
      <c r="G337" s="473">
        <v>41778</v>
      </c>
      <c r="H337" s="166">
        <v>41778</v>
      </c>
      <c r="I337" s="68">
        <v>15823.29</v>
      </c>
      <c r="J337" s="399">
        <v>18987.95</v>
      </c>
      <c r="K337" s="620"/>
      <c r="L337" s="141" t="s">
        <v>485</v>
      </c>
      <c r="M337" s="166">
        <v>41821</v>
      </c>
      <c r="N337" s="166">
        <v>41816</v>
      </c>
      <c r="O337" s="309" t="s">
        <v>5308</v>
      </c>
      <c r="P337" s="146"/>
      <c r="Q337" s="146"/>
      <c r="R337" s="146"/>
      <c r="S337" s="146"/>
      <c r="T337" s="146"/>
    </row>
    <row r="338" spans="1:20" ht="30" hidden="1" customHeight="1" x14ac:dyDescent="0.25">
      <c r="A338" s="70">
        <v>332</v>
      </c>
      <c r="B338" s="70" t="s">
        <v>36</v>
      </c>
      <c r="C338" s="143" t="s">
        <v>617</v>
      </c>
      <c r="D338" s="346"/>
      <c r="E338" s="143"/>
      <c r="F338" s="144" t="s">
        <v>618</v>
      </c>
      <c r="G338" s="467">
        <v>41759</v>
      </c>
      <c r="H338" s="145">
        <v>41759</v>
      </c>
      <c r="I338" s="384">
        <v>832.24</v>
      </c>
      <c r="J338" s="195">
        <v>995.49</v>
      </c>
      <c r="K338" s="195"/>
      <c r="L338" s="143" t="s">
        <v>34</v>
      </c>
      <c r="M338" s="145">
        <v>41791</v>
      </c>
      <c r="N338" s="145" t="s">
        <v>5094</v>
      </c>
      <c r="O338" s="301"/>
      <c r="P338" s="144"/>
      <c r="Q338" s="144"/>
      <c r="R338" s="144"/>
      <c r="S338" s="144"/>
      <c r="T338" s="144"/>
    </row>
    <row r="339" spans="1:20" ht="15" hidden="1" customHeight="1" x14ac:dyDescent="0.25">
      <c r="A339" s="71">
        <v>333</v>
      </c>
      <c r="B339" s="71" t="s">
        <v>42</v>
      </c>
      <c r="C339" s="143" t="s">
        <v>619</v>
      </c>
      <c r="D339" s="346"/>
      <c r="E339" s="143"/>
      <c r="F339" s="144" t="s">
        <v>620</v>
      </c>
      <c r="G339" s="467">
        <v>41759</v>
      </c>
      <c r="H339" s="145">
        <v>41759</v>
      </c>
      <c r="I339" s="384">
        <v>4410.6899999999996</v>
      </c>
      <c r="J339" s="195">
        <v>4410.6899999999996</v>
      </c>
      <c r="K339" s="195"/>
      <c r="L339" s="143" t="s">
        <v>16</v>
      </c>
      <c r="M339" s="145">
        <v>41786</v>
      </c>
      <c r="N339" s="145">
        <v>41786</v>
      </c>
      <c r="O339" s="300"/>
      <c r="P339" s="144"/>
      <c r="Q339" s="144"/>
      <c r="R339" s="144"/>
      <c r="S339" s="144"/>
      <c r="T339" s="144"/>
    </row>
    <row r="340" spans="1:20" ht="30" hidden="1" customHeight="1" x14ac:dyDescent="0.25">
      <c r="A340" s="77">
        <v>334</v>
      </c>
      <c r="B340" s="77" t="s">
        <v>112</v>
      </c>
      <c r="C340" s="141">
        <v>21</v>
      </c>
      <c r="D340" s="376"/>
      <c r="E340" s="141"/>
      <c r="F340" s="146" t="s">
        <v>621</v>
      </c>
      <c r="G340" s="473">
        <v>41785</v>
      </c>
      <c r="H340" s="166">
        <v>41785</v>
      </c>
      <c r="I340" s="68">
        <v>1300</v>
      </c>
      <c r="J340" s="399">
        <v>1300</v>
      </c>
      <c r="K340" s="399"/>
      <c r="L340" s="141" t="s">
        <v>16</v>
      </c>
      <c r="M340" s="166">
        <v>41789</v>
      </c>
      <c r="N340" s="166">
        <v>41803</v>
      </c>
      <c r="O340" s="302"/>
      <c r="P340" s="146"/>
      <c r="Q340" s="146"/>
      <c r="R340" s="146"/>
      <c r="S340" s="146" t="s">
        <v>1</v>
      </c>
      <c r="T340" s="146"/>
    </row>
    <row r="341" spans="1:20" ht="45" hidden="1" customHeight="1" x14ac:dyDescent="0.25">
      <c r="A341" s="70">
        <v>335</v>
      </c>
      <c r="B341" s="70" t="s">
        <v>622</v>
      </c>
      <c r="C341" s="143">
        <v>118501</v>
      </c>
      <c r="D341" s="346"/>
      <c r="E341" s="143"/>
      <c r="F341" s="144" t="s">
        <v>623</v>
      </c>
      <c r="G341" s="467">
        <v>41768</v>
      </c>
      <c r="H341" s="145">
        <v>41768</v>
      </c>
      <c r="I341" s="384">
        <v>162.54</v>
      </c>
      <c r="J341" s="195">
        <v>195.05</v>
      </c>
      <c r="K341" s="195"/>
      <c r="L341" s="144" t="s">
        <v>624</v>
      </c>
      <c r="M341" s="145">
        <v>41768</v>
      </c>
      <c r="N341" s="145">
        <v>41768</v>
      </c>
      <c r="O341" s="301"/>
      <c r="P341" s="144"/>
      <c r="Q341" s="144"/>
      <c r="R341" s="144"/>
      <c r="S341" s="144" t="s">
        <v>1</v>
      </c>
      <c r="T341" s="144"/>
    </row>
    <row r="342" spans="1:20" ht="45" hidden="1" customHeight="1" x14ac:dyDescent="0.25">
      <c r="A342" s="77">
        <v>336</v>
      </c>
      <c r="B342" s="77" t="s">
        <v>625</v>
      </c>
      <c r="C342" s="141">
        <v>14003</v>
      </c>
      <c r="D342" s="376"/>
      <c r="E342" s="141"/>
      <c r="F342" s="146" t="s">
        <v>626</v>
      </c>
      <c r="G342" s="473">
        <v>41784</v>
      </c>
      <c r="H342" s="166">
        <v>41784</v>
      </c>
      <c r="I342" s="68">
        <v>1610.95</v>
      </c>
      <c r="J342" s="399">
        <v>1610.95</v>
      </c>
      <c r="K342" s="399"/>
      <c r="L342" s="141" t="s">
        <v>16</v>
      </c>
      <c r="M342" s="166">
        <v>41820</v>
      </c>
      <c r="N342" s="166">
        <v>41803</v>
      </c>
      <c r="O342" s="302"/>
      <c r="P342" s="146"/>
      <c r="Q342" s="146"/>
      <c r="R342" s="146"/>
      <c r="S342" s="146" t="s">
        <v>1</v>
      </c>
      <c r="T342" s="146"/>
    </row>
    <row r="343" spans="1:20" ht="15" hidden="1" customHeight="1" x14ac:dyDescent="0.25">
      <c r="A343" s="70">
        <v>337</v>
      </c>
      <c r="B343" s="74" t="s">
        <v>5227</v>
      </c>
      <c r="C343" s="143" t="s">
        <v>627</v>
      </c>
      <c r="D343" s="346"/>
      <c r="E343" s="143"/>
      <c r="F343" s="144" t="s">
        <v>628</v>
      </c>
      <c r="G343" s="467">
        <v>41778</v>
      </c>
      <c r="H343" s="145">
        <v>41778</v>
      </c>
      <c r="I343" s="384">
        <v>18.329999999999998</v>
      </c>
      <c r="J343" s="195">
        <v>22</v>
      </c>
      <c r="K343" s="195"/>
      <c r="L343" s="143" t="s">
        <v>34</v>
      </c>
      <c r="M343" s="145" t="s">
        <v>629</v>
      </c>
      <c r="N343" s="145" t="s">
        <v>20</v>
      </c>
      <c r="O343" s="301"/>
      <c r="P343" s="144"/>
      <c r="Q343" s="144"/>
      <c r="R343" s="144"/>
      <c r="S343" s="144"/>
      <c r="T343" s="144"/>
    </row>
    <row r="344" spans="1:20" ht="15" hidden="1" customHeight="1" x14ac:dyDescent="0.25">
      <c r="A344" s="70">
        <v>338</v>
      </c>
      <c r="B344" s="70" t="s">
        <v>39</v>
      </c>
      <c r="C344" s="143" t="s">
        <v>630</v>
      </c>
      <c r="D344" s="346"/>
      <c r="E344" s="143"/>
      <c r="F344" s="144" t="s">
        <v>631</v>
      </c>
      <c r="G344" s="467">
        <v>41774</v>
      </c>
      <c r="H344" s="145">
        <v>41774</v>
      </c>
      <c r="I344" s="384">
        <v>16.899999999999999</v>
      </c>
      <c r="J344" s="195">
        <v>20.28</v>
      </c>
      <c r="K344" s="195"/>
      <c r="L344" s="143" t="s">
        <v>34</v>
      </c>
      <c r="M344" s="145">
        <v>41784</v>
      </c>
      <c r="N344" s="145" t="s">
        <v>5094</v>
      </c>
      <c r="O344" s="300"/>
      <c r="P344" s="144"/>
      <c r="Q344" s="144"/>
      <c r="R344" s="144"/>
      <c r="S344" s="144"/>
      <c r="T344" s="144"/>
    </row>
    <row r="345" spans="1:20" ht="45" hidden="1" customHeight="1" x14ac:dyDescent="0.25">
      <c r="A345" s="77">
        <v>339</v>
      </c>
      <c r="B345" s="77" t="s">
        <v>632</v>
      </c>
      <c r="C345" s="141">
        <v>1376</v>
      </c>
      <c r="D345" s="376"/>
      <c r="E345" s="170"/>
      <c r="F345" s="157" t="s">
        <v>633</v>
      </c>
      <c r="G345" s="473">
        <v>41792</v>
      </c>
      <c r="H345" s="166">
        <v>41792</v>
      </c>
      <c r="I345" s="68">
        <v>450</v>
      </c>
      <c r="J345" s="399">
        <v>540</v>
      </c>
      <c r="K345" s="399"/>
      <c r="L345" s="141" t="s">
        <v>28</v>
      </c>
      <c r="M345" s="166" t="s">
        <v>634</v>
      </c>
      <c r="N345" s="166">
        <v>41803</v>
      </c>
      <c r="O345" s="302"/>
      <c r="P345" s="146"/>
      <c r="Q345" s="146"/>
      <c r="R345" s="146"/>
      <c r="S345" s="146" t="s">
        <v>1</v>
      </c>
      <c r="T345" s="146"/>
    </row>
    <row r="346" spans="1:20" ht="15" hidden="1" customHeight="1" x14ac:dyDescent="0.25">
      <c r="A346" s="70">
        <v>340</v>
      </c>
      <c r="B346" s="70" t="s">
        <v>938</v>
      </c>
      <c r="C346" s="143"/>
      <c r="D346" s="346"/>
      <c r="E346" s="143"/>
      <c r="F346" s="144" t="s">
        <v>635</v>
      </c>
      <c r="G346" s="467">
        <v>41791</v>
      </c>
      <c r="H346" s="145">
        <v>41791</v>
      </c>
      <c r="I346" s="384">
        <v>1542</v>
      </c>
      <c r="J346" s="195">
        <v>1850</v>
      </c>
      <c r="K346" s="195"/>
      <c r="L346" s="143" t="s">
        <v>16</v>
      </c>
      <c r="M346" s="145">
        <v>41788</v>
      </c>
      <c r="N346" s="145">
        <v>41788</v>
      </c>
      <c r="O346" s="300"/>
      <c r="P346" s="144"/>
      <c r="Q346" s="144"/>
      <c r="R346" s="144"/>
      <c r="S346" s="144"/>
      <c r="T346" s="144"/>
    </row>
    <row r="347" spans="1:20" ht="15" hidden="1" customHeight="1" x14ac:dyDescent="0.25">
      <c r="A347" s="77">
        <v>341</v>
      </c>
      <c r="B347" s="77" t="s">
        <v>26</v>
      </c>
      <c r="C347" s="141">
        <v>100544</v>
      </c>
      <c r="D347" s="376"/>
      <c r="E347" s="141"/>
      <c r="F347" s="146" t="s">
        <v>636</v>
      </c>
      <c r="G347" s="473">
        <v>41789</v>
      </c>
      <c r="H347" s="166">
        <v>41789</v>
      </c>
      <c r="I347" s="68">
        <v>4671.1499999999996</v>
      </c>
      <c r="J347" s="399">
        <v>4671.1499999999996</v>
      </c>
      <c r="K347" s="399"/>
      <c r="L347" s="141" t="s">
        <v>16</v>
      </c>
      <c r="M347" s="166">
        <v>41800</v>
      </c>
      <c r="N347" s="166">
        <v>41803</v>
      </c>
      <c r="O347" s="302"/>
      <c r="P347" s="146"/>
      <c r="Q347" s="146"/>
      <c r="R347" s="146"/>
      <c r="S347" s="146"/>
      <c r="T347" s="146"/>
    </row>
    <row r="348" spans="1:20" ht="15" hidden="1" customHeight="1" x14ac:dyDescent="0.25">
      <c r="A348" s="70">
        <v>342</v>
      </c>
      <c r="B348" s="70" t="s">
        <v>637</v>
      </c>
      <c r="C348" s="143" t="s">
        <v>638</v>
      </c>
      <c r="D348" s="346"/>
      <c r="E348" s="143"/>
      <c r="F348" s="144" t="s">
        <v>639</v>
      </c>
      <c r="G348" s="467">
        <v>41744</v>
      </c>
      <c r="H348" s="145">
        <v>41744</v>
      </c>
      <c r="I348" s="384">
        <v>1667.82</v>
      </c>
      <c r="J348" s="195">
        <v>2001.38</v>
      </c>
      <c r="K348" s="195"/>
      <c r="L348" s="143" t="s">
        <v>16</v>
      </c>
      <c r="M348" s="145" t="s">
        <v>634</v>
      </c>
      <c r="N348" s="145">
        <v>41793</v>
      </c>
      <c r="O348" s="300"/>
      <c r="P348" s="144"/>
      <c r="Q348" s="151">
        <v>2001.38</v>
      </c>
      <c r="R348" s="151"/>
      <c r="S348" s="144"/>
      <c r="T348" s="144"/>
    </row>
    <row r="349" spans="1:20" ht="15" hidden="1" customHeight="1" x14ac:dyDescent="0.25">
      <c r="A349" s="111">
        <v>343</v>
      </c>
      <c r="B349" s="111" t="s">
        <v>637</v>
      </c>
      <c r="C349" s="171" t="s">
        <v>640</v>
      </c>
      <c r="D349" s="374"/>
      <c r="E349" s="171"/>
      <c r="F349" s="152" t="s">
        <v>641</v>
      </c>
      <c r="G349" s="474">
        <v>41771</v>
      </c>
      <c r="H349" s="172">
        <v>41771</v>
      </c>
      <c r="I349" s="387">
        <v>-16.649999999999999</v>
      </c>
      <c r="J349" s="400">
        <v>-19.98</v>
      </c>
      <c r="K349" s="400"/>
      <c r="L349" s="171" t="s">
        <v>3391</v>
      </c>
      <c r="M349" s="172" t="s">
        <v>20</v>
      </c>
      <c r="N349" s="172">
        <v>41793</v>
      </c>
      <c r="O349" s="304"/>
      <c r="P349" s="152"/>
      <c r="Q349" s="626">
        <v>-19.98</v>
      </c>
      <c r="R349" s="626"/>
      <c r="S349" s="152"/>
      <c r="T349" s="152"/>
    </row>
    <row r="350" spans="1:20" ht="15" hidden="1" customHeight="1" x14ac:dyDescent="0.25">
      <c r="A350" s="77">
        <v>344</v>
      </c>
      <c r="B350" s="77" t="s">
        <v>5324</v>
      </c>
      <c r="C350" s="141">
        <v>14050507</v>
      </c>
      <c r="D350" s="376"/>
      <c r="E350" s="141"/>
      <c r="F350" s="146" t="s">
        <v>642</v>
      </c>
      <c r="G350" s="473">
        <v>41790</v>
      </c>
      <c r="H350" s="166">
        <v>41790</v>
      </c>
      <c r="I350" s="68">
        <v>1284.8</v>
      </c>
      <c r="J350" s="399">
        <v>1541.76</v>
      </c>
      <c r="K350" s="399"/>
      <c r="L350" s="141" t="s">
        <v>16</v>
      </c>
      <c r="M350" s="166">
        <v>41790</v>
      </c>
      <c r="N350" s="166">
        <v>41855</v>
      </c>
      <c r="O350" s="302"/>
      <c r="P350" s="146"/>
      <c r="Q350" s="183">
        <v>1541.76</v>
      </c>
      <c r="R350" s="183"/>
      <c r="S350" s="146"/>
      <c r="T350" s="146"/>
    </row>
    <row r="351" spans="1:20" ht="15" hidden="1" customHeight="1" x14ac:dyDescent="0.25">
      <c r="A351" s="70">
        <v>345</v>
      </c>
      <c r="B351" s="70" t="s">
        <v>39</v>
      </c>
      <c r="C351" s="143" t="s">
        <v>643</v>
      </c>
      <c r="D351" s="346"/>
      <c r="E351" s="143"/>
      <c r="F351" s="144" t="s">
        <v>631</v>
      </c>
      <c r="G351" s="467">
        <v>41790</v>
      </c>
      <c r="H351" s="145">
        <v>41790</v>
      </c>
      <c r="I351" s="384">
        <v>200.48</v>
      </c>
      <c r="J351" s="195">
        <v>240.56</v>
      </c>
      <c r="K351" s="195"/>
      <c r="L351" s="143" t="s">
        <v>34</v>
      </c>
      <c r="M351" s="145">
        <v>41800</v>
      </c>
      <c r="N351" s="145">
        <v>41800</v>
      </c>
      <c r="O351" s="301"/>
      <c r="P351" s="144"/>
      <c r="Q351" s="144"/>
      <c r="R351" s="144"/>
      <c r="S351" s="144"/>
      <c r="T351" s="144"/>
    </row>
    <row r="352" spans="1:20" ht="15" hidden="1" customHeight="1" x14ac:dyDescent="0.25">
      <c r="A352" s="77">
        <v>346</v>
      </c>
      <c r="B352" s="77" t="s">
        <v>30</v>
      </c>
      <c r="C352" s="141" t="s">
        <v>644</v>
      </c>
      <c r="D352" s="376"/>
      <c r="E352" s="141"/>
      <c r="F352" s="146" t="s">
        <v>645</v>
      </c>
      <c r="G352" s="473">
        <v>41790</v>
      </c>
      <c r="H352" s="166">
        <v>41790</v>
      </c>
      <c r="I352" s="68">
        <v>106.68</v>
      </c>
      <c r="J352" s="399">
        <v>128.41999999999999</v>
      </c>
      <c r="K352" s="399"/>
      <c r="L352" s="141" t="s">
        <v>47</v>
      </c>
      <c r="M352" s="166">
        <v>41820</v>
      </c>
      <c r="N352" s="166">
        <v>41816</v>
      </c>
      <c r="O352" s="302"/>
      <c r="P352" s="146"/>
      <c r="Q352" s="146"/>
      <c r="R352" s="146"/>
      <c r="S352" s="146"/>
      <c r="T352" s="146"/>
    </row>
    <row r="353" spans="1:21" ht="15" hidden="1" customHeight="1" x14ac:dyDescent="0.25">
      <c r="A353" s="77">
        <v>347</v>
      </c>
      <c r="B353" s="77" t="s">
        <v>59</v>
      </c>
      <c r="C353" s="141" t="s">
        <v>646</v>
      </c>
      <c r="D353" s="376"/>
      <c r="E353" s="141"/>
      <c r="F353" s="146" t="s">
        <v>647</v>
      </c>
      <c r="G353" s="473">
        <v>41790</v>
      </c>
      <c r="H353" s="166">
        <v>41790</v>
      </c>
      <c r="I353" s="68">
        <v>64</v>
      </c>
      <c r="J353" s="399">
        <v>76.8</v>
      </c>
      <c r="K353" s="399"/>
      <c r="L353" s="141" t="s">
        <v>453</v>
      </c>
      <c r="M353" s="166">
        <v>41820</v>
      </c>
      <c r="N353" s="166">
        <v>41845</v>
      </c>
      <c r="O353" s="302"/>
      <c r="P353" s="146"/>
      <c r="Q353" s="146"/>
      <c r="R353" s="146"/>
      <c r="S353" s="146"/>
      <c r="T353" s="146"/>
    </row>
    <row r="354" spans="1:21" ht="30" hidden="1" customHeight="1" x14ac:dyDescent="0.25">
      <c r="A354" s="77">
        <v>348</v>
      </c>
      <c r="B354" s="77" t="s">
        <v>441</v>
      </c>
      <c r="C354" s="141" t="s">
        <v>648</v>
      </c>
      <c r="D354" s="376"/>
      <c r="E354" s="141"/>
      <c r="F354" s="146" t="s">
        <v>649</v>
      </c>
      <c r="G354" s="473">
        <v>41796</v>
      </c>
      <c r="H354" s="166">
        <v>41796</v>
      </c>
      <c r="I354" s="68">
        <v>394.53</v>
      </c>
      <c r="J354" s="399">
        <v>473.44</v>
      </c>
      <c r="K354" s="399"/>
      <c r="L354" s="141" t="s">
        <v>16</v>
      </c>
      <c r="M354" s="166" t="s">
        <v>634</v>
      </c>
      <c r="N354" s="166">
        <v>41844</v>
      </c>
      <c r="O354" s="302"/>
      <c r="P354" s="183" t="s">
        <v>728</v>
      </c>
      <c r="Q354" s="146"/>
      <c r="R354" s="146"/>
      <c r="S354" s="146"/>
      <c r="T354" s="146"/>
    </row>
    <row r="355" spans="1:21" ht="15" hidden="1" customHeight="1" x14ac:dyDescent="0.25">
      <c r="A355" s="77">
        <v>349</v>
      </c>
      <c r="B355" s="77" t="s">
        <v>39</v>
      </c>
      <c r="C355" s="141" t="s">
        <v>650</v>
      </c>
      <c r="D355" s="376"/>
      <c r="E355" s="141"/>
      <c r="F355" s="146" t="s">
        <v>631</v>
      </c>
      <c r="G355" s="473">
        <v>41806</v>
      </c>
      <c r="H355" s="166">
        <v>41806</v>
      </c>
      <c r="I355" s="68">
        <v>65.92</v>
      </c>
      <c r="J355" s="399">
        <v>79.11</v>
      </c>
      <c r="K355" s="399"/>
      <c r="L355" s="141" t="s">
        <v>34</v>
      </c>
      <c r="M355" s="166">
        <v>41815</v>
      </c>
      <c r="N355" s="166" t="s">
        <v>5094</v>
      </c>
      <c r="O355" s="303"/>
      <c r="P355" s="146"/>
      <c r="Q355" s="146"/>
      <c r="R355" s="146"/>
      <c r="S355" s="146"/>
      <c r="T355" s="146"/>
    </row>
    <row r="356" spans="1:21" ht="15" hidden="1" customHeight="1" x14ac:dyDescent="0.25">
      <c r="A356" s="77">
        <v>350</v>
      </c>
      <c r="B356" s="77" t="s">
        <v>112</v>
      </c>
      <c r="C356" s="141">
        <v>29</v>
      </c>
      <c r="D356" s="376"/>
      <c r="E356" s="141"/>
      <c r="F356" s="146" t="s">
        <v>651</v>
      </c>
      <c r="G356" s="473">
        <v>41813</v>
      </c>
      <c r="H356" s="166">
        <v>41813</v>
      </c>
      <c r="I356" s="68">
        <v>1400</v>
      </c>
      <c r="J356" s="399">
        <v>1400</v>
      </c>
      <c r="K356" s="399"/>
      <c r="L356" s="141" t="s">
        <v>16</v>
      </c>
      <c r="M356" s="166">
        <v>41817</v>
      </c>
      <c r="N356" s="166">
        <v>41817</v>
      </c>
      <c r="O356" s="302"/>
      <c r="P356" s="146"/>
      <c r="Q356" s="146"/>
      <c r="R356" s="146"/>
      <c r="S356" s="146"/>
      <c r="T356" s="146"/>
    </row>
    <row r="357" spans="1:21" ht="30" hidden="1" customHeight="1" x14ac:dyDescent="0.25">
      <c r="A357" s="77">
        <v>351</v>
      </c>
      <c r="B357" s="77" t="s">
        <v>3662</v>
      </c>
      <c r="C357" s="141">
        <v>14133</v>
      </c>
      <c r="D357" s="376"/>
      <c r="E357" s="141"/>
      <c r="F357" s="146" t="s">
        <v>653</v>
      </c>
      <c r="G357" s="473">
        <v>41733</v>
      </c>
      <c r="H357" s="166">
        <v>41733</v>
      </c>
      <c r="I357" s="68">
        <v>1290</v>
      </c>
      <c r="J357" s="399">
        <v>1290</v>
      </c>
      <c r="K357" s="399"/>
      <c r="L357" s="141" t="s">
        <v>16</v>
      </c>
      <c r="M357" s="166">
        <v>41817</v>
      </c>
      <c r="N357" s="166">
        <v>41817</v>
      </c>
      <c r="O357" s="302"/>
      <c r="P357" s="146"/>
      <c r="Q357" s="146"/>
      <c r="R357" s="146"/>
      <c r="S357" s="146"/>
      <c r="T357" s="146"/>
    </row>
    <row r="358" spans="1:21" ht="30" hidden="1" customHeight="1" x14ac:dyDescent="0.25">
      <c r="A358" s="70">
        <v>352</v>
      </c>
      <c r="B358" s="70" t="s">
        <v>654</v>
      </c>
      <c r="C358" s="143" t="s">
        <v>655</v>
      </c>
      <c r="D358" s="346"/>
      <c r="E358" s="143"/>
      <c r="F358" s="144" t="s">
        <v>656</v>
      </c>
      <c r="G358" s="467">
        <v>41816</v>
      </c>
      <c r="H358" s="145">
        <v>41816</v>
      </c>
      <c r="I358" s="384">
        <v>445.5</v>
      </c>
      <c r="J358" s="195">
        <v>675.6</v>
      </c>
      <c r="K358" s="195"/>
      <c r="L358" s="143" t="s">
        <v>16</v>
      </c>
      <c r="M358" s="145">
        <v>41816</v>
      </c>
      <c r="N358" s="145">
        <v>41816</v>
      </c>
      <c r="O358" s="300"/>
      <c r="P358" s="151">
        <v>675.6</v>
      </c>
      <c r="Q358" s="144"/>
      <c r="R358" s="144"/>
      <c r="S358" s="144"/>
      <c r="T358" s="144"/>
    </row>
    <row r="359" spans="1:21" ht="30" hidden="1" customHeight="1" x14ac:dyDescent="0.25">
      <c r="A359" s="77">
        <v>353</v>
      </c>
      <c r="B359" s="77" t="s">
        <v>438</v>
      </c>
      <c r="C359" s="141" t="s">
        <v>749</v>
      </c>
      <c r="D359" s="376"/>
      <c r="E359" s="141"/>
      <c r="F359" s="146" t="s">
        <v>656</v>
      </c>
      <c r="G359" s="473">
        <v>41815</v>
      </c>
      <c r="H359" s="166">
        <v>41815</v>
      </c>
      <c r="I359" s="68">
        <v>66.599999999999994</v>
      </c>
      <c r="J359" s="401">
        <v>79.92</v>
      </c>
      <c r="K359" s="401"/>
      <c r="L359" s="141" t="s">
        <v>453</v>
      </c>
      <c r="M359" s="166" t="s">
        <v>634</v>
      </c>
      <c r="N359" s="166">
        <v>41845</v>
      </c>
      <c r="O359" s="302"/>
      <c r="P359" s="146" t="s">
        <v>728</v>
      </c>
      <c r="Q359" s="146"/>
      <c r="R359" s="146"/>
      <c r="S359" s="146"/>
      <c r="T359" s="146"/>
    </row>
    <row r="360" spans="1:21" ht="15" hidden="1" customHeight="1" x14ac:dyDescent="0.25">
      <c r="A360" s="77">
        <v>354</v>
      </c>
      <c r="B360" s="77" t="s">
        <v>938</v>
      </c>
      <c r="C360" s="141"/>
      <c r="D360" s="376"/>
      <c r="E360" s="141"/>
      <c r="F360" s="146" t="s">
        <v>750</v>
      </c>
      <c r="G360" s="473">
        <v>41815</v>
      </c>
      <c r="H360" s="166">
        <v>41815</v>
      </c>
      <c r="I360" s="68">
        <v>1961.49</v>
      </c>
      <c r="J360" s="401">
        <v>1961.49</v>
      </c>
      <c r="K360" s="401"/>
      <c r="L360" s="141" t="s">
        <v>16</v>
      </c>
      <c r="M360" s="166">
        <v>41817</v>
      </c>
      <c r="N360" s="166">
        <v>41817</v>
      </c>
      <c r="O360" s="302"/>
      <c r="P360" s="146"/>
      <c r="Q360" s="146"/>
      <c r="R360" s="146"/>
      <c r="S360" s="146"/>
      <c r="T360" s="146"/>
    </row>
    <row r="361" spans="1:21" ht="15" hidden="1" customHeight="1" x14ac:dyDescent="0.25">
      <c r="A361" s="71">
        <v>355</v>
      </c>
      <c r="B361" s="71" t="s">
        <v>42</v>
      </c>
      <c r="C361" s="173">
        <v>41760</v>
      </c>
      <c r="D361" s="376"/>
      <c r="E361" s="141"/>
      <c r="F361" s="146" t="s">
        <v>751</v>
      </c>
      <c r="G361" s="473">
        <v>41789</v>
      </c>
      <c r="H361" s="166">
        <v>41789</v>
      </c>
      <c r="I361" s="68">
        <v>4998.8999999999996</v>
      </c>
      <c r="J361" s="401">
        <v>4998.8999999999996</v>
      </c>
      <c r="K361" s="401"/>
      <c r="L361" s="141" t="s">
        <v>16</v>
      </c>
      <c r="M361" s="166" t="s">
        <v>634</v>
      </c>
      <c r="N361" s="166">
        <v>41820</v>
      </c>
      <c r="O361" s="302"/>
      <c r="P361" s="146"/>
      <c r="Q361" s="146"/>
      <c r="R361" s="146"/>
      <c r="S361" s="146"/>
      <c r="T361" s="146"/>
    </row>
    <row r="362" spans="1:21" ht="15" hidden="1" customHeight="1" x14ac:dyDescent="0.25">
      <c r="A362" s="77">
        <v>356</v>
      </c>
      <c r="B362" s="77" t="s">
        <v>26</v>
      </c>
      <c r="C362" s="174">
        <v>100561</v>
      </c>
      <c r="D362" s="376"/>
      <c r="E362" s="141"/>
      <c r="F362" s="146" t="s">
        <v>752</v>
      </c>
      <c r="G362" s="473">
        <v>41816</v>
      </c>
      <c r="H362" s="166">
        <v>41816</v>
      </c>
      <c r="I362" s="68">
        <v>10210.27</v>
      </c>
      <c r="J362" s="401">
        <v>10210.27</v>
      </c>
      <c r="K362" s="401"/>
      <c r="L362" s="141" t="s">
        <v>28</v>
      </c>
      <c r="M362" s="166">
        <v>41830</v>
      </c>
      <c r="N362" s="166">
        <v>41834</v>
      </c>
      <c r="O362" s="302"/>
      <c r="P362" s="146"/>
      <c r="Q362" s="146"/>
      <c r="R362" s="146"/>
      <c r="S362" s="146"/>
      <c r="T362" s="146"/>
    </row>
    <row r="363" spans="1:21" ht="15" hidden="1" customHeight="1" x14ac:dyDescent="0.25">
      <c r="A363" s="77">
        <v>357</v>
      </c>
      <c r="B363" s="77" t="s">
        <v>448</v>
      </c>
      <c r="C363" s="173">
        <v>41821</v>
      </c>
      <c r="D363" s="376"/>
      <c r="E363" s="141"/>
      <c r="F363" s="146" t="s">
        <v>753</v>
      </c>
      <c r="G363" s="473">
        <v>41815</v>
      </c>
      <c r="H363" s="166">
        <v>41815</v>
      </c>
      <c r="I363" s="68">
        <v>919.4</v>
      </c>
      <c r="J363" s="401">
        <v>1077.6400000000001</v>
      </c>
      <c r="K363" s="401"/>
      <c r="L363" s="141" t="s">
        <v>153</v>
      </c>
      <c r="M363" s="166">
        <v>41830</v>
      </c>
      <c r="N363" s="166">
        <v>41831</v>
      </c>
      <c r="O363" s="303"/>
      <c r="P363" s="146"/>
      <c r="Q363" s="146"/>
      <c r="R363" s="146"/>
      <c r="S363" s="146"/>
      <c r="T363" s="146"/>
    </row>
    <row r="364" spans="1:21" ht="15" hidden="1" customHeight="1" x14ac:dyDescent="0.25">
      <c r="A364" s="77">
        <v>358</v>
      </c>
      <c r="B364" s="77" t="s">
        <v>754</v>
      </c>
      <c r="C364" s="141">
        <v>642801</v>
      </c>
      <c r="D364" s="376"/>
      <c r="E364" s="141"/>
      <c r="F364" s="146" t="s">
        <v>755</v>
      </c>
      <c r="G364" s="473">
        <v>41813</v>
      </c>
      <c r="H364" s="166">
        <v>41813</v>
      </c>
      <c r="I364" s="68">
        <v>125</v>
      </c>
      <c r="J364" s="401">
        <v>150</v>
      </c>
      <c r="K364" s="401"/>
      <c r="L364" s="141" t="s">
        <v>153</v>
      </c>
      <c r="M364" s="166">
        <v>41828</v>
      </c>
      <c r="N364" s="166">
        <v>41828</v>
      </c>
      <c r="O364" s="303"/>
      <c r="P364" s="146"/>
      <c r="Q364" s="146"/>
      <c r="R364" s="146"/>
      <c r="S364" s="146"/>
      <c r="T364" s="146"/>
    </row>
    <row r="365" spans="1:21" ht="30" hidden="1" customHeight="1" x14ac:dyDescent="0.25">
      <c r="A365" s="77">
        <v>359</v>
      </c>
      <c r="B365" s="77" t="s">
        <v>637</v>
      </c>
      <c r="C365" s="141" t="s">
        <v>756</v>
      </c>
      <c r="D365" s="376"/>
      <c r="E365" s="141"/>
      <c r="F365" s="146" t="s">
        <v>757</v>
      </c>
      <c r="G365" s="473">
        <v>41809</v>
      </c>
      <c r="H365" s="166">
        <v>41809</v>
      </c>
      <c r="I365" s="68">
        <v>1130.07</v>
      </c>
      <c r="J365" s="401">
        <v>1356.08</v>
      </c>
      <c r="K365" s="401"/>
      <c r="L365" s="141" t="s">
        <v>16</v>
      </c>
      <c r="M365" s="166">
        <v>41839</v>
      </c>
      <c r="N365" s="166">
        <v>41845</v>
      </c>
      <c r="O365" s="302"/>
      <c r="P365" s="146" t="s">
        <v>728</v>
      </c>
      <c r="Q365" s="146"/>
      <c r="R365" s="146"/>
      <c r="S365" s="146"/>
      <c r="T365" s="146"/>
    </row>
    <row r="366" spans="1:21" ht="30" hidden="1" customHeight="1" x14ac:dyDescent="0.25">
      <c r="A366" s="77">
        <v>360</v>
      </c>
      <c r="B366" s="77" t="s">
        <v>637</v>
      </c>
      <c r="C366" s="141" t="s">
        <v>758</v>
      </c>
      <c r="D366" s="376"/>
      <c r="E366" s="141"/>
      <c r="F366" s="146" t="s">
        <v>757</v>
      </c>
      <c r="G366" s="473">
        <v>41809</v>
      </c>
      <c r="H366" s="166">
        <v>41809</v>
      </c>
      <c r="I366" s="68">
        <v>79.53</v>
      </c>
      <c r="J366" s="401">
        <v>95.44</v>
      </c>
      <c r="K366" s="401"/>
      <c r="L366" s="141" t="s">
        <v>16</v>
      </c>
      <c r="M366" s="166">
        <v>41839</v>
      </c>
      <c r="N366" s="166">
        <v>41845</v>
      </c>
      <c r="O366" s="302"/>
      <c r="P366" s="146" t="s">
        <v>728</v>
      </c>
      <c r="Q366" s="146"/>
      <c r="R366" s="146"/>
      <c r="S366" s="146"/>
      <c r="T366" s="146"/>
    </row>
    <row r="367" spans="1:21" s="69" customFormat="1" ht="15" hidden="1" customHeight="1" x14ac:dyDescent="0.25">
      <c r="A367" s="78">
        <v>361</v>
      </c>
      <c r="B367" s="78" t="s">
        <v>637</v>
      </c>
      <c r="C367" s="175" t="s">
        <v>803</v>
      </c>
      <c r="D367" s="594"/>
      <c r="E367" s="175"/>
      <c r="F367" s="154" t="s">
        <v>804</v>
      </c>
      <c r="G367" s="475">
        <v>41827</v>
      </c>
      <c r="H367" s="176">
        <v>41827</v>
      </c>
      <c r="I367" s="388">
        <v>-45</v>
      </c>
      <c r="J367" s="402">
        <v>-54</v>
      </c>
      <c r="K367" s="402"/>
      <c r="L367" s="175" t="s">
        <v>3391</v>
      </c>
      <c r="M367" s="176" t="s">
        <v>20</v>
      </c>
      <c r="N367" s="176">
        <v>41809</v>
      </c>
      <c r="O367" s="305"/>
      <c r="P367" s="154"/>
      <c r="Q367" s="154"/>
      <c r="R367" s="154"/>
      <c r="S367" s="154"/>
      <c r="T367" s="154"/>
      <c r="U367" s="552"/>
    </row>
    <row r="368" spans="1:21" ht="15" hidden="1" customHeight="1" x14ac:dyDescent="0.25">
      <c r="A368" s="77">
        <v>362</v>
      </c>
      <c r="B368" s="77" t="s">
        <v>36</v>
      </c>
      <c r="C368" s="141">
        <v>70728696</v>
      </c>
      <c r="D368" s="376"/>
      <c r="E368" s="141"/>
      <c r="F368" s="146" t="s">
        <v>759</v>
      </c>
      <c r="G368" s="473">
        <v>41790</v>
      </c>
      <c r="H368" s="166">
        <v>41790</v>
      </c>
      <c r="I368" s="68">
        <v>600.54999999999995</v>
      </c>
      <c r="J368" s="401">
        <v>717.46</v>
      </c>
      <c r="K368" s="401"/>
      <c r="L368" s="141" t="s">
        <v>34</v>
      </c>
      <c r="M368" s="166">
        <v>41819</v>
      </c>
      <c r="N368" s="166" t="s">
        <v>5094</v>
      </c>
      <c r="O368" s="302"/>
      <c r="P368" s="146"/>
      <c r="Q368" s="146"/>
      <c r="R368" s="146"/>
      <c r="S368" s="146"/>
      <c r="T368" s="146"/>
    </row>
    <row r="369" spans="1:20" ht="15" hidden="1" customHeight="1" x14ac:dyDescent="0.25">
      <c r="A369" s="77">
        <v>363</v>
      </c>
      <c r="B369" s="77" t="s">
        <v>262</v>
      </c>
      <c r="C369" s="141"/>
      <c r="D369" s="376"/>
      <c r="E369" s="141"/>
      <c r="F369" s="146" t="s">
        <v>760</v>
      </c>
      <c r="G369" s="473">
        <v>41822</v>
      </c>
      <c r="H369" s="166">
        <v>41822</v>
      </c>
      <c r="I369" s="68">
        <v>103</v>
      </c>
      <c r="J369" s="401">
        <v>103</v>
      </c>
      <c r="K369" s="401"/>
      <c r="L369" s="141" t="s">
        <v>16</v>
      </c>
      <c r="M369" s="166" t="s">
        <v>634</v>
      </c>
      <c r="N369" s="166">
        <v>41822</v>
      </c>
      <c r="O369" s="302"/>
      <c r="P369" s="146"/>
      <c r="Q369" s="183">
        <v>103</v>
      </c>
      <c r="R369" s="183"/>
      <c r="S369" s="146"/>
      <c r="T369" s="146"/>
    </row>
    <row r="370" spans="1:20" ht="30" hidden="1" customHeight="1" x14ac:dyDescent="0.25">
      <c r="A370" s="77">
        <v>364</v>
      </c>
      <c r="B370" s="77" t="s">
        <v>761</v>
      </c>
      <c r="C370" s="179">
        <v>33055129</v>
      </c>
      <c r="D370" s="376"/>
      <c r="E370" s="141"/>
      <c r="F370" s="146" t="s">
        <v>762</v>
      </c>
      <c r="G370" s="473">
        <v>41813</v>
      </c>
      <c r="H370" s="166">
        <v>41813</v>
      </c>
      <c r="I370" s="68">
        <v>3024.54</v>
      </c>
      <c r="J370" s="401">
        <v>3629.45</v>
      </c>
      <c r="K370" s="401"/>
      <c r="L370" s="141" t="s">
        <v>16</v>
      </c>
      <c r="M370" s="166">
        <v>41874</v>
      </c>
      <c r="N370" s="166">
        <v>41855</v>
      </c>
      <c r="O370" s="302"/>
      <c r="P370" s="146" t="s">
        <v>728</v>
      </c>
      <c r="Q370" s="146"/>
      <c r="R370" s="146"/>
      <c r="S370" s="146"/>
      <c r="T370" s="146"/>
    </row>
    <row r="371" spans="1:20" ht="15" hidden="1" customHeight="1" x14ac:dyDescent="0.25">
      <c r="A371" s="77">
        <v>365</v>
      </c>
      <c r="B371" s="77" t="s">
        <v>427</v>
      </c>
      <c r="C371" s="141" t="s">
        <v>763</v>
      </c>
      <c r="D371" s="376"/>
      <c r="E371" s="141"/>
      <c r="F371" s="146" t="s">
        <v>1605</v>
      </c>
      <c r="G371" s="473">
        <v>41820</v>
      </c>
      <c r="H371" s="166">
        <v>41820</v>
      </c>
      <c r="I371" s="68">
        <v>91</v>
      </c>
      <c r="J371" s="401">
        <v>109.2</v>
      </c>
      <c r="K371" s="401"/>
      <c r="L371" s="141" t="s">
        <v>453</v>
      </c>
      <c r="M371" s="166">
        <v>41835</v>
      </c>
      <c r="N371" s="166">
        <v>41845</v>
      </c>
      <c r="O371" s="302"/>
      <c r="P371" s="146"/>
      <c r="Q371" s="146"/>
      <c r="R371" s="146"/>
      <c r="S371" s="146"/>
      <c r="T371" s="146"/>
    </row>
    <row r="372" spans="1:20" ht="15" hidden="1" customHeight="1" x14ac:dyDescent="0.25">
      <c r="A372" s="77">
        <v>366</v>
      </c>
      <c r="B372" s="77" t="s">
        <v>39</v>
      </c>
      <c r="C372" s="141" t="s">
        <v>764</v>
      </c>
      <c r="D372" s="376"/>
      <c r="E372" s="141"/>
      <c r="F372" s="146" t="s">
        <v>237</v>
      </c>
      <c r="G372" s="473">
        <v>41820</v>
      </c>
      <c r="H372" s="166">
        <v>41820</v>
      </c>
      <c r="I372" s="68">
        <v>57.38</v>
      </c>
      <c r="J372" s="401">
        <v>68.86</v>
      </c>
      <c r="K372" s="401"/>
      <c r="L372" s="141" t="s">
        <v>765</v>
      </c>
      <c r="M372" s="166">
        <v>41830</v>
      </c>
      <c r="N372" s="166" t="s">
        <v>5094</v>
      </c>
      <c r="O372" s="303"/>
      <c r="P372" s="146"/>
      <c r="Q372" s="146"/>
      <c r="R372" s="146"/>
      <c r="S372" s="146"/>
      <c r="T372" s="146"/>
    </row>
    <row r="373" spans="1:20" ht="30" hidden="1" customHeight="1" x14ac:dyDescent="0.25">
      <c r="A373" s="77">
        <v>367</v>
      </c>
      <c r="B373" s="77" t="s">
        <v>35</v>
      </c>
      <c r="C373" s="144" t="s">
        <v>2021</v>
      </c>
      <c r="D373" s="376"/>
      <c r="E373" s="141"/>
      <c r="F373" s="146" t="s">
        <v>3846</v>
      </c>
      <c r="G373" s="473">
        <v>41778</v>
      </c>
      <c r="H373" s="166">
        <v>41778</v>
      </c>
      <c r="I373" s="389">
        <v>392.42</v>
      </c>
      <c r="J373" s="399">
        <v>470.9</v>
      </c>
      <c r="K373" s="399"/>
      <c r="L373" s="141" t="s">
        <v>16</v>
      </c>
      <c r="M373" s="166" t="s">
        <v>25</v>
      </c>
      <c r="N373" s="166">
        <v>41830</v>
      </c>
      <c r="O373" s="309" t="s">
        <v>3825</v>
      </c>
      <c r="P373" s="146"/>
      <c r="Q373" s="146"/>
      <c r="R373" s="146"/>
      <c r="S373" s="146"/>
      <c r="T373" s="146"/>
    </row>
    <row r="374" spans="1:20" ht="30" hidden="1" customHeight="1" x14ac:dyDescent="0.25">
      <c r="A374" s="70">
        <v>368</v>
      </c>
      <c r="B374" s="74" t="s">
        <v>5227</v>
      </c>
      <c r="C374" s="143" t="s">
        <v>657</v>
      </c>
      <c r="D374" s="346"/>
      <c r="E374" s="143"/>
      <c r="F374" s="144" t="s">
        <v>658</v>
      </c>
      <c r="G374" s="467">
        <v>41791</v>
      </c>
      <c r="H374" s="145">
        <v>41791</v>
      </c>
      <c r="I374" s="390">
        <v>54.51</v>
      </c>
      <c r="J374" s="195">
        <v>65.41</v>
      </c>
      <c r="K374" s="195"/>
      <c r="L374" s="143" t="s">
        <v>34</v>
      </c>
      <c r="M374" s="145">
        <v>41795</v>
      </c>
      <c r="N374" s="145">
        <v>41795</v>
      </c>
      <c r="O374" s="301"/>
      <c r="P374" s="144"/>
      <c r="Q374" s="144"/>
      <c r="R374" s="144"/>
      <c r="S374" s="144"/>
      <c r="T374" s="144"/>
    </row>
    <row r="375" spans="1:20" ht="15" hidden="1" customHeight="1" x14ac:dyDescent="0.25">
      <c r="A375" s="77">
        <v>369</v>
      </c>
      <c r="B375" s="77" t="s">
        <v>427</v>
      </c>
      <c r="C375" s="141" t="s">
        <v>659</v>
      </c>
      <c r="D375" s="376"/>
      <c r="E375" s="141"/>
      <c r="F375" s="146" t="s">
        <v>1604</v>
      </c>
      <c r="G375" s="473">
        <v>41789</v>
      </c>
      <c r="H375" s="166">
        <v>41789</v>
      </c>
      <c r="I375" s="389">
        <v>91</v>
      </c>
      <c r="J375" s="399">
        <v>109.2</v>
      </c>
      <c r="K375" s="399"/>
      <c r="L375" s="141" t="s">
        <v>16</v>
      </c>
      <c r="M375" s="166">
        <v>41806</v>
      </c>
      <c r="N375" s="166">
        <v>41855</v>
      </c>
      <c r="O375" s="302"/>
      <c r="P375" s="146"/>
      <c r="Q375" s="146"/>
      <c r="R375" s="146"/>
      <c r="S375" s="146"/>
      <c r="T375" s="146"/>
    </row>
    <row r="376" spans="1:20" ht="15" hidden="1" customHeight="1" x14ac:dyDescent="0.25">
      <c r="A376" s="77">
        <v>370</v>
      </c>
      <c r="B376" s="77" t="s">
        <v>95</v>
      </c>
      <c r="C376" s="141" t="s">
        <v>660</v>
      </c>
      <c r="D376" s="376"/>
      <c r="E376" s="141"/>
      <c r="F376" s="157" t="s">
        <v>97</v>
      </c>
      <c r="G376" s="473">
        <v>41791</v>
      </c>
      <c r="H376" s="166">
        <v>41791</v>
      </c>
      <c r="I376" s="389">
        <v>37.33</v>
      </c>
      <c r="J376" s="399">
        <v>44.8</v>
      </c>
      <c r="K376" s="399"/>
      <c r="L376" s="141" t="s">
        <v>34</v>
      </c>
      <c r="M376" s="166">
        <v>41820</v>
      </c>
      <c r="N376" s="166" t="s">
        <v>5094</v>
      </c>
      <c r="O376" s="303"/>
      <c r="P376" s="180"/>
      <c r="Q376" s="180"/>
      <c r="R376" s="180"/>
      <c r="S376" s="180"/>
      <c r="T376" s="146" t="s">
        <v>1</v>
      </c>
    </row>
    <row r="377" spans="1:20" ht="15" hidden="1" customHeight="1" x14ac:dyDescent="0.25">
      <c r="A377" s="77">
        <v>371</v>
      </c>
      <c r="B377" s="77" t="s">
        <v>59</v>
      </c>
      <c r="C377" s="141">
        <v>5810297868</v>
      </c>
      <c r="D377" s="376"/>
      <c r="E377" s="141"/>
      <c r="F377" s="146" t="s">
        <v>767</v>
      </c>
      <c r="G377" s="473">
        <v>41820</v>
      </c>
      <c r="H377" s="166">
        <v>41820</v>
      </c>
      <c r="I377" s="68">
        <v>276.95999999999998</v>
      </c>
      <c r="J377" s="205">
        <v>332.35</v>
      </c>
      <c r="K377" s="205"/>
      <c r="L377" s="141" t="s">
        <v>16</v>
      </c>
      <c r="M377" s="166">
        <v>41851</v>
      </c>
      <c r="N377" s="166">
        <v>41845</v>
      </c>
      <c r="O377" s="302"/>
      <c r="P377" s="146"/>
      <c r="Q377" s="146"/>
      <c r="R377" s="146"/>
      <c r="S377" s="146"/>
      <c r="T377" s="146"/>
    </row>
    <row r="378" spans="1:20" ht="15" hidden="1" customHeight="1" x14ac:dyDescent="0.25">
      <c r="A378" s="77">
        <v>372</v>
      </c>
      <c r="B378" s="77" t="s">
        <v>500</v>
      </c>
      <c r="C378" s="141" t="s">
        <v>768</v>
      </c>
      <c r="D378" s="376"/>
      <c r="E378" s="141"/>
      <c r="F378" s="146" t="s">
        <v>769</v>
      </c>
      <c r="G378" s="473">
        <v>41823</v>
      </c>
      <c r="H378" s="166">
        <v>41823</v>
      </c>
      <c r="I378" s="389">
        <v>2297.8000000000002</v>
      </c>
      <c r="J378" s="205">
        <v>2757.36</v>
      </c>
      <c r="K378" s="205"/>
      <c r="L378" s="141" t="s">
        <v>485</v>
      </c>
      <c r="M378" s="166" t="s">
        <v>25</v>
      </c>
      <c r="N378" s="166">
        <v>41876</v>
      </c>
      <c r="O378" s="302"/>
      <c r="P378" s="146"/>
      <c r="Q378" s="146"/>
      <c r="R378" s="146"/>
      <c r="S378" s="146"/>
      <c r="T378" s="146"/>
    </row>
    <row r="379" spans="1:20" ht="15" hidden="1" customHeight="1" x14ac:dyDescent="0.25">
      <c r="A379" s="77">
        <v>373</v>
      </c>
      <c r="B379" s="77" t="s">
        <v>770</v>
      </c>
      <c r="C379" s="168"/>
      <c r="D379" s="595"/>
      <c r="E379" s="168"/>
      <c r="F379" s="180" t="s">
        <v>771</v>
      </c>
      <c r="G379" s="473">
        <v>41810</v>
      </c>
      <c r="H379" s="166">
        <v>41810</v>
      </c>
      <c r="I379" s="68">
        <v>1580</v>
      </c>
      <c r="J379" s="205">
        <v>1580</v>
      </c>
      <c r="K379" s="205"/>
      <c r="L379" s="141" t="s">
        <v>16</v>
      </c>
      <c r="M379" s="166">
        <v>41840</v>
      </c>
      <c r="N379" s="166">
        <v>41845</v>
      </c>
      <c r="O379" s="302"/>
      <c r="P379" s="180"/>
      <c r="Q379" s="180"/>
      <c r="R379" s="180"/>
      <c r="S379" s="180"/>
      <c r="T379" s="146" t="s">
        <v>1</v>
      </c>
    </row>
    <row r="380" spans="1:20" ht="15" hidden="1" customHeight="1" x14ac:dyDescent="0.25">
      <c r="A380" s="77">
        <v>374</v>
      </c>
      <c r="B380" s="77" t="s">
        <v>36</v>
      </c>
      <c r="C380" s="141">
        <v>442026150</v>
      </c>
      <c r="D380" s="376"/>
      <c r="E380" s="141"/>
      <c r="F380" s="146" t="s">
        <v>269</v>
      </c>
      <c r="G380" s="473">
        <v>41803</v>
      </c>
      <c r="H380" s="166">
        <v>41803</v>
      </c>
      <c r="I380" s="68">
        <v>178.95</v>
      </c>
      <c r="J380" s="205">
        <v>214.74</v>
      </c>
      <c r="K380" s="205"/>
      <c r="L380" s="141" t="s">
        <v>34</v>
      </c>
      <c r="M380" s="166">
        <v>41815</v>
      </c>
      <c r="N380" s="166" t="s">
        <v>5094</v>
      </c>
      <c r="O380" s="303"/>
      <c r="P380" s="146"/>
      <c r="Q380" s="146"/>
      <c r="R380" s="146"/>
      <c r="S380" s="146"/>
      <c r="T380" s="146"/>
    </row>
    <row r="381" spans="1:20" ht="15" hidden="1" customHeight="1" x14ac:dyDescent="0.25">
      <c r="A381" s="77">
        <v>375</v>
      </c>
      <c r="B381" s="77" t="s">
        <v>772</v>
      </c>
      <c r="C381" s="141" t="s">
        <v>773</v>
      </c>
      <c r="D381" s="376"/>
      <c r="E381" s="141"/>
      <c r="F381" s="146" t="s">
        <v>774</v>
      </c>
      <c r="G381" s="473">
        <v>41815</v>
      </c>
      <c r="H381" s="166">
        <v>41815</v>
      </c>
      <c r="I381" s="68">
        <v>50.96</v>
      </c>
      <c r="J381" s="205">
        <v>61.15</v>
      </c>
      <c r="K381" s="205"/>
      <c r="L381" s="141" t="s">
        <v>16</v>
      </c>
      <c r="M381" s="166">
        <v>41845</v>
      </c>
      <c r="N381" s="166">
        <v>41883</v>
      </c>
      <c r="O381" s="303"/>
      <c r="P381" s="146"/>
      <c r="Q381" s="146"/>
      <c r="R381" s="146"/>
      <c r="S381" s="146"/>
      <c r="T381" s="146"/>
    </row>
    <row r="382" spans="1:20" ht="30" hidden="1" customHeight="1" x14ac:dyDescent="0.25">
      <c r="A382" s="77">
        <v>376</v>
      </c>
      <c r="B382" s="77" t="s">
        <v>775</v>
      </c>
      <c r="C382" s="141">
        <v>977963</v>
      </c>
      <c r="D382" s="376"/>
      <c r="E382" s="141"/>
      <c r="F382" s="146" t="s">
        <v>1100</v>
      </c>
      <c r="G382" s="473">
        <v>41893</v>
      </c>
      <c r="H382" s="166">
        <v>41893</v>
      </c>
      <c r="I382" s="68">
        <v>1275.8</v>
      </c>
      <c r="J382" s="205">
        <v>1275.8</v>
      </c>
      <c r="K382" s="205"/>
      <c r="L382" s="141" t="s">
        <v>16</v>
      </c>
      <c r="M382" s="166">
        <v>41923</v>
      </c>
      <c r="N382" s="166">
        <v>41960</v>
      </c>
      <c r="O382" s="302"/>
      <c r="P382" s="146"/>
      <c r="Q382" s="146"/>
      <c r="R382" s="146"/>
      <c r="S382" s="146"/>
      <c r="T382" s="146"/>
    </row>
    <row r="383" spans="1:20" ht="30" hidden="1" customHeight="1" x14ac:dyDescent="0.25">
      <c r="A383" s="77">
        <v>377</v>
      </c>
      <c r="B383" s="77" t="s">
        <v>283</v>
      </c>
      <c r="C383" s="141" t="s">
        <v>776</v>
      </c>
      <c r="D383" s="376"/>
      <c r="E383" s="141"/>
      <c r="F383" s="146" t="s">
        <v>777</v>
      </c>
      <c r="G383" s="473">
        <v>41820</v>
      </c>
      <c r="H383" s="166">
        <v>41820</v>
      </c>
      <c r="I383" s="68">
        <v>1404.33</v>
      </c>
      <c r="J383" s="205">
        <v>1404.33</v>
      </c>
      <c r="K383" s="205"/>
      <c r="L383" s="141" t="s">
        <v>153</v>
      </c>
      <c r="M383" s="166">
        <v>41820</v>
      </c>
      <c r="N383" s="166">
        <v>41820</v>
      </c>
      <c r="O383" s="303"/>
      <c r="P383" s="146"/>
      <c r="Q383" s="146"/>
      <c r="R383" s="146"/>
      <c r="S383" s="146"/>
      <c r="T383" s="146"/>
    </row>
    <row r="384" spans="1:20" ht="15" hidden="1" customHeight="1" x14ac:dyDescent="0.25">
      <c r="A384" s="77">
        <v>378</v>
      </c>
      <c r="B384" s="77" t="s">
        <v>778</v>
      </c>
      <c r="C384" s="141">
        <v>80720174</v>
      </c>
      <c r="D384" s="376"/>
      <c r="E384" s="141"/>
      <c r="F384" s="146" t="s">
        <v>779</v>
      </c>
      <c r="G384" s="473">
        <v>41828</v>
      </c>
      <c r="H384" s="166">
        <v>41828</v>
      </c>
      <c r="I384" s="68">
        <v>1000</v>
      </c>
      <c r="J384" s="205">
        <v>1000</v>
      </c>
      <c r="K384" s="205"/>
      <c r="L384" s="141" t="s">
        <v>16</v>
      </c>
      <c r="M384" s="166">
        <v>41859</v>
      </c>
      <c r="N384" s="166">
        <v>41883</v>
      </c>
      <c r="O384" s="302"/>
      <c r="P384" s="146"/>
      <c r="Q384" s="146"/>
      <c r="R384" s="146"/>
      <c r="S384" s="146"/>
      <c r="T384" s="146" t="s">
        <v>1</v>
      </c>
    </row>
    <row r="385" spans="1:20" ht="15" hidden="1" customHeight="1" x14ac:dyDescent="0.25">
      <c r="A385" s="77">
        <v>379</v>
      </c>
      <c r="B385" s="77" t="s">
        <v>654</v>
      </c>
      <c r="C385" s="141" t="s">
        <v>780</v>
      </c>
      <c r="D385" s="376"/>
      <c r="E385" s="141"/>
      <c r="F385" s="146" t="s">
        <v>781</v>
      </c>
      <c r="G385" s="473">
        <v>41830</v>
      </c>
      <c r="H385" s="166">
        <v>41830</v>
      </c>
      <c r="I385" s="68">
        <v>370</v>
      </c>
      <c r="J385" s="205">
        <v>664</v>
      </c>
      <c r="K385" s="205"/>
      <c r="L385" s="141" t="s">
        <v>16</v>
      </c>
      <c r="M385" s="166" t="s">
        <v>25</v>
      </c>
      <c r="N385" s="166">
        <v>41834</v>
      </c>
      <c r="O385" s="302"/>
      <c r="P385" s="146"/>
      <c r="Q385" s="183">
        <v>664</v>
      </c>
      <c r="R385" s="183"/>
      <c r="S385" s="146"/>
      <c r="T385" s="146"/>
    </row>
    <row r="386" spans="1:20" ht="15" hidden="1" customHeight="1" x14ac:dyDescent="0.25">
      <c r="A386" s="77">
        <v>380</v>
      </c>
      <c r="B386" s="77" t="s">
        <v>514</v>
      </c>
      <c r="C386" s="141"/>
      <c r="D386" s="376"/>
      <c r="E386" s="141"/>
      <c r="F386" s="146" t="s">
        <v>782</v>
      </c>
      <c r="G386" s="473">
        <v>41814</v>
      </c>
      <c r="H386" s="166">
        <v>41814</v>
      </c>
      <c r="I386" s="68">
        <v>1624.17</v>
      </c>
      <c r="J386" s="205">
        <v>1624.17</v>
      </c>
      <c r="K386" s="205"/>
      <c r="L386" s="141" t="s">
        <v>16</v>
      </c>
      <c r="M386" s="166" t="s">
        <v>25</v>
      </c>
      <c r="N386" s="166">
        <v>41834</v>
      </c>
      <c r="O386" s="302"/>
      <c r="P386" s="146"/>
      <c r="Q386" s="146"/>
      <c r="R386" s="146"/>
      <c r="S386" s="146"/>
      <c r="T386" s="146"/>
    </row>
    <row r="387" spans="1:20" ht="30" hidden="1" customHeight="1" x14ac:dyDescent="0.25">
      <c r="A387" s="77">
        <v>381</v>
      </c>
      <c r="B387" s="77" t="s">
        <v>72</v>
      </c>
      <c r="C387" s="141" t="s">
        <v>1028</v>
      </c>
      <c r="D387" s="376"/>
      <c r="E387" s="141"/>
      <c r="F387" s="146" t="s">
        <v>784</v>
      </c>
      <c r="G387" s="473">
        <v>41830</v>
      </c>
      <c r="H387" s="166">
        <v>41830</v>
      </c>
      <c r="I387" s="68">
        <v>53</v>
      </c>
      <c r="J387" s="205">
        <v>53</v>
      </c>
      <c r="K387" s="205"/>
      <c r="L387" s="141" t="s">
        <v>16</v>
      </c>
      <c r="M387" s="166" t="s">
        <v>25</v>
      </c>
      <c r="N387" s="166">
        <v>41834</v>
      </c>
      <c r="O387" s="302"/>
      <c r="P387" s="146"/>
      <c r="Q387" s="146"/>
      <c r="R387" s="146"/>
      <c r="S387" s="146"/>
      <c r="T387" s="146"/>
    </row>
    <row r="388" spans="1:20" ht="15" hidden="1" customHeight="1" x14ac:dyDescent="0.25">
      <c r="A388" s="77">
        <v>382</v>
      </c>
      <c r="B388" s="77" t="s">
        <v>72</v>
      </c>
      <c r="C388" s="141" t="s">
        <v>1027</v>
      </c>
      <c r="D388" s="376"/>
      <c r="E388" s="141"/>
      <c r="F388" s="146" t="s">
        <v>783</v>
      </c>
      <c r="G388" s="473">
        <v>41830</v>
      </c>
      <c r="H388" s="166">
        <v>41830</v>
      </c>
      <c r="I388" s="68">
        <v>103</v>
      </c>
      <c r="J388" s="205">
        <v>103</v>
      </c>
      <c r="K388" s="205"/>
      <c r="L388" s="141" t="s">
        <v>790</v>
      </c>
      <c r="M388" s="166" t="s">
        <v>25</v>
      </c>
      <c r="N388" s="166">
        <v>41834</v>
      </c>
      <c r="O388" s="302"/>
      <c r="P388" s="146"/>
      <c r="Q388" s="146"/>
      <c r="R388" s="146"/>
      <c r="S388" s="146"/>
      <c r="T388" s="146"/>
    </row>
    <row r="389" spans="1:20" ht="15" hidden="1" customHeight="1" x14ac:dyDescent="0.25">
      <c r="A389" s="77">
        <v>383</v>
      </c>
      <c r="B389" s="77" t="s">
        <v>69</v>
      </c>
      <c r="C389" s="141" t="s">
        <v>787</v>
      </c>
      <c r="D389" s="376"/>
      <c r="E389" s="141"/>
      <c r="F389" s="146" t="s">
        <v>306</v>
      </c>
      <c r="G389" s="473">
        <v>41828</v>
      </c>
      <c r="H389" s="166">
        <v>41828</v>
      </c>
      <c r="I389" s="68">
        <v>129.6</v>
      </c>
      <c r="J389" s="205">
        <v>155.52000000000001</v>
      </c>
      <c r="K389" s="205"/>
      <c r="L389" s="141" t="s">
        <v>453</v>
      </c>
      <c r="M389" s="166" t="s">
        <v>634</v>
      </c>
      <c r="N389" s="166">
        <v>41835</v>
      </c>
      <c r="O389" s="302"/>
      <c r="P389" s="146"/>
      <c r="Q389" s="146"/>
      <c r="R389" s="146"/>
      <c r="S389" s="146"/>
      <c r="T389" s="146"/>
    </row>
    <row r="390" spans="1:20" ht="15" hidden="1" customHeight="1" x14ac:dyDescent="0.25">
      <c r="A390" s="77">
        <v>384</v>
      </c>
      <c r="B390" s="77" t="s">
        <v>39</v>
      </c>
      <c r="C390" s="141" t="s">
        <v>788</v>
      </c>
      <c r="D390" s="376"/>
      <c r="E390" s="141"/>
      <c r="F390" s="146" t="s">
        <v>237</v>
      </c>
      <c r="G390" s="473">
        <v>41835</v>
      </c>
      <c r="H390" s="166">
        <v>41835</v>
      </c>
      <c r="I390" s="68">
        <v>138.30000000000001</v>
      </c>
      <c r="J390" s="205">
        <v>165.96</v>
      </c>
      <c r="K390" s="205"/>
      <c r="L390" s="166" t="s">
        <v>765</v>
      </c>
      <c r="M390" s="166">
        <v>41845</v>
      </c>
      <c r="N390" s="166" t="s">
        <v>5094</v>
      </c>
      <c r="O390" s="303"/>
      <c r="P390" s="146"/>
      <c r="Q390" s="146"/>
      <c r="R390" s="146"/>
      <c r="S390" s="146"/>
      <c r="T390" s="146"/>
    </row>
    <row r="391" spans="1:20" ht="15" hidden="1" customHeight="1" x14ac:dyDescent="0.25">
      <c r="A391" s="77">
        <v>385</v>
      </c>
      <c r="B391" s="77" t="s">
        <v>112</v>
      </c>
      <c r="C391" s="141">
        <v>35</v>
      </c>
      <c r="D391" s="376"/>
      <c r="E391" s="141"/>
      <c r="F391" s="146" t="s">
        <v>789</v>
      </c>
      <c r="G391" s="473">
        <v>41834</v>
      </c>
      <c r="H391" s="166">
        <v>41834</v>
      </c>
      <c r="I391" s="68">
        <v>1460</v>
      </c>
      <c r="J391" s="205">
        <v>1460</v>
      </c>
      <c r="K391" s="205"/>
      <c r="L391" s="141" t="s">
        <v>16</v>
      </c>
      <c r="M391" s="166">
        <v>41839</v>
      </c>
      <c r="N391" s="166">
        <v>41844</v>
      </c>
      <c r="O391" s="302"/>
      <c r="P391" s="146"/>
      <c r="Q391" s="146"/>
      <c r="R391" s="146"/>
      <c r="S391" s="146"/>
      <c r="T391" s="146" t="s">
        <v>3</v>
      </c>
    </row>
    <row r="392" spans="1:20" ht="15" hidden="1" customHeight="1" x14ac:dyDescent="0.25">
      <c r="A392" s="77">
        <v>386</v>
      </c>
      <c r="B392" s="77" t="s">
        <v>36</v>
      </c>
      <c r="C392" s="141">
        <v>442026150</v>
      </c>
      <c r="D392" s="376"/>
      <c r="E392" s="141"/>
      <c r="F392" s="146" t="s">
        <v>791</v>
      </c>
      <c r="G392" s="473">
        <v>41836</v>
      </c>
      <c r="H392" s="166">
        <v>41836</v>
      </c>
      <c r="I392" s="68">
        <v>185.57</v>
      </c>
      <c r="J392" s="205">
        <v>222.68</v>
      </c>
      <c r="K392" s="205"/>
      <c r="L392" s="141" t="s">
        <v>34</v>
      </c>
      <c r="M392" s="166">
        <v>41846</v>
      </c>
      <c r="N392" s="166" t="s">
        <v>5094</v>
      </c>
      <c r="O392" s="303"/>
      <c r="P392" s="146"/>
      <c r="Q392" s="146"/>
      <c r="R392" s="146"/>
      <c r="S392" s="146"/>
      <c r="T392" s="146"/>
    </row>
    <row r="393" spans="1:20" ht="30" hidden="1" customHeight="1" x14ac:dyDescent="0.25">
      <c r="A393" s="77">
        <v>387</v>
      </c>
      <c r="B393" s="77" t="s">
        <v>792</v>
      </c>
      <c r="C393" s="141" t="s">
        <v>793</v>
      </c>
      <c r="D393" s="376"/>
      <c r="E393" s="141"/>
      <c r="F393" s="146" t="s">
        <v>794</v>
      </c>
      <c r="G393" s="473">
        <v>41800</v>
      </c>
      <c r="H393" s="166">
        <v>41800</v>
      </c>
      <c r="I393" s="68">
        <v>914.48</v>
      </c>
      <c r="J393" s="205">
        <v>1097.3800000000001</v>
      </c>
      <c r="K393" s="205"/>
      <c r="L393" s="141" t="s">
        <v>16</v>
      </c>
      <c r="M393" s="166">
        <v>41851</v>
      </c>
      <c r="N393" s="166">
        <v>41855</v>
      </c>
      <c r="O393" s="302"/>
      <c r="P393" s="146" t="s">
        <v>728</v>
      </c>
      <c r="Q393" s="146"/>
      <c r="R393" s="146"/>
      <c r="S393" s="146"/>
      <c r="T393" s="146"/>
    </row>
    <row r="394" spans="1:20" ht="30" hidden="1" customHeight="1" x14ac:dyDescent="0.25">
      <c r="A394" s="77">
        <v>388</v>
      </c>
      <c r="B394" s="77" t="s">
        <v>792</v>
      </c>
      <c r="C394" s="141" t="s">
        <v>795</v>
      </c>
      <c r="D394" s="376"/>
      <c r="E394" s="141"/>
      <c r="F394" s="146" t="s">
        <v>796</v>
      </c>
      <c r="G394" s="473">
        <v>41830</v>
      </c>
      <c r="H394" s="166">
        <v>41830</v>
      </c>
      <c r="I394" s="68">
        <v>257.82</v>
      </c>
      <c r="J394" s="205">
        <v>309.38</v>
      </c>
      <c r="K394" s="205"/>
      <c r="L394" s="141" t="s">
        <v>16</v>
      </c>
      <c r="M394" s="166">
        <v>41851</v>
      </c>
      <c r="N394" s="166">
        <v>41855</v>
      </c>
      <c r="O394" s="302"/>
      <c r="P394" s="146" t="s">
        <v>728</v>
      </c>
      <c r="Q394" s="146"/>
      <c r="R394" s="146"/>
      <c r="S394" s="146"/>
      <c r="T394" s="146"/>
    </row>
    <row r="395" spans="1:20" ht="30" hidden="1" customHeight="1" x14ac:dyDescent="0.25">
      <c r="A395" s="77">
        <v>389</v>
      </c>
      <c r="B395" s="77" t="s">
        <v>441</v>
      </c>
      <c r="C395" s="141" t="s">
        <v>797</v>
      </c>
      <c r="D395" s="376"/>
      <c r="E395" s="141"/>
      <c r="F395" s="146" t="s">
        <v>798</v>
      </c>
      <c r="G395" s="473">
        <v>41820</v>
      </c>
      <c r="H395" s="166">
        <v>41820</v>
      </c>
      <c r="I395" s="68">
        <v>786.48</v>
      </c>
      <c r="J395" s="205">
        <v>943.78</v>
      </c>
      <c r="K395" s="205"/>
      <c r="L395" s="141" t="s">
        <v>16</v>
      </c>
      <c r="M395" s="166">
        <v>41850</v>
      </c>
      <c r="N395" s="166">
        <v>41852</v>
      </c>
      <c r="O395" s="302"/>
      <c r="P395" s="183" t="s">
        <v>728</v>
      </c>
      <c r="Q395" s="146"/>
      <c r="R395" s="146"/>
      <c r="S395" s="146"/>
      <c r="T395" s="146"/>
    </row>
    <row r="396" spans="1:20" ht="15" hidden="1" customHeight="1" x14ac:dyDescent="0.25">
      <c r="A396" s="77">
        <v>390</v>
      </c>
      <c r="B396" s="77" t="s">
        <v>95</v>
      </c>
      <c r="C396" s="141" t="s">
        <v>799</v>
      </c>
      <c r="D396" s="376"/>
      <c r="E396" s="141"/>
      <c r="F396" s="146" t="s">
        <v>800</v>
      </c>
      <c r="G396" s="473">
        <v>41821</v>
      </c>
      <c r="H396" s="166">
        <v>41821</v>
      </c>
      <c r="I396" s="68">
        <v>37.33</v>
      </c>
      <c r="J396" s="205">
        <v>44.8</v>
      </c>
      <c r="K396" s="205"/>
      <c r="L396" s="141" t="s">
        <v>34</v>
      </c>
      <c r="M396" s="166">
        <v>41850</v>
      </c>
      <c r="N396" s="166">
        <v>41850</v>
      </c>
      <c r="O396" s="303"/>
      <c r="P396" s="180"/>
      <c r="Q396" s="180"/>
      <c r="R396" s="180"/>
      <c r="S396" s="180"/>
      <c r="T396" s="146" t="s">
        <v>1</v>
      </c>
    </row>
    <row r="397" spans="1:20" ht="15" hidden="1" customHeight="1" x14ac:dyDescent="0.25">
      <c r="A397" s="77">
        <v>391</v>
      </c>
      <c r="B397" s="77" t="s">
        <v>637</v>
      </c>
      <c r="C397" s="141" t="s">
        <v>801</v>
      </c>
      <c r="D397" s="376"/>
      <c r="E397" s="141"/>
      <c r="F397" s="146" t="s">
        <v>802</v>
      </c>
      <c r="G397" s="473">
        <v>41836</v>
      </c>
      <c r="H397" s="166">
        <v>41836</v>
      </c>
      <c r="I397" s="68">
        <v>228.09</v>
      </c>
      <c r="J397" s="205">
        <v>273.70999999999998</v>
      </c>
      <c r="K397" s="205"/>
      <c r="L397" s="141" t="s">
        <v>28</v>
      </c>
      <c r="M397" s="166">
        <v>41866</v>
      </c>
      <c r="N397" s="166">
        <v>41887</v>
      </c>
      <c r="O397" s="302"/>
      <c r="P397" s="146"/>
      <c r="Q397" s="183">
        <v>273.70999999999998</v>
      </c>
      <c r="R397" s="183"/>
      <c r="S397" s="146"/>
      <c r="T397" s="146"/>
    </row>
    <row r="398" spans="1:20" ht="15" hidden="1" customHeight="1" x14ac:dyDescent="0.25">
      <c r="A398" s="77">
        <v>392</v>
      </c>
      <c r="B398" s="77" t="s">
        <v>1630</v>
      </c>
      <c r="C398" s="141"/>
      <c r="D398" s="376"/>
      <c r="E398" s="141"/>
      <c r="F398" s="146" t="s">
        <v>805</v>
      </c>
      <c r="G398" s="473">
        <v>41831</v>
      </c>
      <c r="H398" s="166">
        <v>41831</v>
      </c>
      <c r="I398" s="68">
        <v>700</v>
      </c>
      <c r="J398" s="205">
        <v>700</v>
      </c>
      <c r="K398" s="205"/>
      <c r="L398" s="141" t="s">
        <v>16</v>
      </c>
      <c r="M398" s="166">
        <v>41831</v>
      </c>
      <c r="N398" s="166">
        <v>41831</v>
      </c>
      <c r="O398" s="302"/>
      <c r="P398" s="180"/>
      <c r="Q398" s="180"/>
      <c r="R398" s="180"/>
      <c r="S398" s="180"/>
      <c r="T398" s="146" t="s">
        <v>3</v>
      </c>
    </row>
    <row r="399" spans="1:20" ht="15" hidden="1" customHeight="1" x14ac:dyDescent="0.25">
      <c r="A399" s="77">
        <v>393</v>
      </c>
      <c r="B399" s="77" t="s">
        <v>938</v>
      </c>
      <c r="C399" s="141"/>
      <c r="D399" s="376"/>
      <c r="E399" s="141"/>
      <c r="F399" s="146" t="s">
        <v>753</v>
      </c>
      <c r="G399" s="473">
        <v>41821</v>
      </c>
      <c r="H399" s="166">
        <v>41821</v>
      </c>
      <c r="I399" s="68">
        <v>1961.49</v>
      </c>
      <c r="J399" s="205">
        <v>1961.49</v>
      </c>
      <c r="K399" s="205"/>
      <c r="L399" s="141" t="s">
        <v>16</v>
      </c>
      <c r="M399" s="166">
        <v>41817</v>
      </c>
      <c r="N399" s="166">
        <v>41817</v>
      </c>
      <c r="O399" s="302"/>
      <c r="P399" s="146"/>
      <c r="Q399" s="146"/>
      <c r="R399" s="146"/>
      <c r="S399" s="146"/>
      <c r="T399" s="146"/>
    </row>
    <row r="400" spans="1:20" ht="15" hidden="1" customHeight="1" x14ac:dyDescent="0.25">
      <c r="A400" s="77">
        <v>394</v>
      </c>
      <c r="B400" s="77" t="s">
        <v>806</v>
      </c>
      <c r="C400" s="141">
        <v>13289</v>
      </c>
      <c r="D400" s="376"/>
      <c r="E400" s="141"/>
      <c r="F400" s="146" t="s">
        <v>807</v>
      </c>
      <c r="G400" s="473">
        <v>41842</v>
      </c>
      <c r="H400" s="166">
        <v>41842</v>
      </c>
      <c r="I400" s="68">
        <v>1600</v>
      </c>
      <c r="J400" s="205">
        <v>1920</v>
      </c>
      <c r="K400" s="205"/>
      <c r="L400" s="141" t="s">
        <v>453</v>
      </c>
      <c r="M400" s="166">
        <v>41873</v>
      </c>
      <c r="N400" s="166">
        <v>41927</v>
      </c>
      <c r="O400" s="302"/>
      <c r="P400" s="146"/>
      <c r="Q400" s="146"/>
      <c r="R400" s="146"/>
      <c r="S400" s="146"/>
      <c r="T400" s="146"/>
    </row>
    <row r="401" spans="1:20" ht="15" hidden="1" customHeight="1" x14ac:dyDescent="0.25">
      <c r="A401" s="77">
        <v>395</v>
      </c>
      <c r="B401" s="77" t="s">
        <v>36</v>
      </c>
      <c r="C401" s="141">
        <v>71259442</v>
      </c>
      <c r="D401" s="376"/>
      <c r="E401" s="141"/>
      <c r="F401" s="146" t="s">
        <v>546</v>
      </c>
      <c r="G401" s="473">
        <v>41820</v>
      </c>
      <c r="H401" s="166">
        <v>41820</v>
      </c>
      <c r="I401" s="68">
        <v>886.36</v>
      </c>
      <c r="J401" s="205">
        <v>1060.43</v>
      </c>
      <c r="K401" s="205"/>
      <c r="L401" s="141" t="s">
        <v>34</v>
      </c>
      <c r="M401" s="166">
        <v>41854</v>
      </c>
      <c r="N401" s="166" t="s">
        <v>5094</v>
      </c>
      <c r="O401" s="303"/>
      <c r="P401" s="146"/>
      <c r="Q401" s="146"/>
      <c r="R401" s="146"/>
      <c r="S401" s="146"/>
      <c r="T401" s="146"/>
    </row>
    <row r="402" spans="1:20" ht="15" hidden="1" customHeight="1" x14ac:dyDescent="0.25">
      <c r="A402" s="77">
        <v>396</v>
      </c>
      <c r="B402" s="77" t="s">
        <v>1856</v>
      </c>
      <c r="C402" s="141" t="s">
        <v>808</v>
      </c>
      <c r="D402" s="376"/>
      <c r="E402" s="141"/>
      <c r="F402" s="146" t="s">
        <v>809</v>
      </c>
      <c r="G402" s="473">
        <v>41831</v>
      </c>
      <c r="H402" s="166">
        <v>41831</v>
      </c>
      <c r="I402" s="68">
        <v>1400</v>
      </c>
      <c r="J402" s="205">
        <v>1400</v>
      </c>
      <c r="K402" s="205"/>
      <c r="L402" s="141" t="s">
        <v>16</v>
      </c>
      <c r="M402" s="166">
        <v>41862</v>
      </c>
      <c r="N402" s="166">
        <v>41855</v>
      </c>
      <c r="O402" s="302"/>
      <c r="P402" s="180"/>
      <c r="Q402" s="180"/>
      <c r="R402" s="180"/>
      <c r="S402" s="180"/>
      <c r="T402" s="146" t="s">
        <v>3</v>
      </c>
    </row>
    <row r="403" spans="1:20" ht="30" hidden="1" customHeight="1" x14ac:dyDescent="0.25">
      <c r="A403" s="77">
        <v>397</v>
      </c>
      <c r="B403" s="77" t="s">
        <v>103</v>
      </c>
      <c r="C403" s="141">
        <v>1916363</v>
      </c>
      <c r="D403" s="376"/>
      <c r="E403" s="141"/>
      <c r="F403" s="146" t="s">
        <v>812</v>
      </c>
      <c r="G403" s="473">
        <v>41831</v>
      </c>
      <c r="H403" s="166">
        <v>41831</v>
      </c>
      <c r="I403" s="68">
        <v>254.8</v>
      </c>
      <c r="J403" s="205">
        <v>305.76</v>
      </c>
      <c r="K403" s="205"/>
      <c r="L403" s="141" t="s">
        <v>16</v>
      </c>
      <c r="M403" s="166">
        <v>41862</v>
      </c>
      <c r="N403" s="166">
        <v>41876</v>
      </c>
      <c r="O403" s="302"/>
      <c r="P403" s="146"/>
      <c r="Q403" s="146"/>
      <c r="R403" s="146"/>
      <c r="S403" s="146"/>
      <c r="T403" s="146" t="s">
        <v>3</v>
      </c>
    </row>
    <row r="404" spans="1:20" ht="30" hidden="1" customHeight="1" x14ac:dyDescent="0.25">
      <c r="A404" s="77">
        <v>398</v>
      </c>
      <c r="B404" s="77" t="s">
        <v>98</v>
      </c>
      <c r="C404" s="141">
        <v>599</v>
      </c>
      <c r="D404" s="376"/>
      <c r="E404" s="141"/>
      <c r="F404" s="146" t="s">
        <v>813</v>
      </c>
      <c r="G404" s="473">
        <v>41845</v>
      </c>
      <c r="H404" s="166">
        <v>41845</v>
      </c>
      <c r="I404" s="68">
        <v>15823.74</v>
      </c>
      <c r="J404" s="205">
        <v>18988.490000000002</v>
      </c>
      <c r="K404" s="206"/>
      <c r="L404" s="141" t="s">
        <v>16</v>
      </c>
      <c r="M404" s="166">
        <v>41913</v>
      </c>
      <c r="N404" s="166">
        <v>41915</v>
      </c>
      <c r="O404" s="309" t="s">
        <v>3235</v>
      </c>
      <c r="P404" s="146"/>
      <c r="Q404" s="146"/>
      <c r="R404" s="146"/>
      <c r="S404" s="146"/>
      <c r="T404" s="146"/>
    </row>
    <row r="405" spans="1:20" ht="15" hidden="1" customHeight="1" x14ac:dyDescent="0.25">
      <c r="A405" s="78">
        <v>399</v>
      </c>
      <c r="B405" s="78" t="s">
        <v>98</v>
      </c>
      <c r="C405" s="175" t="s">
        <v>2</v>
      </c>
      <c r="D405" s="594"/>
      <c r="E405" s="175">
        <v>2065</v>
      </c>
      <c r="F405" s="154" t="s">
        <v>944</v>
      </c>
      <c r="G405" s="475">
        <v>41900</v>
      </c>
      <c r="H405" s="176">
        <v>41900</v>
      </c>
      <c r="I405" s="388">
        <v>-513.72</v>
      </c>
      <c r="J405" s="403">
        <v>-614.41</v>
      </c>
      <c r="K405" s="207"/>
      <c r="L405" s="175" t="s">
        <v>4836</v>
      </c>
      <c r="M405" s="176" t="s">
        <v>2997</v>
      </c>
      <c r="N405" s="176">
        <v>42292</v>
      </c>
      <c r="O405" s="327" t="s">
        <v>5307</v>
      </c>
      <c r="P405" s="154"/>
      <c r="Q405" s="154"/>
      <c r="R405" s="154"/>
      <c r="S405" s="154"/>
      <c r="T405" s="154"/>
    </row>
    <row r="406" spans="1:20" ht="15" hidden="1" customHeight="1" x14ac:dyDescent="0.25">
      <c r="A406" s="74">
        <v>400</v>
      </c>
      <c r="B406" s="74" t="s">
        <v>938</v>
      </c>
      <c r="C406" s="141"/>
      <c r="D406" s="376"/>
      <c r="E406" s="141"/>
      <c r="F406" s="146" t="s">
        <v>815</v>
      </c>
      <c r="G406" s="473">
        <v>41850</v>
      </c>
      <c r="H406" s="166">
        <v>41850</v>
      </c>
      <c r="I406" s="68">
        <v>1800</v>
      </c>
      <c r="J406" s="205">
        <v>1800</v>
      </c>
      <c r="K406" s="205"/>
      <c r="L406" s="141" t="s">
        <v>16</v>
      </c>
      <c r="M406" s="166">
        <v>41852</v>
      </c>
      <c r="N406" s="166" t="s">
        <v>208</v>
      </c>
      <c r="O406" s="303"/>
      <c r="P406" s="146"/>
      <c r="Q406" s="146"/>
      <c r="R406" s="146"/>
      <c r="S406" s="146"/>
      <c r="T406" s="146"/>
    </row>
    <row r="407" spans="1:20" ht="15" hidden="1" customHeight="1" x14ac:dyDescent="0.25">
      <c r="A407" s="77">
        <v>401</v>
      </c>
      <c r="B407" s="77" t="s">
        <v>26</v>
      </c>
      <c r="C407" s="141">
        <v>100582</v>
      </c>
      <c r="D407" s="376"/>
      <c r="E407" s="141"/>
      <c r="F407" s="146" t="s">
        <v>816</v>
      </c>
      <c r="G407" s="473">
        <v>41882</v>
      </c>
      <c r="H407" s="166">
        <v>41882</v>
      </c>
      <c r="I407" s="68">
        <v>22253.27</v>
      </c>
      <c r="J407" s="401">
        <v>22253.27</v>
      </c>
      <c r="K407" s="401"/>
      <c r="L407" s="141" t="s">
        <v>16</v>
      </c>
      <c r="M407" s="166">
        <v>41892</v>
      </c>
      <c r="N407" s="166">
        <v>41859</v>
      </c>
      <c r="O407" s="302"/>
      <c r="P407" s="146"/>
      <c r="Q407" s="146"/>
      <c r="R407" s="146"/>
      <c r="S407" s="146"/>
      <c r="T407" s="146"/>
    </row>
    <row r="408" spans="1:20" ht="30" hidden="1" customHeight="1" x14ac:dyDescent="0.25">
      <c r="A408" s="77">
        <v>402</v>
      </c>
      <c r="B408" s="77" t="s">
        <v>13</v>
      </c>
      <c r="C408" s="141" t="s">
        <v>817</v>
      </c>
      <c r="D408" s="376"/>
      <c r="E408" s="141"/>
      <c r="F408" s="146" t="s">
        <v>818</v>
      </c>
      <c r="G408" s="473">
        <v>41845</v>
      </c>
      <c r="H408" s="166">
        <v>41845</v>
      </c>
      <c r="I408" s="68">
        <v>340</v>
      </c>
      <c r="J408" s="401">
        <v>408</v>
      </c>
      <c r="K408" s="401"/>
      <c r="L408" s="141" t="s">
        <v>16</v>
      </c>
      <c r="M408" s="166">
        <v>41869</v>
      </c>
      <c r="N408" s="166">
        <v>41876</v>
      </c>
      <c r="O408" s="302"/>
      <c r="P408" s="146"/>
      <c r="Q408" s="146"/>
      <c r="R408" s="146"/>
      <c r="S408" s="146"/>
      <c r="T408" s="146" t="s">
        <v>3</v>
      </c>
    </row>
    <row r="409" spans="1:20" ht="15" hidden="1" customHeight="1" x14ac:dyDescent="0.25">
      <c r="A409" s="77">
        <v>403</v>
      </c>
      <c r="B409" s="77" t="s">
        <v>819</v>
      </c>
      <c r="C409" s="141">
        <v>137213</v>
      </c>
      <c r="D409" s="376"/>
      <c r="E409" s="141"/>
      <c r="F409" s="146" t="s">
        <v>820</v>
      </c>
      <c r="G409" s="473">
        <v>41848</v>
      </c>
      <c r="H409" s="166">
        <v>41848</v>
      </c>
      <c r="I409" s="68">
        <v>573</v>
      </c>
      <c r="J409" s="401">
        <v>687.6</v>
      </c>
      <c r="K409" s="401"/>
      <c r="L409" s="141" t="s">
        <v>16</v>
      </c>
      <c r="M409" s="166">
        <v>41879</v>
      </c>
      <c r="N409" s="166">
        <v>41887</v>
      </c>
      <c r="O409" s="302"/>
      <c r="P409" s="146"/>
      <c r="Q409" s="146"/>
      <c r="R409" s="146"/>
      <c r="S409" s="146"/>
      <c r="T409" s="146" t="s">
        <v>1</v>
      </c>
    </row>
    <row r="410" spans="1:20" ht="30" hidden="1" customHeight="1" x14ac:dyDescent="0.25">
      <c r="A410" s="77">
        <v>404</v>
      </c>
      <c r="B410" s="77" t="s">
        <v>821</v>
      </c>
      <c r="C410" s="141" t="s">
        <v>822</v>
      </c>
      <c r="D410" s="376"/>
      <c r="E410" s="141"/>
      <c r="F410" s="146" t="s">
        <v>823</v>
      </c>
      <c r="G410" s="473">
        <v>41849</v>
      </c>
      <c r="H410" s="166">
        <v>41849</v>
      </c>
      <c r="I410" s="68">
        <v>400</v>
      </c>
      <c r="J410" s="205">
        <v>480</v>
      </c>
      <c r="K410" s="205"/>
      <c r="L410" s="141" t="s">
        <v>16</v>
      </c>
      <c r="M410" s="166">
        <v>41880</v>
      </c>
      <c r="N410" s="166">
        <v>41892</v>
      </c>
      <c r="O410" s="302"/>
      <c r="P410" s="146"/>
      <c r="Q410" s="146"/>
      <c r="R410" s="146"/>
      <c r="S410" s="146"/>
      <c r="T410" s="146"/>
    </row>
    <row r="411" spans="1:20" ht="15" hidden="1" customHeight="1" x14ac:dyDescent="0.25">
      <c r="A411" s="77">
        <v>405</v>
      </c>
      <c r="B411" s="77" t="s">
        <v>448</v>
      </c>
      <c r="C411" s="141">
        <v>54194897</v>
      </c>
      <c r="D411" s="376"/>
      <c r="E411" s="141"/>
      <c r="F411" s="146" t="s">
        <v>824</v>
      </c>
      <c r="G411" s="473">
        <v>41845</v>
      </c>
      <c r="H411" s="166">
        <v>41845</v>
      </c>
      <c r="I411" s="68">
        <v>919.4</v>
      </c>
      <c r="J411" s="401">
        <v>1077.6400000000001</v>
      </c>
      <c r="K411" s="401"/>
      <c r="L411" s="141" t="s">
        <v>153</v>
      </c>
      <c r="M411" s="166">
        <v>41862</v>
      </c>
      <c r="N411" s="166">
        <v>41862</v>
      </c>
      <c r="O411" s="302"/>
      <c r="P411" s="146"/>
      <c r="Q411" s="146"/>
      <c r="R411" s="146"/>
      <c r="S411" s="146"/>
      <c r="T411" s="146"/>
    </row>
    <row r="412" spans="1:20" ht="15" hidden="1" customHeight="1" x14ac:dyDescent="0.25">
      <c r="A412" s="77">
        <v>406</v>
      </c>
      <c r="B412" s="77" t="s">
        <v>427</v>
      </c>
      <c r="C412" s="141" t="s">
        <v>825</v>
      </c>
      <c r="D412" s="376"/>
      <c r="E412" s="141"/>
      <c r="F412" s="146" t="s">
        <v>1603</v>
      </c>
      <c r="G412" s="473">
        <v>41851</v>
      </c>
      <c r="H412" s="166">
        <v>41851</v>
      </c>
      <c r="I412" s="68">
        <v>91</v>
      </c>
      <c r="J412" s="401">
        <v>109.2</v>
      </c>
      <c r="K412" s="401"/>
      <c r="L412" s="141" t="s">
        <v>16</v>
      </c>
      <c r="M412" s="166">
        <v>41881</v>
      </c>
      <c r="N412" s="166">
        <v>41900</v>
      </c>
      <c r="O412" s="302"/>
      <c r="P412" s="146"/>
      <c r="Q412" s="146"/>
      <c r="R412" s="146"/>
      <c r="S412" s="146"/>
      <c r="T412" s="146"/>
    </row>
    <row r="413" spans="1:20" ht="45" hidden="1" customHeight="1" x14ac:dyDescent="0.25">
      <c r="A413" s="77">
        <v>407</v>
      </c>
      <c r="B413" s="77" t="s">
        <v>30</v>
      </c>
      <c r="C413" s="141" t="s">
        <v>826</v>
      </c>
      <c r="D413" s="376"/>
      <c r="E413" s="141"/>
      <c r="F413" s="146" t="s">
        <v>829</v>
      </c>
      <c r="G413" s="473">
        <v>41820</v>
      </c>
      <c r="H413" s="166">
        <v>41820</v>
      </c>
      <c r="I413" s="68">
        <v>376.48</v>
      </c>
      <c r="J413" s="401">
        <v>451.78</v>
      </c>
      <c r="K413" s="401"/>
      <c r="L413" s="141" t="s">
        <v>16</v>
      </c>
      <c r="M413" s="166">
        <v>41850</v>
      </c>
      <c r="N413" s="166">
        <v>41856</v>
      </c>
      <c r="O413" s="302"/>
      <c r="P413" s="146"/>
      <c r="Q413" s="146"/>
      <c r="R413" s="146"/>
      <c r="S413" s="146"/>
      <c r="T413" s="146" t="s">
        <v>830</v>
      </c>
    </row>
    <row r="414" spans="1:20" ht="15" hidden="1" customHeight="1" x14ac:dyDescent="0.25">
      <c r="A414" s="77">
        <v>408</v>
      </c>
      <c r="B414" s="77" t="s">
        <v>30</v>
      </c>
      <c r="C414" s="141" t="s">
        <v>827</v>
      </c>
      <c r="D414" s="376"/>
      <c r="E414" s="141"/>
      <c r="F414" s="146" t="s">
        <v>828</v>
      </c>
      <c r="G414" s="473">
        <v>41849</v>
      </c>
      <c r="H414" s="166">
        <v>41849</v>
      </c>
      <c r="I414" s="68">
        <v>54.78</v>
      </c>
      <c r="J414" s="401">
        <v>65.739999999999995</v>
      </c>
      <c r="K414" s="401"/>
      <c r="L414" s="141" t="s">
        <v>16</v>
      </c>
      <c r="M414" s="166">
        <v>41880</v>
      </c>
      <c r="N414" s="166">
        <v>41876</v>
      </c>
      <c r="O414" s="302"/>
      <c r="P414" s="146"/>
      <c r="Q414" s="183">
        <v>65.739999999999995</v>
      </c>
      <c r="R414" s="183"/>
      <c r="S414" s="146"/>
      <c r="T414" s="146"/>
    </row>
    <row r="415" spans="1:20" ht="15" hidden="1" customHeight="1" x14ac:dyDescent="0.25">
      <c r="A415" s="77">
        <v>409</v>
      </c>
      <c r="B415" s="77" t="s">
        <v>39</v>
      </c>
      <c r="C415" s="141" t="s">
        <v>831</v>
      </c>
      <c r="D415" s="376"/>
      <c r="E415" s="141"/>
      <c r="F415" s="146" t="s">
        <v>7309</v>
      </c>
      <c r="G415" s="473">
        <v>41851</v>
      </c>
      <c r="H415" s="166">
        <v>41851</v>
      </c>
      <c r="I415" s="68">
        <v>174.2</v>
      </c>
      <c r="J415" s="401">
        <v>209.07</v>
      </c>
      <c r="K415" s="401"/>
      <c r="L415" s="141" t="s">
        <v>34</v>
      </c>
      <c r="M415" s="166">
        <v>41861</v>
      </c>
      <c r="N415" s="166" t="s">
        <v>5094</v>
      </c>
      <c r="O415" s="303"/>
      <c r="P415" s="146"/>
      <c r="Q415" s="146"/>
      <c r="R415" s="146"/>
      <c r="S415" s="146"/>
      <c r="T415" s="146"/>
    </row>
    <row r="416" spans="1:20" ht="15" hidden="1" customHeight="1" x14ac:dyDescent="0.25">
      <c r="A416" s="77">
        <v>410</v>
      </c>
      <c r="B416" s="77" t="s">
        <v>761</v>
      </c>
      <c r="C416" s="141">
        <v>33055095</v>
      </c>
      <c r="D416" s="376"/>
      <c r="E416" s="141"/>
      <c r="F416" s="146" t="s">
        <v>802</v>
      </c>
      <c r="G416" s="473">
        <v>41803</v>
      </c>
      <c r="H416" s="166">
        <v>41803</v>
      </c>
      <c r="I416" s="68">
        <v>385</v>
      </c>
      <c r="J416" s="401">
        <v>462</v>
      </c>
      <c r="K416" s="401"/>
      <c r="L416" s="141" t="s">
        <v>16</v>
      </c>
      <c r="M416" s="166">
        <v>41850</v>
      </c>
      <c r="N416" s="166">
        <v>41858</v>
      </c>
      <c r="O416" s="302"/>
      <c r="P416" s="146"/>
      <c r="Q416" s="183">
        <v>462</v>
      </c>
      <c r="R416" s="183"/>
      <c r="S416" s="146"/>
      <c r="T416" s="146"/>
    </row>
    <row r="417" spans="1:20" ht="30" hidden="1" customHeight="1" x14ac:dyDescent="0.25">
      <c r="A417" s="77">
        <v>411</v>
      </c>
      <c r="B417" s="77" t="s">
        <v>144</v>
      </c>
      <c r="C417" s="168"/>
      <c r="D417" s="595"/>
      <c r="E417" s="168"/>
      <c r="F417" s="146" t="s">
        <v>832</v>
      </c>
      <c r="G417" s="473">
        <v>41850</v>
      </c>
      <c r="H417" s="166">
        <v>41850</v>
      </c>
      <c r="I417" s="68">
        <v>2210</v>
      </c>
      <c r="J417" s="205">
        <v>2210</v>
      </c>
      <c r="K417" s="98"/>
      <c r="L417" s="141" t="s">
        <v>16</v>
      </c>
      <c r="M417" s="166">
        <v>41881</v>
      </c>
      <c r="N417" s="167">
        <v>41876</v>
      </c>
      <c r="O417" s="302"/>
      <c r="P417" s="180"/>
      <c r="Q417" s="180"/>
      <c r="R417" s="180"/>
      <c r="S417" s="180"/>
      <c r="T417" s="146" t="s">
        <v>3</v>
      </c>
    </row>
    <row r="418" spans="1:20" ht="15" hidden="1" customHeight="1" x14ac:dyDescent="0.25">
      <c r="A418" s="77">
        <v>412</v>
      </c>
      <c r="B418" s="74" t="s">
        <v>5227</v>
      </c>
      <c r="C418" s="141" t="s">
        <v>833</v>
      </c>
      <c r="D418" s="376"/>
      <c r="E418" s="141"/>
      <c r="F418" s="146" t="s">
        <v>834</v>
      </c>
      <c r="G418" s="473">
        <v>41852</v>
      </c>
      <c r="H418" s="166">
        <v>41852</v>
      </c>
      <c r="I418" s="68">
        <v>54.51</v>
      </c>
      <c r="J418" s="205">
        <v>65.41</v>
      </c>
      <c r="K418" s="205"/>
      <c r="L418" s="141" t="s">
        <v>34</v>
      </c>
      <c r="M418" s="166">
        <v>41856</v>
      </c>
      <c r="N418" s="166">
        <v>41856</v>
      </c>
      <c r="O418" s="303"/>
      <c r="P418" s="146"/>
      <c r="Q418" s="146"/>
      <c r="R418" s="146"/>
      <c r="S418" s="146"/>
      <c r="T418" s="146"/>
    </row>
    <row r="419" spans="1:20" ht="45" hidden="1" customHeight="1" x14ac:dyDescent="0.25">
      <c r="A419" s="77">
        <v>413</v>
      </c>
      <c r="B419" s="77" t="s">
        <v>13</v>
      </c>
      <c r="C419" s="141" t="s">
        <v>835</v>
      </c>
      <c r="D419" s="376"/>
      <c r="E419" s="141"/>
      <c r="F419" s="146" t="s">
        <v>836</v>
      </c>
      <c r="G419" s="473">
        <v>41841</v>
      </c>
      <c r="H419" s="166">
        <v>41841</v>
      </c>
      <c r="I419" s="68">
        <v>1307.6099999999999</v>
      </c>
      <c r="J419" s="205">
        <v>1307.6099999999999</v>
      </c>
      <c r="K419" s="205"/>
      <c r="L419" s="141" t="s">
        <v>16</v>
      </c>
      <c r="M419" s="166">
        <v>41872</v>
      </c>
      <c r="N419" s="166">
        <v>41900</v>
      </c>
      <c r="O419" s="302"/>
      <c r="P419" s="146" t="s">
        <v>837</v>
      </c>
      <c r="Q419" s="146"/>
      <c r="R419" s="146"/>
      <c r="S419" s="146"/>
      <c r="T419" s="146"/>
    </row>
    <row r="420" spans="1:20" ht="15" hidden="1" customHeight="1" x14ac:dyDescent="0.25">
      <c r="A420" s="77">
        <v>414</v>
      </c>
      <c r="B420" s="77" t="s">
        <v>819</v>
      </c>
      <c r="C420" s="141">
        <v>137274</v>
      </c>
      <c r="D420" s="376"/>
      <c r="E420" s="141"/>
      <c r="F420" s="146" t="s">
        <v>838</v>
      </c>
      <c r="G420" s="473">
        <v>41851</v>
      </c>
      <c r="H420" s="166">
        <v>41851</v>
      </c>
      <c r="I420" s="68">
        <v>150</v>
      </c>
      <c r="J420" s="205">
        <v>180</v>
      </c>
      <c r="K420" s="205"/>
      <c r="L420" s="141" t="s">
        <v>16</v>
      </c>
      <c r="M420" s="166">
        <v>41882</v>
      </c>
      <c r="N420" s="166">
        <v>41927</v>
      </c>
      <c r="O420" s="302"/>
      <c r="P420" s="146"/>
      <c r="Q420" s="146"/>
      <c r="R420" s="146"/>
      <c r="S420" s="146"/>
      <c r="T420" s="146"/>
    </row>
    <row r="421" spans="1:20" ht="15" hidden="1" customHeight="1" x14ac:dyDescent="0.25">
      <c r="A421" s="77">
        <v>415</v>
      </c>
      <c r="B421" s="74" t="s">
        <v>5227</v>
      </c>
      <c r="C421" s="141" t="s">
        <v>839</v>
      </c>
      <c r="D421" s="376"/>
      <c r="E421" s="141"/>
      <c r="F421" s="146" t="s">
        <v>628</v>
      </c>
      <c r="G421" s="473">
        <v>41809</v>
      </c>
      <c r="H421" s="166">
        <v>41809</v>
      </c>
      <c r="I421" s="68">
        <v>10</v>
      </c>
      <c r="J421" s="205">
        <v>12</v>
      </c>
      <c r="K421" s="205"/>
      <c r="L421" s="141" t="s">
        <v>34</v>
      </c>
      <c r="M421" s="166">
        <v>41810</v>
      </c>
      <c r="N421" s="166" t="s">
        <v>5094</v>
      </c>
      <c r="O421" s="303"/>
      <c r="P421" s="146"/>
      <c r="Q421" s="146"/>
      <c r="R421" s="146"/>
      <c r="S421" s="146"/>
      <c r="T421" s="146"/>
    </row>
    <row r="422" spans="1:20" ht="15" hidden="1" customHeight="1" x14ac:dyDescent="0.25">
      <c r="A422" s="77">
        <v>416</v>
      </c>
      <c r="B422" s="77" t="s">
        <v>841</v>
      </c>
      <c r="C422" s="141"/>
      <c r="D422" s="376"/>
      <c r="E422" s="141"/>
      <c r="F422" s="146" t="s">
        <v>842</v>
      </c>
      <c r="G422" s="473">
        <v>41857</v>
      </c>
      <c r="H422" s="166">
        <v>41857</v>
      </c>
      <c r="I422" s="68">
        <v>359.64</v>
      </c>
      <c r="J422" s="205">
        <v>395.6</v>
      </c>
      <c r="K422" s="205"/>
      <c r="L422" s="141" t="s">
        <v>16</v>
      </c>
      <c r="M422" s="166">
        <v>41859</v>
      </c>
      <c r="N422" s="166">
        <v>41859</v>
      </c>
      <c r="O422" s="302"/>
      <c r="P422" s="146"/>
      <c r="Q422" s="146"/>
      <c r="R422" s="146"/>
      <c r="S422" s="146"/>
      <c r="T422" s="146"/>
    </row>
    <row r="423" spans="1:20" ht="30" hidden="1" customHeight="1" x14ac:dyDescent="0.25">
      <c r="A423" s="77">
        <v>417</v>
      </c>
      <c r="B423" s="77" t="s">
        <v>262</v>
      </c>
      <c r="C423" s="141"/>
      <c r="D423" s="376"/>
      <c r="E423" s="141"/>
      <c r="F423" s="146" t="s">
        <v>843</v>
      </c>
      <c r="G423" s="473">
        <v>41857</v>
      </c>
      <c r="H423" s="166">
        <v>41857</v>
      </c>
      <c r="I423" s="68">
        <v>34065</v>
      </c>
      <c r="J423" s="205">
        <v>34065</v>
      </c>
      <c r="K423" s="205"/>
      <c r="L423" s="141" t="s">
        <v>16</v>
      </c>
      <c r="M423" s="166">
        <v>41888</v>
      </c>
      <c r="N423" s="166">
        <v>41862</v>
      </c>
      <c r="O423" s="302"/>
      <c r="P423" s="146"/>
      <c r="Q423" s="146"/>
      <c r="R423" s="146"/>
      <c r="S423" s="146"/>
      <c r="T423" s="146"/>
    </row>
    <row r="424" spans="1:20" ht="30" hidden="1" customHeight="1" x14ac:dyDescent="0.25">
      <c r="A424" s="77">
        <v>418</v>
      </c>
      <c r="B424" s="77" t="s">
        <v>262</v>
      </c>
      <c r="C424" s="141"/>
      <c r="D424" s="376"/>
      <c r="E424" s="141"/>
      <c r="F424" s="146" t="s">
        <v>844</v>
      </c>
      <c r="G424" s="473">
        <v>41857</v>
      </c>
      <c r="H424" s="166">
        <v>41857</v>
      </c>
      <c r="I424" s="68">
        <v>34756.5</v>
      </c>
      <c r="J424" s="205">
        <v>34756</v>
      </c>
      <c r="K424" s="205"/>
      <c r="L424" s="141" t="s">
        <v>16</v>
      </c>
      <c r="M424" s="166">
        <v>41888</v>
      </c>
      <c r="N424" s="166">
        <v>41914</v>
      </c>
      <c r="O424" s="302"/>
      <c r="P424" s="146"/>
      <c r="Q424" s="146"/>
      <c r="R424" s="146"/>
      <c r="S424" s="146"/>
      <c r="T424" s="146"/>
    </row>
    <row r="425" spans="1:20" ht="15" hidden="1" customHeight="1" x14ac:dyDescent="0.25">
      <c r="A425" s="77">
        <v>419</v>
      </c>
      <c r="B425" s="77" t="s">
        <v>95</v>
      </c>
      <c r="C425" s="141" t="s">
        <v>845</v>
      </c>
      <c r="D425" s="376"/>
      <c r="E425" s="141"/>
      <c r="F425" s="146" t="s">
        <v>846</v>
      </c>
      <c r="G425" s="473">
        <v>41852</v>
      </c>
      <c r="H425" s="166">
        <v>41852</v>
      </c>
      <c r="I425" s="68">
        <v>37.33</v>
      </c>
      <c r="J425" s="205">
        <v>44.8</v>
      </c>
      <c r="K425" s="205"/>
      <c r="L425" s="141" t="s">
        <v>34</v>
      </c>
      <c r="M425" s="166">
        <v>41882</v>
      </c>
      <c r="N425" s="166" t="s">
        <v>5094</v>
      </c>
      <c r="O425" s="303"/>
      <c r="P425" s="180"/>
      <c r="Q425" s="180"/>
      <c r="R425" s="180"/>
      <c r="S425" s="180"/>
      <c r="T425" s="146" t="s">
        <v>1</v>
      </c>
    </row>
    <row r="426" spans="1:20" ht="30" hidden="1" customHeight="1" x14ac:dyDescent="0.25">
      <c r="A426" s="77">
        <v>420</v>
      </c>
      <c r="B426" s="77" t="s">
        <v>112</v>
      </c>
      <c r="C426" s="141">
        <v>331</v>
      </c>
      <c r="D426" s="376"/>
      <c r="E426" s="141"/>
      <c r="F426" s="146" t="s">
        <v>847</v>
      </c>
      <c r="G426" s="473">
        <v>41843</v>
      </c>
      <c r="H426" s="166">
        <v>41843</v>
      </c>
      <c r="I426" s="68">
        <v>1360</v>
      </c>
      <c r="J426" s="205">
        <v>1360</v>
      </c>
      <c r="K426" s="205"/>
      <c r="L426" s="141" t="s">
        <v>16</v>
      </c>
      <c r="M426" s="166">
        <v>41850</v>
      </c>
      <c r="N426" s="166">
        <v>41863</v>
      </c>
      <c r="O426" s="302"/>
      <c r="P426" s="180"/>
      <c r="Q426" s="180"/>
      <c r="R426" s="180"/>
      <c r="S426" s="180"/>
      <c r="T426" s="146" t="s">
        <v>3</v>
      </c>
    </row>
    <row r="427" spans="1:20" ht="45" hidden="1" customHeight="1" x14ac:dyDescent="0.25">
      <c r="A427" s="77">
        <v>421</v>
      </c>
      <c r="B427" s="77" t="s">
        <v>654</v>
      </c>
      <c r="C427" s="141" t="s">
        <v>848</v>
      </c>
      <c r="D427" s="376"/>
      <c r="E427" s="141"/>
      <c r="F427" s="146" t="s">
        <v>849</v>
      </c>
      <c r="G427" s="473">
        <v>41851</v>
      </c>
      <c r="H427" s="166">
        <v>41851</v>
      </c>
      <c r="I427" s="68">
        <v>550.83000000000004</v>
      </c>
      <c r="J427" s="205">
        <v>795</v>
      </c>
      <c r="K427" s="205"/>
      <c r="L427" s="141" t="s">
        <v>16</v>
      </c>
      <c r="M427" s="166" t="s">
        <v>634</v>
      </c>
      <c r="N427" s="166">
        <v>41864</v>
      </c>
      <c r="O427" s="302"/>
      <c r="P427" s="146" t="s">
        <v>837</v>
      </c>
      <c r="Q427" s="146"/>
      <c r="R427" s="146"/>
      <c r="S427" s="146"/>
      <c r="T427" s="146"/>
    </row>
    <row r="428" spans="1:20" ht="75" hidden="1" customHeight="1" x14ac:dyDescent="0.25">
      <c r="A428" s="77">
        <v>422</v>
      </c>
      <c r="B428" s="77" t="s">
        <v>45</v>
      </c>
      <c r="C428" s="141">
        <v>30</v>
      </c>
      <c r="D428" s="376"/>
      <c r="E428" s="141"/>
      <c r="F428" s="146" t="s">
        <v>850</v>
      </c>
      <c r="G428" s="473">
        <v>41851</v>
      </c>
      <c r="H428" s="166">
        <v>41851</v>
      </c>
      <c r="I428" s="68">
        <v>1042.2</v>
      </c>
      <c r="J428" s="205">
        <v>1250.6400000000001</v>
      </c>
      <c r="K428" s="205"/>
      <c r="L428" s="141" t="s">
        <v>16</v>
      </c>
      <c r="M428" s="166" t="s">
        <v>634</v>
      </c>
      <c r="N428" s="166">
        <v>41887</v>
      </c>
      <c r="O428" s="302"/>
      <c r="P428" s="146" t="s">
        <v>851</v>
      </c>
      <c r="Q428" s="146"/>
      <c r="R428" s="146"/>
      <c r="S428" s="146"/>
      <c r="T428" s="146"/>
    </row>
    <row r="429" spans="1:20" ht="60" hidden="1" customHeight="1" x14ac:dyDescent="0.25">
      <c r="A429" s="77">
        <v>423</v>
      </c>
      <c r="B429" s="77" t="s">
        <v>170</v>
      </c>
      <c r="C429" s="141"/>
      <c r="D429" s="376"/>
      <c r="E429" s="141"/>
      <c r="F429" s="146" t="s">
        <v>853</v>
      </c>
      <c r="G429" s="473">
        <v>41848</v>
      </c>
      <c r="H429" s="166">
        <v>41848</v>
      </c>
      <c r="I429" s="68">
        <v>200</v>
      </c>
      <c r="J429" s="205">
        <v>220</v>
      </c>
      <c r="K429" s="205"/>
      <c r="L429" s="141" t="s">
        <v>16</v>
      </c>
      <c r="M429" s="166">
        <v>41879</v>
      </c>
      <c r="N429" s="166">
        <v>41892</v>
      </c>
      <c r="O429" s="302"/>
      <c r="P429" s="146" t="s">
        <v>852</v>
      </c>
      <c r="Q429" s="146"/>
      <c r="R429" s="146"/>
      <c r="S429" s="146"/>
      <c r="T429" s="146"/>
    </row>
    <row r="430" spans="1:20" ht="30" hidden="1" customHeight="1" x14ac:dyDescent="0.25">
      <c r="A430" s="77">
        <v>424</v>
      </c>
      <c r="B430" s="77" t="s">
        <v>163</v>
      </c>
      <c r="C430" s="141" t="s">
        <v>2446</v>
      </c>
      <c r="D430" s="376"/>
      <c r="E430" s="141"/>
      <c r="F430" s="146" t="s">
        <v>856</v>
      </c>
      <c r="G430" s="473">
        <v>41864</v>
      </c>
      <c r="H430" s="166">
        <v>41864</v>
      </c>
      <c r="I430" s="68">
        <v>1624</v>
      </c>
      <c r="J430" s="205">
        <v>1948.8</v>
      </c>
      <c r="K430" s="205"/>
      <c r="L430" s="141" t="s">
        <v>16</v>
      </c>
      <c r="M430" s="166" t="s">
        <v>736</v>
      </c>
      <c r="N430" s="166">
        <v>41876</v>
      </c>
      <c r="O430" s="302"/>
      <c r="P430" s="146"/>
      <c r="Q430" s="146"/>
      <c r="R430" s="146"/>
      <c r="S430" s="146"/>
      <c r="T430" s="146" t="s">
        <v>1</v>
      </c>
    </row>
    <row r="431" spans="1:20" ht="15" hidden="1" customHeight="1" x14ac:dyDescent="0.25">
      <c r="A431" s="77">
        <v>425</v>
      </c>
      <c r="B431" s="77" t="s">
        <v>72</v>
      </c>
      <c r="C431" s="141" t="s">
        <v>854</v>
      </c>
      <c r="D431" s="376"/>
      <c r="E431" s="141"/>
      <c r="F431" s="146" t="s">
        <v>855</v>
      </c>
      <c r="G431" s="473">
        <v>41862</v>
      </c>
      <c r="H431" s="166">
        <v>41862</v>
      </c>
      <c r="I431" s="68">
        <v>1000</v>
      </c>
      <c r="J431" s="205">
        <v>1000</v>
      </c>
      <c r="K431" s="205"/>
      <c r="L431" s="141" t="s">
        <v>453</v>
      </c>
      <c r="M431" s="166" t="s">
        <v>634</v>
      </c>
      <c r="N431" s="166">
        <v>41927</v>
      </c>
      <c r="O431" s="302"/>
      <c r="P431" s="146"/>
      <c r="Q431" s="183">
        <v>1000</v>
      </c>
      <c r="R431" s="183"/>
      <c r="S431" s="146"/>
      <c r="T431" s="146"/>
    </row>
    <row r="432" spans="1:20" ht="45" hidden="1" customHeight="1" x14ac:dyDescent="0.25">
      <c r="A432" s="77">
        <v>426</v>
      </c>
      <c r="B432" s="77" t="s">
        <v>64</v>
      </c>
      <c r="C432" s="141" t="s">
        <v>857</v>
      </c>
      <c r="D432" s="376"/>
      <c r="E432" s="141"/>
      <c r="F432" s="146" t="s">
        <v>858</v>
      </c>
      <c r="G432" s="473">
        <v>41862</v>
      </c>
      <c r="H432" s="166">
        <v>41862</v>
      </c>
      <c r="I432" s="68">
        <v>259.2</v>
      </c>
      <c r="J432" s="205">
        <v>259.2</v>
      </c>
      <c r="K432" s="205"/>
      <c r="L432" s="141" t="s">
        <v>16</v>
      </c>
      <c r="M432" s="166">
        <v>41893</v>
      </c>
      <c r="N432" s="166">
        <v>41914</v>
      </c>
      <c r="O432" s="302"/>
      <c r="P432" s="146"/>
      <c r="Q432" s="183">
        <v>259.2</v>
      </c>
      <c r="R432" s="183"/>
      <c r="S432" s="146"/>
      <c r="T432" s="146"/>
    </row>
    <row r="433" spans="1:20" ht="15" hidden="1" customHeight="1" x14ac:dyDescent="0.25">
      <c r="A433" s="77">
        <v>427</v>
      </c>
      <c r="B433" s="77" t="s">
        <v>1856</v>
      </c>
      <c r="C433" s="141" t="s">
        <v>859</v>
      </c>
      <c r="D433" s="376"/>
      <c r="E433" s="141"/>
      <c r="F433" s="146" t="s">
        <v>860</v>
      </c>
      <c r="G433" s="473">
        <v>41853</v>
      </c>
      <c r="H433" s="166">
        <v>41853</v>
      </c>
      <c r="I433" s="68">
        <v>405</v>
      </c>
      <c r="J433" s="205">
        <v>405</v>
      </c>
      <c r="K433" s="205"/>
      <c r="L433" s="166" t="s">
        <v>16</v>
      </c>
      <c r="M433" s="166">
        <v>41884</v>
      </c>
      <c r="N433" s="166">
        <v>41900</v>
      </c>
      <c r="O433" s="302"/>
      <c r="P433" s="146"/>
      <c r="Q433" s="146"/>
      <c r="R433" s="146"/>
      <c r="S433" s="146"/>
      <c r="T433" s="146" t="s">
        <v>3</v>
      </c>
    </row>
    <row r="434" spans="1:20" ht="60" hidden="1" customHeight="1" x14ac:dyDescent="0.25">
      <c r="A434" s="77">
        <v>428</v>
      </c>
      <c r="B434" s="77" t="s">
        <v>69</v>
      </c>
      <c r="C434" s="141" t="s">
        <v>861</v>
      </c>
      <c r="D434" s="376"/>
      <c r="E434" s="141"/>
      <c r="F434" s="146" t="s">
        <v>862</v>
      </c>
      <c r="G434" s="473">
        <v>41869</v>
      </c>
      <c r="H434" s="166">
        <v>41869</v>
      </c>
      <c r="I434" s="68">
        <v>41.13</v>
      </c>
      <c r="J434" s="205">
        <v>49.36</v>
      </c>
      <c r="K434" s="205"/>
      <c r="L434" s="141" t="s">
        <v>16</v>
      </c>
      <c r="M434" s="166" t="s">
        <v>629</v>
      </c>
      <c r="N434" s="166">
        <v>41871</v>
      </c>
      <c r="O434" s="302"/>
      <c r="P434" s="146"/>
      <c r="Q434" s="146"/>
      <c r="R434" s="146"/>
      <c r="S434" s="146"/>
      <c r="T434" s="146"/>
    </row>
    <row r="435" spans="1:20" ht="30" hidden="1" customHeight="1" x14ac:dyDescent="0.25">
      <c r="A435" s="74">
        <v>429</v>
      </c>
      <c r="B435" s="74" t="s">
        <v>4152</v>
      </c>
      <c r="C435" s="141"/>
      <c r="D435" s="376"/>
      <c r="E435" s="141"/>
      <c r="F435" s="146" t="s">
        <v>863</v>
      </c>
      <c r="G435" s="473">
        <v>41904</v>
      </c>
      <c r="H435" s="166">
        <v>41904</v>
      </c>
      <c r="I435" s="68">
        <v>384</v>
      </c>
      <c r="J435" s="205">
        <v>384</v>
      </c>
      <c r="K435" s="205"/>
      <c r="L435" s="141" t="s">
        <v>16</v>
      </c>
      <c r="M435" s="166">
        <v>41870</v>
      </c>
      <c r="N435" s="166"/>
      <c r="O435" s="313" t="s">
        <v>2277</v>
      </c>
      <c r="P435" s="146"/>
      <c r="Q435" s="146"/>
      <c r="R435" s="146"/>
      <c r="S435" s="146"/>
      <c r="T435" s="146"/>
    </row>
    <row r="436" spans="1:20" ht="15" hidden="1" customHeight="1" x14ac:dyDescent="0.25">
      <c r="A436" s="77">
        <v>430</v>
      </c>
      <c r="B436" s="77" t="s">
        <v>637</v>
      </c>
      <c r="C436" s="141" t="s">
        <v>864</v>
      </c>
      <c r="D436" s="376"/>
      <c r="E436" s="141"/>
      <c r="F436" s="146" t="s">
        <v>865</v>
      </c>
      <c r="G436" s="473">
        <v>41863</v>
      </c>
      <c r="H436" s="166">
        <v>41863</v>
      </c>
      <c r="I436" s="68">
        <v>363.09</v>
      </c>
      <c r="J436" s="205">
        <v>435.71</v>
      </c>
      <c r="K436" s="205"/>
      <c r="L436" s="141" t="s">
        <v>16</v>
      </c>
      <c r="M436" s="166">
        <v>41893</v>
      </c>
      <c r="N436" s="166">
        <v>41900</v>
      </c>
      <c r="O436" s="302"/>
      <c r="P436" s="146"/>
      <c r="Q436" s="183">
        <v>435.71</v>
      </c>
      <c r="R436" s="183"/>
      <c r="S436" s="146"/>
      <c r="T436" s="146"/>
    </row>
    <row r="437" spans="1:20" ht="30" hidden="1" customHeight="1" x14ac:dyDescent="0.25">
      <c r="A437" s="77">
        <v>431</v>
      </c>
      <c r="B437" s="77" t="s">
        <v>103</v>
      </c>
      <c r="C437" s="141" t="s">
        <v>866</v>
      </c>
      <c r="D437" s="376"/>
      <c r="E437" s="141"/>
      <c r="F437" s="146" t="s">
        <v>867</v>
      </c>
      <c r="G437" s="473">
        <v>41851</v>
      </c>
      <c r="H437" s="166">
        <v>41851</v>
      </c>
      <c r="I437" s="68">
        <v>317.2</v>
      </c>
      <c r="J437" s="205">
        <v>380.64</v>
      </c>
      <c r="K437" s="205"/>
      <c r="L437" s="141" t="s">
        <v>601</v>
      </c>
      <c r="M437" s="166">
        <v>41881</v>
      </c>
      <c r="N437" s="166">
        <v>41891</v>
      </c>
      <c r="O437" s="302"/>
      <c r="P437" s="146"/>
      <c r="Q437" s="146"/>
      <c r="R437" s="146"/>
      <c r="S437" s="146"/>
      <c r="T437" s="146" t="s">
        <v>1</v>
      </c>
    </row>
    <row r="438" spans="1:20" ht="30" hidden="1" customHeight="1" x14ac:dyDescent="0.25">
      <c r="A438" s="77">
        <v>432</v>
      </c>
      <c r="B438" s="77" t="s">
        <v>233</v>
      </c>
      <c r="C438" s="141" t="s">
        <v>868</v>
      </c>
      <c r="D438" s="376"/>
      <c r="E438" s="141"/>
      <c r="F438" s="146" t="s">
        <v>869</v>
      </c>
      <c r="G438" s="473">
        <v>41858</v>
      </c>
      <c r="H438" s="166">
        <v>41858</v>
      </c>
      <c r="I438" s="68">
        <v>1190</v>
      </c>
      <c r="J438" s="205">
        <v>1190</v>
      </c>
      <c r="K438" s="205"/>
      <c r="L438" s="141" t="s">
        <v>28</v>
      </c>
      <c r="M438" s="166" t="s">
        <v>634</v>
      </c>
      <c r="N438" s="166">
        <v>41876</v>
      </c>
      <c r="O438" s="302"/>
      <c r="P438" s="146" t="s">
        <v>728</v>
      </c>
      <c r="Q438" s="146"/>
      <c r="R438" s="146"/>
      <c r="S438" s="146"/>
      <c r="T438" s="146"/>
    </row>
    <row r="439" spans="1:20" ht="30" hidden="1" customHeight="1" x14ac:dyDescent="0.25">
      <c r="A439" s="77">
        <v>433</v>
      </c>
      <c r="B439" s="77" t="s">
        <v>69</v>
      </c>
      <c r="C439" s="141" t="s">
        <v>870</v>
      </c>
      <c r="D439" s="376"/>
      <c r="E439" s="141"/>
      <c r="F439" s="146" t="s">
        <v>871</v>
      </c>
      <c r="G439" s="473">
        <v>41870</v>
      </c>
      <c r="H439" s="166">
        <v>41870</v>
      </c>
      <c r="I439" s="68">
        <v>204</v>
      </c>
      <c r="J439" s="205">
        <v>244.8</v>
      </c>
      <c r="K439" s="205"/>
      <c r="L439" s="141" t="s">
        <v>16</v>
      </c>
      <c r="M439" s="166" t="s">
        <v>629</v>
      </c>
      <c r="N439" s="166">
        <v>41871</v>
      </c>
      <c r="O439" s="302"/>
      <c r="P439" s="146"/>
      <c r="Q439" s="146"/>
      <c r="R439" s="146"/>
      <c r="S439" s="146"/>
      <c r="T439" s="146"/>
    </row>
    <row r="440" spans="1:20" ht="15" hidden="1" customHeight="1" x14ac:dyDescent="0.25">
      <c r="A440" s="77">
        <v>434</v>
      </c>
      <c r="B440" s="77" t="s">
        <v>2718</v>
      </c>
      <c r="C440" s="141" t="s">
        <v>872</v>
      </c>
      <c r="D440" s="376"/>
      <c r="E440" s="141"/>
      <c r="F440" s="146" t="s">
        <v>873</v>
      </c>
      <c r="G440" s="473">
        <v>41845</v>
      </c>
      <c r="H440" s="166">
        <v>41845</v>
      </c>
      <c r="I440" s="68">
        <v>500</v>
      </c>
      <c r="J440" s="205">
        <v>500</v>
      </c>
      <c r="K440" s="205"/>
      <c r="L440" s="141" t="s">
        <v>16</v>
      </c>
      <c r="M440" s="166" t="s">
        <v>634</v>
      </c>
      <c r="N440" s="166">
        <v>41876</v>
      </c>
      <c r="O440" s="302"/>
      <c r="P440" s="146"/>
      <c r="Q440" s="146"/>
      <c r="R440" s="146"/>
      <c r="S440" s="146"/>
      <c r="T440" s="146" t="s">
        <v>1</v>
      </c>
    </row>
    <row r="441" spans="1:20" ht="45" hidden="1" customHeight="1" x14ac:dyDescent="0.25">
      <c r="A441" s="77">
        <v>435</v>
      </c>
      <c r="B441" s="77" t="s">
        <v>36</v>
      </c>
      <c r="C441" s="141">
        <v>442437967</v>
      </c>
      <c r="D441" s="376"/>
      <c r="E441" s="141"/>
      <c r="F441" s="146" t="s">
        <v>874</v>
      </c>
      <c r="G441" s="473">
        <v>41870</v>
      </c>
      <c r="H441" s="166">
        <v>41870</v>
      </c>
      <c r="I441" s="68">
        <v>83.12</v>
      </c>
      <c r="J441" s="205">
        <v>99.74</v>
      </c>
      <c r="K441" s="205"/>
      <c r="L441" s="166" t="s">
        <v>875</v>
      </c>
      <c r="M441" s="166">
        <v>41874</v>
      </c>
      <c r="N441" s="166">
        <v>41871</v>
      </c>
      <c r="O441" s="302"/>
      <c r="P441" s="146"/>
      <c r="Q441" s="146"/>
      <c r="R441" s="146"/>
      <c r="S441" s="146"/>
      <c r="T441" s="146" t="s">
        <v>876</v>
      </c>
    </row>
    <row r="442" spans="1:20" ht="30" hidden="1" customHeight="1" x14ac:dyDescent="0.25">
      <c r="A442" s="77">
        <v>436</v>
      </c>
      <c r="B442" s="77" t="s">
        <v>1321</v>
      </c>
      <c r="C442" s="141"/>
      <c r="D442" s="376"/>
      <c r="E442" s="141"/>
      <c r="F442" s="146" t="s">
        <v>879</v>
      </c>
      <c r="G442" s="473">
        <v>41878</v>
      </c>
      <c r="H442" s="166">
        <v>41878</v>
      </c>
      <c r="I442" s="68">
        <v>1750</v>
      </c>
      <c r="J442" s="205">
        <v>1750</v>
      </c>
      <c r="K442" s="205"/>
      <c r="L442" s="141" t="s">
        <v>16</v>
      </c>
      <c r="M442" s="166">
        <v>41909</v>
      </c>
      <c r="N442" s="166">
        <v>41887</v>
      </c>
      <c r="O442" s="302"/>
      <c r="P442" s="146"/>
      <c r="Q442" s="146"/>
      <c r="R442" s="146"/>
      <c r="S442" s="146"/>
      <c r="T442" s="146"/>
    </row>
    <row r="443" spans="1:20" ht="15" hidden="1" customHeight="1" x14ac:dyDescent="0.25">
      <c r="A443" s="77">
        <v>437</v>
      </c>
      <c r="B443" s="77" t="s">
        <v>36</v>
      </c>
      <c r="C443" s="141">
        <v>71781992</v>
      </c>
      <c r="D443" s="376"/>
      <c r="E443" s="141"/>
      <c r="F443" s="146" t="s">
        <v>546</v>
      </c>
      <c r="G443" s="473">
        <v>41851</v>
      </c>
      <c r="H443" s="166">
        <v>41851</v>
      </c>
      <c r="I443" s="68">
        <v>1014.24</v>
      </c>
      <c r="J443" s="205">
        <v>1213.8900000000001</v>
      </c>
      <c r="K443" s="205"/>
      <c r="L443" s="141" t="s">
        <v>34</v>
      </c>
      <c r="M443" s="166">
        <v>41882</v>
      </c>
      <c r="N443" s="166" t="s">
        <v>5094</v>
      </c>
      <c r="O443" s="303"/>
      <c r="P443" s="146"/>
      <c r="Q443" s="146"/>
      <c r="R443" s="146"/>
      <c r="S443" s="146"/>
      <c r="T443" s="146"/>
    </row>
    <row r="444" spans="1:20" ht="30" hidden="1" customHeight="1" x14ac:dyDescent="0.25">
      <c r="A444" s="77">
        <v>438</v>
      </c>
      <c r="B444" s="77" t="s">
        <v>880</v>
      </c>
      <c r="C444" s="141" t="s">
        <v>881</v>
      </c>
      <c r="D444" s="376"/>
      <c r="E444" s="141"/>
      <c r="F444" s="146" t="s">
        <v>884</v>
      </c>
      <c r="G444" s="473">
        <v>41878</v>
      </c>
      <c r="H444" s="166">
        <v>41878</v>
      </c>
      <c r="I444" s="68">
        <v>780</v>
      </c>
      <c r="J444" s="205">
        <v>936</v>
      </c>
      <c r="K444" s="205"/>
      <c r="L444" s="141" t="s">
        <v>16</v>
      </c>
      <c r="M444" s="166">
        <v>41909</v>
      </c>
      <c r="N444" s="166">
        <v>41932</v>
      </c>
      <c r="O444" s="302"/>
      <c r="P444" s="146"/>
      <c r="Q444" s="146"/>
      <c r="R444" s="146"/>
      <c r="S444" s="146"/>
      <c r="T444" s="146"/>
    </row>
    <row r="445" spans="1:20" ht="15" hidden="1" customHeight="1" x14ac:dyDescent="0.25">
      <c r="A445" s="77">
        <v>439</v>
      </c>
      <c r="B445" s="77" t="s">
        <v>1109</v>
      </c>
      <c r="C445" s="141">
        <v>14857104</v>
      </c>
      <c r="D445" s="376"/>
      <c r="E445" s="141"/>
      <c r="F445" s="146" t="s">
        <v>883</v>
      </c>
      <c r="G445" s="473">
        <v>41873</v>
      </c>
      <c r="H445" s="166">
        <v>41873</v>
      </c>
      <c r="I445" s="68">
        <v>270</v>
      </c>
      <c r="J445" s="205">
        <v>324</v>
      </c>
      <c r="K445" s="205"/>
      <c r="L445" s="141" t="s">
        <v>16</v>
      </c>
      <c r="M445" s="166">
        <v>41904</v>
      </c>
      <c r="N445" s="166">
        <v>41927</v>
      </c>
      <c r="O445" s="302"/>
      <c r="P445" s="146"/>
      <c r="Q445" s="146"/>
      <c r="R445" s="146"/>
      <c r="S445" s="146"/>
      <c r="T445" s="146" t="s">
        <v>1</v>
      </c>
    </row>
    <row r="446" spans="1:20" ht="75" hidden="1" customHeight="1" x14ac:dyDescent="0.25">
      <c r="A446" s="71">
        <v>440</v>
      </c>
      <c r="B446" s="71" t="s">
        <v>42</v>
      </c>
      <c r="C446" s="174" t="s">
        <v>885</v>
      </c>
      <c r="D446" s="376"/>
      <c r="E446" s="141"/>
      <c r="F446" s="146" t="s">
        <v>886</v>
      </c>
      <c r="G446" s="473">
        <v>41851</v>
      </c>
      <c r="H446" s="166">
        <v>41851</v>
      </c>
      <c r="I446" s="68">
        <v>1612.08</v>
      </c>
      <c r="J446" s="205">
        <v>1612.08</v>
      </c>
      <c r="K446" s="205"/>
      <c r="L446" s="141" t="s">
        <v>16</v>
      </c>
      <c r="M446" s="166" t="s">
        <v>25</v>
      </c>
      <c r="N446" s="166">
        <v>41880</v>
      </c>
      <c r="O446" s="303"/>
      <c r="P446" s="146"/>
      <c r="Q446" s="146"/>
      <c r="R446" s="146"/>
      <c r="S446" s="146" t="s">
        <v>891</v>
      </c>
      <c r="T446" s="146"/>
    </row>
    <row r="447" spans="1:20" ht="15" hidden="1" customHeight="1" x14ac:dyDescent="0.25">
      <c r="A447" s="71">
        <v>441</v>
      </c>
      <c r="B447" s="71" t="s">
        <v>42</v>
      </c>
      <c r="C447" s="141" t="s">
        <v>885</v>
      </c>
      <c r="D447" s="376"/>
      <c r="E447" s="141"/>
      <c r="F447" s="146" t="s">
        <v>887</v>
      </c>
      <c r="G447" s="473">
        <v>41820</v>
      </c>
      <c r="H447" s="166">
        <v>41820</v>
      </c>
      <c r="I447" s="68">
        <v>5059.9799999999996</v>
      </c>
      <c r="J447" s="205">
        <v>5059.9799999999996</v>
      </c>
      <c r="K447" s="205"/>
      <c r="L447" s="141" t="s">
        <v>16</v>
      </c>
      <c r="M447" s="166" t="s">
        <v>25</v>
      </c>
      <c r="N447" s="166">
        <v>41880</v>
      </c>
      <c r="O447" s="302"/>
      <c r="P447" s="146"/>
      <c r="Q447" s="146"/>
      <c r="R447" s="146"/>
      <c r="S447" s="146"/>
      <c r="T447" s="146"/>
    </row>
    <row r="448" spans="1:20" ht="15" hidden="1" customHeight="1" x14ac:dyDescent="0.25">
      <c r="A448" s="77">
        <v>442</v>
      </c>
      <c r="B448" s="77" t="s">
        <v>26</v>
      </c>
      <c r="C448" s="141">
        <v>100594</v>
      </c>
      <c r="D448" s="376"/>
      <c r="E448" s="141"/>
      <c r="F448" s="146" t="s">
        <v>1929</v>
      </c>
      <c r="G448" s="473">
        <v>41892</v>
      </c>
      <c r="H448" s="166">
        <v>41892</v>
      </c>
      <c r="I448" s="68">
        <v>3982.04</v>
      </c>
      <c r="J448" s="205">
        <v>3982.04</v>
      </c>
      <c r="K448" s="205"/>
      <c r="L448" s="141" t="s">
        <v>16</v>
      </c>
      <c r="M448" s="166">
        <v>41892</v>
      </c>
      <c r="N448" s="166">
        <v>41883</v>
      </c>
      <c r="O448" s="302"/>
      <c r="P448" s="146"/>
      <c r="Q448" s="146"/>
      <c r="R448" s="146"/>
      <c r="S448" s="146"/>
      <c r="T448" s="146"/>
    </row>
    <row r="449" spans="1:20" ht="15" hidden="1" customHeight="1" x14ac:dyDescent="0.25">
      <c r="A449" s="74">
        <v>443</v>
      </c>
      <c r="B449" s="74" t="s">
        <v>938</v>
      </c>
      <c r="C449" s="141"/>
      <c r="D449" s="376"/>
      <c r="E449" s="141"/>
      <c r="F449" s="146" t="s">
        <v>888</v>
      </c>
      <c r="G449" s="473">
        <v>41880</v>
      </c>
      <c r="H449" s="166">
        <v>41880</v>
      </c>
      <c r="I449" s="68">
        <v>1900</v>
      </c>
      <c r="J449" s="205">
        <v>1900</v>
      </c>
      <c r="K449" s="205"/>
      <c r="L449" s="141" t="s">
        <v>16</v>
      </c>
      <c r="M449" s="166" t="s">
        <v>634</v>
      </c>
      <c r="N449" s="166">
        <v>41883</v>
      </c>
      <c r="O449" s="302"/>
      <c r="P449" s="146"/>
      <c r="Q449" s="146"/>
      <c r="R449" s="146"/>
      <c r="S449" s="146"/>
      <c r="T449" s="146"/>
    </row>
    <row r="450" spans="1:20" ht="15" hidden="1" customHeight="1" x14ac:dyDescent="0.25">
      <c r="A450" s="77">
        <v>444</v>
      </c>
      <c r="B450" s="77" t="s">
        <v>59</v>
      </c>
      <c r="C450" s="141" t="s">
        <v>890</v>
      </c>
      <c r="D450" s="376"/>
      <c r="E450" s="141"/>
      <c r="F450" s="146" t="s">
        <v>889</v>
      </c>
      <c r="G450" s="473">
        <v>41851</v>
      </c>
      <c r="H450" s="166">
        <v>41851</v>
      </c>
      <c r="I450" s="68">
        <v>464.19</v>
      </c>
      <c r="J450" s="205">
        <v>554.72</v>
      </c>
      <c r="K450" s="205"/>
      <c r="L450" s="141" t="s">
        <v>894</v>
      </c>
      <c r="M450" s="166">
        <v>41882</v>
      </c>
      <c r="N450" s="166">
        <v>41883</v>
      </c>
      <c r="O450" s="302"/>
      <c r="P450" s="146"/>
      <c r="Q450" s="146"/>
      <c r="R450" s="146"/>
      <c r="S450" s="146"/>
      <c r="T450" s="146"/>
    </row>
    <row r="451" spans="1:20" ht="15" hidden="1" customHeight="1" x14ac:dyDescent="0.25">
      <c r="A451" s="77">
        <v>445</v>
      </c>
      <c r="B451" s="77" t="s">
        <v>67</v>
      </c>
      <c r="C451" s="141">
        <v>582563</v>
      </c>
      <c r="D451" s="376"/>
      <c r="E451" s="141"/>
      <c r="F451" s="146" t="s">
        <v>892</v>
      </c>
      <c r="G451" s="473">
        <v>41880</v>
      </c>
      <c r="H451" s="166">
        <v>41880</v>
      </c>
      <c r="I451" s="68">
        <v>441.56</v>
      </c>
      <c r="J451" s="205">
        <v>529.88</v>
      </c>
      <c r="K451" s="205"/>
      <c r="L451" s="141" t="s">
        <v>16</v>
      </c>
      <c r="M451" s="166">
        <v>41943</v>
      </c>
      <c r="N451" s="166">
        <v>41925</v>
      </c>
      <c r="O451" s="302"/>
      <c r="P451" s="146"/>
      <c r="Q451" s="146"/>
      <c r="R451" s="146"/>
      <c r="S451" s="146"/>
      <c r="T451" s="146"/>
    </row>
    <row r="452" spans="1:20" ht="30" hidden="1" customHeight="1" x14ac:dyDescent="0.25">
      <c r="A452" s="77">
        <v>446</v>
      </c>
      <c r="B452" s="77" t="s">
        <v>112</v>
      </c>
      <c r="C452" s="141">
        <v>45</v>
      </c>
      <c r="D452" s="376"/>
      <c r="E452" s="141"/>
      <c r="F452" s="146" t="s">
        <v>893</v>
      </c>
      <c r="G452" s="473">
        <v>41877</v>
      </c>
      <c r="H452" s="166">
        <v>41877</v>
      </c>
      <c r="I452" s="68">
        <v>1450</v>
      </c>
      <c r="J452" s="205">
        <v>1450</v>
      </c>
      <c r="K452" s="205"/>
      <c r="L452" s="141" t="s">
        <v>16</v>
      </c>
      <c r="M452" s="166">
        <v>41878</v>
      </c>
      <c r="N452" s="166">
        <v>41900</v>
      </c>
      <c r="O452" s="302"/>
      <c r="P452" s="146"/>
      <c r="Q452" s="146"/>
      <c r="R452" s="146"/>
      <c r="S452" s="180"/>
      <c r="T452" s="146" t="s">
        <v>3</v>
      </c>
    </row>
    <row r="453" spans="1:20" ht="15" hidden="1" customHeight="1" x14ac:dyDescent="0.25">
      <c r="A453" s="77">
        <v>447</v>
      </c>
      <c r="B453" s="77" t="s">
        <v>448</v>
      </c>
      <c r="C453" s="141">
        <v>54278912</v>
      </c>
      <c r="D453" s="376"/>
      <c r="E453" s="141"/>
      <c r="F453" s="146" t="s">
        <v>895</v>
      </c>
      <c r="G453" s="473">
        <v>41876</v>
      </c>
      <c r="H453" s="166">
        <v>41876</v>
      </c>
      <c r="I453" s="138">
        <v>919.4</v>
      </c>
      <c r="J453" s="77">
        <v>1077.6400000000001</v>
      </c>
      <c r="K453" s="77"/>
      <c r="L453" s="141" t="s">
        <v>153</v>
      </c>
      <c r="M453" s="166">
        <v>41893</v>
      </c>
      <c r="N453" s="166">
        <v>41892</v>
      </c>
      <c r="O453" s="302"/>
      <c r="P453" s="146"/>
      <c r="Q453" s="146"/>
      <c r="R453" s="146"/>
      <c r="S453" s="146"/>
      <c r="T453" s="146"/>
    </row>
    <row r="454" spans="1:20" ht="30" hidden="1" customHeight="1" x14ac:dyDescent="0.25">
      <c r="A454" s="77">
        <v>448</v>
      </c>
      <c r="B454" s="77" t="s">
        <v>30</v>
      </c>
      <c r="C454" s="141" t="s">
        <v>896</v>
      </c>
      <c r="D454" s="376"/>
      <c r="E454" s="141"/>
      <c r="F454" s="146" t="s">
        <v>897</v>
      </c>
      <c r="G454" s="473">
        <v>41882</v>
      </c>
      <c r="H454" s="166">
        <v>41882</v>
      </c>
      <c r="I454" s="68">
        <v>304.43</v>
      </c>
      <c r="J454" s="205">
        <v>365.31</v>
      </c>
      <c r="K454" s="205"/>
      <c r="L454" s="141" t="s">
        <v>16</v>
      </c>
      <c r="M454" s="166">
        <v>41912</v>
      </c>
      <c r="N454" s="166">
        <v>41890</v>
      </c>
      <c r="O454" s="302"/>
      <c r="P454" s="146"/>
      <c r="Q454" s="146"/>
      <c r="R454" s="146"/>
      <c r="S454" s="146"/>
      <c r="T454" s="146"/>
    </row>
    <row r="455" spans="1:20" ht="15" hidden="1" customHeight="1" x14ac:dyDescent="0.25">
      <c r="A455" s="77">
        <v>449</v>
      </c>
      <c r="B455" s="77" t="s">
        <v>39</v>
      </c>
      <c r="C455" s="141" t="s">
        <v>898</v>
      </c>
      <c r="D455" s="376"/>
      <c r="E455" s="141"/>
      <c r="F455" s="146" t="s">
        <v>237</v>
      </c>
      <c r="G455" s="473">
        <v>41882</v>
      </c>
      <c r="H455" s="166">
        <v>41882</v>
      </c>
      <c r="I455" s="68">
        <v>83.18</v>
      </c>
      <c r="J455" s="205">
        <v>99.82</v>
      </c>
      <c r="K455" s="205"/>
      <c r="L455" s="141" t="s">
        <v>34</v>
      </c>
      <c r="M455" s="166">
        <v>41892</v>
      </c>
      <c r="N455" s="166">
        <v>41892</v>
      </c>
      <c r="O455" s="303"/>
      <c r="P455" s="146"/>
      <c r="Q455" s="146"/>
      <c r="R455" s="146"/>
      <c r="S455" s="146"/>
      <c r="T455" s="146"/>
    </row>
    <row r="456" spans="1:20" ht="45" hidden="1" customHeight="1" x14ac:dyDescent="0.25">
      <c r="A456" s="77">
        <v>450</v>
      </c>
      <c r="B456" s="77" t="s">
        <v>654</v>
      </c>
      <c r="C456" s="141" t="s">
        <v>899</v>
      </c>
      <c r="D456" s="376"/>
      <c r="E456" s="141"/>
      <c r="F456" s="146" t="s">
        <v>900</v>
      </c>
      <c r="G456" s="473">
        <v>41882</v>
      </c>
      <c r="H456" s="166">
        <v>41882</v>
      </c>
      <c r="I456" s="68">
        <v>2020.83</v>
      </c>
      <c r="J456" s="205">
        <v>3125</v>
      </c>
      <c r="K456" s="205"/>
      <c r="L456" s="141" t="s">
        <v>917</v>
      </c>
      <c r="M456" s="166" t="s">
        <v>634</v>
      </c>
      <c r="N456" s="166">
        <v>41890</v>
      </c>
      <c r="O456" s="302"/>
      <c r="P456" s="146" t="s">
        <v>837</v>
      </c>
      <c r="Q456" s="146"/>
      <c r="R456" s="146"/>
      <c r="S456" s="146"/>
      <c r="T456" s="146"/>
    </row>
    <row r="457" spans="1:20" ht="30" hidden="1" customHeight="1" x14ac:dyDescent="0.25">
      <c r="A457" s="77">
        <v>451</v>
      </c>
      <c r="B457" s="77" t="s">
        <v>59</v>
      </c>
      <c r="C457" s="141">
        <v>5810300054</v>
      </c>
      <c r="D457" s="376"/>
      <c r="E457" s="141"/>
      <c r="F457" s="146" t="s">
        <v>901</v>
      </c>
      <c r="G457" s="473">
        <v>41882</v>
      </c>
      <c r="H457" s="166">
        <v>41882</v>
      </c>
      <c r="I457" s="68">
        <v>142.26</v>
      </c>
      <c r="J457" s="205">
        <v>170.71</v>
      </c>
      <c r="K457" s="205"/>
      <c r="L457" s="141" t="s">
        <v>16</v>
      </c>
      <c r="M457" s="166">
        <v>41912</v>
      </c>
      <c r="N457" s="166">
        <v>41932</v>
      </c>
      <c r="O457" s="302"/>
      <c r="P457" s="146"/>
      <c r="Q457" s="146"/>
      <c r="R457" s="146"/>
      <c r="S457" s="146"/>
      <c r="T457" s="146"/>
    </row>
    <row r="458" spans="1:20" ht="15" hidden="1" customHeight="1" x14ac:dyDescent="0.25">
      <c r="A458" s="77">
        <v>452</v>
      </c>
      <c r="B458" s="77" t="s">
        <v>100</v>
      </c>
      <c r="C458" s="141" t="s">
        <v>902</v>
      </c>
      <c r="D458" s="376"/>
      <c r="E458" s="141"/>
      <c r="F458" s="146" t="s">
        <v>903</v>
      </c>
      <c r="G458" s="473">
        <v>41880</v>
      </c>
      <c r="H458" s="166">
        <v>41880</v>
      </c>
      <c r="I458" s="68">
        <v>394</v>
      </c>
      <c r="J458" s="205">
        <v>472.8</v>
      </c>
      <c r="K458" s="205"/>
      <c r="L458" s="141" t="s">
        <v>16</v>
      </c>
      <c r="M458" s="166">
        <v>41912</v>
      </c>
      <c r="N458" s="166">
        <v>41915</v>
      </c>
      <c r="O458" s="302"/>
      <c r="P458" s="146"/>
      <c r="Q458" s="146"/>
      <c r="R458" s="146"/>
      <c r="S458" s="146"/>
      <c r="T458" s="146"/>
    </row>
    <row r="459" spans="1:20" ht="15" hidden="1" customHeight="1" x14ac:dyDescent="0.25">
      <c r="A459" s="77">
        <v>453</v>
      </c>
      <c r="B459" s="77" t="s">
        <v>427</v>
      </c>
      <c r="C459" s="141" t="s">
        <v>904</v>
      </c>
      <c r="D459" s="376"/>
      <c r="E459" s="141"/>
      <c r="F459" s="146" t="s">
        <v>1602</v>
      </c>
      <c r="G459" s="473">
        <v>41880</v>
      </c>
      <c r="H459" s="166">
        <v>41880</v>
      </c>
      <c r="I459" s="68">
        <v>91</v>
      </c>
      <c r="J459" s="205">
        <v>109.2</v>
      </c>
      <c r="K459" s="205"/>
      <c r="L459" s="141" t="s">
        <v>16</v>
      </c>
      <c r="M459" s="166">
        <v>41897</v>
      </c>
      <c r="N459" s="166">
        <v>41925</v>
      </c>
      <c r="O459" s="302"/>
      <c r="P459" s="146"/>
      <c r="Q459" s="146"/>
      <c r="R459" s="146"/>
      <c r="S459" s="146"/>
      <c r="T459" s="146"/>
    </row>
    <row r="460" spans="1:20" ht="45" hidden="1" customHeight="1" x14ac:dyDescent="0.25">
      <c r="A460" s="77">
        <v>454</v>
      </c>
      <c r="B460" s="77" t="s">
        <v>905</v>
      </c>
      <c r="C460" s="141" t="s">
        <v>906</v>
      </c>
      <c r="D460" s="376"/>
      <c r="E460" s="141"/>
      <c r="F460" s="146" t="s">
        <v>907</v>
      </c>
      <c r="G460" s="473">
        <v>41885</v>
      </c>
      <c r="H460" s="166">
        <v>41885</v>
      </c>
      <c r="I460" s="68">
        <v>1788</v>
      </c>
      <c r="J460" s="205">
        <v>2145</v>
      </c>
      <c r="K460" s="205"/>
      <c r="L460" s="141" t="s">
        <v>16</v>
      </c>
      <c r="M460" s="166">
        <v>41915</v>
      </c>
      <c r="N460" s="166">
        <v>41925</v>
      </c>
      <c r="O460" s="302"/>
      <c r="P460" s="146" t="s">
        <v>837</v>
      </c>
      <c r="Q460" s="146"/>
      <c r="R460" s="146"/>
      <c r="S460" s="146"/>
      <c r="T460" s="146"/>
    </row>
    <row r="461" spans="1:20" ht="15" hidden="1" customHeight="1" x14ac:dyDescent="0.25">
      <c r="A461" s="74">
        <v>455</v>
      </c>
      <c r="B461" s="74" t="s">
        <v>938</v>
      </c>
      <c r="C461" s="141"/>
      <c r="D461" s="376"/>
      <c r="E461" s="141"/>
      <c r="F461" s="146" t="s">
        <v>908</v>
      </c>
      <c r="G461" s="473">
        <v>41853</v>
      </c>
      <c r="H461" s="166">
        <v>41853</v>
      </c>
      <c r="I461" s="68">
        <v>1850</v>
      </c>
      <c r="J461" s="205">
        <v>1850</v>
      </c>
      <c r="K461" s="205"/>
      <c r="L461" s="141" t="s">
        <v>28</v>
      </c>
      <c r="M461" s="166">
        <v>41853</v>
      </c>
      <c r="N461" s="166" t="s">
        <v>20</v>
      </c>
      <c r="O461" s="303"/>
      <c r="P461" s="146"/>
      <c r="Q461" s="146"/>
      <c r="R461" s="146"/>
      <c r="S461" s="146"/>
      <c r="T461" s="146"/>
    </row>
    <row r="462" spans="1:20" ht="15" hidden="1" customHeight="1" x14ac:dyDescent="0.25">
      <c r="A462" s="74">
        <v>456</v>
      </c>
      <c r="B462" s="74" t="s">
        <v>938</v>
      </c>
      <c r="C462" s="141"/>
      <c r="D462" s="376"/>
      <c r="E462" s="141"/>
      <c r="F462" s="146" t="s">
        <v>909</v>
      </c>
      <c r="G462" s="473">
        <v>41884</v>
      </c>
      <c r="H462" s="166">
        <v>41884</v>
      </c>
      <c r="I462" s="68">
        <v>1850</v>
      </c>
      <c r="J462" s="205">
        <v>1850</v>
      </c>
      <c r="K462" s="205"/>
      <c r="L462" s="141" t="s">
        <v>28</v>
      </c>
      <c r="M462" s="166">
        <v>41884</v>
      </c>
      <c r="N462" s="166" t="s">
        <v>20</v>
      </c>
      <c r="O462" s="303"/>
      <c r="P462" s="146"/>
      <c r="Q462" s="146"/>
      <c r="R462" s="146"/>
      <c r="S462" s="146"/>
      <c r="T462" s="146"/>
    </row>
    <row r="463" spans="1:20" ht="30" hidden="1" customHeight="1" x14ac:dyDescent="0.25">
      <c r="A463" s="77">
        <v>457</v>
      </c>
      <c r="B463" s="74" t="s">
        <v>5227</v>
      </c>
      <c r="C463" s="141" t="s">
        <v>910</v>
      </c>
      <c r="D463" s="376"/>
      <c r="E463" s="141"/>
      <c r="F463" s="146" t="s">
        <v>912</v>
      </c>
      <c r="G463" s="473">
        <v>41883</v>
      </c>
      <c r="H463" s="166">
        <v>41883</v>
      </c>
      <c r="I463" s="68">
        <v>54.51</v>
      </c>
      <c r="J463" s="205">
        <v>65.41</v>
      </c>
      <c r="K463" s="205"/>
      <c r="L463" s="141" t="s">
        <v>34</v>
      </c>
      <c r="M463" s="166">
        <v>41887</v>
      </c>
      <c r="N463" s="166" t="s">
        <v>5094</v>
      </c>
      <c r="O463" s="303"/>
      <c r="P463" s="146"/>
      <c r="Q463" s="146"/>
      <c r="R463" s="146"/>
      <c r="S463" s="146"/>
      <c r="T463" s="146"/>
    </row>
    <row r="464" spans="1:20" ht="45" hidden="1" customHeight="1" x14ac:dyDescent="0.25">
      <c r="A464" s="78">
        <v>458</v>
      </c>
      <c r="B464" s="78" t="s">
        <v>144</v>
      </c>
      <c r="C464" s="175" t="s">
        <v>911</v>
      </c>
      <c r="D464" s="594"/>
      <c r="E464" s="175"/>
      <c r="F464" s="154" t="s">
        <v>913</v>
      </c>
      <c r="G464" s="475">
        <v>41740</v>
      </c>
      <c r="H464" s="176">
        <v>41740</v>
      </c>
      <c r="I464" s="388">
        <v>-120</v>
      </c>
      <c r="J464" s="403">
        <v>-120</v>
      </c>
      <c r="K464" s="613"/>
      <c r="L464" s="175" t="s">
        <v>3391</v>
      </c>
      <c r="M464" s="176" t="s">
        <v>20</v>
      </c>
      <c r="N464" s="176" t="s">
        <v>20</v>
      </c>
      <c r="O464" s="306"/>
      <c r="P464" s="154"/>
      <c r="Q464" s="154"/>
      <c r="R464" s="154"/>
      <c r="S464" s="114" t="s">
        <v>914</v>
      </c>
      <c r="T464" s="154" t="s">
        <v>1</v>
      </c>
    </row>
    <row r="465" spans="1:20" ht="15" hidden="1" customHeight="1" x14ac:dyDescent="0.25">
      <c r="A465" s="77">
        <v>459</v>
      </c>
      <c r="B465" s="77" t="s">
        <v>915</v>
      </c>
      <c r="C465" s="141">
        <v>84471</v>
      </c>
      <c r="D465" s="376"/>
      <c r="E465" s="141"/>
      <c r="F465" s="146" t="s">
        <v>916</v>
      </c>
      <c r="G465" s="473">
        <v>41820</v>
      </c>
      <c r="H465" s="166">
        <v>41820</v>
      </c>
      <c r="I465" s="136">
        <f>+J465*1.381</f>
        <v>14914.8</v>
      </c>
      <c r="J465" s="208">
        <v>10800</v>
      </c>
      <c r="K465" s="208"/>
      <c r="L465" s="141" t="s">
        <v>16</v>
      </c>
      <c r="M465" s="166">
        <v>41851</v>
      </c>
      <c r="N465" s="166">
        <v>41892</v>
      </c>
      <c r="O465" s="302"/>
      <c r="P465" s="146"/>
      <c r="Q465" s="146"/>
      <c r="R465" s="146"/>
      <c r="S465" s="146"/>
      <c r="T465" s="146"/>
    </row>
    <row r="466" spans="1:20" ht="15" hidden="1" customHeight="1" x14ac:dyDescent="0.25">
      <c r="A466" s="77">
        <v>460</v>
      </c>
      <c r="B466" s="77" t="s">
        <v>137</v>
      </c>
      <c r="C466" s="141">
        <v>34248</v>
      </c>
      <c r="D466" s="376"/>
      <c r="E466" s="141"/>
      <c r="F466" s="146" t="s">
        <v>918</v>
      </c>
      <c r="G466" s="473">
        <v>41729</v>
      </c>
      <c r="H466" s="166">
        <v>41729</v>
      </c>
      <c r="I466" s="68">
        <v>95</v>
      </c>
      <c r="J466" s="205">
        <v>114</v>
      </c>
      <c r="K466" s="205"/>
      <c r="L466" s="141" t="s">
        <v>16</v>
      </c>
      <c r="M466" s="166">
        <v>41729</v>
      </c>
      <c r="N466" s="166">
        <v>41892</v>
      </c>
      <c r="O466" s="302"/>
      <c r="P466" s="146"/>
      <c r="Q466" s="146"/>
      <c r="R466" s="146"/>
      <c r="S466" s="146"/>
      <c r="T466" s="146"/>
    </row>
    <row r="467" spans="1:20" ht="15" hidden="1" customHeight="1" x14ac:dyDescent="0.25">
      <c r="A467" s="77">
        <v>461</v>
      </c>
      <c r="B467" s="77" t="s">
        <v>137</v>
      </c>
      <c r="C467" s="141">
        <v>34549</v>
      </c>
      <c r="D467" s="376"/>
      <c r="E467" s="141"/>
      <c r="F467" s="146" t="s">
        <v>919</v>
      </c>
      <c r="G467" s="473">
        <v>41752</v>
      </c>
      <c r="H467" s="166">
        <v>41752</v>
      </c>
      <c r="I467" s="68">
        <v>1260</v>
      </c>
      <c r="J467" s="205">
        <v>1512</v>
      </c>
      <c r="K467" s="205"/>
      <c r="L467" s="141" t="s">
        <v>16</v>
      </c>
      <c r="M467" s="166">
        <v>41752</v>
      </c>
      <c r="N467" s="166">
        <v>41892</v>
      </c>
      <c r="O467" s="302"/>
      <c r="P467" s="146"/>
      <c r="Q467" s="146"/>
      <c r="R467" s="146"/>
      <c r="S467" s="146"/>
      <c r="T467" s="146"/>
    </row>
    <row r="468" spans="1:20" ht="15" hidden="1" customHeight="1" x14ac:dyDescent="0.25">
      <c r="A468" s="77">
        <v>462</v>
      </c>
      <c r="B468" s="77" t="s">
        <v>137</v>
      </c>
      <c r="C468" s="141">
        <v>35292</v>
      </c>
      <c r="D468" s="376"/>
      <c r="E468" s="141"/>
      <c r="F468" s="146" t="s">
        <v>920</v>
      </c>
      <c r="G468" s="473">
        <v>41787</v>
      </c>
      <c r="H468" s="166">
        <v>41787</v>
      </c>
      <c r="I468" s="68">
        <v>95</v>
      </c>
      <c r="J468" s="205">
        <v>114</v>
      </c>
      <c r="K468" s="205"/>
      <c r="L468" s="141" t="s">
        <v>453</v>
      </c>
      <c r="M468" s="166">
        <v>41796</v>
      </c>
      <c r="N468" s="166">
        <v>41892</v>
      </c>
      <c r="O468" s="302"/>
      <c r="P468" s="146"/>
      <c r="Q468" s="146"/>
      <c r="R468" s="146"/>
      <c r="S468" s="146"/>
      <c r="T468" s="146"/>
    </row>
    <row r="469" spans="1:20" ht="15" hidden="1" customHeight="1" x14ac:dyDescent="0.25">
      <c r="A469" s="77">
        <v>463</v>
      </c>
      <c r="B469" s="77" t="s">
        <v>921</v>
      </c>
      <c r="C469" s="141" t="s">
        <v>922</v>
      </c>
      <c r="D469" s="376"/>
      <c r="E469" s="141"/>
      <c r="F469" s="146" t="s">
        <v>923</v>
      </c>
      <c r="G469" s="473">
        <v>41893</v>
      </c>
      <c r="H469" s="166">
        <v>41893</v>
      </c>
      <c r="I469" s="68">
        <v>100</v>
      </c>
      <c r="J469" s="205">
        <v>120</v>
      </c>
      <c r="K469" s="205"/>
      <c r="L469" s="141" t="s">
        <v>16</v>
      </c>
      <c r="M469" s="166" t="s">
        <v>629</v>
      </c>
      <c r="N469" s="166">
        <v>41932</v>
      </c>
      <c r="O469" s="302"/>
      <c r="P469" s="146"/>
      <c r="Q469" s="146"/>
      <c r="R469" s="146"/>
      <c r="S469" s="146"/>
      <c r="T469" s="146"/>
    </row>
    <row r="470" spans="1:20" ht="45" hidden="1" customHeight="1" x14ac:dyDescent="0.25">
      <c r="A470" s="77">
        <v>464</v>
      </c>
      <c r="B470" s="77" t="s">
        <v>924</v>
      </c>
      <c r="C470" s="141">
        <v>47286</v>
      </c>
      <c r="D470" s="376"/>
      <c r="E470" s="141"/>
      <c r="F470" s="146" t="s">
        <v>925</v>
      </c>
      <c r="G470" s="473">
        <v>41893</v>
      </c>
      <c r="H470" s="166">
        <v>41893</v>
      </c>
      <c r="I470" s="68">
        <v>143.44</v>
      </c>
      <c r="J470" s="205">
        <v>172.13</v>
      </c>
      <c r="K470" s="205"/>
      <c r="L470" s="141" t="s">
        <v>16</v>
      </c>
      <c r="M470" s="166" t="s">
        <v>634</v>
      </c>
      <c r="N470" s="166">
        <v>41894</v>
      </c>
      <c r="O470" s="302"/>
      <c r="P470" s="146" t="s">
        <v>837</v>
      </c>
      <c r="Q470" s="146"/>
      <c r="R470" s="146"/>
      <c r="S470" s="146"/>
      <c r="T470" s="146"/>
    </row>
    <row r="471" spans="1:20" ht="45" hidden="1" customHeight="1" x14ac:dyDescent="0.25">
      <c r="A471" s="75">
        <v>465</v>
      </c>
      <c r="B471" s="75" t="s">
        <v>330</v>
      </c>
      <c r="C471" s="141" t="s">
        <v>1957</v>
      </c>
      <c r="D471" s="376"/>
      <c r="E471" s="141"/>
      <c r="F471" s="146" t="s">
        <v>926</v>
      </c>
      <c r="G471" s="473">
        <v>41890</v>
      </c>
      <c r="H471" s="166">
        <v>41890</v>
      </c>
      <c r="I471" s="68">
        <v>335.9</v>
      </c>
      <c r="J471" s="205">
        <v>369.5</v>
      </c>
      <c r="K471" s="205"/>
      <c r="L471" s="141" t="s">
        <v>16</v>
      </c>
      <c r="M471" s="166" t="s">
        <v>634</v>
      </c>
      <c r="N471" s="166">
        <v>41932</v>
      </c>
      <c r="O471" s="302"/>
      <c r="P471" s="146" t="s">
        <v>837</v>
      </c>
      <c r="Q471" s="146"/>
      <c r="R471" s="146"/>
      <c r="S471" s="146"/>
      <c r="T471" s="146"/>
    </row>
    <row r="472" spans="1:20" ht="15" hidden="1" customHeight="1" x14ac:dyDescent="0.25">
      <c r="A472" s="71">
        <v>466</v>
      </c>
      <c r="B472" s="71" t="s">
        <v>42</v>
      </c>
      <c r="C472" s="174" t="s">
        <v>927</v>
      </c>
      <c r="D472" s="376"/>
      <c r="E472" s="141"/>
      <c r="F472" s="146" t="s">
        <v>928</v>
      </c>
      <c r="G472" s="473">
        <v>41882</v>
      </c>
      <c r="H472" s="166">
        <v>41882</v>
      </c>
      <c r="I472" s="68">
        <v>3037.54</v>
      </c>
      <c r="J472" s="205">
        <v>3037.54</v>
      </c>
      <c r="K472" s="205"/>
      <c r="L472" s="141" t="s">
        <v>16</v>
      </c>
      <c r="M472" s="166" t="s">
        <v>634</v>
      </c>
      <c r="N472" s="166">
        <v>41897</v>
      </c>
      <c r="O472" s="302"/>
      <c r="P472" s="146"/>
      <c r="Q472" s="146"/>
      <c r="R472" s="146"/>
      <c r="S472" s="146"/>
      <c r="T472" s="146"/>
    </row>
    <row r="473" spans="1:20" ht="45" hidden="1" customHeight="1" x14ac:dyDescent="0.25">
      <c r="A473" s="77">
        <v>467</v>
      </c>
      <c r="B473" s="77" t="s">
        <v>262</v>
      </c>
      <c r="C473" s="141"/>
      <c r="D473" s="376"/>
      <c r="E473" s="141"/>
      <c r="F473" s="146" t="s">
        <v>929</v>
      </c>
      <c r="G473" s="473">
        <v>41898</v>
      </c>
      <c r="H473" s="166">
        <v>41898</v>
      </c>
      <c r="I473" s="68">
        <v>103</v>
      </c>
      <c r="J473" s="205">
        <v>103</v>
      </c>
      <c r="K473" s="205"/>
      <c r="L473" s="141" t="s">
        <v>16</v>
      </c>
      <c r="M473" s="166" t="s">
        <v>634</v>
      </c>
      <c r="N473" s="166">
        <v>41900</v>
      </c>
      <c r="O473" s="302"/>
      <c r="P473" s="146" t="s">
        <v>837</v>
      </c>
      <c r="Q473" s="146"/>
      <c r="R473" s="146"/>
      <c r="S473" s="146"/>
      <c r="T473" s="146"/>
    </row>
    <row r="474" spans="1:20" ht="30" hidden="1" customHeight="1" x14ac:dyDescent="0.25">
      <c r="A474" s="74">
        <v>468</v>
      </c>
      <c r="B474" s="74" t="s">
        <v>932</v>
      </c>
      <c r="C474" s="141" t="s">
        <v>930</v>
      </c>
      <c r="D474" s="376"/>
      <c r="E474" s="141"/>
      <c r="F474" s="146" t="s">
        <v>931</v>
      </c>
      <c r="G474" s="473">
        <v>41896</v>
      </c>
      <c r="H474" s="166">
        <v>41896</v>
      </c>
      <c r="I474" s="68">
        <v>5246.3</v>
      </c>
      <c r="J474" s="205">
        <v>5246.3</v>
      </c>
      <c r="K474" s="205"/>
      <c r="L474" s="141" t="s">
        <v>16</v>
      </c>
      <c r="M474" s="166">
        <v>41926</v>
      </c>
      <c r="N474" s="166">
        <v>41933</v>
      </c>
      <c r="O474" s="302"/>
      <c r="P474" s="146"/>
      <c r="Q474" s="183">
        <v>5246.3</v>
      </c>
      <c r="R474" s="183"/>
      <c r="S474" s="146"/>
      <c r="T474" s="146"/>
    </row>
    <row r="475" spans="1:20" ht="45" hidden="1" customHeight="1" x14ac:dyDescent="0.25">
      <c r="A475" s="77">
        <v>469</v>
      </c>
      <c r="B475" s="77" t="s">
        <v>441</v>
      </c>
      <c r="C475" s="141" t="s">
        <v>933</v>
      </c>
      <c r="D475" s="376"/>
      <c r="E475" s="141"/>
      <c r="F475" s="146" t="s">
        <v>934</v>
      </c>
      <c r="G475" s="473">
        <v>41890</v>
      </c>
      <c r="H475" s="166">
        <v>41890</v>
      </c>
      <c r="I475" s="68">
        <v>459.03</v>
      </c>
      <c r="J475" s="205">
        <v>550.84</v>
      </c>
      <c r="K475" s="205"/>
      <c r="L475" s="141" t="s">
        <v>16</v>
      </c>
      <c r="M475" s="166" t="s">
        <v>629</v>
      </c>
      <c r="N475" s="166">
        <v>41922</v>
      </c>
      <c r="O475" s="302"/>
      <c r="P475" s="183" t="s">
        <v>837</v>
      </c>
      <c r="Q475" s="146"/>
      <c r="R475" s="146"/>
      <c r="S475" s="146"/>
      <c r="T475" s="146"/>
    </row>
    <row r="476" spans="1:20" ht="15" hidden="1" customHeight="1" x14ac:dyDescent="0.25">
      <c r="A476" s="77">
        <v>470</v>
      </c>
      <c r="B476" s="77" t="s">
        <v>3662</v>
      </c>
      <c r="C476" s="141">
        <v>14274</v>
      </c>
      <c r="D476" s="376"/>
      <c r="E476" s="141"/>
      <c r="F476" s="146" t="s">
        <v>935</v>
      </c>
      <c r="G476" s="473">
        <v>41892</v>
      </c>
      <c r="H476" s="166">
        <v>41892</v>
      </c>
      <c r="I476" s="68">
        <v>890</v>
      </c>
      <c r="J476" s="205">
        <v>890</v>
      </c>
      <c r="K476" s="205"/>
      <c r="L476" s="141" t="s">
        <v>16</v>
      </c>
      <c r="M476" s="166">
        <v>41922</v>
      </c>
      <c r="N476" s="166">
        <v>41943</v>
      </c>
      <c r="O476" s="302"/>
      <c r="P476" s="146"/>
      <c r="Q476" s="146"/>
      <c r="R476" s="146"/>
      <c r="S476" s="146"/>
      <c r="T476" s="146"/>
    </row>
    <row r="477" spans="1:20" ht="15" hidden="1" customHeight="1" x14ac:dyDescent="0.25">
      <c r="A477" s="77">
        <v>471</v>
      </c>
      <c r="B477" s="77" t="s">
        <v>72</v>
      </c>
      <c r="C477" s="141" t="s">
        <v>937</v>
      </c>
      <c r="D477" s="376"/>
      <c r="E477" s="141"/>
      <c r="F477" s="146" t="s">
        <v>936</v>
      </c>
      <c r="G477" s="473">
        <v>41885</v>
      </c>
      <c r="H477" s="166">
        <v>41885</v>
      </c>
      <c r="I477" s="68">
        <v>2100</v>
      </c>
      <c r="J477" s="205">
        <v>2100</v>
      </c>
      <c r="K477" s="205"/>
      <c r="L477" s="141" t="s">
        <v>16</v>
      </c>
      <c r="M477" s="166" t="s">
        <v>634</v>
      </c>
      <c r="N477" s="166">
        <v>41943</v>
      </c>
      <c r="O477" s="302"/>
      <c r="P477" s="146"/>
      <c r="Q477" s="183">
        <v>2100</v>
      </c>
      <c r="R477" s="183"/>
      <c r="S477" s="146"/>
      <c r="T477" s="146"/>
    </row>
    <row r="478" spans="1:20" ht="30" hidden="1" customHeight="1" x14ac:dyDescent="0.25">
      <c r="A478" s="74">
        <v>472</v>
      </c>
      <c r="B478" s="74" t="s">
        <v>938</v>
      </c>
      <c r="C478" s="141"/>
      <c r="D478" s="376"/>
      <c r="E478" s="141"/>
      <c r="F478" s="146" t="s">
        <v>939</v>
      </c>
      <c r="G478" s="473">
        <v>41900</v>
      </c>
      <c r="H478" s="166">
        <v>41900</v>
      </c>
      <c r="I478" s="68">
        <v>2079</v>
      </c>
      <c r="J478" s="205">
        <v>2079</v>
      </c>
      <c r="K478" s="205"/>
      <c r="L478" s="141" t="s">
        <v>16</v>
      </c>
      <c r="M478" s="166" t="s">
        <v>634</v>
      </c>
      <c r="N478" s="166">
        <v>41912</v>
      </c>
      <c r="O478" s="302"/>
      <c r="P478" s="146"/>
      <c r="Q478" s="146"/>
      <c r="R478" s="146"/>
      <c r="S478" s="146"/>
      <c r="T478" s="146"/>
    </row>
    <row r="479" spans="1:20" ht="15" hidden="1" customHeight="1" x14ac:dyDescent="0.25">
      <c r="A479" s="77">
        <v>473</v>
      </c>
      <c r="B479" s="77" t="s">
        <v>940</v>
      </c>
      <c r="C479" s="141">
        <v>9964</v>
      </c>
      <c r="D479" s="376"/>
      <c r="E479" s="141"/>
      <c r="F479" s="146" t="s">
        <v>941</v>
      </c>
      <c r="G479" s="473">
        <v>41897</v>
      </c>
      <c r="H479" s="166">
        <v>41897</v>
      </c>
      <c r="I479" s="68">
        <v>250</v>
      </c>
      <c r="J479" s="205">
        <v>300</v>
      </c>
      <c r="K479" s="205"/>
      <c r="L479" s="141" t="s">
        <v>16</v>
      </c>
      <c r="M479" s="166">
        <v>41907</v>
      </c>
      <c r="N479" s="166">
        <v>41925</v>
      </c>
      <c r="O479" s="302"/>
      <c r="P479" s="146"/>
      <c r="Q479" s="146"/>
      <c r="R479" s="146"/>
      <c r="S479" s="180"/>
      <c r="T479" s="146" t="s">
        <v>1301</v>
      </c>
    </row>
    <row r="480" spans="1:20" ht="45" hidden="1" customHeight="1" x14ac:dyDescent="0.25">
      <c r="A480" s="77">
        <v>474</v>
      </c>
      <c r="B480" s="77" t="s">
        <v>441</v>
      </c>
      <c r="C480" s="141" t="s">
        <v>942</v>
      </c>
      <c r="D480" s="376"/>
      <c r="E480" s="141"/>
      <c r="F480" s="146" t="s">
        <v>943</v>
      </c>
      <c r="G480" s="473">
        <v>41897</v>
      </c>
      <c r="H480" s="166">
        <v>41897</v>
      </c>
      <c r="I480" s="68">
        <v>1697.73</v>
      </c>
      <c r="J480" s="205">
        <v>2037.28</v>
      </c>
      <c r="K480" s="205"/>
      <c r="L480" s="141" t="s">
        <v>16</v>
      </c>
      <c r="M480" s="166" t="s">
        <v>25</v>
      </c>
      <c r="N480" s="166">
        <v>41942</v>
      </c>
      <c r="O480" s="302"/>
      <c r="P480" s="183" t="s">
        <v>837</v>
      </c>
      <c r="Q480" s="146"/>
      <c r="R480" s="146"/>
      <c r="S480" s="146"/>
      <c r="T480" s="146"/>
    </row>
    <row r="481" spans="1:20" ht="45" hidden="1" customHeight="1" x14ac:dyDescent="0.25">
      <c r="A481" s="77">
        <v>475</v>
      </c>
      <c r="B481" s="77" t="s">
        <v>792</v>
      </c>
      <c r="C481" s="141" t="s">
        <v>945</v>
      </c>
      <c r="D481" s="376"/>
      <c r="E481" s="141"/>
      <c r="F481" s="146" t="s">
        <v>989</v>
      </c>
      <c r="G481" s="473">
        <v>41900</v>
      </c>
      <c r="H481" s="166">
        <v>41900</v>
      </c>
      <c r="I481" s="68">
        <v>1984</v>
      </c>
      <c r="J481" s="205">
        <v>2380.8000000000002</v>
      </c>
      <c r="K481" s="205"/>
      <c r="L481" s="141" t="s">
        <v>16</v>
      </c>
      <c r="M481" s="166">
        <v>41943</v>
      </c>
      <c r="N481" s="166">
        <v>41943</v>
      </c>
      <c r="O481" s="302"/>
      <c r="P481" s="146" t="s">
        <v>837</v>
      </c>
      <c r="Q481" s="146"/>
      <c r="R481" s="146"/>
      <c r="S481" s="146"/>
      <c r="T481" s="146"/>
    </row>
    <row r="482" spans="1:20" ht="15" hidden="1" customHeight="1" x14ac:dyDescent="0.25">
      <c r="A482" s="77">
        <v>476</v>
      </c>
      <c r="B482" s="77" t="s">
        <v>36</v>
      </c>
      <c r="C482" s="141">
        <v>72299508</v>
      </c>
      <c r="D482" s="376"/>
      <c r="E482" s="141"/>
      <c r="F482" s="146" t="s">
        <v>546</v>
      </c>
      <c r="G482" s="473">
        <v>41882</v>
      </c>
      <c r="H482" s="166">
        <v>41882</v>
      </c>
      <c r="I482" s="68">
        <v>942.44</v>
      </c>
      <c r="J482" s="205">
        <v>1127.73</v>
      </c>
      <c r="K482" s="205"/>
      <c r="L482" s="141" t="s">
        <v>946</v>
      </c>
      <c r="M482" s="166">
        <v>41917</v>
      </c>
      <c r="N482" s="166" t="s">
        <v>5095</v>
      </c>
      <c r="O482" s="303"/>
      <c r="P482" s="146"/>
      <c r="Q482" s="146"/>
      <c r="R482" s="146"/>
      <c r="S482" s="146"/>
      <c r="T482" s="146"/>
    </row>
    <row r="483" spans="1:20" ht="15" hidden="1" customHeight="1" x14ac:dyDescent="0.25">
      <c r="A483" s="77">
        <v>477</v>
      </c>
      <c r="B483" s="77" t="s">
        <v>36</v>
      </c>
      <c r="C483" s="141"/>
      <c r="D483" s="376"/>
      <c r="E483" s="141"/>
      <c r="F483" s="146" t="s">
        <v>947</v>
      </c>
      <c r="G483" s="473">
        <v>41897</v>
      </c>
      <c r="H483" s="166">
        <v>41897</v>
      </c>
      <c r="I483" s="68">
        <v>170.28</v>
      </c>
      <c r="J483" s="205">
        <v>204.34</v>
      </c>
      <c r="K483" s="205"/>
      <c r="L483" s="141" t="s">
        <v>34</v>
      </c>
      <c r="M483" s="166">
        <v>41907</v>
      </c>
      <c r="N483" s="166">
        <v>41907</v>
      </c>
      <c r="O483" s="303"/>
      <c r="P483" s="146"/>
      <c r="Q483" s="146"/>
      <c r="R483" s="146"/>
      <c r="S483" s="146"/>
      <c r="T483" s="146"/>
    </row>
    <row r="484" spans="1:20" ht="15" hidden="1" customHeight="1" x14ac:dyDescent="0.25">
      <c r="A484" s="77">
        <v>478</v>
      </c>
      <c r="B484" s="77" t="s">
        <v>1780</v>
      </c>
      <c r="C484" s="141" t="s">
        <v>948</v>
      </c>
      <c r="D484" s="376"/>
      <c r="E484" s="141"/>
      <c r="F484" s="146" t="s">
        <v>949</v>
      </c>
      <c r="G484" s="473">
        <v>41901</v>
      </c>
      <c r="H484" s="166">
        <v>41901</v>
      </c>
      <c r="I484" s="68">
        <v>624.9</v>
      </c>
      <c r="J484" s="205">
        <v>749.88</v>
      </c>
      <c r="K484" s="205"/>
      <c r="L484" s="141" t="s">
        <v>16</v>
      </c>
      <c r="M484" s="166">
        <v>41931</v>
      </c>
      <c r="N484" s="166">
        <v>41943</v>
      </c>
      <c r="O484" s="302"/>
      <c r="P484" s="146"/>
      <c r="Q484" s="146"/>
      <c r="R484" s="146"/>
      <c r="S484" s="146"/>
      <c r="T484" s="146"/>
    </row>
    <row r="485" spans="1:20" ht="30" hidden="1" customHeight="1" x14ac:dyDescent="0.25">
      <c r="A485" s="77">
        <v>479</v>
      </c>
      <c r="B485" s="77" t="s">
        <v>950</v>
      </c>
      <c r="C485" s="141">
        <v>90287552</v>
      </c>
      <c r="D485" s="376"/>
      <c r="E485" s="141"/>
      <c r="F485" s="146" t="s">
        <v>951</v>
      </c>
      <c r="G485" s="473">
        <v>41893</v>
      </c>
      <c r="H485" s="166">
        <v>41893</v>
      </c>
      <c r="I485" s="68">
        <v>3600</v>
      </c>
      <c r="J485" s="205">
        <v>4320</v>
      </c>
      <c r="K485" s="205"/>
      <c r="L485" s="141" t="s">
        <v>453</v>
      </c>
      <c r="M485" s="166" t="s">
        <v>25</v>
      </c>
      <c r="N485" s="166">
        <v>41932</v>
      </c>
      <c r="O485" s="302"/>
      <c r="P485" s="146"/>
      <c r="Q485" s="146"/>
      <c r="R485" s="146"/>
      <c r="S485" s="146"/>
      <c r="T485" s="146"/>
    </row>
    <row r="486" spans="1:20" ht="15" hidden="1" customHeight="1" x14ac:dyDescent="0.25">
      <c r="A486" s="78">
        <v>480</v>
      </c>
      <c r="B486" s="78" t="s">
        <v>950</v>
      </c>
      <c r="C486" s="175">
        <v>90290008</v>
      </c>
      <c r="D486" s="594"/>
      <c r="E486" s="175"/>
      <c r="F486" s="154" t="s">
        <v>1014</v>
      </c>
      <c r="G486" s="475">
        <v>41920</v>
      </c>
      <c r="H486" s="176">
        <v>41920</v>
      </c>
      <c r="I486" s="388">
        <v>1800</v>
      </c>
      <c r="J486" s="403">
        <v>2160</v>
      </c>
      <c r="K486" s="403"/>
      <c r="L486" s="175"/>
      <c r="M486" s="176"/>
      <c r="N486" s="176"/>
      <c r="O486" s="306"/>
      <c r="P486" s="154"/>
      <c r="Q486" s="154"/>
      <c r="R486" s="154"/>
      <c r="S486" s="154"/>
      <c r="T486" s="154"/>
    </row>
    <row r="487" spans="1:20" ht="30" hidden="1" customHeight="1" x14ac:dyDescent="0.25">
      <c r="A487" s="77">
        <v>481</v>
      </c>
      <c r="B487" s="77" t="s">
        <v>654</v>
      </c>
      <c r="C487" s="141" t="s">
        <v>953</v>
      </c>
      <c r="D487" s="376"/>
      <c r="E487" s="141"/>
      <c r="F487" s="146" t="s">
        <v>954</v>
      </c>
      <c r="G487" s="473">
        <v>41912</v>
      </c>
      <c r="H487" s="166">
        <v>41912</v>
      </c>
      <c r="I487" s="68">
        <v>564.75</v>
      </c>
      <c r="J487" s="205">
        <v>1117.7</v>
      </c>
      <c r="K487" s="205"/>
      <c r="L487" s="141" t="s">
        <v>16</v>
      </c>
      <c r="M487" s="166" t="s">
        <v>629</v>
      </c>
      <c r="N487" s="166">
        <v>41918</v>
      </c>
      <c r="O487" s="309" t="s">
        <v>5134</v>
      </c>
      <c r="P487" s="146"/>
      <c r="Q487" s="183">
        <v>688</v>
      </c>
      <c r="R487" s="183">
        <v>429.7</v>
      </c>
      <c r="S487" s="146"/>
      <c r="T487" s="146"/>
    </row>
    <row r="488" spans="1:20" ht="30" hidden="1" customHeight="1" x14ac:dyDescent="0.25">
      <c r="A488" s="77">
        <v>482</v>
      </c>
      <c r="B488" s="77" t="s">
        <v>1856</v>
      </c>
      <c r="C488" s="141" t="s">
        <v>955</v>
      </c>
      <c r="D488" s="376"/>
      <c r="E488" s="141"/>
      <c r="F488" s="146" t="s">
        <v>956</v>
      </c>
      <c r="G488" s="473">
        <v>41906</v>
      </c>
      <c r="H488" s="166">
        <v>41906</v>
      </c>
      <c r="I488" s="68">
        <v>660</v>
      </c>
      <c r="J488" s="205">
        <v>660</v>
      </c>
      <c r="K488" s="205"/>
      <c r="L488" s="141" t="s">
        <v>16</v>
      </c>
      <c r="M488" s="166">
        <v>41936</v>
      </c>
      <c r="N488" s="166">
        <v>41943</v>
      </c>
      <c r="O488" s="302"/>
      <c r="P488" s="146"/>
      <c r="Q488" s="146"/>
      <c r="R488" s="146"/>
      <c r="S488" s="146"/>
      <c r="T488" s="146" t="s">
        <v>1</v>
      </c>
    </row>
    <row r="489" spans="1:20" ht="15" hidden="1" customHeight="1" x14ac:dyDescent="0.25">
      <c r="A489" s="77">
        <v>483</v>
      </c>
      <c r="B489" s="77" t="s">
        <v>26</v>
      </c>
      <c r="C489" s="141">
        <v>100606</v>
      </c>
      <c r="D489" s="376"/>
      <c r="E489" s="141"/>
      <c r="F489" s="146" t="s">
        <v>957</v>
      </c>
      <c r="G489" s="473">
        <v>41913</v>
      </c>
      <c r="H489" s="166">
        <v>41913</v>
      </c>
      <c r="I489" s="68">
        <v>15557.46</v>
      </c>
      <c r="J489" s="205">
        <v>15557.46</v>
      </c>
      <c r="K489" s="205"/>
      <c r="L489" s="141" t="s">
        <v>16</v>
      </c>
      <c r="M489" s="166">
        <v>41915</v>
      </c>
      <c r="N489" s="166"/>
      <c r="O489" s="303"/>
      <c r="P489" s="146"/>
      <c r="Q489" s="146"/>
      <c r="R489" s="146"/>
      <c r="S489" s="146"/>
      <c r="T489" s="146"/>
    </row>
    <row r="490" spans="1:20" ht="30" hidden="1" customHeight="1" x14ac:dyDescent="0.25">
      <c r="A490" s="77">
        <v>484</v>
      </c>
      <c r="B490" s="77" t="s">
        <v>137</v>
      </c>
      <c r="C490" s="141">
        <v>36579</v>
      </c>
      <c r="D490" s="376"/>
      <c r="E490" s="141"/>
      <c r="F490" s="146" t="s">
        <v>960</v>
      </c>
      <c r="G490" s="473">
        <v>41913</v>
      </c>
      <c r="H490" s="166">
        <v>41913</v>
      </c>
      <c r="I490" s="68">
        <v>95</v>
      </c>
      <c r="J490" s="205">
        <v>114</v>
      </c>
      <c r="K490" s="205"/>
      <c r="L490" s="141" t="s">
        <v>16</v>
      </c>
      <c r="M490" s="166">
        <v>41915</v>
      </c>
      <c r="N490" s="166">
        <v>41960</v>
      </c>
      <c r="O490" s="302"/>
      <c r="P490" s="146"/>
      <c r="Q490" s="146"/>
      <c r="R490" s="146"/>
      <c r="S490" s="146"/>
      <c r="T490" s="146"/>
    </row>
    <row r="491" spans="1:20" ht="15" hidden="1" customHeight="1" x14ac:dyDescent="0.25">
      <c r="A491" s="77">
        <v>485</v>
      </c>
      <c r="B491" s="77" t="s">
        <v>958</v>
      </c>
      <c r="C491" s="141">
        <v>14765000021</v>
      </c>
      <c r="D491" s="376"/>
      <c r="E491" s="141"/>
      <c r="F491" s="146" t="s">
        <v>959</v>
      </c>
      <c r="G491" s="473">
        <v>41905</v>
      </c>
      <c r="H491" s="166">
        <v>41905</v>
      </c>
      <c r="I491" s="68">
        <v>383.33</v>
      </c>
      <c r="J491" s="205">
        <v>460</v>
      </c>
      <c r="K491" s="205"/>
      <c r="L491" s="141" t="s">
        <v>16</v>
      </c>
      <c r="M491" s="166">
        <v>41935</v>
      </c>
      <c r="N491" s="166">
        <v>41960</v>
      </c>
      <c r="O491" s="302"/>
      <c r="P491" s="146"/>
      <c r="Q491" s="146"/>
      <c r="R491" s="146"/>
      <c r="S491" s="146"/>
      <c r="T491" s="146"/>
    </row>
    <row r="492" spans="1:20" ht="15" hidden="1" customHeight="1" x14ac:dyDescent="0.25">
      <c r="A492" s="77">
        <v>486</v>
      </c>
      <c r="B492" s="77" t="s">
        <v>772</v>
      </c>
      <c r="C492" s="141" t="s">
        <v>961</v>
      </c>
      <c r="D492" s="376"/>
      <c r="E492" s="141"/>
      <c r="F492" s="146" t="s">
        <v>962</v>
      </c>
      <c r="G492" s="473">
        <v>41907</v>
      </c>
      <c r="H492" s="166">
        <v>41907</v>
      </c>
      <c r="I492" s="68">
        <v>39.799999999999997</v>
      </c>
      <c r="J492" s="205">
        <v>47.76</v>
      </c>
      <c r="K492" s="205"/>
      <c r="L492" s="141" t="s">
        <v>16</v>
      </c>
      <c r="M492" s="166">
        <v>41973</v>
      </c>
      <c r="N492" s="166">
        <v>41960</v>
      </c>
      <c r="O492" s="302"/>
      <c r="P492" s="146"/>
      <c r="Q492" s="146"/>
      <c r="R492" s="146"/>
      <c r="S492" s="146"/>
      <c r="T492" s="146"/>
    </row>
    <row r="493" spans="1:20" ht="15" hidden="1" customHeight="1" x14ac:dyDescent="0.25">
      <c r="A493" s="77">
        <v>487</v>
      </c>
      <c r="B493" s="77" t="s">
        <v>100</v>
      </c>
      <c r="C493" s="141" t="s">
        <v>963</v>
      </c>
      <c r="D493" s="376"/>
      <c r="E493" s="141"/>
      <c r="F493" s="146" t="s">
        <v>964</v>
      </c>
      <c r="G493" s="473">
        <v>41906</v>
      </c>
      <c r="H493" s="166">
        <v>41906</v>
      </c>
      <c r="I493" s="68">
        <v>1150</v>
      </c>
      <c r="J493" s="205">
        <v>1380</v>
      </c>
      <c r="K493" s="205"/>
      <c r="L493" s="141" t="s">
        <v>16</v>
      </c>
      <c r="M493" s="166">
        <v>41936</v>
      </c>
      <c r="N493" s="166">
        <v>41974</v>
      </c>
      <c r="O493" s="302"/>
      <c r="P493" s="146"/>
      <c r="Q493" s="146"/>
      <c r="R493" s="146"/>
      <c r="S493" s="146"/>
      <c r="T493" s="146"/>
    </row>
    <row r="494" spans="1:20" ht="15" hidden="1" customHeight="1" x14ac:dyDescent="0.25">
      <c r="A494" s="77">
        <v>488</v>
      </c>
      <c r="B494" s="77" t="s">
        <v>441</v>
      </c>
      <c r="C494" s="141" t="s">
        <v>965</v>
      </c>
      <c r="D494" s="376"/>
      <c r="E494" s="141"/>
      <c r="F494" s="146" t="s">
        <v>966</v>
      </c>
      <c r="G494" s="473">
        <v>41904</v>
      </c>
      <c r="H494" s="166">
        <v>41904</v>
      </c>
      <c r="I494" s="68">
        <v>392.43</v>
      </c>
      <c r="J494" s="205">
        <v>470.92</v>
      </c>
      <c r="K494" s="205"/>
      <c r="L494" s="141" t="s">
        <v>16</v>
      </c>
      <c r="M494" s="166" t="s">
        <v>629</v>
      </c>
      <c r="N494" s="166">
        <v>41971</v>
      </c>
      <c r="O494" s="302"/>
      <c r="P494" s="183"/>
      <c r="Q494" s="146"/>
      <c r="R494" s="146"/>
      <c r="S494" s="146"/>
      <c r="T494" s="146"/>
    </row>
    <row r="495" spans="1:20" ht="45" hidden="1" customHeight="1" x14ac:dyDescent="0.25">
      <c r="A495" s="77">
        <v>489</v>
      </c>
      <c r="B495" s="74" t="s">
        <v>4413</v>
      </c>
      <c r="C495" s="141">
        <v>34082519</v>
      </c>
      <c r="D495" s="376"/>
      <c r="E495" s="141"/>
      <c r="F495" s="146" t="s">
        <v>986</v>
      </c>
      <c r="G495" s="473">
        <v>41908</v>
      </c>
      <c r="H495" s="166">
        <v>41908</v>
      </c>
      <c r="I495" s="68">
        <v>411.27</v>
      </c>
      <c r="J495" s="205">
        <v>493.52</v>
      </c>
      <c r="K495" s="205"/>
      <c r="L495" s="141" t="s">
        <v>34</v>
      </c>
      <c r="M495" s="166">
        <v>41943</v>
      </c>
      <c r="N495" s="166">
        <v>41943</v>
      </c>
      <c r="O495" s="303"/>
      <c r="P495" s="146"/>
      <c r="Q495" s="146"/>
      <c r="R495" s="146"/>
      <c r="S495" s="146"/>
      <c r="T495" s="146"/>
    </row>
    <row r="496" spans="1:20" ht="15" hidden="1" customHeight="1" x14ac:dyDescent="0.25">
      <c r="A496" s="77">
        <v>490</v>
      </c>
      <c r="B496" s="77" t="s">
        <v>427</v>
      </c>
      <c r="C496" s="141" t="s">
        <v>967</v>
      </c>
      <c r="D496" s="376"/>
      <c r="E496" s="141"/>
      <c r="F496" s="178" t="s">
        <v>4822</v>
      </c>
      <c r="G496" s="473">
        <v>41912</v>
      </c>
      <c r="H496" s="166">
        <v>41912</v>
      </c>
      <c r="I496" s="68">
        <v>91</v>
      </c>
      <c r="J496" s="205">
        <v>109.2</v>
      </c>
      <c r="K496" s="205"/>
      <c r="L496" s="141" t="s">
        <v>16</v>
      </c>
      <c r="M496" s="166">
        <v>41927</v>
      </c>
      <c r="N496" s="166">
        <v>41974</v>
      </c>
      <c r="O496" s="302"/>
      <c r="P496" s="146"/>
      <c r="Q496" s="146"/>
      <c r="R496" s="146"/>
      <c r="S496" s="146"/>
      <c r="T496" s="146"/>
    </row>
    <row r="497" spans="1:20" ht="15" hidden="1" customHeight="1" x14ac:dyDescent="0.25">
      <c r="A497" s="77">
        <v>491</v>
      </c>
      <c r="B497" s="77" t="s">
        <v>968</v>
      </c>
      <c r="C497" s="141">
        <v>105478</v>
      </c>
      <c r="D497" s="376"/>
      <c r="E497" s="141"/>
      <c r="F497" s="146" t="s">
        <v>969</v>
      </c>
      <c r="G497" s="473">
        <v>41912</v>
      </c>
      <c r="H497" s="166">
        <v>41912</v>
      </c>
      <c r="I497" s="68">
        <v>404.45</v>
      </c>
      <c r="J497" s="205">
        <v>485.34</v>
      </c>
      <c r="K497" s="205"/>
      <c r="L497" s="141" t="s">
        <v>16</v>
      </c>
      <c r="M497" s="166">
        <v>41943</v>
      </c>
      <c r="N497" s="166">
        <v>41974</v>
      </c>
      <c r="O497" s="302"/>
      <c r="P497" s="146"/>
      <c r="Q497" s="183">
        <v>485.34</v>
      </c>
      <c r="R497" s="183"/>
      <c r="S497" s="146"/>
      <c r="T497" s="146"/>
    </row>
    <row r="498" spans="1:20" ht="30" hidden="1" customHeight="1" x14ac:dyDescent="0.25">
      <c r="A498" s="77">
        <v>492</v>
      </c>
      <c r="B498" s="77" t="s">
        <v>511</v>
      </c>
      <c r="C498" s="141" t="s">
        <v>970</v>
      </c>
      <c r="D498" s="376"/>
      <c r="E498" s="141"/>
      <c r="F498" s="146" t="s">
        <v>971</v>
      </c>
      <c r="G498" s="473">
        <v>41912</v>
      </c>
      <c r="H498" s="166">
        <v>41912</v>
      </c>
      <c r="I498" s="68">
        <v>16600</v>
      </c>
      <c r="J498" s="205">
        <v>19920</v>
      </c>
      <c r="K498" s="205"/>
      <c r="L498" s="141" t="s">
        <v>16</v>
      </c>
      <c r="M498" s="166">
        <v>41942</v>
      </c>
      <c r="N498" s="166">
        <v>41974</v>
      </c>
      <c r="O498" s="302"/>
      <c r="P498" s="146"/>
      <c r="Q498" s="146"/>
      <c r="R498" s="146"/>
      <c r="S498" s="146"/>
      <c r="T498" s="146"/>
    </row>
    <row r="499" spans="1:20" ht="15" hidden="1" customHeight="1" x14ac:dyDescent="0.25">
      <c r="A499" s="77">
        <v>493</v>
      </c>
      <c r="B499" s="77" t="s">
        <v>973</v>
      </c>
      <c r="C499" s="141"/>
      <c r="D499" s="376"/>
      <c r="E499" s="141"/>
      <c r="F499" s="146" t="s">
        <v>4634</v>
      </c>
      <c r="G499" s="473">
        <v>41915</v>
      </c>
      <c r="H499" s="166">
        <v>41915</v>
      </c>
      <c r="I499" s="68">
        <v>1281</v>
      </c>
      <c r="J499" s="205">
        <v>1281</v>
      </c>
      <c r="K499" s="205"/>
      <c r="L499" s="141" t="s">
        <v>16</v>
      </c>
      <c r="M499" s="166">
        <v>41915</v>
      </c>
      <c r="N499" s="166">
        <v>41915</v>
      </c>
      <c r="O499" s="303"/>
      <c r="P499" s="146"/>
      <c r="Q499" s="183">
        <v>1281</v>
      </c>
      <c r="R499" s="183"/>
      <c r="S499" s="146"/>
      <c r="T499" s="146"/>
    </row>
    <row r="500" spans="1:20" ht="45" hidden="1" customHeight="1" x14ac:dyDescent="0.25">
      <c r="A500" s="77">
        <v>494</v>
      </c>
      <c r="B500" s="77" t="s">
        <v>654</v>
      </c>
      <c r="C500" s="141" t="s">
        <v>974</v>
      </c>
      <c r="D500" s="376"/>
      <c r="E500" s="141"/>
      <c r="F500" s="146" t="s">
        <v>975</v>
      </c>
      <c r="G500" s="473">
        <v>41912</v>
      </c>
      <c r="H500" s="166">
        <v>41912</v>
      </c>
      <c r="I500" s="68">
        <v>1576.08</v>
      </c>
      <c r="J500" s="205">
        <v>2381.3000000000002</v>
      </c>
      <c r="K500" s="205"/>
      <c r="L500" s="141" t="s">
        <v>16</v>
      </c>
      <c r="M500" s="166">
        <v>41927</v>
      </c>
      <c r="N500" s="166"/>
      <c r="O500" s="303"/>
      <c r="P500" s="146"/>
      <c r="Q500" s="146"/>
      <c r="R500" s="146"/>
      <c r="S500" s="146"/>
      <c r="T500" s="146"/>
    </row>
    <row r="501" spans="1:20" ht="15" hidden="1" customHeight="1" x14ac:dyDescent="0.25">
      <c r="A501" s="77">
        <v>495</v>
      </c>
      <c r="B501" s="77" t="s">
        <v>39</v>
      </c>
      <c r="C501" s="141" t="s">
        <v>976</v>
      </c>
      <c r="D501" s="376"/>
      <c r="E501" s="141"/>
      <c r="F501" s="146" t="s">
        <v>977</v>
      </c>
      <c r="G501" s="473">
        <v>41912</v>
      </c>
      <c r="H501" s="166">
        <v>41912</v>
      </c>
      <c r="I501" s="68">
        <v>67.400000000000006</v>
      </c>
      <c r="J501" s="205">
        <v>80.88</v>
      </c>
      <c r="K501" s="205"/>
      <c r="L501" s="141" t="s">
        <v>946</v>
      </c>
      <c r="M501" s="166">
        <v>41922</v>
      </c>
      <c r="N501" s="166" t="s">
        <v>5094</v>
      </c>
      <c r="O501" s="303"/>
      <c r="P501" s="146"/>
      <c r="Q501" s="146"/>
      <c r="R501" s="146"/>
      <c r="S501" s="146"/>
      <c r="T501" s="146"/>
    </row>
    <row r="502" spans="1:20" ht="30" hidden="1" customHeight="1" x14ac:dyDescent="0.25">
      <c r="A502" s="77">
        <v>496</v>
      </c>
      <c r="B502" s="77" t="s">
        <v>978</v>
      </c>
      <c r="C502" s="141" t="s">
        <v>979</v>
      </c>
      <c r="D502" s="376"/>
      <c r="E502" s="141"/>
      <c r="F502" s="146" t="s">
        <v>980</v>
      </c>
      <c r="G502" s="473">
        <v>41919</v>
      </c>
      <c r="H502" s="166">
        <v>41919</v>
      </c>
      <c r="I502" s="68">
        <v>2195.12</v>
      </c>
      <c r="J502" s="205">
        <v>2195.12</v>
      </c>
      <c r="K502" s="205"/>
      <c r="L502" s="141" t="s">
        <v>28</v>
      </c>
      <c r="M502" s="166">
        <v>41950</v>
      </c>
      <c r="N502" s="166">
        <v>41920</v>
      </c>
      <c r="O502" s="302"/>
      <c r="P502" s="146"/>
      <c r="Q502" s="146"/>
      <c r="R502" s="146"/>
      <c r="S502" s="146"/>
      <c r="T502" s="146"/>
    </row>
    <row r="503" spans="1:20" ht="15" hidden="1" customHeight="1" x14ac:dyDescent="0.25">
      <c r="A503" s="77">
        <v>497</v>
      </c>
      <c r="B503" s="77" t="s">
        <v>69</v>
      </c>
      <c r="C503" s="141" t="s">
        <v>982</v>
      </c>
      <c r="D503" s="376"/>
      <c r="E503" s="141"/>
      <c r="F503" s="146" t="s">
        <v>306</v>
      </c>
      <c r="G503" s="473">
        <v>41920</v>
      </c>
      <c r="H503" s="166">
        <v>41920</v>
      </c>
      <c r="I503" s="68">
        <v>129.6</v>
      </c>
      <c r="J503" s="205">
        <v>155.52000000000001</v>
      </c>
      <c r="K503" s="205"/>
      <c r="L503" s="141" t="s">
        <v>16</v>
      </c>
      <c r="M503" s="166" t="s">
        <v>1003</v>
      </c>
      <c r="N503" s="166">
        <v>41925</v>
      </c>
      <c r="O503" s="302"/>
      <c r="P503" s="146"/>
      <c r="Q503" s="146"/>
      <c r="R503" s="146"/>
      <c r="S503" s="146"/>
      <c r="T503" s="146"/>
    </row>
    <row r="504" spans="1:20" ht="15" hidden="1" customHeight="1" x14ac:dyDescent="0.25">
      <c r="A504" s="77">
        <v>498</v>
      </c>
      <c r="B504" s="77" t="s">
        <v>761</v>
      </c>
      <c r="C504" s="141">
        <v>33055787</v>
      </c>
      <c r="D504" s="376"/>
      <c r="E504" s="141"/>
      <c r="F504" s="146" t="s">
        <v>983</v>
      </c>
      <c r="G504" s="473">
        <v>41904</v>
      </c>
      <c r="H504" s="166">
        <v>41904</v>
      </c>
      <c r="I504" s="68">
        <v>413</v>
      </c>
      <c r="J504" s="205">
        <v>495.6</v>
      </c>
      <c r="K504" s="205"/>
      <c r="L504" s="141" t="s">
        <v>16</v>
      </c>
      <c r="M504" s="166">
        <v>41942</v>
      </c>
      <c r="N504" s="166">
        <v>41960</v>
      </c>
      <c r="O504" s="302"/>
      <c r="P504" s="146"/>
      <c r="Q504" s="183">
        <v>495.6</v>
      </c>
      <c r="R504" s="183"/>
      <c r="S504" s="146"/>
      <c r="T504" s="146"/>
    </row>
    <row r="505" spans="1:20" ht="15" hidden="1" customHeight="1" x14ac:dyDescent="0.25">
      <c r="A505" s="77">
        <v>499</v>
      </c>
      <c r="B505" s="77" t="s">
        <v>500</v>
      </c>
      <c r="C505" s="141" t="s">
        <v>984</v>
      </c>
      <c r="D505" s="376"/>
      <c r="E505" s="141"/>
      <c r="F505" s="146" t="s">
        <v>985</v>
      </c>
      <c r="G505" s="473">
        <v>41913</v>
      </c>
      <c r="H505" s="166">
        <v>41913</v>
      </c>
      <c r="I505" s="68">
        <v>1840</v>
      </c>
      <c r="J505" s="205">
        <v>2208</v>
      </c>
      <c r="K505" s="205"/>
      <c r="L505" s="141" t="s">
        <v>727</v>
      </c>
      <c r="M505" s="166">
        <v>41939</v>
      </c>
      <c r="N505" s="166">
        <v>41936</v>
      </c>
      <c r="O505" s="302"/>
      <c r="P505" s="146"/>
      <c r="Q505" s="146"/>
      <c r="R505" s="146"/>
      <c r="S505" s="146"/>
      <c r="T505" s="146"/>
    </row>
    <row r="506" spans="1:20" ht="15" hidden="1" customHeight="1" x14ac:dyDescent="0.25">
      <c r="A506" s="77">
        <v>500</v>
      </c>
      <c r="B506" s="77" t="s">
        <v>283</v>
      </c>
      <c r="C506" s="141" t="s">
        <v>987</v>
      </c>
      <c r="D506" s="376"/>
      <c r="E506" s="141"/>
      <c r="F506" s="146" t="s">
        <v>988</v>
      </c>
      <c r="G506" s="473">
        <v>41904</v>
      </c>
      <c r="H506" s="166">
        <v>41904</v>
      </c>
      <c r="I506" s="68">
        <v>1404.33</v>
      </c>
      <c r="J506" s="205">
        <v>1404.33</v>
      </c>
      <c r="K506" s="205"/>
      <c r="L506" s="141" t="s">
        <v>34</v>
      </c>
      <c r="M506" s="166">
        <v>41912</v>
      </c>
      <c r="N506" s="166">
        <v>41912</v>
      </c>
      <c r="O506" s="303"/>
      <c r="P506" s="146"/>
      <c r="Q506" s="146"/>
      <c r="R506" s="146"/>
      <c r="S506" s="146"/>
      <c r="T506" s="146"/>
    </row>
    <row r="507" spans="1:20" ht="15" hidden="1" customHeight="1" x14ac:dyDescent="0.25">
      <c r="A507" s="77">
        <v>501</v>
      </c>
      <c r="B507" s="77" t="s">
        <v>59</v>
      </c>
      <c r="C507" s="141">
        <v>58117365692</v>
      </c>
      <c r="D507" s="376"/>
      <c r="E507" s="141"/>
      <c r="F507" s="146" t="s">
        <v>990</v>
      </c>
      <c r="G507" s="473">
        <v>41912</v>
      </c>
      <c r="H507" s="166">
        <v>41912</v>
      </c>
      <c r="I507" s="68">
        <v>103.16</v>
      </c>
      <c r="J507" s="205">
        <v>123.79</v>
      </c>
      <c r="K507" s="205"/>
      <c r="L507" s="141" t="s">
        <v>16</v>
      </c>
      <c r="M507" s="166">
        <v>41943</v>
      </c>
      <c r="N507" s="166">
        <v>41960</v>
      </c>
      <c r="O507" s="302"/>
      <c r="P507" s="146"/>
      <c r="Q507" s="146"/>
      <c r="R507" s="146"/>
      <c r="S507" s="146"/>
      <c r="T507" s="146"/>
    </row>
    <row r="508" spans="1:20" ht="30" hidden="1" customHeight="1" x14ac:dyDescent="0.25">
      <c r="A508" s="77">
        <v>502</v>
      </c>
      <c r="B508" s="77" t="s">
        <v>36</v>
      </c>
      <c r="C508" s="141" t="s">
        <v>991</v>
      </c>
      <c r="D508" s="376"/>
      <c r="E508" s="141"/>
      <c r="F508" s="146" t="s">
        <v>992</v>
      </c>
      <c r="G508" s="473">
        <v>41914</v>
      </c>
      <c r="H508" s="166">
        <v>41914</v>
      </c>
      <c r="I508" s="68">
        <v>134.69999999999999</v>
      </c>
      <c r="J508" s="205">
        <v>161.63999999999999</v>
      </c>
      <c r="K508" s="205"/>
      <c r="L508" s="141" t="s">
        <v>34</v>
      </c>
      <c r="M508" s="166">
        <v>41913</v>
      </c>
      <c r="N508" s="166" t="s">
        <v>5094</v>
      </c>
      <c r="O508" s="303"/>
      <c r="P508" s="146"/>
      <c r="Q508" s="146"/>
      <c r="R508" s="146"/>
      <c r="S508" s="146"/>
      <c r="T508" s="146"/>
    </row>
    <row r="509" spans="1:20" ht="15" hidden="1" customHeight="1" x14ac:dyDescent="0.25">
      <c r="A509" s="77">
        <v>503</v>
      </c>
      <c r="B509" s="77" t="s">
        <v>993</v>
      </c>
      <c r="C509" s="141" t="s">
        <v>994</v>
      </c>
      <c r="D509" s="376"/>
      <c r="E509" s="141"/>
      <c r="F509" s="146" t="s">
        <v>995</v>
      </c>
      <c r="G509" s="473">
        <v>41919</v>
      </c>
      <c r="H509" s="166">
        <v>41919</v>
      </c>
      <c r="I509" s="68">
        <v>733</v>
      </c>
      <c r="J509" s="205">
        <v>879.6</v>
      </c>
      <c r="K509" s="205"/>
      <c r="L509" s="141" t="s">
        <v>16</v>
      </c>
      <c r="M509" s="166">
        <v>41925</v>
      </c>
      <c r="N509" s="166"/>
      <c r="O509" s="303"/>
      <c r="P509" s="146"/>
      <c r="Q509" s="146"/>
      <c r="R509" s="146"/>
      <c r="S509" s="146"/>
      <c r="T509" s="146"/>
    </row>
    <row r="510" spans="1:20" ht="15" hidden="1" customHeight="1" x14ac:dyDescent="0.25">
      <c r="A510" s="77">
        <v>504</v>
      </c>
      <c r="B510" s="74" t="s">
        <v>5227</v>
      </c>
      <c r="C510" s="141" t="s">
        <v>996</v>
      </c>
      <c r="D510" s="376"/>
      <c r="E510" s="141"/>
      <c r="F510" s="146" t="s">
        <v>997</v>
      </c>
      <c r="G510" s="473">
        <v>41913</v>
      </c>
      <c r="H510" s="166">
        <v>41913</v>
      </c>
      <c r="I510" s="68">
        <v>54.51</v>
      </c>
      <c r="J510" s="205">
        <v>65.41</v>
      </c>
      <c r="K510" s="205"/>
      <c r="L510" s="141" t="s">
        <v>34</v>
      </c>
      <c r="M510" s="166">
        <v>41918</v>
      </c>
      <c r="N510" s="166">
        <v>41918</v>
      </c>
      <c r="O510" s="303"/>
      <c r="P510" s="146"/>
      <c r="Q510" s="146"/>
      <c r="R510" s="146"/>
      <c r="S510" s="146"/>
      <c r="T510" s="146"/>
    </row>
    <row r="511" spans="1:20" ht="15" hidden="1" customHeight="1" x14ac:dyDescent="0.25">
      <c r="A511" s="79">
        <v>505</v>
      </c>
      <c r="B511" s="79" t="s">
        <v>1276</v>
      </c>
      <c r="C511" s="141" t="s">
        <v>998</v>
      </c>
      <c r="D511" s="376"/>
      <c r="E511" s="141"/>
      <c r="F511" s="146" t="s">
        <v>603</v>
      </c>
      <c r="G511" s="473">
        <v>41886</v>
      </c>
      <c r="H511" s="166">
        <v>41886</v>
      </c>
      <c r="I511" s="68">
        <v>72</v>
      </c>
      <c r="J511" s="205">
        <v>86.4</v>
      </c>
      <c r="K511" s="205"/>
      <c r="L511" s="141" t="s">
        <v>16</v>
      </c>
      <c r="M511" s="166" t="s">
        <v>634</v>
      </c>
      <c r="N511" s="166">
        <v>41925</v>
      </c>
      <c r="O511" s="302"/>
      <c r="P511" s="146"/>
      <c r="Q511" s="146"/>
      <c r="R511" s="146"/>
      <c r="S511" s="146"/>
      <c r="T511" s="146"/>
    </row>
    <row r="512" spans="1:20" ht="15" hidden="1" customHeight="1" x14ac:dyDescent="0.25">
      <c r="A512" s="79">
        <v>506</v>
      </c>
      <c r="B512" s="79" t="s">
        <v>1276</v>
      </c>
      <c r="C512" s="141" t="s">
        <v>999</v>
      </c>
      <c r="D512" s="376"/>
      <c r="E512" s="141"/>
      <c r="F512" s="146" t="s">
        <v>1000</v>
      </c>
      <c r="G512" s="473">
        <v>41921</v>
      </c>
      <c r="H512" s="166">
        <v>41921</v>
      </c>
      <c r="I512" s="68">
        <v>1124.95</v>
      </c>
      <c r="J512" s="205">
        <v>1349.94</v>
      </c>
      <c r="K512" s="205"/>
      <c r="L512" s="141" t="s">
        <v>16</v>
      </c>
      <c r="M512" s="166" t="s">
        <v>634</v>
      </c>
      <c r="N512" s="166">
        <v>41925</v>
      </c>
      <c r="O512" s="302"/>
      <c r="P512" s="146"/>
      <c r="Q512" s="146"/>
      <c r="R512" s="146"/>
      <c r="S512" s="146"/>
      <c r="T512" s="146"/>
    </row>
    <row r="513" spans="1:20" ht="15" hidden="1" customHeight="1" x14ac:dyDescent="0.25">
      <c r="A513" s="77">
        <v>507</v>
      </c>
      <c r="B513" s="77" t="s">
        <v>514</v>
      </c>
      <c r="C513" s="141"/>
      <c r="D513" s="376"/>
      <c r="E513" s="141"/>
      <c r="F513" s="146" t="s">
        <v>1001</v>
      </c>
      <c r="G513" s="473">
        <v>41907</v>
      </c>
      <c r="H513" s="166">
        <v>41907</v>
      </c>
      <c r="I513" s="68">
        <v>1682.69</v>
      </c>
      <c r="J513" s="205">
        <v>1682.69</v>
      </c>
      <c r="K513" s="205"/>
      <c r="L513" s="141" t="s">
        <v>16</v>
      </c>
      <c r="M513" s="166">
        <v>41927</v>
      </c>
      <c r="N513" s="166">
        <v>41927</v>
      </c>
      <c r="O513" s="302"/>
      <c r="P513" s="146"/>
      <c r="Q513" s="146"/>
      <c r="R513" s="146"/>
      <c r="S513" s="146"/>
      <c r="T513" s="146"/>
    </row>
    <row r="514" spans="1:20" ht="15" hidden="1" customHeight="1" x14ac:dyDescent="0.25">
      <c r="A514" s="77">
        <v>508</v>
      </c>
      <c r="B514" s="77" t="s">
        <v>770</v>
      </c>
      <c r="C514" s="141"/>
      <c r="D514" s="376"/>
      <c r="E514" s="141"/>
      <c r="F514" s="146" t="s">
        <v>1002</v>
      </c>
      <c r="G514" s="473">
        <v>41895</v>
      </c>
      <c r="H514" s="166">
        <v>41895</v>
      </c>
      <c r="I514" s="68">
        <v>15280</v>
      </c>
      <c r="J514" s="205">
        <v>1580</v>
      </c>
      <c r="K514" s="205"/>
      <c r="L514" s="141" t="s">
        <v>16</v>
      </c>
      <c r="M514" s="166">
        <v>41925</v>
      </c>
      <c r="N514" s="166">
        <v>41927</v>
      </c>
      <c r="O514" s="302"/>
      <c r="P514" s="146"/>
      <c r="Q514" s="146"/>
      <c r="R514" s="146"/>
      <c r="S514" s="146"/>
      <c r="T514" s="146"/>
    </row>
    <row r="515" spans="1:20" ht="30" hidden="1" customHeight="1" x14ac:dyDescent="0.25">
      <c r="A515" s="77">
        <v>509</v>
      </c>
      <c r="B515" s="77" t="s">
        <v>72</v>
      </c>
      <c r="C515" s="141" t="s">
        <v>1004</v>
      </c>
      <c r="D515" s="376"/>
      <c r="E515" s="141"/>
      <c r="F515" s="146" t="s">
        <v>1005</v>
      </c>
      <c r="G515" s="473">
        <v>41703</v>
      </c>
      <c r="H515" s="166">
        <v>41703</v>
      </c>
      <c r="I515" s="68">
        <v>38.11</v>
      </c>
      <c r="J515" s="205">
        <v>38.11</v>
      </c>
      <c r="K515" s="205"/>
      <c r="L515" s="141" t="s">
        <v>16</v>
      </c>
      <c r="M515" s="166" t="s">
        <v>629</v>
      </c>
      <c r="N515" s="166">
        <v>41927</v>
      </c>
      <c r="O515" s="302"/>
      <c r="P515" s="146"/>
      <c r="Q515" s="146"/>
      <c r="R515" s="146"/>
      <c r="S515" s="146"/>
      <c r="T515" s="146"/>
    </row>
    <row r="516" spans="1:20" ht="30" hidden="1" customHeight="1" x14ac:dyDescent="0.25">
      <c r="A516" s="77">
        <v>510</v>
      </c>
      <c r="B516" s="77" t="s">
        <v>72</v>
      </c>
      <c r="C516" s="141" t="s">
        <v>1006</v>
      </c>
      <c r="D516" s="376"/>
      <c r="E516" s="141"/>
      <c r="F516" s="146" t="s">
        <v>1010</v>
      </c>
      <c r="G516" s="473">
        <v>41703</v>
      </c>
      <c r="H516" s="166">
        <v>41703</v>
      </c>
      <c r="I516" s="68">
        <v>38.11</v>
      </c>
      <c r="J516" s="205">
        <v>38.11</v>
      </c>
      <c r="K516" s="205"/>
      <c r="L516" s="141" t="s">
        <v>16</v>
      </c>
      <c r="M516" s="166" t="s">
        <v>634</v>
      </c>
      <c r="N516" s="166">
        <v>41927</v>
      </c>
      <c r="O516" s="302"/>
      <c r="P516" s="146"/>
      <c r="Q516" s="146"/>
      <c r="R516" s="146"/>
      <c r="S516" s="146"/>
      <c r="T516" s="146"/>
    </row>
    <row r="517" spans="1:20" ht="30" hidden="1" customHeight="1" x14ac:dyDescent="0.25">
      <c r="A517" s="77">
        <v>511</v>
      </c>
      <c r="B517" s="77" t="s">
        <v>72</v>
      </c>
      <c r="C517" s="141" t="s">
        <v>1007</v>
      </c>
      <c r="D517" s="376"/>
      <c r="E517" s="141"/>
      <c r="F517" s="146" t="s">
        <v>1008</v>
      </c>
      <c r="G517" s="473">
        <v>41703</v>
      </c>
      <c r="H517" s="166">
        <v>41703</v>
      </c>
      <c r="I517" s="68">
        <v>38.11</v>
      </c>
      <c r="J517" s="205">
        <v>38.11</v>
      </c>
      <c r="K517" s="205"/>
      <c r="L517" s="141" t="s">
        <v>16</v>
      </c>
      <c r="M517" s="166" t="s">
        <v>634</v>
      </c>
      <c r="N517" s="166">
        <v>41927</v>
      </c>
      <c r="O517" s="302"/>
      <c r="P517" s="146"/>
      <c r="Q517" s="146"/>
      <c r="R517" s="146"/>
      <c r="S517" s="146"/>
      <c r="T517" s="146"/>
    </row>
    <row r="518" spans="1:20" ht="30" hidden="1" customHeight="1" x14ac:dyDescent="0.25">
      <c r="A518" s="77">
        <v>512</v>
      </c>
      <c r="B518" s="77" t="s">
        <v>72</v>
      </c>
      <c r="C518" s="141" t="s">
        <v>1009</v>
      </c>
      <c r="D518" s="376"/>
      <c r="E518" s="141"/>
      <c r="F518" s="146" t="s">
        <v>1011</v>
      </c>
      <c r="G518" s="473">
        <v>41744</v>
      </c>
      <c r="H518" s="166">
        <v>41744</v>
      </c>
      <c r="I518" s="68">
        <v>38.11</v>
      </c>
      <c r="J518" s="205">
        <v>38.11</v>
      </c>
      <c r="K518" s="205"/>
      <c r="L518" s="141" t="s">
        <v>16</v>
      </c>
      <c r="M518" s="166" t="s">
        <v>634</v>
      </c>
      <c r="N518" s="166">
        <v>41927</v>
      </c>
      <c r="O518" s="302"/>
      <c r="P518" s="146"/>
      <c r="Q518" s="146"/>
      <c r="R518" s="146"/>
      <c r="S518" s="146"/>
      <c r="T518" s="146"/>
    </row>
    <row r="519" spans="1:20" ht="15" hidden="1" customHeight="1" x14ac:dyDescent="0.25">
      <c r="A519" s="77">
        <v>513</v>
      </c>
      <c r="B519" s="77" t="s">
        <v>1630</v>
      </c>
      <c r="C519" s="141" t="s">
        <v>1012</v>
      </c>
      <c r="D519" s="376"/>
      <c r="E519" s="141"/>
      <c r="F519" s="146" t="s">
        <v>1013</v>
      </c>
      <c r="G519" s="473">
        <v>41925</v>
      </c>
      <c r="H519" s="166">
        <v>41925</v>
      </c>
      <c r="I519" s="68">
        <v>1250</v>
      </c>
      <c r="J519" s="205">
        <v>1350</v>
      </c>
      <c r="K519" s="205"/>
      <c r="L519" s="141" t="s">
        <v>16</v>
      </c>
      <c r="M519" s="166" t="s">
        <v>634</v>
      </c>
      <c r="N519" s="166">
        <v>41927</v>
      </c>
      <c r="O519" s="302"/>
      <c r="P519" s="180"/>
      <c r="Q519" s="180"/>
      <c r="R519" s="180"/>
      <c r="S519" s="180"/>
      <c r="T519" s="146" t="s">
        <v>1</v>
      </c>
    </row>
    <row r="520" spans="1:20" ht="15" hidden="1" customHeight="1" x14ac:dyDescent="0.25">
      <c r="A520" s="77">
        <v>514</v>
      </c>
      <c r="B520" s="77" t="s">
        <v>112</v>
      </c>
      <c r="C520" s="141">
        <v>50</v>
      </c>
      <c r="D520" s="376"/>
      <c r="E520" s="141"/>
      <c r="F520" s="146" t="s">
        <v>1015</v>
      </c>
      <c r="G520" s="473">
        <v>41925</v>
      </c>
      <c r="H520" s="166">
        <v>41925</v>
      </c>
      <c r="I520" s="68">
        <v>1350</v>
      </c>
      <c r="J520" s="205">
        <v>1350</v>
      </c>
      <c r="K520" s="205"/>
      <c r="L520" s="141" t="s">
        <v>16</v>
      </c>
      <c r="M520" s="166">
        <v>41930</v>
      </c>
      <c r="N520" s="166">
        <v>41943</v>
      </c>
      <c r="O520" s="302"/>
      <c r="P520" s="146"/>
      <c r="Q520" s="146"/>
      <c r="R520" s="146"/>
      <c r="S520" s="146"/>
      <c r="T520" s="146" t="s">
        <v>1</v>
      </c>
    </row>
    <row r="521" spans="1:20" ht="30" hidden="1" customHeight="1" x14ac:dyDescent="0.25">
      <c r="A521" s="77">
        <v>515</v>
      </c>
      <c r="B521" s="77" t="s">
        <v>1016</v>
      </c>
      <c r="C521" s="141" t="s">
        <v>1024</v>
      </c>
      <c r="D521" s="376"/>
      <c r="E521" s="141"/>
      <c r="F521" s="146" t="s">
        <v>1025</v>
      </c>
      <c r="G521" s="473">
        <v>41917</v>
      </c>
      <c r="H521" s="166">
        <v>41917</v>
      </c>
      <c r="I521" s="68">
        <v>207.33</v>
      </c>
      <c r="J521" s="205">
        <v>207.33</v>
      </c>
      <c r="K521" s="205"/>
      <c r="L521" s="141" t="s">
        <v>16</v>
      </c>
      <c r="M521" s="166" t="s">
        <v>634</v>
      </c>
      <c r="N521" s="166">
        <v>41932</v>
      </c>
      <c r="O521" s="309" t="s">
        <v>2999</v>
      </c>
      <c r="P521" s="146"/>
      <c r="Q521" s="146"/>
      <c r="R521" s="146"/>
      <c r="S521" s="146"/>
      <c r="T521" s="146"/>
    </row>
    <row r="522" spans="1:20" ht="30" hidden="1" customHeight="1" x14ac:dyDescent="0.25">
      <c r="A522" s="77">
        <v>516</v>
      </c>
      <c r="B522" s="77" t="s">
        <v>1017</v>
      </c>
      <c r="C522" s="141" t="s">
        <v>1018</v>
      </c>
      <c r="D522" s="376"/>
      <c r="E522" s="141"/>
      <c r="F522" s="146" t="s">
        <v>1019</v>
      </c>
      <c r="G522" s="473">
        <v>41928</v>
      </c>
      <c r="H522" s="166">
        <v>41928</v>
      </c>
      <c r="I522" s="68">
        <v>550</v>
      </c>
      <c r="J522" s="205">
        <v>660</v>
      </c>
      <c r="K522" s="205"/>
      <c r="L522" s="141" t="s">
        <v>16</v>
      </c>
      <c r="M522" s="166">
        <v>41959</v>
      </c>
      <c r="N522" s="166">
        <v>41934</v>
      </c>
      <c r="O522" s="302"/>
      <c r="P522" s="146"/>
      <c r="Q522" s="146"/>
      <c r="R522" s="146"/>
      <c r="S522" s="146"/>
      <c r="T522" s="146"/>
    </row>
    <row r="523" spans="1:20" ht="15" hidden="1" customHeight="1" x14ac:dyDescent="0.25">
      <c r="A523" s="77">
        <v>517</v>
      </c>
      <c r="B523" s="77" t="s">
        <v>448</v>
      </c>
      <c r="C523" s="141">
        <v>2223042410</v>
      </c>
      <c r="D523" s="376"/>
      <c r="E523" s="141"/>
      <c r="F523" s="146" t="s">
        <v>1021</v>
      </c>
      <c r="G523" s="473">
        <v>41925</v>
      </c>
      <c r="H523" s="166">
        <v>41925</v>
      </c>
      <c r="I523" s="68">
        <v>919.4</v>
      </c>
      <c r="J523" s="205">
        <v>1077.6400000000001</v>
      </c>
      <c r="K523" s="205"/>
      <c r="L523" s="141" t="s">
        <v>946</v>
      </c>
      <c r="M523" s="166">
        <v>41929</v>
      </c>
      <c r="N523" s="166">
        <v>41929</v>
      </c>
      <c r="O523" s="303"/>
      <c r="P523" s="146"/>
      <c r="Q523" s="146"/>
      <c r="R523" s="146"/>
      <c r="S523" s="146"/>
      <c r="T523" s="146"/>
    </row>
    <row r="524" spans="1:20" ht="30" hidden="1" customHeight="1" x14ac:dyDescent="0.25">
      <c r="A524" s="77">
        <v>518</v>
      </c>
      <c r="B524" s="77" t="s">
        <v>103</v>
      </c>
      <c r="C524" s="141" t="s">
        <v>1022</v>
      </c>
      <c r="D524" s="376"/>
      <c r="E524" s="141"/>
      <c r="F524" s="146" t="s">
        <v>1023</v>
      </c>
      <c r="G524" s="473">
        <v>41920</v>
      </c>
      <c r="H524" s="166">
        <v>41920</v>
      </c>
      <c r="I524" s="68">
        <v>150</v>
      </c>
      <c r="J524" s="205">
        <v>187.2</v>
      </c>
      <c r="K524" s="205"/>
      <c r="L524" s="141" t="s">
        <v>727</v>
      </c>
      <c r="M524" s="166">
        <v>41951</v>
      </c>
      <c r="N524" s="166">
        <v>42020</v>
      </c>
      <c r="O524" s="302"/>
      <c r="P524" s="180"/>
      <c r="Q524" s="180"/>
      <c r="R524" s="180"/>
      <c r="S524" s="180"/>
      <c r="T524" s="146" t="s">
        <v>1</v>
      </c>
    </row>
    <row r="525" spans="1:20" ht="15" hidden="1" customHeight="1" x14ac:dyDescent="0.25">
      <c r="A525" s="77">
        <v>519</v>
      </c>
      <c r="B525" s="77" t="s">
        <v>39</v>
      </c>
      <c r="C525" s="141" t="s">
        <v>1026</v>
      </c>
      <c r="D525" s="376"/>
      <c r="E525" s="141"/>
      <c r="F525" s="146" t="s">
        <v>237</v>
      </c>
      <c r="G525" s="473">
        <v>41927</v>
      </c>
      <c r="H525" s="166">
        <v>41927</v>
      </c>
      <c r="I525" s="68">
        <v>52.95</v>
      </c>
      <c r="J525" s="205">
        <v>63.54</v>
      </c>
      <c r="K525" s="205"/>
      <c r="L525" s="141" t="s">
        <v>765</v>
      </c>
      <c r="M525" s="166">
        <v>41937</v>
      </c>
      <c r="N525" s="166" t="s">
        <v>5094</v>
      </c>
      <c r="O525" s="303"/>
      <c r="P525" s="146"/>
      <c r="Q525" s="146"/>
      <c r="R525" s="146"/>
      <c r="S525" s="146"/>
      <c r="T525" s="146"/>
    </row>
    <row r="526" spans="1:20" ht="30" hidden="1" customHeight="1" x14ac:dyDescent="0.25">
      <c r="A526" s="77">
        <v>520</v>
      </c>
      <c r="B526" s="77" t="s">
        <v>72</v>
      </c>
      <c r="C526" s="141" t="s">
        <v>1029</v>
      </c>
      <c r="D526" s="376"/>
      <c r="E526" s="141"/>
      <c r="F526" s="146" t="s">
        <v>1030</v>
      </c>
      <c r="G526" s="473">
        <v>41793</v>
      </c>
      <c r="H526" s="166">
        <v>41793</v>
      </c>
      <c r="I526" s="68">
        <v>3900</v>
      </c>
      <c r="J526" s="205">
        <v>3900</v>
      </c>
      <c r="K526" s="205"/>
      <c r="L526" s="141" t="s">
        <v>16</v>
      </c>
      <c r="M526" s="166">
        <v>41823</v>
      </c>
      <c r="N526" s="166">
        <v>41960</v>
      </c>
      <c r="O526" s="302"/>
      <c r="P526" s="146"/>
      <c r="Q526" s="146"/>
      <c r="R526" s="146"/>
      <c r="S526" s="146"/>
      <c r="T526" s="146"/>
    </row>
    <row r="527" spans="1:20" ht="30" hidden="1" customHeight="1" x14ac:dyDescent="0.25">
      <c r="A527" s="77">
        <v>521</v>
      </c>
      <c r="B527" s="77" t="s">
        <v>72</v>
      </c>
      <c r="C527" s="141" t="s">
        <v>1031</v>
      </c>
      <c r="D527" s="376"/>
      <c r="E527" s="141"/>
      <c r="F527" s="146" t="s">
        <v>1032</v>
      </c>
      <c r="G527" s="473">
        <v>41824</v>
      </c>
      <c r="H527" s="166">
        <v>41824</v>
      </c>
      <c r="I527" s="68">
        <v>3400</v>
      </c>
      <c r="J527" s="205">
        <v>3400</v>
      </c>
      <c r="K527" s="205"/>
      <c r="L527" s="141" t="s">
        <v>16</v>
      </c>
      <c r="M527" s="166">
        <v>41855</v>
      </c>
      <c r="N527" s="166">
        <v>41960</v>
      </c>
      <c r="O527" s="302"/>
      <c r="P527" s="146"/>
      <c r="Q527" s="146"/>
      <c r="R527" s="146"/>
      <c r="S527" s="146"/>
      <c r="T527" s="146"/>
    </row>
    <row r="528" spans="1:20" ht="15" hidden="1" customHeight="1" x14ac:dyDescent="0.25">
      <c r="A528" s="77">
        <v>522</v>
      </c>
      <c r="B528" s="77" t="s">
        <v>163</v>
      </c>
      <c r="C528" s="141" t="s">
        <v>1033</v>
      </c>
      <c r="D528" s="376"/>
      <c r="E528" s="141"/>
      <c r="F528" s="146" t="s">
        <v>1034</v>
      </c>
      <c r="G528" s="473">
        <v>41926</v>
      </c>
      <c r="H528" s="166">
        <v>41926</v>
      </c>
      <c r="I528" s="68">
        <v>280</v>
      </c>
      <c r="J528" s="205">
        <v>336</v>
      </c>
      <c r="K528" s="205"/>
      <c r="L528" s="141" t="s">
        <v>727</v>
      </c>
      <c r="M528" s="166" t="s">
        <v>629</v>
      </c>
      <c r="N528" s="166">
        <v>42020</v>
      </c>
      <c r="O528" s="302"/>
      <c r="P528" s="180"/>
      <c r="Q528" s="180"/>
      <c r="R528" s="180"/>
      <c r="S528" s="180"/>
      <c r="T528" s="146" t="s">
        <v>1</v>
      </c>
    </row>
    <row r="529" spans="1:20" ht="15" hidden="1" customHeight="1" x14ac:dyDescent="0.25">
      <c r="A529" s="77">
        <v>523</v>
      </c>
      <c r="B529" s="77" t="s">
        <v>36</v>
      </c>
      <c r="C529" s="141">
        <v>72843678</v>
      </c>
      <c r="D529" s="376"/>
      <c r="E529" s="141"/>
      <c r="F529" s="146" t="s">
        <v>1035</v>
      </c>
      <c r="G529" s="473">
        <v>41912</v>
      </c>
      <c r="H529" s="166">
        <v>41912</v>
      </c>
      <c r="I529" s="68">
        <v>4144.13</v>
      </c>
      <c r="J529" s="205">
        <v>4969.76</v>
      </c>
      <c r="K529" s="205"/>
      <c r="L529" s="141" t="s">
        <v>34</v>
      </c>
      <c r="M529" s="166">
        <v>41945</v>
      </c>
      <c r="N529" s="166" t="s">
        <v>5094</v>
      </c>
      <c r="O529" s="303"/>
      <c r="P529" s="146"/>
      <c r="Q529" s="146"/>
      <c r="R529" s="146"/>
      <c r="S529" s="146"/>
      <c r="T529" s="146"/>
    </row>
    <row r="530" spans="1:20" ht="15" hidden="1" customHeight="1" x14ac:dyDescent="0.25">
      <c r="A530" s="77">
        <v>524</v>
      </c>
      <c r="B530" s="77" t="s">
        <v>3662</v>
      </c>
      <c r="C530" s="141">
        <v>14328</v>
      </c>
      <c r="D530" s="376"/>
      <c r="E530" s="141"/>
      <c r="F530" s="146" t="s">
        <v>1036</v>
      </c>
      <c r="G530" s="473">
        <v>41928</v>
      </c>
      <c r="H530" s="166">
        <v>41928</v>
      </c>
      <c r="I530" s="68">
        <v>1290</v>
      </c>
      <c r="J530" s="205">
        <v>1290</v>
      </c>
      <c r="K530" s="205"/>
      <c r="L530" s="141" t="s">
        <v>16</v>
      </c>
      <c r="M530" s="166">
        <v>41959</v>
      </c>
      <c r="N530" s="166">
        <v>41974</v>
      </c>
      <c r="O530" s="309" t="s">
        <v>2113</v>
      </c>
      <c r="P530" s="146"/>
      <c r="Q530" s="146"/>
      <c r="R530" s="146"/>
      <c r="S530" s="146"/>
      <c r="T530" s="146"/>
    </row>
    <row r="531" spans="1:20" ht="15" hidden="1" customHeight="1" x14ac:dyDescent="0.25">
      <c r="A531" s="77">
        <v>525</v>
      </c>
      <c r="B531" s="77" t="s">
        <v>95</v>
      </c>
      <c r="C531" s="141" t="s">
        <v>1037</v>
      </c>
      <c r="D531" s="376"/>
      <c r="E531" s="141"/>
      <c r="F531" s="146" t="s">
        <v>846</v>
      </c>
      <c r="G531" s="473">
        <v>41913</v>
      </c>
      <c r="H531" s="166">
        <v>41913</v>
      </c>
      <c r="I531" s="68">
        <v>37.33</v>
      </c>
      <c r="J531" s="205">
        <v>44.8</v>
      </c>
      <c r="K531" s="205"/>
      <c r="L531" s="141" t="s">
        <v>34</v>
      </c>
      <c r="M531" s="166">
        <v>41943</v>
      </c>
      <c r="N531" s="166" t="s">
        <v>5094</v>
      </c>
      <c r="O531" s="303"/>
      <c r="P531" s="146"/>
      <c r="Q531" s="146"/>
      <c r="R531" s="146"/>
      <c r="S531" s="146"/>
      <c r="T531" s="146" t="s">
        <v>1</v>
      </c>
    </row>
    <row r="532" spans="1:20" ht="15" hidden="1" customHeight="1" x14ac:dyDescent="0.25">
      <c r="A532" s="77">
        <v>526</v>
      </c>
      <c r="B532" s="77" t="s">
        <v>36</v>
      </c>
      <c r="C532" s="141" t="s">
        <v>1038</v>
      </c>
      <c r="D532" s="376"/>
      <c r="E532" s="141"/>
      <c r="F532" s="146" t="s">
        <v>1040</v>
      </c>
      <c r="G532" s="473">
        <v>41926</v>
      </c>
      <c r="H532" s="166">
        <v>41926</v>
      </c>
      <c r="I532" s="68">
        <v>75.27</v>
      </c>
      <c r="J532" s="205">
        <v>90.32</v>
      </c>
      <c r="K532" s="205"/>
      <c r="L532" s="141" t="s">
        <v>34</v>
      </c>
      <c r="M532" s="166">
        <v>41937</v>
      </c>
      <c r="N532" s="166" t="s">
        <v>5094</v>
      </c>
      <c r="O532" s="303"/>
      <c r="P532" s="146"/>
      <c r="Q532" s="146"/>
      <c r="R532" s="146"/>
      <c r="S532" s="146"/>
      <c r="T532" s="146"/>
    </row>
    <row r="533" spans="1:20" ht="15" hidden="1" customHeight="1" x14ac:dyDescent="0.25">
      <c r="A533" s="77">
        <v>527</v>
      </c>
      <c r="B533" s="77" t="s">
        <v>36</v>
      </c>
      <c r="C533" s="141" t="s">
        <v>1039</v>
      </c>
      <c r="D533" s="376"/>
      <c r="E533" s="141"/>
      <c r="F533" s="146" t="s">
        <v>1040</v>
      </c>
      <c r="G533" s="473">
        <v>41926</v>
      </c>
      <c r="H533" s="166">
        <v>41926</v>
      </c>
      <c r="I533" s="68">
        <v>765.55</v>
      </c>
      <c r="J533" s="205">
        <v>918.66</v>
      </c>
      <c r="K533" s="205"/>
      <c r="L533" s="141" t="s">
        <v>34</v>
      </c>
      <c r="M533" s="166">
        <v>41937</v>
      </c>
      <c r="N533" s="166" t="s">
        <v>5094</v>
      </c>
      <c r="O533" s="303"/>
      <c r="P533" s="146"/>
      <c r="Q533" s="146"/>
      <c r="R533" s="146"/>
      <c r="S533" s="146"/>
      <c r="T533" s="146"/>
    </row>
    <row r="534" spans="1:20" ht="30" hidden="1" customHeight="1" x14ac:dyDescent="0.25">
      <c r="A534" s="77">
        <v>528</v>
      </c>
      <c r="B534" s="77" t="s">
        <v>2110</v>
      </c>
      <c r="C534" s="141" t="s">
        <v>2114</v>
      </c>
      <c r="D534" s="376"/>
      <c r="E534" s="141"/>
      <c r="F534" s="146" t="s">
        <v>1041</v>
      </c>
      <c r="G534" s="473">
        <v>41820</v>
      </c>
      <c r="H534" s="166">
        <v>41820</v>
      </c>
      <c r="I534" s="68">
        <v>5240</v>
      </c>
      <c r="J534" s="205">
        <v>6288</v>
      </c>
      <c r="K534" s="205"/>
      <c r="L534" s="141" t="s">
        <v>16</v>
      </c>
      <c r="M534" s="166" t="s">
        <v>634</v>
      </c>
      <c r="N534" s="166">
        <v>41985</v>
      </c>
      <c r="O534" s="309" t="s">
        <v>2116</v>
      </c>
      <c r="P534" s="146"/>
      <c r="Q534" s="146"/>
      <c r="R534" s="146"/>
      <c r="S534" s="146"/>
      <c r="T534" s="146"/>
    </row>
    <row r="535" spans="1:20" ht="15" hidden="1" customHeight="1" x14ac:dyDescent="0.25">
      <c r="A535" s="77">
        <v>529</v>
      </c>
      <c r="B535" s="77" t="s">
        <v>1856</v>
      </c>
      <c r="C535" s="141" t="s">
        <v>1042</v>
      </c>
      <c r="D535" s="376"/>
      <c r="E535" s="141"/>
      <c r="F535" s="146" t="s">
        <v>1104</v>
      </c>
      <c r="G535" s="473">
        <v>41967</v>
      </c>
      <c r="H535" s="166">
        <v>41967</v>
      </c>
      <c r="I535" s="68">
        <v>1400</v>
      </c>
      <c r="J535" s="205">
        <v>1400</v>
      </c>
      <c r="K535" s="205"/>
      <c r="L535" s="141" t="s">
        <v>16</v>
      </c>
      <c r="M535" s="166">
        <v>41967</v>
      </c>
      <c r="N535" s="166">
        <v>41984</v>
      </c>
      <c r="O535" s="302"/>
      <c r="P535" s="180"/>
      <c r="Q535" s="180"/>
      <c r="R535" s="180"/>
      <c r="S535" s="180"/>
      <c r="T535" s="146" t="s">
        <v>1</v>
      </c>
    </row>
    <row r="536" spans="1:20" ht="30" hidden="1" customHeight="1" x14ac:dyDescent="0.25">
      <c r="A536" s="77">
        <v>530</v>
      </c>
      <c r="B536" s="77" t="s">
        <v>1856</v>
      </c>
      <c r="C536" s="141" t="s">
        <v>1043</v>
      </c>
      <c r="D536" s="376"/>
      <c r="E536" s="141"/>
      <c r="F536" s="146" t="s">
        <v>1044</v>
      </c>
      <c r="G536" s="473">
        <v>41946</v>
      </c>
      <c r="H536" s="166">
        <v>41946</v>
      </c>
      <c r="I536" s="68">
        <v>750</v>
      </c>
      <c r="J536" s="205">
        <v>750</v>
      </c>
      <c r="K536" s="205"/>
      <c r="L536" s="141" t="s">
        <v>16</v>
      </c>
      <c r="M536" s="166">
        <v>41946</v>
      </c>
      <c r="N536" s="166">
        <v>41984</v>
      </c>
      <c r="O536" s="302"/>
      <c r="P536" s="180"/>
      <c r="Q536" s="180"/>
      <c r="R536" s="180"/>
      <c r="S536" s="180"/>
      <c r="T536" s="146" t="s">
        <v>1</v>
      </c>
    </row>
    <row r="537" spans="1:20" ht="30" hidden="1" customHeight="1" x14ac:dyDescent="0.25">
      <c r="A537" s="77">
        <v>531</v>
      </c>
      <c r="B537" s="77" t="s">
        <v>55</v>
      </c>
      <c r="C537" s="141" t="s">
        <v>1045</v>
      </c>
      <c r="D537" s="376"/>
      <c r="E537" s="141"/>
      <c r="F537" s="146" t="s">
        <v>1046</v>
      </c>
      <c r="G537" s="473">
        <v>41934</v>
      </c>
      <c r="H537" s="166">
        <v>41934</v>
      </c>
      <c r="I537" s="68">
        <v>1586</v>
      </c>
      <c r="J537" s="205">
        <v>1903.2</v>
      </c>
      <c r="K537" s="205"/>
      <c r="L537" s="141" t="s">
        <v>727</v>
      </c>
      <c r="M537" s="166">
        <v>41934</v>
      </c>
      <c r="N537" s="166">
        <v>41989</v>
      </c>
      <c r="O537" s="302"/>
      <c r="P537" s="180"/>
      <c r="Q537" s="180"/>
      <c r="R537" s="180"/>
      <c r="S537" s="180"/>
      <c r="T537" s="146" t="s">
        <v>1301</v>
      </c>
    </row>
    <row r="538" spans="1:20" ht="30" hidden="1" customHeight="1" x14ac:dyDescent="0.25">
      <c r="A538" s="77">
        <v>532</v>
      </c>
      <c r="B538" s="77" t="s">
        <v>958</v>
      </c>
      <c r="C538" s="141">
        <v>1478200014</v>
      </c>
      <c r="D538" s="376"/>
      <c r="E538" s="141"/>
      <c r="F538" s="146" t="s">
        <v>1047</v>
      </c>
      <c r="G538" s="473">
        <v>41922</v>
      </c>
      <c r="H538" s="166">
        <v>41922</v>
      </c>
      <c r="I538" s="68">
        <v>159.13</v>
      </c>
      <c r="J538" s="205">
        <v>248</v>
      </c>
      <c r="K538" s="205"/>
      <c r="L538" s="141" t="s">
        <v>16</v>
      </c>
      <c r="M538" s="166">
        <v>41953</v>
      </c>
      <c r="N538" s="166">
        <v>41985</v>
      </c>
      <c r="O538" s="302"/>
      <c r="P538" s="146"/>
      <c r="Q538" s="146"/>
      <c r="R538" s="146"/>
      <c r="S538" s="146"/>
      <c r="T538" s="146"/>
    </row>
    <row r="539" spans="1:20" ht="15" hidden="1" customHeight="1" x14ac:dyDescent="0.25">
      <c r="A539" s="77">
        <v>533</v>
      </c>
      <c r="B539" s="77" t="s">
        <v>921</v>
      </c>
      <c r="C539" s="141" t="s">
        <v>1048</v>
      </c>
      <c r="D539" s="376"/>
      <c r="E539" s="141"/>
      <c r="F539" s="146" t="s">
        <v>1049</v>
      </c>
      <c r="G539" s="473">
        <v>41934</v>
      </c>
      <c r="H539" s="166">
        <v>41934</v>
      </c>
      <c r="I539" s="68">
        <v>220</v>
      </c>
      <c r="J539" s="205">
        <v>264</v>
      </c>
      <c r="K539" s="205"/>
      <c r="L539" s="141" t="s">
        <v>16</v>
      </c>
      <c r="M539" s="166">
        <v>41934</v>
      </c>
      <c r="N539" s="166">
        <v>41960</v>
      </c>
      <c r="O539" s="302"/>
      <c r="P539" s="146"/>
      <c r="Q539" s="146"/>
      <c r="R539" s="146"/>
      <c r="S539" s="146"/>
      <c r="T539" s="146"/>
    </row>
    <row r="540" spans="1:20" ht="30" hidden="1" customHeight="1" x14ac:dyDescent="0.25">
      <c r="A540" s="77">
        <v>534</v>
      </c>
      <c r="B540" s="77" t="s">
        <v>198</v>
      </c>
      <c r="C540" s="141" t="s">
        <v>1050</v>
      </c>
      <c r="D540" s="376"/>
      <c r="E540" s="141"/>
      <c r="F540" s="146" t="s">
        <v>1051</v>
      </c>
      <c r="G540" s="473">
        <v>41936</v>
      </c>
      <c r="H540" s="166">
        <v>41936</v>
      </c>
      <c r="I540" s="68">
        <v>1026</v>
      </c>
      <c r="J540" s="205">
        <v>1231.2</v>
      </c>
      <c r="K540" s="205"/>
      <c r="L540" s="141" t="s">
        <v>16</v>
      </c>
      <c r="M540" s="166">
        <v>41936</v>
      </c>
      <c r="N540" s="166">
        <v>42019</v>
      </c>
      <c r="O540" s="313" t="s">
        <v>2233</v>
      </c>
      <c r="P540" s="146"/>
      <c r="Q540" s="146"/>
      <c r="R540" s="146"/>
      <c r="S540" s="146"/>
      <c r="T540" s="146"/>
    </row>
    <row r="541" spans="1:20" ht="15" hidden="1" customHeight="1" x14ac:dyDescent="0.25">
      <c r="A541" s="79">
        <v>535</v>
      </c>
      <c r="B541" s="79" t="s">
        <v>1052</v>
      </c>
      <c r="C541" s="120" t="s">
        <v>1087</v>
      </c>
      <c r="D541" s="596"/>
      <c r="E541" s="120"/>
      <c r="F541" s="62" t="s">
        <v>1054</v>
      </c>
      <c r="G541" s="476">
        <v>41948</v>
      </c>
      <c r="H541" s="122">
        <v>41948</v>
      </c>
      <c r="I541" s="68">
        <v>1693</v>
      </c>
      <c r="J541" s="205">
        <v>2031.6</v>
      </c>
      <c r="K541" s="205"/>
      <c r="L541" s="120" t="s">
        <v>16</v>
      </c>
      <c r="M541" s="122">
        <v>41950</v>
      </c>
      <c r="N541" s="126">
        <v>42004</v>
      </c>
      <c r="O541" s="311"/>
      <c r="P541" s="62"/>
      <c r="Q541" s="62"/>
      <c r="R541" s="62"/>
      <c r="S541" s="62"/>
      <c r="T541" s="62"/>
    </row>
    <row r="542" spans="1:20" ht="15" hidden="1" customHeight="1" x14ac:dyDescent="0.25">
      <c r="A542" s="71">
        <v>536</v>
      </c>
      <c r="B542" s="71" t="s">
        <v>42</v>
      </c>
      <c r="C542" s="173" t="s">
        <v>1055</v>
      </c>
      <c r="D542" s="376"/>
      <c r="E542" s="141"/>
      <c r="F542" s="146" t="s">
        <v>1056</v>
      </c>
      <c r="G542" s="473">
        <v>41912</v>
      </c>
      <c r="H542" s="166">
        <v>41912</v>
      </c>
      <c r="I542" s="68">
        <v>2504.08</v>
      </c>
      <c r="J542" s="205">
        <v>2504.08</v>
      </c>
      <c r="K542" s="205"/>
      <c r="L542" s="141" t="s">
        <v>16</v>
      </c>
      <c r="M542" s="166" t="s">
        <v>25</v>
      </c>
      <c r="N542" s="166">
        <v>41939</v>
      </c>
      <c r="O542" s="302"/>
      <c r="P542" s="146"/>
      <c r="Q542" s="146"/>
      <c r="R542" s="146"/>
      <c r="S542" s="146"/>
      <c r="T542" s="146"/>
    </row>
    <row r="543" spans="1:20" ht="15" hidden="1" customHeight="1" x14ac:dyDescent="0.25">
      <c r="A543" s="77">
        <v>537</v>
      </c>
      <c r="B543" s="77" t="s">
        <v>1058</v>
      </c>
      <c r="C543" s="181">
        <v>9070309306700</v>
      </c>
      <c r="D543" s="376"/>
      <c r="E543" s="141"/>
      <c r="F543" s="146" t="s">
        <v>1059</v>
      </c>
      <c r="G543" s="473">
        <v>41939</v>
      </c>
      <c r="H543" s="166">
        <v>41939</v>
      </c>
      <c r="I543" s="68">
        <v>1087.3</v>
      </c>
      <c r="J543" s="205">
        <v>1304.76</v>
      </c>
      <c r="K543" s="205"/>
      <c r="L543" s="141" t="s">
        <v>16</v>
      </c>
      <c r="M543" s="166" t="s">
        <v>25</v>
      </c>
      <c r="N543" s="166">
        <v>41941</v>
      </c>
      <c r="O543" s="302"/>
      <c r="P543" s="146"/>
      <c r="Q543" s="146"/>
      <c r="R543" s="146"/>
      <c r="S543" s="146"/>
      <c r="T543" s="146"/>
    </row>
    <row r="544" spans="1:20" ht="30" hidden="1" customHeight="1" x14ac:dyDescent="0.25">
      <c r="A544" s="77">
        <v>538</v>
      </c>
      <c r="B544" s="77" t="s">
        <v>103</v>
      </c>
      <c r="C544" s="141" t="s">
        <v>1060</v>
      </c>
      <c r="D544" s="376"/>
      <c r="E544" s="141"/>
      <c r="F544" s="146" t="s">
        <v>1061</v>
      </c>
      <c r="G544" s="473">
        <v>41934</v>
      </c>
      <c r="H544" s="166">
        <v>41934</v>
      </c>
      <c r="I544" s="68">
        <v>305</v>
      </c>
      <c r="J544" s="205">
        <v>380.64</v>
      </c>
      <c r="K544" s="205"/>
      <c r="L544" s="141" t="s">
        <v>727</v>
      </c>
      <c r="M544" s="166">
        <v>41965</v>
      </c>
      <c r="N544" s="166">
        <v>42020</v>
      </c>
      <c r="O544" s="302"/>
      <c r="P544" s="180"/>
      <c r="Q544" s="180"/>
      <c r="R544" s="180"/>
      <c r="S544" s="180"/>
      <c r="T544" s="146" t="s">
        <v>1</v>
      </c>
    </row>
    <row r="545" spans="1:20" ht="15" hidden="1" customHeight="1" x14ac:dyDescent="0.25">
      <c r="A545" s="77">
        <v>539</v>
      </c>
      <c r="B545" s="77" t="s">
        <v>98</v>
      </c>
      <c r="C545" s="141">
        <v>2087</v>
      </c>
      <c r="D545" s="376"/>
      <c r="E545" s="141"/>
      <c r="F545" s="146" t="s">
        <v>1062</v>
      </c>
      <c r="G545" s="473">
        <v>41936</v>
      </c>
      <c r="H545" s="166">
        <v>41936</v>
      </c>
      <c r="I545" s="68">
        <v>83.42</v>
      </c>
      <c r="J545" s="205">
        <v>100.1</v>
      </c>
      <c r="K545" s="206"/>
      <c r="L545" s="141" t="s">
        <v>727</v>
      </c>
      <c r="M545" s="166">
        <v>41950</v>
      </c>
      <c r="N545" s="166">
        <v>41967</v>
      </c>
      <c r="O545" s="309" t="s">
        <v>3236</v>
      </c>
      <c r="P545" s="146"/>
      <c r="Q545" s="146"/>
      <c r="R545" s="146"/>
      <c r="S545" s="146"/>
      <c r="T545" s="146"/>
    </row>
    <row r="546" spans="1:20" ht="30" hidden="1" customHeight="1" x14ac:dyDescent="0.25">
      <c r="A546" s="77">
        <v>540</v>
      </c>
      <c r="B546" s="77" t="s">
        <v>1063</v>
      </c>
      <c r="C546" s="141" t="s">
        <v>1064</v>
      </c>
      <c r="D546" s="376"/>
      <c r="E546" s="141"/>
      <c r="F546" s="146" t="s">
        <v>1065</v>
      </c>
      <c r="G546" s="473">
        <v>41926</v>
      </c>
      <c r="H546" s="166">
        <v>41926</v>
      </c>
      <c r="I546" s="68">
        <v>608.5</v>
      </c>
      <c r="J546" s="205">
        <v>608.5</v>
      </c>
      <c r="K546" s="205"/>
      <c r="L546" s="146" t="s">
        <v>1129</v>
      </c>
      <c r="M546" s="166">
        <v>41957</v>
      </c>
      <c r="N546" s="166">
        <v>41919</v>
      </c>
      <c r="O546" s="302"/>
      <c r="P546" s="146"/>
      <c r="Q546" s="146"/>
      <c r="R546" s="146"/>
      <c r="S546" s="146"/>
      <c r="T546" s="146"/>
    </row>
    <row r="547" spans="1:20" ht="15" hidden="1" customHeight="1" x14ac:dyDescent="0.25">
      <c r="A547" s="77">
        <v>541</v>
      </c>
      <c r="B547" s="74" t="s">
        <v>4118</v>
      </c>
      <c r="C547" s="141" t="s">
        <v>1066</v>
      </c>
      <c r="D547" s="376"/>
      <c r="E547" s="141"/>
      <c r="F547" s="146" t="s">
        <v>1067</v>
      </c>
      <c r="G547" s="473">
        <v>41939</v>
      </c>
      <c r="H547" s="166">
        <v>41939</v>
      </c>
      <c r="I547" s="137">
        <f>+J547*1.381</f>
        <v>1657.2</v>
      </c>
      <c r="J547" s="208">
        <v>1200</v>
      </c>
      <c r="K547" s="208"/>
      <c r="L547" s="141" t="s">
        <v>727</v>
      </c>
      <c r="M547" s="166">
        <v>41970</v>
      </c>
      <c r="N547" s="166">
        <v>42024</v>
      </c>
      <c r="O547" s="309" t="s">
        <v>5298</v>
      </c>
      <c r="P547" s="180"/>
      <c r="Q547" s="180"/>
      <c r="R547" s="180"/>
      <c r="S547" s="180"/>
      <c r="T547" s="146" t="s">
        <v>1</v>
      </c>
    </row>
    <row r="548" spans="1:20" ht="30" hidden="1" customHeight="1" x14ac:dyDescent="0.25">
      <c r="A548" s="77">
        <v>542</v>
      </c>
      <c r="B548" s="77" t="s">
        <v>654</v>
      </c>
      <c r="C548" s="141" t="s">
        <v>1069</v>
      </c>
      <c r="D548" s="376"/>
      <c r="E548" s="141"/>
      <c r="F548" s="146" t="s">
        <v>1071</v>
      </c>
      <c r="G548" s="473">
        <v>41942</v>
      </c>
      <c r="H548" s="166">
        <v>41942</v>
      </c>
      <c r="I548" s="68">
        <v>409</v>
      </c>
      <c r="J548" s="205">
        <v>930.8</v>
      </c>
      <c r="K548" s="205"/>
      <c r="L548" s="141" t="s">
        <v>16</v>
      </c>
      <c r="M548" s="166" t="s">
        <v>629</v>
      </c>
      <c r="N548" s="166">
        <v>41943</v>
      </c>
      <c r="O548" s="302"/>
      <c r="P548" s="146"/>
      <c r="Q548" s="146"/>
      <c r="R548" s="146"/>
      <c r="S548" s="146"/>
      <c r="T548" s="146"/>
    </row>
    <row r="549" spans="1:20" ht="45" hidden="1" customHeight="1" x14ac:dyDescent="0.25">
      <c r="A549" s="77">
        <v>543</v>
      </c>
      <c r="B549" s="77" t="s">
        <v>654</v>
      </c>
      <c r="C549" s="141" t="s">
        <v>1068</v>
      </c>
      <c r="D549" s="376"/>
      <c r="E549" s="141"/>
      <c r="F549" s="146" t="s">
        <v>1070</v>
      </c>
      <c r="G549" s="473">
        <v>41942</v>
      </c>
      <c r="H549" s="166">
        <v>41942</v>
      </c>
      <c r="I549" s="68">
        <v>603.58000000000004</v>
      </c>
      <c r="J549" s="205">
        <v>1004.3</v>
      </c>
      <c r="K549" s="205"/>
      <c r="L549" s="141" t="s">
        <v>16</v>
      </c>
      <c r="M549" s="166" t="s">
        <v>634</v>
      </c>
      <c r="N549" s="166">
        <v>41943</v>
      </c>
      <c r="O549" s="302"/>
      <c r="P549" s="146" t="s">
        <v>837</v>
      </c>
      <c r="Q549" s="146"/>
      <c r="R549" s="146"/>
      <c r="S549" s="146"/>
      <c r="T549" s="146"/>
    </row>
    <row r="550" spans="1:20" ht="15" hidden="1" customHeight="1" x14ac:dyDescent="0.25">
      <c r="A550" s="77">
        <v>544</v>
      </c>
      <c r="B550" s="77" t="s">
        <v>438</v>
      </c>
      <c r="C550" s="141" t="s">
        <v>1073</v>
      </c>
      <c r="D550" s="376"/>
      <c r="E550" s="141"/>
      <c r="F550" s="146" t="s">
        <v>1072</v>
      </c>
      <c r="G550" s="473">
        <v>41940</v>
      </c>
      <c r="H550" s="166">
        <v>41940</v>
      </c>
      <c r="I550" s="68">
        <v>497.38</v>
      </c>
      <c r="J550" s="205">
        <v>596.86</v>
      </c>
      <c r="K550" s="205"/>
      <c r="L550" s="141" t="s">
        <v>16</v>
      </c>
      <c r="M550" s="166" t="s">
        <v>634</v>
      </c>
      <c r="N550" s="166">
        <v>41960</v>
      </c>
      <c r="O550" s="302"/>
      <c r="P550" s="146"/>
      <c r="Q550" s="146"/>
      <c r="R550" s="146"/>
      <c r="S550" s="146"/>
      <c r="T550" s="146"/>
    </row>
    <row r="551" spans="1:20" ht="15" hidden="1" customHeight="1" x14ac:dyDescent="0.25">
      <c r="A551" s="77">
        <v>545</v>
      </c>
      <c r="B551" s="77" t="s">
        <v>39</v>
      </c>
      <c r="C551" s="141" t="s">
        <v>1075</v>
      </c>
      <c r="D551" s="376"/>
      <c r="E551" s="141"/>
      <c r="F551" s="146" t="s">
        <v>237</v>
      </c>
      <c r="G551" s="473">
        <v>41943</v>
      </c>
      <c r="H551" s="166">
        <v>41943</v>
      </c>
      <c r="I551" s="68">
        <v>87.91</v>
      </c>
      <c r="J551" s="205">
        <v>105.5</v>
      </c>
      <c r="K551" s="205"/>
      <c r="L551" s="141" t="s">
        <v>34</v>
      </c>
      <c r="M551" s="166">
        <v>41953</v>
      </c>
      <c r="N551" s="166">
        <v>41953</v>
      </c>
      <c r="O551" s="303"/>
      <c r="P551" s="146"/>
      <c r="Q551" s="146"/>
      <c r="R551" s="146"/>
      <c r="S551" s="146"/>
      <c r="T551" s="146"/>
    </row>
    <row r="552" spans="1:20" ht="15" hidden="1" customHeight="1" x14ac:dyDescent="0.25">
      <c r="A552" s="79">
        <v>546</v>
      </c>
      <c r="B552" s="79" t="s">
        <v>64</v>
      </c>
      <c r="C552" s="120" t="s">
        <v>1078</v>
      </c>
      <c r="D552" s="596"/>
      <c r="E552" s="120"/>
      <c r="F552" s="62" t="s">
        <v>1079</v>
      </c>
      <c r="G552" s="476">
        <v>41871</v>
      </c>
      <c r="H552" s="122">
        <v>41871</v>
      </c>
      <c r="I552" s="68">
        <v>647.9</v>
      </c>
      <c r="J552" s="205">
        <v>647.9</v>
      </c>
      <c r="K552" s="205"/>
      <c r="L552" s="120" t="s">
        <v>16</v>
      </c>
      <c r="M552" s="122" t="s">
        <v>634</v>
      </c>
      <c r="N552" s="122">
        <v>41974</v>
      </c>
      <c r="O552" s="307"/>
      <c r="P552" s="182"/>
      <c r="Q552" s="182"/>
      <c r="R552" s="182"/>
      <c r="S552" s="182"/>
      <c r="T552" s="182"/>
    </row>
    <row r="553" spans="1:20" ht="45" hidden="1" customHeight="1" x14ac:dyDescent="0.25">
      <c r="A553" s="77">
        <v>547</v>
      </c>
      <c r="B553" s="77" t="s">
        <v>13</v>
      </c>
      <c r="C553" s="141" t="s">
        <v>1077</v>
      </c>
      <c r="D553" s="376"/>
      <c r="E553" s="141"/>
      <c r="F553" s="146" t="s">
        <v>1086</v>
      </c>
      <c r="G553" s="473">
        <v>41946</v>
      </c>
      <c r="H553" s="166">
        <v>41946</v>
      </c>
      <c r="I553" s="68">
        <v>1596.74</v>
      </c>
      <c r="J553" s="205">
        <v>1596.74</v>
      </c>
      <c r="K553" s="205"/>
      <c r="L553" s="141" t="s">
        <v>16</v>
      </c>
      <c r="M553" s="166">
        <v>41976</v>
      </c>
      <c r="N553" s="166">
        <v>42020</v>
      </c>
      <c r="O553" s="302"/>
      <c r="P553" s="146" t="s">
        <v>837</v>
      </c>
      <c r="Q553" s="146"/>
      <c r="R553" s="146"/>
      <c r="S553" s="146"/>
      <c r="T553" s="146"/>
    </row>
    <row r="554" spans="1:20" ht="45" hidden="1" customHeight="1" x14ac:dyDescent="0.25">
      <c r="A554" s="77">
        <v>548</v>
      </c>
      <c r="B554" s="77" t="s">
        <v>69</v>
      </c>
      <c r="C554" s="141" t="s">
        <v>1080</v>
      </c>
      <c r="D554" s="376"/>
      <c r="E554" s="141"/>
      <c r="F554" s="146" t="s">
        <v>1081</v>
      </c>
      <c r="G554" s="473">
        <v>41948</v>
      </c>
      <c r="H554" s="166">
        <v>41948</v>
      </c>
      <c r="I554" s="68">
        <v>10.8</v>
      </c>
      <c r="J554" s="205">
        <v>12.96</v>
      </c>
      <c r="K554" s="205"/>
      <c r="L554" s="141" t="s">
        <v>16</v>
      </c>
      <c r="M554" s="166" t="s">
        <v>634</v>
      </c>
      <c r="N554" s="166">
        <v>41960</v>
      </c>
      <c r="O554" s="302"/>
      <c r="P554" s="146"/>
      <c r="Q554" s="146"/>
      <c r="R554" s="146"/>
      <c r="S554" s="146"/>
      <c r="T554" s="146"/>
    </row>
    <row r="555" spans="1:20" ht="45" hidden="1" customHeight="1" x14ac:dyDescent="0.25">
      <c r="A555" s="77">
        <v>549</v>
      </c>
      <c r="B555" s="77" t="s">
        <v>1082</v>
      </c>
      <c r="C555" s="141">
        <v>100000126</v>
      </c>
      <c r="D555" s="376"/>
      <c r="E555" s="141"/>
      <c r="F555" s="146" t="s">
        <v>1083</v>
      </c>
      <c r="G555" s="473">
        <v>41949</v>
      </c>
      <c r="H555" s="166">
        <v>41949</v>
      </c>
      <c r="I555" s="68">
        <v>92.8</v>
      </c>
      <c r="J555" s="205">
        <v>111.35</v>
      </c>
      <c r="K555" s="205"/>
      <c r="L555" s="141" t="s">
        <v>1084</v>
      </c>
      <c r="M555" s="166" t="s">
        <v>634</v>
      </c>
      <c r="N555" s="166">
        <v>41913</v>
      </c>
      <c r="O555" s="308"/>
      <c r="P555" s="146" t="s">
        <v>837</v>
      </c>
      <c r="Q555" s="146"/>
      <c r="R555" s="146"/>
      <c r="S555" s="146"/>
      <c r="T555" s="146"/>
    </row>
    <row r="556" spans="1:20" ht="15" hidden="1" customHeight="1" x14ac:dyDescent="0.25">
      <c r="A556" s="77">
        <v>550</v>
      </c>
      <c r="B556" s="77" t="s">
        <v>26</v>
      </c>
      <c r="C556" s="141">
        <v>100615</v>
      </c>
      <c r="D556" s="376"/>
      <c r="E556" s="141"/>
      <c r="F556" s="146" t="s">
        <v>1085</v>
      </c>
      <c r="G556" s="473">
        <v>41943</v>
      </c>
      <c r="H556" s="166">
        <v>41943</v>
      </c>
      <c r="I556" s="68">
        <v>25056.2</v>
      </c>
      <c r="J556" s="205">
        <v>25056.2</v>
      </c>
      <c r="K556" s="205"/>
      <c r="L556" s="141" t="s">
        <v>16</v>
      </c>
      <c r="M556" s="166">
        <v>41950</v>
      </c>
      <c r="N556" s="166"/>
      <c r="O556" s="303"/>
      <c r="P556" s="192">
        <v>165.77</v>
      </c>
      <c r="Q556" s="192"/>
      <c r="R556" s="192"/>
      <c r="S556" s="146"/>
      <c r="T556" s="146"/>
    </row>
    <row r="557" spans="1:20" ht="15" hidden="1" customHeight="1" x14ac:dyDescent="0.25">
      <c r="A557" s="77">
        <v>551</v>
      </c>
      <c r="B557" s="74" t="s">
        <v>5227</v>
      </c>
      <c r="C557" s="141" t="s">
        <v>1088</v>
      </c>
      <c r="D557" s="376"/>
      <c r="E557" s="141"/>
      <c r="F557" s="146" t="s">
        <v>1089</v>
      </c>
      <c r="G557" s="473">
        <v>41944</v>
      </c>
      <c r="H557" s="166">
        <v>41944</v>
      </c>
      <c r="I557" s="68">
        <v>54.51</v>
      </c>
      <c r="J557" s="205">
        <v>65.41</v>
      </c>
      <c r="K557" s="205"/>
      <c r="L557" s="141" t="s">
        <v>34</v>
      </c>
      <c r="M557" s="166">
        <v>41948</v>
      </c>
      <c r="N557" s="166" t="s">
        <v>5094</v>
      </c>
      <c r="O557" s="303"/>
      <c r="P557" s="146"/>
      <c r="Q557" s="146"/>
      <c r="R557" s="146"/>
      <c r="S557" s="146"/>
      <c r="T557" s="146"/>
    </row>
    <row r="558" spans="1:20" ht="30" hidden="1" customHeight="1" x14ac:dyDescent="0.25">
      <c r="A558" s="77">
        <v>552</v>
      </c>
      <c r="B558" s="77" t="s">
        <v>48</v>
      </c>
      <c r="C558" s="141">
        <v>63100</v>
      </c>
      <c r="D558" s="376"/>
      <c r="E558" s="141"/>
      <c r="F558" s="146" t="s">
        <v>1090</v>
      </c>
      <c r="G558" s="473">
        <v>41936</v>
      </c>
      <c r="H558" s="166">
        <v>41936</v>
      </c>
      <c r="I558" s="68">
        <v>87.18</v>
      </c>
      <c r="J558" s="205">
        <v>96.37</v>
      </c>
      <c r="K558" s="205"/>
      <c r="L558" s="141" t="s">
        <v>16</v>
      </c>
      <c r="M558" s="166">
        <v>41967</v>
      </c>
      <c r="N558" s="166">
        <v>41985</v>
      </c>
      <c r="O558" s="302"/>
      <c r="P558" s="146"/>
      <c r="Q558" s="146"/>
      <c r="R558" s="146"/>
      <c r="S558" s="146"/>
      <c r="T558" s="146" t="s">
        <v>1</v>
      </c>
    </row>
    <row r="559" spans="1:20" ht="45" hidden="1" customHeight="1" x14ac:dyDescent="0.25">
      <c r="A559" s="77">
        <v>553</v>
      </c>
      <c r="B559" s="77" t="s">
        <v>905</v>
      </c>
      <c r="C559" s="141" t="s">
        <v>1091</v>
      </c>
      <c r="D559" s="376"/>
      <c r="E559" s="141"/>
      <c r="F559" s="146" t="s">
        <v>1092</v>
      </c>
      <c r="G559" s="473">
        <v>41949</v>
      </c>
      <c r="H559" s="166">
        <v>41949</v>
      </c>
      <c r="I559" s="68">
        <v>6237</v>
      </c>
      <c r="J559" s="205">
        <v>7484.4</v>
      </c>
      <c r="K559" s="205"/>
      <c r="L559" s="141" t="s">
        <v>16</v>
      </c>
      <c r="M559" s="166">
        <v>41980</v>
      </c>
      <c r="N559" s="166">
        <v>42004</v>
      </c>
      <c r="O559" s="302"/>
      <c r="P559" s="146"/>
      <c r="Q559" s="146"/>
      <c r="R559" s="146"/>
      <c r="S559" s="146"/>
      <c r="T559" s="146"/>
    </row>
    <row r="560" spans="1:20" ht="15" hidden="1" customHeight="1" x14ac:dyDescent="0.25">
      <c r="A560" s="77">
        <v>554</v>
      </c>
      <c r="B560" s="77" t="s">
        <v>448</v>
      </c>
      <c r="C560" s="141">
        <v>54408606</v>
      </c>
      <c r="D560" s="376"/>
      <c r="E560" s="141"/>
      <c r="F560" s="146" t="s">
        <v>1093</v>
      </c>
      <c r="G560" s="473">
        <v>41939</v>
      </c>
      <c r="H560" s="166">
        <v>41939</v>
      </c>
      <c r="I560" s="68">
        <v>919.4</v>
      </c>
      <c r="J560" s="205">
        <v>1077.6400000000001</v>
      </c>
      <c r="K560" s="205"/>
      <c r="L560" s="141" t="s">
        <v>946</v>
      </c>
      <c r="M560" s="166">
        <v>41953</v>
      </c>
      <c r="N560" s="166">
        <v>41953</v>
      </c>
      <c r="O560" s="303"/>
      <c r="P560" s="146"/>
      <c r="Q560" s="146"/>
      <c r="R560" s="146"/>
      <c r="S560" s="146"/>
      <c r="T560" s="146"/>
    </row>
    <row r="561" spans="1:20" ht="15" hidden="1" customHeight="1" x14ac:dyDescent="0.25">
      <c r="A561" s="77">
        <v>555</v>
      </c>
      <c r="B561" s="77" t="s">
        <v>427</v>
      </c>
      <c r="C561" s="141" t="s">
        <v>1094</v>
      </c>
      <c r="D561" s="376"/>
      <c r="E561" s="141"/>
      <c r="F561" s="146" t="s">
        <v>1601</v>
      </c>
      <c r="G561" s="473">
        <v>41943</v>
      </c>
      <c r="H561" s="166">
        <v>41943</v>
      </c>
      <c r="I561" s="68">
        <v>151</v>
      </c>
      <c r="J561" s="205">
        <v>181.2</v>
      </c>
      <c r="K561" s="205"/>
      <c r="L561" s="141" t="s">
        <v>16</v>
      </c>
      <c r="M561" s="166" t="s">
        <v>1095</v>
      </c>
      <c r="N561" s="166">
        <v>41985</v>
      </c>
      <c r="O561" s="302"/>
      <c r="P561" s="146"/>
      <c r="Q561" s="146"/>
      <c r="R561" s="146"/>
      <c r="S561" s="146"/>
      <c r="T561" s="146"/>
    </row>
    <row r="562" spans="1:20" ht="15" hidden="1" customHeight="1" x14ac:dyDescent="0.25">
      <c r="A562" s="77">
        <v>556</v>
      </c>
      <c r="B562" s="77" t="s">
        <v>905</v>
      </c>
      <c r="C562" s="141" t="s">
        <v>1096</v>
      </c>
      <c r="D562" s="376"/>
      <c r="E562" s="141"/>
      <c r="F562" s="146" t="s">
        <v>1097</v>
      </c>
      <c r="G562" s="473">
        <v>41947</v>
      </c>
      <c r="H562" s="166">
        <v>41947</v>
      </c>
      <c r="I562" s="68">
        <v>4998.0200000000004</v>
      </c>
      <c r="J562" s="205">
        <v>5997.62</v>
      </c>
      <c r="K562" s="205"/>
      <c r="L562" s="141" t="s">
        <v>16</v>
      </c>
      <c r="M562" s="166">
        <v>41977</v>
      </c>
      <c r="N562" s="166">
        <v>41985</v>
      </c>
      <c r="O562" s="302"/>
      <c r="P562" s="146"/>
      <c r="Q562" s="146"/>
      <c r="R562" s="146"/>
      <c r="S562" s="146"/>
      <c r="T562" s="146"/>
    </row>
    <row r="563" spans="1:20" ht="30" hidden="1" customHeight="1" x14ac:dyDescent="0.25">
      <c r="A563" s="77">
        <v>557</v>
      </c>
      <c r="B563" s="77" t="s">
        <v>36</v>
      </c>
      <c r="C563" s="141" t="s">
        <v>1099</v>
      </c>
      <c r="D563" s="376"/>
      <c r="E563" s="141"/>
      <c r="F563" s="146" t="s">
        <v>1098</v>
      </c>
      <c r="G563" s="473">
        <v>41944</v>
      </c>
      <c r="H563" s="166">
        <v>41944</v>
      </c>
      <c r="I563" s="68">
        <v>67.349999999999994</v>
      </c>
      <c r="J563" s="205">
        <v>80.819999999999993</v>
      </c>
      <c r="K563" s="205"/>
      <c r="L563" s="141" t="s">
        <v>34</v>
      </c>
      <c r="M563" s="166">
        <v>41944</v>
      </c>
      <c r="N563" s="166" t="s">
        <v>5094</v>
      </c>
      <c r="O563" s="303"/>
      <c r="P563" s="146"/>
      <c r="Q563" s="146"/>
      <c r="R563" s="146"/>
      <c r="S563" s="146"/>
      <c r="T563" s="146"/>
    </row>
    <row r="564" spans="1:20" ht="30" hidden="1" customHeight="1" x14ac:dyDescent="0.25">
      <c r="A564" s="77">
        <v>558</v>
      </c>
      <c r="B564" s="77" t="s">
        <v>64</v>
      </c>
      <c r="C564" s="141" t="s">
        <v>1102</v>
      </c>
      <c r="D564" s="376"/>
      <c r="E564" s="141"/>
      <c r="F564" s="146" t="s">
        <v>1103</v>
      </c>
      <c r="G564" s="473">
        <v>41957</v>
      </c>
      <c r="H564" s="166">
        <v>41957</v>
      </c>
      <c r="I564" s="68">
        <v>2202.9</v>
      </c>
      <c r="J564" s="205">
        <v>2202.9</v>
      </c>
      <c r="K564" s="205"/>
      <c r="L564" s="141" t="s">
        <v>16</v>
      </c>
      <c r="M564" s="166" t="s">
        <v>634</v>
      </c>
      <c r="N564" s="166">
        <v>41974</v>
      </c>
      <c r="O564" s="302"/>
      <c r="P564" s="146"/>
      <c r="Q564" s="146"/>
      <c r="R564" s="146"/>
      <c r="S564" s="146"/>
      <c r="T564" s="146"/>
    </row>
    <row r="565" spans="1:20" ht="15" hidden="1" customHeight="1" x14ac:dyDescent="0.25">
      <c r="A565" s="77">
        <v>559</v>
      </c>
      <c r="B565" s="77" t="s">
        <v>625</v>
      </c>
      <c r="C565" s="141"/>
      <c r="D565" s="376"/>
      <c r="E565" s="141"/>
      <c r="F565" s="146" t="s">
        <v>1105</v>
      </c>
      <c r="G565" s="473">
        <v>41936</v>
      </c>
      <c r="H565" s="166">
        <v>41936</v>
      </c>
      <c r="I565" s="68">
        <v>1576.34</v>
      </c>
      <c r="J565" s="205">
        <v>1576.34</v>
      </c>
      <c r="K565" s="205"/>
      <c r="L565" s="141" t="s">
        <v>16</v>
      </c>
      <c r="M565" s="166" t="s">
        <v>634</v>
      </c>
      <c r="N565" s="166">
        <v>41960</v>
      </c>
      <c r="O565" s="302"/>
      <c r="P565" s="146"/>
      <c r="Q565" s="146"/>
      <c r="R565" s="146"/>
      <c r="S565" s="146"/>
      <c r="T565" s="146" t="s">
        <v>1</v>
      </c>
    </row>
    <row r="566" spans="1:20" ht="30" hidden="1" customHeight="1" x14ac:dyDescent="0.25">
      <c r="A566" s="77">
        <v>560</v>
      </c>
      <c r="B566" s="77" t="s">
        <v>1106</v>
      </c>
      <c r="C566" s="141" t="s">
        <v>1107</v>
      </c>
      <c r="D566" s="376"/>
      <c r="E566" s="141"/>
      <c r="F566" s="146" t="s">
        <v>1108</v>
      </c>
      <c r="G566" s="473">
        <v>41956</v>
      </c>
      <c r="H566" s="166">
        <v>41956</v>
      </c>
      <c r="I566" s="68">
        <v>532.71</v>
      </c>
      <c r="J566" s="205">
        <v>639.25</v>
      </c>
      <c r="K566" s="205"/>
      <c r="L566" s="141" t="s">
        <v>453</v>
      </c>
      <c r="M566" s="166" t="s">
        <v>634</v>
      </c>
      <c r="N566" s="166">
        <v>41960</v>
      </c>
      <c r="O566" s="302"/>
      <c r="P566" s="146"/>
      <c r="Q566" s="146"/>
      <c r="R566" s="146"/>
      <c r="S566" s="146"/>
      <c r="T566" s="146"/>
    </row>
    <row r="567" spans="1:20" ht="45" hidden="1" customHeight="1" x14ac:dyDescent="0.25">
      <c r="A567" s="77">
        <v>561</v>
      </c>
      <c r="B567" s="77" t="s">
        <v>1109</v>
      </c>
      <c r="C567" s="141">
        <v>14957269</v>
      </c>
      <c r="D567" s="376"/>
      <c r="E567" s="141"/>
      <c r="F567" s="146" t="s">
        <v>1110</v>
      </c>
      <c r="G567" s="473">
        <v>41953</v>
      </c>
      <c r="H567" s="166">
        <v>41953</v>
      </c>
      <c r="I567" s="68">
        <v>250</v>
      </c>
      <c r="J567" s="205">
        <v>300</v>
      </c>
      <c r="K567" s="205"/>
      <c r="L567" s="141" t="s">
        <v>727</v>
      </c>
      <c r="M567" s="166">
        <v>41983</v>
      </c>
      <c r="N567" s="166">
        <v>42020</v>
      </c>
      <c r="O567" s="302"/>
      <c r="P567" s="146"/>
      <c r="Q567" s="146"/>
      <c r="R567" s="146"/>
      <c r="S567" s="146"/>
      <c r="T567" s="146" t="s">
        <v>1</v>
      </c>
    </row>
    <row r="568" spans="1:20" ht="15" hidden="1" customHeight="1" x14ac:dyDescent="0.25">
      <c r="A568" s="77">
        <v>562</v>
      </c>
      <c r="B568" s="77" t="s">
        <v>39</v>
      </c>
      <c r="C568" s="141" t="s">
        <v>1111</v>
      </c>
      <c r="D568" s="376"/>
      <c r="E568" s="141"/>
      <c r="F568" s="146" t="s">
        <v>237</v>
      </c>
      <c r="G568" s="473">
        <v>41958</v>
      </c>
      <c r="H568" s="166">
        <v>41958</v>
      </c>
      <c r="I568" s="68">
        <v>36.11</v>
      </c>
      <c r="J568" s="205">
        <v>43.33</v>
      </c>
      <c r="K568" s="205"/>
      <c r="L568" s="141" t="s">
        <v>34</v>
      </c>
      <c r="M568" s="166">
        <v>41968</v>
      </c>
      <c r="N568" s="166">
        <v>41968</v>
      </c>
      <c r="O568" s="303"/>
      <c r="P568" s="146"/>
      <c r="Q568" s="146"/>
      <c r="R568" s="146"/>
      <c r="S568" s="146"/>
      <c r="T568" s="146"/>
    </row>
    <row r="569" spans="1:20" ht="30" hidden="1" customHeight="1" x14ac:dyDescent="0.25">
      <c r="A569" s="77">
        <v>563</v>
      </c>
      <c r="B569" s="77" t="s">
        <v>72</v>
      </c>
      <c r="C569" s="141" t="s">
        <v>1113</v>
      </c>
      <c r="D569" s="376"/>
      <c r="E569" s="141"/>
      <c r="F569" s="146" t="s">
        <v>1115</v>
      </c>
      <c r="G569" s="473">
        <v>41835</v>
      </c>
      <c r="H569" s="166">
        <v>41835</v>
      </c>
      <c r="I569" s="68">
        <v>93</v>
      </c>
      <c r="J569" s="205">
        <v>93</v>
      </c>
      <c r="K569" s="205"/>
      <c r="L569" s="141" t="s">
        <v>16</v>
      </c>
      <c r="M569" s="166">
        <v>41939</v>
      </c>
      <c r="N569" s="166">
        <v>42019</v>
      </c>
      <c r="O569" s="302"/>
      <c r="P569" s="146"/>
      <c r="Q569" s="146"/>
      <c r="R569" s="146"/>
      <c r="S569" s="146"/>
      <c r="T569" s="146"/>
    </row>
    <row r="570" spans="1:20" ht="15" hidden="1" customHeight="1" x14ac:dyDescent="0.25">
      <c r="A570" s="77">
        <v>564</v>
      </c>
      <c r="B570" s="77" t="s">
        <v>36</v>
      </c>
      <c r="C570" s="141" t="s">
        <v>1116</v>
      </c>
      <c r="D570" s="376"/>
      <c r="E570" s="141"/>
      <c r="F570" s="146" t="s">
        <v>1040</v>
      </c>
      <c r="G570" s="473">
        <v>41957</v>
      </c>
      <c r="H570" s="166">
        <v>41957</v>
      </c>
      <c r="I570" s="68">
        <v>80</v>
      </c>
      <c r="J570" s="205">
        <v>96</v>
      </c>
      <c r="K570" s="205"/>
      <c r="L570" s="141" t="s">
        <v>34</v>
      </c>
      <c r="M570" s="166">
        <v>41968</v>
      </c>
      <c r="N570" s="166">
        <v>41968</v>
      </c>
      <c r="O570" s="303"/>
      <c r="P570" s="146"/>
      <c r="Q570" s="146"/>
      <c r="R570" s="146"/>
      <c r="S570" s="146"/>
      <c r="T570" s="146"/>
    </row>
    <row r="571" spans="1:20" ht="15" hidden="1" customHeight="1" x14ac:dyDescent="0.25">
      <c r="A571" s="77">
        <v>565</v>
      </c>
      <c r="B571" s="77" t="s">
        <v>84</v>
      </c>
      <c r="C571" s="141">
        <v>134776</v>
      </c>
      <c r="D571" s="376"/>
      <c r="E571" s="141"/>
      <c r="F571" s="146" t="s">
        <v>1117</v>
      </c>
      <c r="G571" s="473">
        <v>41869</v>
      </c>
      <c r="H571" s="166">
        <v>41869</v>
      </c>
      <c r="I571" s="137">
        <f>+J571*1.381</f>
        <v>140.86199999999999</v>
      </c>
      <c r="J571" s="208">
        <v>102</v>
      </c>
      <c r="K571" s="208"/>
      <c r="L571" s="141" t="s">
        <v>28</v>
      </c>
      <c r="M571" s="166">
        <v>41900</v>
      </c>
      <c r="N571" s="164">
        <v>41978</v>
      </c>
      <c r="O571" s="302"/>
      <c r="P571" s="146"/>
      <c r="Q571" s="146"/>
      <c r="R571" s="146"/>
      <c r="S571" s="146"/>
      <c r="T571" s="146" t="s">
        <v>3</v>
      </c>
    </row>
    <row r="572" spans="1:20" ht="15" hidden="1" customHeight="1" x14ac:dyDescent="0.25">
      <c r="A572" s="77">
        <v>566</v>
      </c>
      <c r="B572" s="77" t="s">
        <v>84</v>
      </c>
      <c r="C572" s="141">
        <v>134778</v>
      </c>
      <c r="D572" s="376"/>
      <c r="E572" s="141"/>
      <c r="F572" s="146" t="s">
        <v>1118</v>
      </c>
      <c r="G572" s="473">
        <v>41869</v>
      </c>
      <c r="H572" s="166">
        <v>41869</v>
      </c>
      <c r="I572" s="137">
        <f>+J572*1.381</f>
        <v>248.58</v>
      </c>
      <c r="J572" s="208">
        <v>180</v>
      </c>
      <c r="K572" s="208"/>
      <c r="L572" s="141" t="s">
        <v>1053</v>
      </c>
      <c r="M572" s="166">
        <v>41900</v>
      </c>
      <c r="N572" s="164">
        <v>41978</v>
      </c>
      <c r="O572" s="309" t="s">
        <v>6155</v>
      </c>
      <c r="P572" s="146"/>
      <c r="Q572" s="146"/>
      <c r="R572" s="146"/>
      <c r="S572" s="146"/>
      <c r="T572" s="146" t="s">
        <v>3</v>
      </c>
    </row>
    <row r="573" spans="1:20" ht="15" hidden="1" customHeight="1" x14ac:dyDescent="0.25">
      <c r="A573" s="77">
        <v>567</v>
      </c>
      <c r="B573" s="77" t="s">
        <v>84</v>
      </c>
      <c r="C573" s="141">
        <v>135381</v>
      </c>
      <c r="D573" s="376"/>
      <c r="E573" s="141"/>
      <c r="F573" s="146" t="s">
        <v>1119</v>
      </c>
      <c r="G573" s="473">
        <v>41898</v>
      </c>
      <c r="H573" s="166">
        <v>41898</v>
      </c>
      <c r="I573" s="137">
        <f>+J573*1.381</f>
        <v>140.86199999999999</v>
      </c>
      <c r="J573" s="208">
        <v>102</v>
      </c>
      <c r="K573" s="208"/>
      <c r="L573" s="141" t="s">
        <v>28</v>
      </c>
      <c r="M573" s="166">
        <v>41928</v>
      </c>
      <c r="N573" s="164">
        <v>41978</v>
      </c>
      <c r="O573" s="302"/>
      <c r="P573" s="146"/>
      <c r="Q573" s="146"/>
      <c r="R573" s="146"/>
      <c r="S573" s="146"/>
      <c r="T573" s="146" t="s">
        <v>3</v>
      </c>
    </row>
    <row r="574" spans="1:20" ht="15" hidden="1" customHeight="1" x14ac:dyDescent="0.25">
      <c r="A574" s="77">
        <v>568</v>
      </c>
      <c r="B574" s="77" t="s">
        <v>84</v>
      </c>
      <c r="C574" s="141">
        <v>134016</v>
      </c>
      <c r="D574" s="376"/>
      <c r="E574" s="141"/>
      <c r="F574" s="146" t="s">
        <v>1120</v>
      </c>
      <c r="G574" s="473">
        <v>41820</v>
      </c>
      <c r="H574" s="166">
        <v>41820</v>
      </c>
      <c r="I574" s="137">
        <f>+J574*1.381</f>
        <v>198.864</v>
      </c>
      <c r="J574" s="208">
        <v>144</v>
      </c>
      <c r="K574" s="208"/>
      <c r="L574" s="141" t="s">
        <v>28</v>
      </c>
      <c r="M574" s="166">
        <v>41850</v>
      </c>
      <c r="N574" s="164">
        <v>41978</v>
      </c>
      <c r="O574" s="302"/>
      <c r="P574" s="146"/>
      <c r="Q574" s="146"/>
      <c r="R574" s="146"/>
      <c r="S574" s="146"/>
      <c r="T574" s="146" t="s">
        <v>3</v>
      </c>
    </row>
    <row r="575" spans="1:20" ht="15" hidden="1" customHeight="1" x14ac:dyDescent="0.25">
      <c r="A575" s="77">
        <v>569</v>
      </c>
      <c r="B575" s="77" t="s">
        <v>84</v>
      </c>
      <c r="C575" s="141">
        <v>134017</v>
      </c>
      <c r="D575" s="376"/>
      <c r="E575" s="141"/>
      <c r="F575" s="146" t="s">
        <v>1121</v>
      </c>
      <c r="G575" s="473">
        <v>41820</v>
      </c>
      <c r="H575" s="166">
        <v>41820</v>
      </c>
      <c r="I575" s="137">
        <f>+J575*1.381</f>
        <v>145.005</v>
      </c>
      <c r="J575" s="208">
        <v>105</v>
      </c>
      <c r="K575" s="208"/>
      <c r="L575" s="141" t="s">
        <v>16</v>
      </c>
      <c r="M575" s="166">
        <v>41850</v>
      </c>
      <c r="N575" s="164">
        <v>41978</v>
      </c>
      <c r="O575" s="302"/>
      <c r="P575" s="180"/>
      <c r="Q575" s="180"/>
      <c r="R575" s="180"/>
      <c r="S575" s="180"/>
      <c r="T575" s="146" t="s">
        <v>3</v>
      </c>
    </row>
    <row r="576" spans="1:20" ht="15" hidden="1" customHeight="1" x14ac:dyDescent="0.25">
      <c r="A576" s="77">
        <v>570</v>
      </c>
      <c r="B576" s="77" t="s">
        <v>36</v>
      </c>
      <c r="C576" s="141">
        <v>73378741</v>
      </c>
      <c r="D576" s="376"/>
      <c r="E576" s="141"/>
      <c r="F576" s="146" t="s">
        <v>1122</v>
      </c>
      <c r="G576" s="473">
        <v>41943</v>
      </c>
      <c r="H576" s="166">
        <v>41943</v>
      </c>
      <c r="I576" s="68">
        <v>3203.87</v>
      </c>
      <c r="J576" s="205">
        <v>3841.44</v>
      </c>
      <c r="K576" s="205"/>
      <c r="L576" s="141" t="s">
        <v>34</v>
      </c>
      <c r="M576" s="166">
        <v>41973</v>
      </c>
      <c r="N576" s="166" t="s">
        <v>5094</v>
      </c>
      <c r="O576" s="303"/>
      <c r="P576" s="146"/>
      <c r="Q576" s="146"/>
      <c r="R576" s="146"/>
      <c r="S576" s="146"/>
      <c r="T576" s="183"/>
    </row>
    <row r="577" spans="1:20" ht="15" hidden="1" customHeight="1" x14ac:dyDescent="0.25">
      <c r="A577" s="77">
        <v>571</v>
      </c>
      <c r="B577" s="74" t="s">
        <v>4303</v>
      </c>
      <c r="C577" s="141" t="s">
        <v>1123</v>
      </c>
      <c r="D577" s="376"/>
      <c r="E577" s="141"/>
      <c r="F577" s="146" t="s">
        <v>1124</v>
      </c>
      <c r="G577" s="473">
        <v>41961</v>
      </c>
      <c r="H577" s="166">
        <v>41961</v>
      </c>
      <c r="I577" s="68">
        <v>338</v>
      </c>
      <c r="J577" s="205">
        <v>356.59</v>
      </c>
      <c r="K577" s="205"/>
      <c r="L577" s="141" t="s">
        <v>16</v>
      </c>
      <c r="M577" s="166" t="s">
        <v>634</v>
      </c>
      <c r="N577" s="166">
        <v>41974</v>
      </c>
      <c r="O577" s="302"/>
      <c r="P577" s="146"/>
      <c r="Q577" s="146"/>
      <c r="R577" s="146"/>
      <c r="S577" s="146"/>
      <c r="T577" s="146"/>
    </row>
    <row r="578" spans="1:20" ht="45" hidden="1" customHeight="1" x14ac:dyDescent="0.25">
      <c r="A578" s="77">
        <v>572</v>
      </c>
      <c r="B578" s="77" t="s">
        <v>792</v>
      </c>
      <c r="C578" s="141" t="s">
        <v>1125</v>
      </c>
      <c r="D578" s="376"/>
      <c r="E578" s="141"/>
      <c r="F578" s="146" t="s">
        <v>1126</v>
      </c>
      <c r="G578" s="473">
        <v>41953</v>
      </c>
      <c r="H578" s="166">
        <v>41953</v>
      </c>
      <c r="I578" s="68">
        <v>1984</v>
      </c>
      <c r="J578" s="205">
        <v>2380.8000000000002</v>
      </c>
      <c r="K578" s="205"/>
      <c r="L578" s="141" t="s">
        <v>894</v>
      </c>
      <c r="M578" s="166">
        <v>42004</v>
      </c>
      <c r="N578" s="166">
        <v>42004</v>
      </c>
      <c r="O578" s="302"/>
      <c r="P578" s="146" t="s">
        <v>837</v>
      </c>
      <c r="Q578" s="146"/>
      <c r="R578" s="146"/>
      <c r="S578" s="146"/>
      <c r="T578" s="146"/>
    </row>
    <row r="579" spans="1:20" ht="45" hidden="1" customHeight="1" x14ac:dyDescent="0.25">
      <c r="A579" s="77">
        <v>573</v>
      </c>
      <c r="B579" s="77" t="s">
        <v>13</v>
      </c>
      <c r="C579" s="141" t="s">
        <v>1127</v>
      </c>
      <c r="D579" s="376"/>
      <c r="E579" s="141"/>
      <c r="F579" s="146" t="s">
        <v>1128</v>
      </c>
      <c r="G579" s="473">
        <v>41962</v>
      </c>
      <c r="H579" s="166">
        <v>41962</v>
      </c>
      <c r="I579" s="68">
        <v>1411.76</v>
      </c>
      <c r="J579" s="205">
        <v>1411.76</v>
      </c>
      <c r="K579" s="205"/>
      <c r="L579" s="141" t="s">
        <v>16</v>
      </c>
      <c r="M579" s="166">
        <v>41992</v>
      </c>
      <c r="N579" s="166">
        <v>42020</v>
      </c>
      <c r="O579" s="302"/>
      <c r="P579" s="146" t="s">
        <v>837</v>
      </c>
      <c r="Q579" s="146"/>
      <c r="R579" s="146"/>
      <c r="S579" s="146"/>
      <c r="T579" s="146"/>
    </row>
    <row r="580" spans="1:20" ht="15" hidden="1" customHeight="1" x14ac:dyDescent="0.25">
      <c r="A580" s="77">
        <v>574</v>
      </c>
      <c r="B580" s="77" t="s">
        <v>95</v>
      </c>
      <c r="C580" s="141" t="s">
        <v>1130</v>
      </c>
      <c r="D580" s="376"/>
      <c r="E580" s="141"/>
      <c r="F580" s="146" t="s">
        <v>846</v>
      </c>
      <c r="G580" s="473">
        <v>41944</v>
      </c>
      <c r="H580" s="166">
        <v>41944</v>
      </c>
      <c r="I580" s="68">
        <v>37.33</v>
      </c>
      <c r="J580" s="205">
        <v>44.8</v>
      </c>
      <c r="K580" s="205"/>
      <c r="L580" s="141" t="s">
        <v>34</v>
      </c>
      <c r="M580" s="166">
        <v>41974</v>
      </c>
      <c r="N580" s="167" t="s">
        <v>5094</v>
      </c>
      <c r="O580" s="303"/>
      <c r="P580" s="180"/>
      <c r="Q580" s="180"/>
      <c r="R580" s="180"/>
      <c r="S580" s="180"/>
      <c r="T580" s="146" t="s">
        <v>1</v>
      </c>
    </row>
    <row r="581" spans="1:20" ht="30" hidden="1" customHeight="1" x14ac:dyDescent="0.25">
      <c r="A581" s="79">
        <v>575</v>
      </c>
      <c r="B581" s="79" t="s">
        <v>1131</v>
      </c>
      <c r="C581" s="120"/>
      <c r="D581" s="596"/>
      <c r="E581" s="120"/>
      <c r="F581" s="62" t="s">
        <v>1132</v>
      </c>
      <c r="G581" s="476">
        <v>41947</v>
      </c>
      <c r="H581" s="122">
        <v>41947</v>
      </c>
      <c r="I581" s="68">
        <v>113</v>
      </c>
      <c r="J581" s="205">
        <v>113</v>
      </c>
      <c r="K581" s="205"/>
      <c r="L581" s="120" t="s">
        <v>5527</v>
      </c>
      <c r="M581" s="122">
        <v>41977</v>
      </c>
      <c r="N581" s="122">
        <v>41981</v>
      </c>
      <c r="O581" s="307"/>
      <c r="P581" s="129"/>
      <c r="Q581" s="129"/>
      <c r="R581" s="129"/>
      <c r="S581" s="129"/>
      <c r="T581" s="62" t="s">
        <v>3</v>
      </c>
    </row>
    <row r="582" spans="1:20" ht="30" hidden="1" customHeight="1" x14ac:dyDescent="0.25">
      <c r="A582" s="77">
        <v>576</v>
      </c>
      <c r="B582" s="77" t="s">
        <v>64</v>
      </c>
      <c r="C582" s="141" t="s">
        <v>1133</v>
      </c>
      <c r="D582" s="376"/>
      <c r="E582" s="141"/>
      <c r="F582" s="146" t="s">
        <v>1134</v>
      </c>
      <c r="G582" s="473">
        <v>41967</v>
      </c>
      <c r="H582" s="166">
        <v>41967</v>
      </c>
      <c r="I582" s="68">
        <v>3887.4</v>
      </c>
      <c r="J582" s="205">
        <v>3887.4</v>
      </c>
      <c r="K582" s="205"/>
      <c r="L582" s="141" t="s">
        <v>894</v>
      </c>
      <c r="M582" s="166" t="s">
        <v>634</v>
      </c>
      <c r="N582" s="166">
        <v>42004</v>
      </c>
      <c r="O582" s="302"/>
      <c r="P582" s="146"/>
      <c r="Q582" s="146"/>
      <c r="R582" s="146"/>
      <c r="S582" s="146"/>
      <c r="T582" s="146"/>
    </row>
    <row r="583" spans="1:20" ht="15" hidden="1" customHeight="1" x14ac:dyDescent="0.25">
      <c r="A583" s="77">
        <v>577</v>
      </c>
      <c r="B583" s="77" t="s">
        <v>1135</v>
      </c>
      <c r="C583" s="141">
        <v>182287</v>
      </c>
      <c r="D583" s="376"/>
      <c r="E583" s="141"/>
      <c r="F583" s="146" t="s">
        <v>1136</v>
      </c>
      <c r="G583" s="473">
        <v>41948</v>
      </c>
      <c r="H583" s="166">
        <v>41948</v>
      </c>
      <c r="I583" s="68">
        <v>366.96</v>
      </c>
      <c r="J583" s="205">
        <v>440.35</v>
      </c>
      <c r="K583" s="205"/>
      <c r="L583" s="141" t="s">
        <v>16</v>
      </c>
      <c r="M583" s="166">
        <v>41949</v>
      </c>
      <c r="N583" s="166"/>
      <c r="O583" s="303"/>
      <c r="P583" s="146"/>
      <c r="Q583" s="146"/>
      <c r="R583" s="146"/>
      <c r="S583" s="146"/>
      <c r="T583" s="146"/>
    </row>
    <row r="584" spans="1:20" ht="15" hidden="1" customHeight="1" x14ac:dyDescent="0.25">
      <c r="A584" s="79">
        <v>578</v>
      </c>
      <c r="B584" s="79" t="s">
        <v>1276</v>
      </c>
      <c r="C584" s="141" t="s">
        <v>1137</v>
      </c>
      <c r="D584" s="376"/>
      <c r="E584" s="141"/>
      <c r="F584" s="146" t="s">
        <v>1138</v>
      </c>
      <c r="G584" s="473">
        <v>41948</v>
      </c>
      <c r="H584" s="166">
        <v>41948</v>
      </c>
      <c r="I584" s="68">
        <v>249</v>
      </c>
      <c r="J584" s="205">
        <v>298.8</v>
      </c>
      <c r="K584" s="205"/>
      <c r="L584" s="141" t="s">
        <v>16</v>
      </c>
      <c r="M584" s="166">
        <v>41949</v>
      </c>
      <c r="N584" s="166">
        <v>41949</v>
      </c>
      <c r="O584" s="302"/>
      <c r="P584" s="146"/>
      <c r="Q584" s="146"/>
      <c r="R584" s="146"/>
      <c r="S584" s="146"/>
      <c r="T584" s="146"/>
    </row>
    <row r="585" spans="1:20" ht="15" hidden="1" customHeight="1" x14ac:dyDescent="0.25">
      <c r="A585" s="71">
        <v>579</v>
      </c>
      <c r="B585" s="71" t="s">
        <v>42</v>
      </c>
      <c r="C585" s="174" t="s">
        <v>1140</v>
      </c>
      <c r="D585" s="376"/>
      <c r="E585" s="141"/>
      <c r="F585" s="146" t="s">
        <v>1139</v>
      </c>
      <c r="G585" s="473">
        <v>41943</v>
      </c>
      <c r="H585" s="166">
        <v>41943</v>
      </c>
      <c r="I585" s="68">
        <v>3028.24</v>
      </c>
      <c r="J585" s="205">
        <v>3028.24</v>
      </c>
      <c r="K585" s="205"/>
      <c r="L585" s="141" t="s">
        <v>16</v>
      </c>
      <c r="M585" s="166">
        <v>41967</v>
      </c>
      <c r="N585" s="166"/>
      <c r="O585" s="303"/>
      <c r="P585" s="146"/>
      <c r="Q585" s="146"/>
      <c r="R585" s="146"/>
      <c r="S585" s="146"/>
      <c r="T585" s="146"/>
    </row>
    <row r="586" spans="1:20" ht="30" hidden="1" customHeight="1" x14ac:dyDescent="0.25">
      <c r="A586" s="77">
        <v>580</v>
      </c>
      <c r="B586" s="77" t="s">
        <v>1141</v>
      </c>
      <c r="C586" s="141" t="s">
        <v>1142</v>
      </c>
      <c r="D586" s="376"/>
      <c r="E586" s="141"/>
      <c r="F586" s="146" t="s">
        <v>1143</v>
      </c>
      <c r="G586" s="473">
        <v>41969</v>
      </c>
      <c r="H586" s="166">
        <v>41969</v>
      </c>
      <c r="I586" s="68">
        <v>736.5</v>
      </c>
      <c r="J586" s="205">
        <v>736.5</v>
      </c>
      <c r="K586" s="205"/>
      <c r="L586" s="141" t="s">
        <v>16</v>
      </c>
      <c r="M586" s="166" t="s">
        <v>634</v>
      </c>
      <c r="N586" s="166">
        <v>41974</v>
      </c>
      <c r="O586" s="302"/>
      <c r="P586" s="180"/>
      <c r="Q586" s="180"/>
      <c r="R586" s="180"/>
      <c r="S586" s="180"/>
      <c r="T586" s="146" t="s">
        <v>1</v>
      </c>
    </row>
    <row r="587" spans="1:20" ht="15" hidden="1" customHeight="1" x14ac:dyDescent="0.25">
      <c r="A587" s="77">
        <v>581</v>
      </c>
      <c r="B587" s="77" t="s">
        <v>1145</v>
      </c>
      <c r="C587" s="141" t="s">
        <v>1146</v>
      </c>
      <c r="D587" s="376"/>
      <c r="E587" s="141"/>
      <c r="F587" s="146" t="s">
        <v>1147</v>
      </c>
      <c r="G587" s="473">
        <v>41968</v>
      </c>
      <c r="H587" s="166">
        <v>41968</v>
      </c>
      <c r="I587" s="68">
        <v>839.17</v>
      </c>
      <c r="J587" s="205">
        <v>1007</v>
      </c>
      <c r="K587" s="205"/>
      <c r="L587" s="141" t="s">
        <v>16</v>
      </c>
      <c r="M587" s="166">
        <v>41998</v>
      </c>
      <c r="N587" s="166">
        <v>41985</v>
      </c>
      <c r="O587" s="302"/>
      <c r="P587" s="146"/>
      <c r="Q587" s="146"/>
      <c r="R587" s="146"/>
      <c r="S587" s="146"/>
      <c r="T587" s="146"/>
    </row>
    <row r="588" spans="1:20" ht="30" hidden="1" customHeight="1" x14ac:dyDescent="0.25">
      <c r="A588" s="77">
        <v>582</v>
      </c>
      <c r="B588" s="77" t="s">
        <v>26</v>
      </c>
      <c r="C588" s="141">
        <v>100646</v>
      </c>
      <c r="D588" s="376"/>
      <c r="E588" s="141"/>
      <c r="F588" s="146" t="s">
        <v>1150</v>
      </c>
      <c r="G588" s="473">
        <v>41973</v>
      </c>
      <c r="H588" s="166">
        <v>41973</v>
      </c>
      <c r="I588" s="68">
        <v>7665.82</v>
      </c>
      <c r="J588" s="205">
        <v>7665.82</v>
      </c>
      <c r="K588" s="205"/>
      <c r="L588" s="141" t="s">
        <v>16</v>
      </c>
      <c r="M588" s="166" t="s">
        <v>634</v>
      </c>
      <c r="N588" s="166">
        <v>41975</v>
      </c>
      <c r="O588" s="302"/>
      <c r="P588" s="180"/>
      <c r="Q588" s="180"/>
      <c r="R588" s="180"/>
      <c r="S588" s="180"/>
      <c r="T588" s="146" t="s">
        <v>3312</v>
      </c>
    </row>
    <row r="589" spans="1:20" ht="45" hidden="1" customHeight="1" x14ac:dyDescent="0.25">
      <c r="A589" s="77">
        <v>583</v>
      </c>
      <c r="B589" s="77" t="s">
        <v>26</v>
      </c>
      <c r="C589" s="141">
        <v>113190</v>
      </c>
      <c r="D589" s="376"/>
      <c r="E589" s="141"/>
      <c r="F589" s="146" t="s">
        <v>1151</v>
      </c>
      <c r="G589" s="473">
        <v>41974</v>
      </c>
      <c r="H589" s="166">
        <v>41974</v>
      </c>
      <c r="I589" s="68">
        <v>7168.47</v>
      </c>
      <c r="J589" s="205">
        <v>7168.47</v>
      </c>
      <c r="K589" s="205"/>
      <c r="L589" s="141" t="s">
        <v>16</v>
      </c>
      <c r="M589" s="166">
        <v>42014</v>
      </c>
      <c r="N589" s="166">
        <v>41975</v>
      </c>
      <c r="O589" s="302"/>
      <c r="P589" s="146"/>
      <c r="Q589" s="146"/>
      <c r="R589" s="146"/>
      <c r="S589" s="146"/>
      <c r="T589" s="146"/>
    </row>
    <row r="590" spans="1:20" ht="15" hidden="1" customHeight="1" x14ac:dyDescent="0.25">
      <c r="A590" s="74">
        <v>584</v>
      </c>
      <c r="B590" s="74" t="s">
        <v>938</v>
      </c>
      <c r="C590" s="141"/>
      <c r="D590" s="376"/>
      <c r="E590" s="141"/>
      <c r="F590" s="146" t="s">
        <v>1152</v>
      </c>
      <c r="G590" s="473">
        <v>41974</v>
      </c>
      <c r="H590" s="166">
        <v>41974</v>
      </c>
      <c r="I590" s="68">
        <v>1850</v>
      </c>
      <c r="J590" s="205">
        <v>1850</v>
      </c>
      <c r="K590" s="205"/>
      <c r="L590" s="141" t="s">
        <v>16</v>
      </c>
      <c r="M590" s="166" t="s">
        <v>634</v>
      </c>
      <c r="N590" s="166">
        <v>41975</v>
      </c>
      <c r="O590" s="302"/>
      <c r="P590" s="146"/>
      <c r="Q590" s="146"/>
      <c r="R590" s="146"/>
      <c r="S590" s="146"/>
      <c r="T590" s="146"/>
    </row>
    <row r="591" spans="1:20" ht="30" hidden="1" customHeight="1" x14ac:dyDescent="0.25">
      <c r="A591" s="77">
        <v>585</v>
      </c>
      <c r="B591" s="77" t="s">
        <v>59</v>
      </c>
      <c r="C591" s="146" t="s">
        <v>1157</v>
      </c>
      <c r="D591" s="376"/>
      <c r="E591" s="141"/>
      <c r="F591" s="146" t="s">
        <v>1156</v>
      </c>
      <c r="G591" s="473">
        <v>41973</v>
      </c>
      <c r="H591" s="166">
        <v>41973</v>
      </c>
      <c r="I591" s="68">
        <v>315.83</v>
      </c>
      <c r="J591" s="205">
        <v>379</v>
      </c>
      <c r="K591" s="205"/>
      <c r="L591" s="141" t="s">
        <v>16</v>
      </c>
      <c r="M591" s="166">
        <v>42004</v>
      </c>
      <c r="N591" s="166">
        <v>42018</v>
      </c>
      <c r="O591" s="302"/>
      <c r="P591" s="146"/>
      <c r="Q591" s="146"/>
      <c r="R591" s="146"/>
      <c r="S591" s="146"/>
      <c r="T591" s="146"/>
    </row>
    <row r="592" spans="1:20" ht="45" hidden="1" customHeight="1" x14ac:dyDescent="0.25">
      <c r="A592" s="77">
        <v>586</v>
      </c>
      <c r="B592" s="77" t="s">
        <v>1153</v>
      </c>
      <c r="C592" s="141" t="s">
        <v>1154</v>
      </c>
      <c r="D592" s="376"/>
      <c r="E592" s="141"/>
      <c r="F592" s="146" t="s">
        <v>1155</v>
      </c>
      <c r="G592" s="473">
        <v>41971</v>
      </c>
      <c r="H592" s="166">
        <v>41971</v>
      </c>
      <c r="I592" s="68">
        <v>2028</v>
      </c>
      <c r="J592" s="205">
        <v>2433.6</v>
      </c>
      <c r="K592" s="205"/>
      <c r="L592" s="141" t="s">
        <v>16</v>
      </c>
      <c r="M592" s="166">
        <v>42019</v>
      </c>
      <c r="N592" s="166">
        <v>42037</v>
      </c>
      <c r="O592" s="302"/>
      <c r="P592" s="146" t="s">
        <v>837</v>
      </c>
      <c r="Q592" s="146"/>
      <c r="R592" s="146"/>
      <c r="S592" s="146"/>
      <c r="T592" s="146"/>
    </row>
    <row r="593" spans="1:23" ht="45" hidden="1" customHeight="1" x14ac:dyDescent="0.25">
      <c r="A593" s="77">
        <v>587</v>
      </c>
      <c r="B593" s="77" t="s">
        <v>441</v>
      </c>
      <c r="C593" s="141" t="s">
        <v>965</v>
      </c>
      <c r="D593" s="376"/>
      <c r="E593" s="141"/>
      <c r="F593" s="146" t="s">
        <v>1158</v>
      </c>
      <c r="G593" s="473">
        <v>41974</v>
      </c>
      <c r="H593" s="166">
        <v>41974</v>
      </c>
      <c r="I593" s="68">
        <v>385.35</v>
      </c>
      <c r="J593" s="205">
        <v>462.42</v>
      </c>
      <c r="K593" s="205"/>
      <c r="L593" s="141" t="s">
        <v>16</v>
      </c>
      <c r="M593" s="166" t="s">
        <v>634</v>
      </c>
      <c r="N593" s="166">
        <v>42003</v>
      </c>
      <c r="O593" s="302"/>
      <c r="P593" s="183" t="s">
        <v>837</v>
      </c>
      <c r="Q593" s="146"/>
      <c r="R593" s="146"/>
      <c r="S593" s="146"/>
      <c r="T593" s="146"/>
    </row>
    <row r="594" spans="1:23" ht="15" hidden="1" customHeight="1" x14ac:dyDescent="0.25">
      <c r="A594" s="77">
        <v>588</v>
      </c>
      <c r="B594" s="77" t="s">
        <v>448</v>
      </c>
      <c r="C594" s="141">
        <v>54483565</v>
      </c>
      <c r="D594" s="376"/>
      <c r="E594" s="141"/>
      <c r="F594" s="146" t="s">
        <v>1159</v>
      </c>
      <c r="G594" s="473">
        <v>41964</v>
      </c>
      <c r="H594" s="166">
        <v>41964</v>
      </c>
      <c r="I594" s="68">
        <v>919.4</v>
      </c>
      <c r="J594" s="205">
        <v>1077.6400000000001</v>
      </c>
      <c r="K594" s="205"/>
      <c r="L594" s="141" t="s">
        <v>946</v>
      </c>
      <c r="M594" s="166">
        <v>41983</v>
      </c>
      <c r="N594" s="166">
        <v>41983</v>
      </c>
      <c r="O594" s="303"/>
      <c r="P594" s="146"/>
      <c r="Q594" s="146"/>
      <c r="R594" s="146"/>
      <c r="S594" s="146"/>
      <c r="T594" s="146"/>
    </row>
    <row r="595" spans="1:23" s="83" customFormat="1" ht="15" hidden="1" customHeight="1" x14ac:dyDescent="0.25">
      <c r="A595" s="112">
        <v>589</v>
      </c>
      <c r="B595" s="112" t="s">
        <v>1160</v>
      </c>
      <c r="C595" s="113">
        <v>10013068342</v>
      </c>
      <c r="D595" s="597"/>
      <c r="E595" s="113"/>
      <c r="F595" s="114" t="s">
        <v>1161</v>
      </c>
      <c r="G595" s="477">
        <v>41967</v>
      </c>
      <c r="H595" s="115">
        <v>41967</v>
      </c>
      <c r="I595" s="116">
        <v>3169.66</v>
      </c>
      <c r="J595" s="207">
        <v>3731.74</v>
      </c>
      <c r="K595" s="207"/>
      <c r="L595" s="114" t="s">
        <v>1162</v>
      </c>
      <c r="M595" s="409">
        <v>41981</v>
      </c>
      <c r="N595" s="115" t="s">
        <v>20</v>
      </c>
      <c r="O595" s="327" t="s">
        <v>5049</v>
      </c>
      <c r="P595" s="114"/>
      <c r="Q595" s="114"/>
      <c r="R595" s="114"/>
      <c r="S595" s="114"/>
      <c r="T595" s="114"/>
      <c r="U595" s="554"/>
      <c r="W595" s="50"/>
    </row>
    <row r="596" spans="1:23" ht="15" hidden="1" customHeight="1" x14ac:dyDescent="0.25">
      <c r="A596" s="77">
        <v>590</v>
      </c>
      <c r="B596" s="77" t="s">
        <v>625</v>
      </c>
      <c r="C596" s="141"/>
      <c r="D596" s="376"/>
      <c r="E596" s="141"/>
      <c r="F596" s="146" t="s">
        <v>1163</v>
      </c>
      <c r="G596" s="473">
        <v>41976</v>
      </c>
      <c r="H596" s="166">
        <v>41976</v>
      </c>
      <c r="I596" s="68">
        <v>1357.05</v>
      </c>
      <c r="J596" s="205">
        <v>1357.05</v>
      </c>
      <c r="K596" s="205"/>
      <c r="L596" s="141" t="s">
        <v>16</v>
      </c>
      <c r="M596" s="166">
        <v>42006</v>
      </c>
      <c r="N596" s="166">
        <v>41995</v>
      </c>
      <c r="O596" s="302"/>
      <c r="P596" s="180"/>
      <c r="Q596" s="180"/>
      <c r="R596" s="180"/>
      <c r="S596" s="180"/>
      <c r="T596" s="146" t="s">
        <v>1</v>
      </c>
    </row>
    <row r="597" spans="1:23" ht="45" hidden="1" customHeight="1" x14ac:dyDescent="0.25">
      <c r="A597" s="77">
        <v>591</v>
      </c>
      <c r="B597" s="77" t="s">
        <v>354</v>
      </c>
      <c r="C597" s="141">
        <v>1</v>
      </c>
      <c r="D597" s="376"/>
      <c r="E597" s="141"/>
      <c r="F597" s="146" t="s">
        <v>1165</v>
      </c>
      <c r="G597" s="473">
        <v>41955</v>
      </c>
      <c r="H597" s="166">
        <v>41955</v>
      </c>
      <c r="I597" s="68">
        <v>3154.75</v>
      </c>
      <c r="J597" s="205">
        <v>3154.75</v>
      </c>
      <c r="K597" s="205"/>
      <c r="L597" s="141" t="s">
        <v>16</v>
      </c>
      <c r="M597" s="166" t="s">
        <v>634</v>
      </c>
      <c r="N597" s="166">
        <v>41956</v>
      </c>
      <c r="O597" s="309" t="s">
        <v>4109</v>
      </c>
      <c r="P597" s="146"/>
      <c r="Q597" s="146"/>
      <c r="R597" s="146"/>
      <c r="S597" s="146"/>
      <c r="T597" s="146"/>
    </row>
    <row r="598" spans="1:23" ht="45" hidden="1" customHeight="1" x14ac:dyDescent="0.25">
      <c r="A598" s="77">
        <v>592</v>
      </c>
      <c r="B598" s="77" t="s">
        <v>354</v>
      </c>
      <c r="C598" s="141">
        <v>2</v>
      </c>
      <c r="D598" s="376"/>
      <c r="E598" s="141"/>
      <c r="F598" s="146" t="s">
        <v>1164</v>
      </c>
      <c r="G598" s="473">
        <v>41970</v>
      </c>
      <c r="H598" s="166">
        <v>41970</v>
      </c>
      <c r="I598" s="68">
        <v>2800</v>
      </c>
      <c r="J598" s="205">
        <v>2800</v>
      </c>
      <c r="K598" s="205"/>
      <c r="L598" s="141" t="s">
        <v>16</v>
      </c>
      <c r="M598" s="166" t="s">
        <v>634</v>
      </c>
      <c r="N598" s="166">
        <v>41975</v>
      </c>
      <c r="O598" s="309" t="s">
        <v>4109</v>
      </c>
      <c r="P598" s="146"/>
      <c r="Q598" s="183">
        <v>2800</v>
      </c>
      <c r="R598" s="183"/>
      <c r="S598" s="146"/>
      <c r="T598" s="146"/>
    </row>
    <row r="599" spans="1:23" ht="30" hidden="1" customHeight="1" x14ac:dyDescent="0.25">
      <c r="A599" s="79">
        <v>593</v>
      </c>
      <c r="B599" s="79" t="s">
        <v>1166</v>
      </c>
      <c r="C599" s="120" t="s">
        <v>1235</v>
      </c>
      <c r="D599" s="596"/>
      <c r="E599" s="120"/>
      <c r="F599" s="62" t="s">
        <v>1167</v>
      </c>
      <c r="G599" s="476">
        <v>41982</v>
      </c>
      <c r="H599" s="122">
        <v>41982</v>
      </c>
      <c r="I599" s="68">
        <v>570.6</v>
      </c>
      <c r="J599" s="205">
        <v>684.72</v>
      </c>
      <c r="K599" s="205"/>
      <c r="L599" s="120" t="s">
        <v>16</v>
      </c>
      <c r="M599" s="122" t="s">
        <v>634</v>
      </c>
      <c r="N599" s="122">
        <v>41981</v>
      </c>
      <c r="O599" s="307"/>
      <c r="P599" s="129"/>
      <c r="Q599" s="129"/>
      <c r="R599" s="129"/>
      <c r="S599" s="129"/>
      <c r="T599" s="62" t="s">
        <v>1</v>
      </c>
    </row>
    <row r="600" spans="1:23" ht="15" hidden="1" customHeight="1" x14ac:dyDescent="0.25">
      <c r="A600" s="74">
        <v>594</v>
      </c>
      <c r="B600" s="74" t="s">
        <v>938</v>
      </c>
      <c r="C600" s="141"/>
      <c r="D600" s="376"/>
      <c r="E600" s="141"/>
      <c r="F600" s="146" t="s">
        <v>1168</v>
      </c>
      <c r="G600" s="473">
        <v>41974</v>
      </c>
      <c r="H600" s="166">
        <v>41974</v>
      </c>
      <c r="I600" s="68">
        <v>2692.31</v>
      </c>
      <c r="J600" s="205">
        <v>2692.31</v>
      </c>
      <c r="K600" s="205"/>
      <c r="L600" s="141" t="s">
        <v>16</v>
      </c>
      <c r="M600" s="166" t="s">
        <v>736</v>
      </c>
      <c r="N600" s="166">
        <v>41981</v>
      </c>
      <c r="O600" s="302"/>
      <c r="P600" s="146"/>
      <c r="Q600" s="146"/>
      <c r="R600" s="146"/>
      <c r="S600" s="146"/>
      <c r="T600" s="146"/>
    </row>
    <row r="601" spans="1:23" ht="45" hidden="1" customHeight="1" x14ac:dyDescent="0.25">
      <c r="A601" s="77">
        <v>595</v>
      </c>
      <c r="B601" s="77" t="s">
        <v>1169</v>
      </c>
      <c r="C601" s="141" t="s">
        <v>1170</v>
      </c>
      <c r="D601" s="376"/>
      <c r="E601" s="141"/>
      <c r="F601" s="146" t="s">
        <v>1171</v>
      </c>
      <c r="G601" s="473">
        <v>41981</v>
      </c>
      <c r="H601" s="166">
        <v>41981</v>
      </c>
      <c r="I601" s="68">
        <v>490</v>
      </c>
      <c r="J601" s="205">
        <v>588</v>
      </c>
      <c r="K601" s="205"/>
      <c r="L601" s="141" t="s">
        <v>727</v>
      </c>
      <c r="M601" s="166">
        <v>42012</v>
      </c>
      <c r="N601" s="166">
        <v>42053</v>
      </c>
      <c r="O601" s="303"/>
      <c r="P601" s="146" t="s">
        <v>837</v>
      </c>
      <c r="Q601" s="146"/>
      <c r="R601" s="146"/>
      <c r="S601" s="146"/>
      <c r="T601" s="146"/>
    </row>
    <row r="602" spans="1:23" ht="45" hidden="1" customHeight="1" x14ac:dyDescent="0.25">
      <c r="A602" s="77">
        <v>596</v>
      </c>
      <c r="B602" s="77" t="s">
        <v>654</v>
      </c>
      <c r="C602" s="141" t="s">
        <v>1172</v>
      </c>
      <c r="D602" s="376"/>
      <c r="E602" s="141"/>
      <c r="F602" s="146" t="s">
        <v>1173</v>
      </c>
      <c r="G602" s="473">
        <v>41973</v>
      </c>
      <c r="H602" s="166">
        <v>41973</v>
      </c>
      <c r="I602" s="68">
        <v>825</v>
      </c>
      <c r="J602" s="205">
        <v>1090</v>
      </c>
      <c r="K602" s="205"/>
      <c r="L602" s="141" t="s">
        <v>16</v>
      </c>
      <c r="M602" s="166" t="s">
        <v>634</v>
      </c>
      <c r="N602" s="166">
        <v>41985</v>
      </c>
      <c r="O602" s="302"/>
      <c r="P602" s="146" t="s">
        <v>837</v>
      </c>
      <c r="Q602" s="146"/>
      <c r="R602" s="146"/>
      <c r="S602" s="146"/>
      <c r="T602" s="146"/>
    </row>
    <row r="603" spans="1:23" ht="45" hidden="1" customHeight="1" x14ac:dyDescent="0.25">
      <c r="A603" s="77">
        <v>597</v>
      </c>
      <c r="B603" s="77" t="s">
        <v>654</v>
      </c>
      <c r="C603" s="141" t="s">
        <v>1174</v>
      </c>
      <c r="D603" s="376"/>
      <c r="E603" s="141"/>
      <c r="F603" s="146" t="s">
        <v>1175</v>
      </c>
      <c r="G603" s="473">
        <v>41973</v>
      </c>
      <c r="H603" s="166">
        <v>41973</v>
      </c>
      <c r="I603" s="68">
        <v>1034.83</v>
      </c>
      <c r="J603" s="205">
        <v>1731.8</v>
      </c>
      <c r="K603" s="205"/>
      <c r="L603" s="141" t="s">
        <v>16</v>
      </c>
      <c r="M603" s="166" t="s">
        <v>634</v>
      </c>
      <c r="N603" s="166">
        <v>41985</v>
      </c>
      <c r="O603" s="302"/>
      <c r="P603" s="146" t="s">
        <v>837</v>
      </c>
      <c r="Q603" s="146"/>
      <c r="R603" s="146"/>
      <c r="S603" s="146"/>
      <c r="T603" s="146"/>
    </row>
    <row r="604" spans="1:23" ht="15" hidden="1" customHeight="1" x14ac:dyDescent="0.25">
      <c r="A604" s="77">
        <v>598</v>
      </c>
      <c r="B604" s="77" t="s">
        <v>1145</v>
      </c>
      <c r="C604" s="141" t="s">
        <v>1176</v>
      </c>
      <c r="D604" s="376"/>
      <c r="E604" s="141"/>
      <c r="F604" s="146" t="s">
        <v>1177</v>
      </c>
      <c r="G604" s="473">
        <v>41983</v>
      </c>
      <c r="H604" s="166">
        <v>41983</v>
      </c>
      <c r="I604" s="68">
        <v>83</v>
      </c>
      <c r="J604" s="205">
        <v>99.6</v>
      </c>
      <c r="K604" s="205"/>
      <c r="L604" s="141" t="s">
        <v>16</v>
      </c>
      <c r="M604" s="166" t="s">
        <v>634</v>
      </c>
      <c r="N604" s="166">
        <v>41985</v>
      </c>
      <c r="O604" s="302"/>
      <c r="P604" s="180"/>
      <c r="Q604" s="180"/>
      <c r="R604" s="180"/>
      <c r="S604" s="180"/>
      <c r="T604" s="146" t="s">
        <v>1</v>
      </c>
    </row>
    <row r="605" spans="1:23" ht="15" hidden="1" customHeight="1" x14ac:dyDescent="0.25">
      <c r="A605" s="77">
        <v>599</v>
      </c>
      <c r="B605" s="77" t="s">
        <v>48</v>
      </c>
      <c r="C605" s="141">
        <v>63589</v>
      </c>
      <c r="D605" s="376"/>
      <c r="E605" s="141"/>
      <c r="F605" s="146" t="s">
        <v>1178</v>
      </c>
      <c r="G605" s="473">
        <v>41971</v>
      </c>
      <c r="H605" s="166">
        <v>41971</v>
      </c>
      <c r="I605" s="68">
        <v>85.04</v>
      </c>
      <c r="J605" s="205">
        <v>93.47</v>
      </c>
      <c r="K605" s="205"/>
      <c r="L605" s="141" t="s">
        <v>727</v>
      </c>
      <c r="M605" s="166">
        <v>42001</v>
      </c>
      <c r="N605" s="166">
        <v>42020</v>
      </c>
      <c r="O605" s="302"/>
      <c r="P605" s="180"/>
      <c r="Q605" s="180"/>
      <c r="R605" s="180"/>
      <c r="S605" s="180"/>
      <c r="T605" s="146" t="s">
        <v>1</v>
      </c>
    </row>
    <row r="606" spans="1:23" ht="30" hidden="1" customHeight="1" x14ac:dyDescent="0.25">
      <c r="A606" s="77">
        <v>600</v>
      </c>
      <c r="B606" s="77" t="s">
        <v>48</v>
      </c>
      <c r="C606" s="141">
        <v>63587</v>
      </c>
      <c r="D606" s="376"/>
      <c r="E606" s="141"/>
      <c r="F606" s="146" t="s">
        <v>1179</v>
      </c>
      <c r="G606" s="473">
        <v>41971</v>
      </c>
      <c r="H606" s="166">
        <v>41971</v>
      </c>
      <c r="I606" s="68">
        <v>408.4</v>
      </c>
      <c r="J606" s="205">
        <v>448.85</v>
      </c>
      <c r="K606" s="205"/>
      <c r="L606" s="141" t="s">
        <v>727</v>
      </c>
      <c r="M606" s="166">
        <v>42001</v>
      </c>
      <c r="N606" s="166">
        <v>42020</v>
      </c>
      <c r="O606" s="302"/>
      <c r="P606" s="180"/>
      <c r="Q606" s="180"/>
      <c r="R606" s="180"/>
      <c r="S606" s="180"/>
      <c r="T606" s="146" t="s">
        <v>1</v>
      </c>
    </row>
    <row r="607" spans="1:23" ht="30" hidden="1" customHeight="1" x14ac:dyDescent="0.25">
      <c r="A607" s="77">
        <v>601</v>
      </c>
      <c r="B607" s="77" t="s">
        <v>1058</v>
      </c>
      <c r="C607" s="141" t="s">
        <v>1180</v>
      </c>
      <c r="D607" s="376"/>
      <c r="E607" s="141"/>
      <c r="F607" s="146" t="s">
        <v>1181</v>
      </c>
      <c r="G607" s="473">
        <v>41954</v>
      </c>
      <c r="H607" s="166">
        <v>41954</v>
      </c>
      <c r="I607" s="68">
        <v>234.89</v>
      </c>
      <c r="J607" s="205">
        <v>281.85000000000002</v>
      </c>
      <c r="K607" s="205"/>
      <c r="L607" s="141" t="s">
        <v>1183</v>
      </c>
      <c r="M607" s="166">
        <v>41984</v>
      </c>
      <c r="N607" s="166"/>
      <c r="O607" s="303"/>
      <c r="P607" s="146"/>
      <c r="Q607" s="146"/>
      <c r="R607" s="146"/>
      <c r="S607" s="146"/>
      <c r="T607" s="146"/>
    </row>
    <row r="608" spans="1:23" ht="30" hidden="1" customHeight="1" x14ac:dyDescent="0.25">
      <c r="A608" s="77">
        <v>602</v>
      </c>
      <c r="B608" s="77" t="s">
        <v>98</v>
      </c>
      <c r="C608" s="141">
        <v>624</v>
      </c>
      <c r="D608" s="376"/>
      <c r="E608" s="141"/>
      <c r="F608" s="146" t="s">
        <v>1182</v>
      </c>
      <c r="G608" s="473">
        <v>41968</v>
      </c>
      <c r="H608" s="166">
        <v>41968</v>
      </c>
      <c r="I608" s="68">
        <v>15713.83</v>
      </c>
      <c r="J608" s="205">
        <v>18856.599999999999</v>
      </c>
      <c r="K608" s="206"/>
      <c r="L608" s="141" t="s">
        <v>727</v>
      </c>
      <c r="M608" s="166">
        <v>42369</v>
      </c>
      <c r="N608" s="166">
        <v>42025</v>
      </c>
      <c r="O608" s="309" t="s">
        <v>3237</v>
      </c>
      <c r="P608" s="146"/>
      <c r="Q608" s="146"/>
      <c r="R608" s="146"/>
      <c r="S608" s="146"/>
      <c r="T608" s="146"/>
    </row>
    <row r="609" spans="1:20" ht="30" hidden="1" customHeight="1" x14ac:dyDescent="0.25">
      <c r="A609" s="77">
        <v>603</v>
      </c>
      <c r="B609" s="77" t="s">
        <v>427</v>
      </c>
      <c r="C609" s="141" t="s">
        <v>1184</v>
      </c>
      <c r="D609" s="376"/>
      <c r="E609" s="141"/>
      <c r="F609" s="146" t="s">
        <v>1186</v>
      </c>
      <c r="G609" s="473">
        <v>41972</v>
      </c>
      <c r="H609" s="166">
        <v>41972</v>
      </c>
      <c r="I609" s="68">
        <v>120</v>
      </c>
      <c r="J609" s="205">
        <v>144</v>
      </c>
      <c r="K609" s="205"/>
      <c r="L609" s="141" t="s">
        <v>16</v>
      </c>
      <c r="M609" s="166">
        <v>41988</v>
      </c>
      <c r="N609" s="166">
        <v>41985</v>
      </c>
      <c r="O609" s="302"/>
      <c r="P609" s="146"/>
      <c r="Q609" s="146"/>
      <c r="R609" s="146"/>
      <c r="S609" s="146"/>
      <c r="T609" s="146"/>
    </row>
    <row r="610" spans="1:20" ht="15" hidden="1" customHeight="1" x14ac:dyDescent="0.25">
      <c r="A610" s="77">
        <v>604</v>
      </c>
      <c r="B610" s="77" t="s">
        <v>427</v>
      </c>
      <c r="C610" s="141" t="s">
        <v>1185</v>
      </c>
      <c r="D610" s="376"/>
      <c r="E610" s="141"/>
      <c r="F610" s="146" t="s">
        <v>1600</v>
      </c>
      <c r="G610" s="473">
        <v>41972</v>
      </c>
      <c r="H610" s="166">
        <v>41972</v>
      </c>
      <c r="I610" s="68">
        <v>91</v>
      </c>
      <c r="J610" s="205">
        <v>109.2</v>
      </c>
      <c r="K610" s="205"/>
      <c r="L610" s="141" t="s">
        <v>16</v>
      </c>
      <c r="M610" s="166">
        <v>41988</v>
      </c>
      <c r="N610" s="166">
        <v>42019</v>
      </c>
      <c r="O610" s="302"/>
      <c r="P610" s="146"/>
      <c r="Q610" s="146"/>
      <c r="R610" s="146"/>
      <c r="S610" s="146"/>
      <c r="T610" s="146"/>
    </row>
    <row r="611" spans="1:20" ht="30" hidden="1" customHeight="1" x14ac:dyDescent="0.25">
      <c r="A611" s="77">
        <v>605</v>
      </c>
      <c r="B611" s="77" t="s">
        <v>59</v>
      </c>
      <c r="C611" s="141">
        <v>5810302699</v>
      </c>
      <c r="D611" s="376"/>
      <c r="E611" s="141"/>
      <c r="F611" s="146" t="s">
        <v>1189</v>
      </c>
      <c r="G611" s="473">
        <v>41943</v>
      </c>
      <c r="H611" s="166">
        <v>41943</v>
      </c>
      <c r="I611" s="68">
        <v>483.2</v>
      </c>
      <c r="J611" s="205">
        <v>579.84</v>
      </c>
      <c r="K611" s="205"/>
      <c r="L611" s="141" t="s">
        <v>16</v>
      </c>
      <c r="M611" s="166">
        <v>41973</v>
      </c>
      <c r="N611" s="166">
        <v>41988</v>
      </c>
      <c r="O611" s="302"/>
      <c r="P611" s="146"/>
      <c r="Q611" s="146"/>
      <c r="R611" s="146"/>
      <c r="S611" s="146"/>
      <c r="T611" s="146"/>
    </row>
    <row r="612" spans="1:20" ht="30" hidden="1" customHeight="1" x14ac:dyDescent="0.25">
      <c r="A612" s="77">
        <v>606</v>
      </c>
      <c r="B612" s="77" t="s">
        <v>35</v>
      </c>
      <c r="C612" s="144" t="s">
        <v>2021</v>
      </c>
      <c r="D612" s="376"/>
      <c r="E612" s="141"/>
      <c r="F612" s="146" t="s">
        <v>3845</v>
      </c>
      <c r="G612" s="473">
        <v>41942</v>
      </c>
      <c r="H612" s="166">
        <v>41942</v>
      </c>
      <c r="I612" s="68">
        <v>363</v>
      </c>
      <c r="J612" s="205">
        <v>363</v>
      </c>
      <c r="K612" s="205"/>
      <c r="L612" s="141" t="s">
        <v>16</v>
      </c>
      <c r="M612" s="166">
        <v>41973</v>
      </c>
      <c r="N612" s="166">
        <v>41988</v>
      </c>
      <c r="O612" s="309" t="s">
        <v>2029</v>
      </c>
      <c r="P612" s="146"/>
      <c r="Q612" s="146"/>
      <c r="R612" s="146"/>
      <c r="S612" s="146"/>
      <c r="T612" s="146"/>
    </row>
    <row r="613" spans="1:20" ht="30" hidden="1" customHeight="1" x14ac:dyDescent="0.25">
      <c r="A613" s="77">
        <v>607</v>
      </c>
      <c r="B613" s="77" t="s">
        <v>35</v>
      </c>
      <c r="C613" s="144" t="s">
        <v>2022</v>
      </c>
      <c r="D613" s="376"/>
      <c r="E613" s="141"/>
      <c r="F613" s="43" t="s">
        <v>3824</v>
      </c>
      <c r="G613" s="473">
        <v>41988</v>
      </c>
      <c r="H613" s="166">
        <v>41988</v>
      </c>
      <c r="I613" s="68">
        <v>888.93</v>
      </c>
      <c r="J613" s="205">
        <v>888.93</v>
      </c>
      <c r="K613" s="205"/>
      <c r="L613" s="141" t="s">
        <v>16</v>
      </c>
      <c r="M613" s="166">
        <v>41988</v>
      </c>
      <c r="N613" s="166">
        <v>41988</v>
      </c>
      <c r="O613" s="309" t="s">
        <v>2028</v>
      </c>
      <c r="P613" s="146"/>
      <c r="Q613" s="146"/>
      <c r="R613" s="146"/>
      <c r="S613" s="146"/>
      <c r="T613" s="146"/>
    </row>
    <row r="614" spans="1:20" ht="15" hidden="1" customHeight="1" x14ac:dyDescent="0.25">
      <c r="A614" s="77">
        <v>608</v>
      </c>
      <c r="B614" s="77" t="s">
        <v>1293</v>
      </c>
      <c r="C614" s="141" t="s">
        <v>1190</v>
      </c>
      <c r="D614" s="376"/>
      <c r="E614" s="141"/>
      <c r="F614" s="146" t="s">
        <v>1191</v>
      </c>
      <c r="G614" s="473">
        <v>41976</v>
      </c>
      <c r="H614" s="166">
        <v>41976</v>
      </c>
      <c r="I614" s="68">
        <v>1800</v>
      </c>
      <c r="J614" s="205">
        <v>1800</v>
      </c>
      <c r="K614" s="205"/>
      <c r="L614" s="141" t="s">
        <v>727</v>
      </c>
      <c r="M614" s="166">
        <v>42007</v>
      </c>
      <c r="N614" s="166">
        <v>42020</v>
      </c>
      <c r="O614" s="302"/>
      <c r="P614" s="146"/>
      <c r="Q614" s="146"/>
      <c r="R614" s="146"/>
      <c r="S614" s="146"/>
      <c r="T614" s="146" t="s">
        <v>1</v>
      </c>
    </row>
    <row r="615" spans="1:20" ht="45" hidden="1" customHeight="1" x14ac:dyDescent="0.25">
      <c r="A615" s="77">
        <v>609</v>
      </c>
      <c r="B615" s="77" t="s">
        <v>441</v>
      </c>
      <c r="C615" s="141" t="s">
        <v>1192</v>
      </c>
      <c r="D615" s="376"/>
      <c r="E615" s="141"/>
      <c r="F615" s="146" t="s">
        <v>1194</v>
      </c>
      <c r="G615" s="473">
        <v>41983</v>
      </c>
      <c r="H615" s="166">
        <v>41983</v>
      </c>
      <c r="I615" s="68">
        <v>1178.1300000000001</v>
      </c>
      <c r="J615" s="205">
        <v>1413.76</v>
      </c>
      <c r="K615" s="205"/>
      <c r="L615" s="141" t="s">
        <v>16</v>
      </c>
      <c r="M615" s="166" t="s">
        <v>634</v>
      </c>
      <c r="N615" s="166">
        <v>42003</v>
      </c>
      <c r="O615" s="302"/>
      <c r="P615" s="183" t="s">
        <v>837</v>
      </c>
      <c r="Q615" s="146"/>
      <c r="R615" s="146"/>
      <c r="S615" s="146" t="s">
        <v>1193</v>
      </c>
      <c r="T615" s="146"/>
    </row>
    <row r="616" spans="1:20" ht="15" hidden="1" customHeight="1" x14ac:dyDescent="0.25">
      <c r="A616" s="77">
        <v>610</v>
      </c>
      <c r="B616" s="77" t="s">
        <v>4310</v>
      </c>
      <c r="C616" s="141">
        <v>997535537</v>
      </c>
      <c r="D616" s="376"/>
      <c r="E616" s="141"/>
      <c r="F616" s="146" t="s">
        <v>2774</v>
      </c>
      <c r="G616" s="473">
        <v>41983</v>
      </c>
      <c r="H616" s="166">
        <v>41983</v>
      </c>
      <c r="I616" s="68">
        <v>603.4</v>
      </c>
      <c r="J616" s="205">
        <v>820.08</v>
      </c>
      <c r="K616" s="205"/>
      <c r="L616" s="141" t="s">
        <v>16</v>
      </c>
      <c r="M616" s="166" t="s">
        <v>634</v>
      </c>
      <c r="N616" s="166">
        <v>41989</v>
      </c>
      <c r="O616" s="302"/>
      <c r="P616" s="146"/>
      <c r="Q616" s="146"/>
      <c r="R616" s="146"/>
      <c r="S616" s="146"/>
      <c r="T616" s="146"/>
    </row>
    <row r="617" spans="1:20" ht="15" hidden="1" customHeight="1" x14ac:dyDescent="0.25">
      <c r="A617" s="79">
        <v>611</v>
      </c>
      <c r="B617" s="79" t="s">
        <v>262</v>
      </c>
      <c r="C617" s="120"/>
      <c r="D617" s="596"/>
      <c r="E617" s="120"/>
      <c r="F617" s="62" t="s">
        <v>1195</v>
      </c>
      <c r="G617" s="476">
        <v>41989</v>
      </c>
      <c r="H617" s="122">
        <v>41989</v>
      </c>
      <c r="I617" s="68">
        <v>103</v>
      </c>
      <c r="J617" s="205">
        <v>103</v>
      </c>
      <c r="K617" s="205"/>
      <c r="L617" s="120" t="s">
        <v>16</v>
      </c>
      <c r="M617" s="122" t="s">
        <v>634</v>
      </c>
      <c r="N617" s="122">
        <v>41989</v>
      </c>
      <c r="O617" s="307"/>
      <c r="P617" s="182"/>
      <c r="Q617" s="182"/>
      <c r="R617" s="182"/>
      <c r="S617" s="182"/>
      <c r="T617" s="182"/>
    </row>
    <row r="618" spans="1:20" ht="15" hidden="1" customHeight="1" x14ac:dyDescent="0.25">
      <c r="A618" s="79">
        <v>612</v>
      </c>
      <c r="B618" s="79" t="s">
        <v>262</v>
      </c>
      <c r="C618" s="120"/>
      <c r="D618" s="596"/>
      <c r="E618" s="120"/>
      <c r="F618" s="62" t="s">
        <v>1196</v>
      </c>
      <c r="G618" s="476">
        <v>41988</v>
      </c>
      <c r="H618" s="122">
        <v>41988</v>
      </c>
      <c r="I618" s="68">
        <v>103</v>
      </c>
      <c r="J618" s="205">
        <v>103</v>
      </c>
      <c r="K618" s="205"/>
      <c r="L618" s="120" t="s">
        <v>16</v>
      </c>
      <c r="M618" s="122" t="s">
        <v>634</v>
      </c>
      <c r="N618" s="122">
        <v>41989</v>
      </c>
      <c r="O618" s="307"/>
      <c r="P618" s="182"/>
      <c r="Q618" s="182"/>
      <c r="R618" s="182"/>
      <c r="S618" s="182"/>
      <c r="T618" s="182"/>
    </row>
    <row r="619" spans="1:20" ht="45" hidden="1" customHeight="1" x14ac:dyDescent="0.25">
      <c r="A619" s="79">
        <v>613</v>
      </c>
      <c r="B619" s="79" t="s">
        <v>477</v>
      </c>
      <c r="C619" s="120"/>
      <c r="D619" s="596"/>
      <c r="E619" s="120"/>
      <c r="F619" s="62" t="s">
        <v>1197</v>
      </c>
      <c r="G619" s="476">
        <v>41974</v>
      </c>
      <c r="H619" s="122">
        <v>41974</v>
      </c>
      <c r="I619" s="68">
        <v>160</v>
      </c>
      <c r="J619" s="205">
        <v>192</v>
      </c>
      <c r="K619" s="205"/>
      <c r="L619" s="120" t="s">
        <v>16</v>
      </c>
      <c r="M619" s="122" t="s">
        <v>634</v>
      </c>
      <c r="N619" s="122">
        <v>41989</v>
      </c>
      <c r="O619" s="307"/>
      <c r="P619" s="182"/>
      <c r="Q619" s="182"/>
      <c r="R619" s="182"/>
      <c r="S619" s="182" t="s">
        <v>1243</v>
      </c>
      <c r="T619" s="182"/>
    </row>
    <row r="620" spans="1:20" ht="30" hidden="1" customHeight="1" x14ac:dyDescent="0.25">
      <c r="A620" s="77">
        <v>614</v>
      </c>
      <c r="B620" s="77" t="s">
        <v>112</v>
      </c>
      <c r="C620" s="141">
        <v>59</v>
      </c>
      <c r="D620" s="376"/>
      <c r="E620" s="141"/>
      <c r="F620" s="146" t="s">
        <v>1198</v>
      </c>
      <c r="G620" s="473">
        <v>41988</v>
      </c>
      <c r="H620" s="166">
        <v>41988</v>
      </c>
      <c r="I620" s="68">
        <v>1390</v>
      </c>
      <c r="J620" s="205">
        <v>1390</v>
      </c>
      <c r="K620" s="205"/>
      <c r="L620" s="141" t="s">
        <v>727</v>
      </c>
      <c r="M620" s="166">
        <v>41993</v>
      </c>
      <c r="N620" s="166">
        <v>42024</v>
      </c>
      <c r="O620" s="302"/>
      <c r="P620" s="146"/>
      <c r="Q620" s="146"/>
      <c r="R620" s="146"/>
      <c r="S620" s="146"/>
      <c r="T620" s="146" t="s">
        <v>1</v>
      </c>
    </row>
    <row r="621" spans="1:20" ht="15" hidden="1" customHeight="1" x14ac:dyDescent="0.25">
      <c r="A621" s="77">
        <v>615</v>
      </c>
      <c r="B621" s="77" t="s">
        <v>39</v>
      </c>
      <c r="C621" s="141" t="s">
        <v>1201</v>
      </c>
      <c r="D621" s="376"/>
      <c r="E621" s="141"/>
      <c r="F621" s="146" t="s">
        <v>237</v>
      </c>
      <c r="G621" s="473">
        <v>41958</v>
      </c>
      <c r="H621" s="166">
        <v>41958</v>
      </c>
      <c r="I621" s="68">
        <v>80.31</v>
      </c>
      <c r="J621" s="205">
        <v>96.38</v>
      </c>
      <c r="K621" s="205"/>
      <c r="L621" s="141" t="s">
        <v>34</v>
      </c>
      <c r="M621" s="166">
        <v>41998</v>
      </c>
      <c r="N621" s="166" t="s">
        <v>5094</v>
      </c>
      <c r="O621" s="303"/>
      <c r="P621" s="146"/>
      <c r="Q621" s="146"/>
      <c r="R621" s="146"/>
      <c r="S621" s="146"/>
      <c r="T621" s="146"/>
    </row>
    <row r="622" spans="1:20" ht="15" hidden="1" customHeight="1" x14ac:dyDescent="0.25">
      <c r="A622" s="77">
        <v>616</v>
      </c>
      <c r="B622" s="77" t="s">
        <v>625</v>
      </c>
      <c r="C622" s="141">
        <v>7</v>
      </c>
      <c r="D622" s="376"/>
      <c r="E622" s="141"/>
      <c r="F622" s="146" t="s">
        <v>1202</v>
      </c>
      <c r="G622" s="473">
        <v>41992</v>
      </c>
      <c r="H622" s="166">
        <v>41992</v>
      </c>
      <c r="I622" s="68">
        <v>1357.05</v>
      </c>
      <c r="J622" s="205">
        <v>1357.05</v>
      </c>
      <c r="K622" s="205"/>
      <c r="L622" s="141" t="s">
        <v>16</v>
      </c>
      <c r="M622" s="166">
        <v>41992</v>
      </c>
      <c r="N622" s="166">
        <v>41995</v>
      </c>
      <c r="O622" s="302"/>
      <c r="P622" s="146"/>
      <c r="Q622" s="146"/>
      <c r="R622" s="146"/>
      <c r="S622" s="146"/>
      <c r="T622" s="146" t="s">
        <v>1</v>
      </c>
    </row>
    <row r="623" spans="1:20" ht="30" hidden="1" customHeight="1" x14ac:dyDescent="0.25">
      <c r="A623" s="77">
        <v>617</v>
      </c>
      <c r="B623" s="77" t="s">
        <v>163</v>
      </c>
      <c r="C623" s="141" t="s">
        <v>1204</v>
      </c>
      <c r="D623" s="376"/>
      <c r="E623" s="141"/>
      <c r="F623" s="146" t="s">
        <v>1205</v>
      </c>
      <c r="G623" s="473">
        <v>41990</v>
      </c>
      <c r="H623" s="166">
        <v>41990</v>
      </c>
      <c r="I623" s="68">
        <v>2576</v>
      </c>
      <c r="J623" s="205">
        <v>3091.2</v>
      </c>
      <c r="K623" s="205"/>
      <c r="L623" s="141" t="s">
        <v>727</v>
      </c>
      <c r="M623" s="166">
        <v>42021</v>
      </c>
      <c r="N623" s="166">
        <v>42020</v>
      </c>
      <c r="O623" s="302"/>
      <c r="P623" s="146"/>
      <c r="Q623" s="146"/>
      <c r="R623" s="146"/>
      <c r="S623" s="146"/>
      <c r="T623" s="146" t="s">
        <v>1</v>
      </c>
    </row>
    <row r="624" spans="1:20" ht="15" hidden="1" customHeight="1" x14ac:dyDescent="0.25">
      <c r="A624" s="77">
        <v>618</v>
      </c>
      <c r="B624" s="77" t="s">
        <v>778</v>
      </c>
      <c r="C624" s="141">
        <v>1122014</v>
      </c>
      <c r="D624" s="376"/>
      <c r="E624" s="141"/>
      <c r="F624" s="146" t="s">
        <v>1206</v>
      </c>
      <c r="G624" s="473">
        <v>41974</v>
      </c>
      <c r="H624" s="166">
        <v>41974</v>
      </c>
      <c r="I624" s="68">
        <v>1450</v>
      </c>
      <c r="J624" s="205">
        <v>1450</v>
      </c>
      <c r="K624" s="205"/>
      <c r="L624" s="141" t="s">
        <v>727</v>
      </c>
      <c r="M624" s="166">
        <v>42005</v>
      </c>
      <c r="N624" s="166">
        <v>42020</v>
      </c>
      <c r="O624" s="302"/>
      <c r="P624" s="180"/>
      <c r="Q624" s="180"/>
      <c r="R624" s="180"/>
      <c r="S624" s="180"/>
      <c r="T624" s="146" t="s">
        <v>1</v>
      </c>
    </row>
    <row r="625" spans="1:20" ht="30" hidden="1" customHeight="1" x14ac:dyDescent="0.25">
      <c r="A625" s="77">
        <v>619</v>
      </c>
      <c r="B625" s="77" t="s">
        <v>1207</v>
      </c>
      <c r="C625" s="141">
        <v>14201</v>
      </c>
      <c r="D625" s="376"/>
      <c r="E625" s="141"/>
      <c r="F625" s="146" t="s">
        <v>1208</v>
      </c>
      <c r="G625" s="473">
        <v>41978</v>
      </c>
      <c r="H625" s="166">
        <v>41978</v>
      </c>
      <c r="I625" s="68">
        <v>2000</v>
      </c>
      <c r="J625" s="205">
        <v>2400</v>
      </c>
      <c r="K625" s="205"/>
      <c r="L625" s="141" t="s">
        <v>16</v>
      </c>
      <c r="M625" s="166">
        <v>42008</v>
      </c>
      <c r="N625" s="166">
        <v>42019</v>
      </c>
      <c r="O625" s="302"/>
      <c r="P625" s="146"/>
      <c r="Q625" s="146"/>
      <c r="R625" s="146"/>
      <c r="S625" s="146"/>
      <c r="T625" s="146"/>
    </row>
    <row r="626" spans="1:20" ht="15" hidden="1" customHeight="1" x14ac:dyDescent="0.25">
      <c r="A626" s="77">
        <v>620</v>
      </c>
      <c r="B626" s="77" t="s">
        <v>36</v>
      </c>
      <c r="C626" s="141" t="s">
        <v>1210</v>
      </c>
      <c r="D626" s="376"/>
      <c r="E626" s="141"/>
      <c r="F626" s="146" t="s">
        <v>1040</v>
      </c>
      <c r="G626" s="473">
        <v>41988</v>
      </c>
      <c r="H626" s="166">
        <v>41988</v>
      </c>
      <c r="I626" s="68">
        <v>656.28</v>
      </c>
      <c r="J626" s="205">
        <v>787.54</v>
      </c>
      <c r="K626" s="205"/>
      <c r="L626" s="141" t="s">
        <v>34</v>
      </c>
      <c r="M626" s="166">
        <v>41998</v>
      </c>
      <c r="N626" s="166" t="s">
        <v>5094</v>
      </c>
      <c r="O626" s="303"/>
      <c r="P626" s="146"/>
      <c r="Q626" s="146"/>
      <c r="R626" s="146"/>
      <c r="S626" s="146"/>
      <c r="T626" s="146"/>
    </row>
    <row r="627" spans="1:20" ht="15" hidden="1" customHeight="1" x14ac:dyDescent="0.25">
      <c r="A627" s="77">
        <v>621</v>
      </c>
      <c r="B627" s="77" t="s">
        <v>36</v>
      </c>
      <c r="C627" s="141" t="s">
        <v>1209</v>
      </c>
      <c r="D627" s="376"/>
      <c r="E627" s="141"/>
      <c r="F627" s="146" t="s">
        <v>1040</v>
      </c>
      <c r="G627" s="473">
        <v>41988</v>
      </c>
      <c r="H627" s="166">
        <v>41988</v>
      </c>
      <c r="I627" s="68">
        <v>80</v>
      </c>
      <c r="J627" s="205">
        <v>96</v>
      </c>
      <c r="K627" s="205"/>
      <c r="L627" s="141" t="s">
        <v>34</v>
      </c>
      <c r="M627" s="166">
        <v>41998</v>
      </c>
      <c r="N627" s="166" t="s">
        <v>5094</v>
      </c>
      <c r="O627" s="303"/>
      <c r="P627" s="146"/>
      <c r="Q627" s="146"/>
      <c r="R627" s="146"/>
      <c r="S627" s="146"/>
      <c r="T627" s="146"/>
    </row>
    <row r="628" spans="1:20" ht="15" hidden="1" customHeight="1" x14ac:dyDescent="0.25">
      <c r="A628" s="77">
        <v>622</v>
      </c>
      <c r="B628" s="77" t="s">
        <v>1145</v>
      </c>
      <c r="C628" s="141" t="s">
        <v>1211</v>
      </c>
      <c r="D628" s="376"/>
      <c r="E628" s="141"/>
      <c r="F628" s="146" t="s">
        <v>1212</v>
      </c>
      <c r="G628" s="473">
        <v>41990</v>
      </c>
      <c r="H628" s="166">
        <v>41990</v>
      </c>
      <c r="I628" s="68">
        <v>38.299999999999997</v>
      </c>
      <c r="J628" s="205">
        <v>38.299999999999997</v>
      </c>
      <c r="K628" s="205"/>
      <c r="L628" s="141" t="s">
        <v>727</v>
      </c>
      <c r="M628" s="166">
        <v>42021</v>
      </c>
      <c r="N628" s="166">
        <v>42020</v>
      </c>
      <c r="O628" s="302"/>
      <c r="P628" s="180"/>
      <c r="Q628" s="180"/>
      <c r="R628" s="180"/>
      <c r="S628" s="180"/>
      <c r="T628" s="146" t="s">
        <v>1</v>
      </c>
    </row>
    <row r="629" spans="1:20" ht="45" hidden="1" customHeight="1" x14ac:dyDescent="0.25">
      <c r="A629" s="77">
        <v>623</v>
      </c>
      <c r="B629" s="77" t="s">
        <v>67</v>
      </c>
      <c r="C629" s="141">
        <v>597964</v>
      </c>
      <c r="D629" s="376"/>
      <c r="E629" s="141"/>
      <c r="F629" s="146" t="s">
        <v>1222</v>
      </c>
      <c r="G629" s="473">
        <v>41961</v>
      </c>
      <c r="H629" s="166">
        <v>41961</v>
      </c>
      <c r="I629" s="68">
        <v>2026.7</v>
      </c>
      <c r="J629" s="205">
        <v>2432.04</v>
      </c>
      <c r="K629" s="205"/>
      <c r="L629" s="141" t="s">
        <v>727</v>
      </c>
      <c r="M629" s="166">
        <v>42035</v>
      </c>
      <c r="N629" s="166">
        <v>42020</v>
      </c>
      <c r="O629" s="302"/>
      <c r="P629" s="180"/>
      <c r="Q629" s="180"/>
      <c r="R629" s="180"/>
      <c r="S629" s="180"/>
      <c r="T629" s="146" t="s">
        <v>1</v>
      </c>
    </row>
    <row r="630" spans="1:20" ht="30" hidden="1" customHeight="1" x14ac:dyDescent="0.25">
      <c r="A630" s="77">
        <v>624</v>
      </c>
      <c r="B630" s="77" t="s">
        <v>67</v>
      </c>
      <c r="C630" s="141">
        <v>598724</v>
      </c>
      <c r="D630" s="376"/>
      <c r="E630" s="141"/>
      <c r="F630" s="146" t="s">
        <v>1214</v>
      </c>
      <c r="G630" s="473">
        <v>41963</v>
      </c>
      <c r="H630" s="166">
        <v>41963</v>
      </c>
      <c r="I630" s="68">
        <v>525.91</v>
      </c>
      <c r="J630" s="205">
        <v>631.1</v>
      </c>
      <c r="K630" s="205"/>
      <c r="L630" s="141" t="s">
        <v>727</v>
      </c>
      <c r="M630" s="166">
        <v>42035</v>
      </c>
      <c r="N630" s="166">
        <v>42020</v>
      </c>
      <c r="O630" s="302"/>
      <c r="P630" s="180"/>
      <c r="Q630" s="180"/>
      <c r="R630" s="180"/>
      <c r="S630" s="180"/>
      <c r="T630" s="146" t="s">
        <v>1</v>
      </c>
    </row>
    <row r="631" spans="1:20" ht="30" hidden="1" customHeight="1" x14ac:dyDescent="0.25">
      <c r="A631" s="77">
        <v>625</v>
      </c>
      <c r="B631" s="77" t="s">
        <v>67</v>
      </c>
      <c r="C631" s="141">
        <v>599671</v>
      </c>
      <c r="D631" s="376"/>
      <c r="E631" s="141"/>
      <c r="F631" s="146" t="s">
        <v>1213</v>
      </c>
      <c r="G631" s="473">
        <v>41968</v>
      </c>
      <c r="H631" s="166">
        <v>41968</v>
      </c>
      <c r="I631" s="68">
        <v>571.26</v>
      </c>
      <c r="J631" s="205">
        <v>685.5</v>
      </c>
      <c r="K631" s="205"/>
      <c r="L631" s="141" t="s">
        <v>727</v>
      </c>
      <c r="M631" s="166">
        <v>42035</v>
      </c>
      <c r="N631" s="166">
        <v>42020</v>
      </c>
      <c r="O631" s="302"/>
      <c r="P631" s="180"/>
      <c r="Q631" s="180"/>
      <c r="R631" s="180"/>
      <c r="S631" s="180"/>
      <c r="T631" s="146" t="s">
        <v>1</v>
      </c>
    </row>
    <row r="632" spans="1:20" ht="30" hidden="1" customHeight="1" x14ac:dyDescent="0.25">
      <c r="A632" s="77">
        <v>626</v>
      </c>
      <c r="B632" s="77" t="s">
        <v>67</v>
      </c>
      <c r="C632" s="141">
        <v>599950</v>
      </c>
      <c r="D632" s="376"/>
      <c r="E632" s="141"/>
      <c r="F632" s="146" t="s">
        <v>1215</v>
      </c>
      <c r="G632" s="473">
        <v>41968</v>
      </c>
      <c r="H632" s="166">
        <v>41968</v>
      </c>
      <c r="I632" s="68">
        <v>77.5</v>
      </c>
      <c r="J632" s="205">
        <v>93</v>
      </c>
      <c r="K632" s="205"/>
      <c r="L632" s="141" t="s">
        <v>727</v>
      </c>
      <c r="M632" s="166">
        <v>42035</v>
      </c>
      <c r="N632" s="166">
        <v>42020</v>
      </c>
      <c r="O632" s="302"/>
      <c r="P632" s="180"/>
      <c r="Q632" s="180"/>
      <c r="R632" s="180"/>
      <c r="S632" s="180"/>
      <c r="T632" s="146" t="s">
        <v>1</v>
      </c>
    </row>
    <row r="633" spans="1:20" ht="30" hidden="1" customHeight="1" x14ac:dyDescent="0.25">
      <c r="A633" s="77">
        <v>627</v>
      </c>
      <c r="B633" s="77" t="s">
        <v>67</v>
      </c>
      <c r="C633" s="141">
        <v>599968</v>
      </c>
      <c r="D633" s="376"/>
      <c r="E633" s="141"/>
      <c r="F633" s="146" t="s">
        <v>1216</v>
      </c>
      <c r="G633" s="473">
        <v>41968</v>
      </c>
      <c r="H633" s="166">
        <v>41968</v>
      </c>
      <c r="I633" s="68">
        <v>251.4</v>
      </c>
      <c r="J633" s="205">
        <v>301.68</v>
      </c>
      <c r="K633" s="205"/>
      <c r="L633" s="141" t="s">
        <v>727</v>
      </c>
      <c r="M633" s="166">
        <v>42035</v>
      </c>
      <c r="N633" s="166">
        <v>42020</v>
      </c>
      <c r="O633" s="302"/>
      <c r="P633" s="180"/>
      <c r="Q633" s="180"/>
      <c r="R633" s="180"/>
      <c r="S633" s="180"/>
      <c r="T633" s="146" t="s">
        <v>1</v>
      </c>
    </row>
    <row r="634" spans="1:20" ht="30" hidden="1" customHeight="1" x14ac:dyDescent="0.25">
      <c r="A634" s="77">
        <v>628</v>
      </c>
      <c r="B634" s="77" t="s">
        <v>67</v>
      </c>
      <c r="C634" s="141">
        <v>599969</v>
      </c>
      <c r="D634" s="376"/>
      <c r="E634" s="141"/>
      <c r="F634" s="146" t="s">
        <v>1217</v>
      </c>
      <c r="G634" s="473">
        <v>41968</v>
      </c>
      <c r="H634" s="166">
        <v>41968</v>
      </c>
      <c r="I634" s="68">
        <v>481.66</v>
      </c>
      <c r="J634" s="205">
        <v>577.99</v>
      </c>
      <c r="K634" s="205"/>
      <c r="L634" s="141" t="s">
        <v>727</v>
      </c>
      <c r="M634" s="166">
        <v>42035</v>
      </c>
      <c r="N634" s="166">
        <v>42020</v>
      </c>
      <c r="O634" s="302"/>
      <c r="P634" s="180"/>
      <c r="Q634" s="180"/>
      <c r="R634" s="180"/>
      <c r="S634" s="180"/>
      <c r="T634" s="146" t="s">
        <v>1</v>
      </c>
    </row>
    <row r="635" spans="1:20" ht="30" hidden="1" customHeight="1" x14ac:dyDescent="0.25">
      <c r="A635" s="77">
        <v>629</v>
      </c>
      <c r="B635" s="77" t="s">
        <v>67</v>
      </c>
      <c r="C635" s="141">
        <v>600432</v>
      </c>
      <c r="D635" s="376"/>
      <c r="E635" s="141"/>
      <c r="F635" s="146" t="s">
        <v>1218</v>
      </c>
      <c r="G635" s="473">
        <v>41970</v>
      </c>
      <c r="H635" s="166">
        <v>41970</v>
      </c>
      <c r="I635" s="68">
        <v>177.65</v>
      </c>
      <c r="J635" s="205">
        <v>213.18</v>
      </c>
      <c r="K635" s="205"/>
      <c r="L635" s="141" t="s">
        <v>727</v>
      </c>
      <c r="M635" s="166">
        <v>42035</v>
      </c>
      <c r="N635" s="166">
        <v>42020</v>
      </c>
      <c r="O635" s="302"/>
      <c r="P635" s="180"/>
      <c r="Q635" s="180"/>
      <c r="R635" s="180"/>
      <c r="S635" s="180"/>
      <c r="T635" s="146" t="s">
        <v>1</v>
      </c>
    </row>
    <row r="636" spans="1:20" ht="30" hidden="1" customHeight="1" x14ac:dyDescent="0.25">
      <c r="A636" s="77">
        <v>630</v>
      </c>
      <c r="B636" s="77" t="s">
        <v>67</v>
      </c>
      <c r="C636" s="141">
        <v>602750</v>
      </c>
      <c r="D636" s="376"/>
      <c r="E636" s="141"/>
      <c r="F636" s="146" t="s">
        <v>1219</v>
      </c>
      <c r="G636" s="473">
        <v>41981</v>
      </c>
      <c r="H636" s="166">
        <v>41981</v>
      </c>
      <c r="I636" s="68">
        <v>2784.11</v>
      </c>
      <c r="J636" s="205">
        <v>3340.94</v>
      </c>
      <c r="K636" s="205"/>
      <c r="L636" s="141" t="s">
        <v>727</v>
      </c>
      <c r="M636" s="166">
        <v>42035</v>
      </c>
      <c r="N636" s="166">
        <v>42020</v>
      </c>
      <c r="O636" s="302"/>
      <c r="P636" s="180"/>
      <c r="Q636" s="180"/>
      <c r="R636" s="180"/>
      <c r="S636" s="180"/>
      <c r="T636" s="146" t="s">
        <v>1</v>
      </c>
    </row>
    <row r="637" spans="1:20" ht="15" hidden="1" customHeight="1" x14ac:dyDescent="0.25">
      <c r="A637" s="78">
        <v>631</v>
      </c>
      <c r="B637" s="78" t="s">
        <v>67</v>
      </c>
      <c r="C637" s="175"/>
      <c r="D637" s="594"/>
      <c r="E637" s="175">
        <v>603606</v>
      </c>
      <c r="F637" s="154" t="s">
        <v>1220</v>
      </c>
      <c r="G637" s="475">
        <v>41984</v>
      </c>
      <c r="H637" s="176">
        <v>41984</v>
      </c>
      <c r="I637" s="388">
        <v>-146.9</v>
      </c>
      <c r="J637" s="403">
        <v>-176.28</v>
      </c>
      <c r="K637" s="403"/>
      <c r="L637" s="175" t="s">
        <v>1301</v>
      </c>
      <c r="M637" s="176"/>
      <c r="N637" s="177"/>
      <c r="O637" s="306"/>
      <c r="P637" s="184"/>
      <c r="Q637" s="184"/>
      <c r="R637" s="184"/>
      <c r="S637" s="184"/>
      <c r="T637" s="154" t="s">
        <v>1</v>
      </c>
    </row>
    <row r="638" spans="1:20" ht="30" hidden="1" customHeight="1" x14ac:dyDescent="0.25">
      <c r="A638" s="77">
        <v>632</v>
      </c>
      <c r="B638" s="77" t="s">
        <v>67</v>
      </c>
      <c r="C638" s="141">
        <v>596613</v>
      </c>
      <c r="D638" s="376"/>
      <c r="E638" s="141"/>
      <c r="F638" s="146" t="s">
        <v>1221</v>
      </c>
      <c r="G638" s="473">
        <v>41955</v>
      </c>
      <c r="H638" s="166">
        <v>41955</v>
      </c>
      <c r="I638" s="68">
        <v>5011.6499999999996</v>
      </c>
      <c r="J638" s="205">
        <v>6013.98</v>
      </c>
      <c r="K638" s="205"/>
      <c r="L638" s="141" t="s">
        <v>727</v>
      </c>
      <c r="M638" s="166">
        <v>42004</v>
      </c>
      <c r="N638" s="167">
        <v>42037</v>
      </c>
      <c r="O638" s="302"/>
      <c r="P638" s="180"/>
      <c r="Q638" s="180"/>
      <c r="R638" s="180"/>
      <c r="S638" s="180"/>
      <c r="T638" s="146" t="s">
        <v>1</v>
      </c>
    </row>
    <row r="639" spans="1:20" ht="30" hidden="1" customHeight="1" x14ac:dyDescent="0.25">
      <c r="A639" s="77">
        <v>633</v>
      </c>
      <c r="B639" s="77" t="s">
        <v>1224</v>
      </c>
      <c r="C639" s="141" t="s">
        <v>1225</v>
      </c>
      <c r="D639" s="376"/>
      <c r="E639" s="141"/>
      <c r="F639" s="146" t="s">
        <v>1226</v>
      </c>
      <c r="G639" s="473">
        <v>41990</v>
      </c>
      <c r="H639" s="166">
        <v>41990</v>
      </c>
      <c r="I639" s="68">
        <v>3098</v>
      </c>
      <c r="J639" s="205">
        <v>3098</v>
      </c>
      <c r="K639" s="205"/>
      <c r="L639" s="141" t="s">
        <v>16</v>
      </c>
      <c r="M639" s="166" t="s">
        <v>25</v>
      </c>
      <c r="N639" s="166">
        <v>42037</v>
      </c>
      <c r="O639" s="303"/>
      <c r="P639" s="180"/>
      <c r="Q639" s="180"/>
      <c r="R639" s="180"/>
      <c r="S639" s="180"/>
      <c r="T639" s="146" t="s">
        <v>1301</v>
      </c>
    </row>
    <row r="640" spans="1:20" ht="30" hidden="1" customHeight="1" x14ac:dyDescent="0.25">
      <c r="A640" s="77">
        <v>634</v>
      </c>
      <c r="B640" s="77" t="s">
        <v>48</v>
      </c>
      <c r="C640" s="141">
        <v>63845</v>
      </c>
      <c r="D640" s="376"/>
      <c r="E640" s="141"/>
      <c r="F640" s="146" t="s">
        <v>1227</v>
      </c>
      <c r="G640" s="473">
        <v>41992</v>
      </c>
      <c r="H640" s="166">
        <v>41992</v>
      </c>
      <c r="I640" s="68">
        <v>81.680000000000007</v>
      </c>
      <c r="J640" s="205">
        <v>89.77</v>
      </c>
      <c r="K640" s="205"/>
      <c r="L640" s="141" t="s">
        <v>727</v>
      </c>
      <c r="M640" s="166">
        <v>42023</v>
      </c>
      <c r="N640" s="166">
        <v>42037</v>
      </c>
      <c r="O640" s="302"/>
      <c r="P640" s="180"/>
      <c r="Q640" s="180"/>
      <c r="R640" s="180"/>
      <c r="S640" s="180"/>
      <c r="T640" s="146" t="s">
        <v>1</v>
      </c>
    </row>
    <row r="641" spans="1:20" ht="30" hidden="1" customHeight="1" x14ac:dyDescent="0.25">
      <c r="A641" s="77">
        <v>635</v>
      </c>
      <c r="B641" s="77" t="s">
        <v>48</v>
      </c>
      <c r="C641" s="141">
        <v>63843</v>
      </c>
      <c r="D641" s="376"/>
      <c r="E641" s="141"/>
      <c r="F641" s="146" t="s">
        <v>1228</v>
      </c>
      <c r="G641" s="473">
        <v>41992</v>
      </c>
      <c r="H641" s="166">
        <v>41992</v>
      </c>
      <c r="I641" s="68">
        <v>408.4</v>
      </c>
      <c r="J641" s="205">
        <v>448.85</v>
      </c>
      <c r="K641" s="205"/>
      <c r="L641" s="141" t="s">
        <v>727</v>
      </c>
      <c r="M641" s="166">
        <v>42023</v>
      </c>
      <c r="N641" s="166">
        <v>42037</v>
      </c>
      <c r="O641" s="302"/>
      <c r="P641" s="180"/>
      <c r="Q641" s="180"/>
      <c r="R641" s="180"/>
      <c r="S641" s="180"/>
      <c r="T641" s="146" t="s">
        <v>1</v>
      </c>
    </row>
    <row r="642" spans="1:20" ht="15" hidden="1" customHeight="1" x14ac:dyDescent="0.25">
      <c r="A642" s="77">
        <v>636</v>
      </c>
      <c r="B642" s="77" t="s">
        <v>1229</v>
      </c>
      <c r="C642" s="141" t="s">
        <v>1230</v>
      </c>
      <c r="D642" s="376"/>
      <c r="E642" s="141"/>
      <c r="F642" s="146" t="s">
        <v>1231</v>
      </c>
      <c r="G642" s="473">
        <v>41989</v>
      </c>
      <c r="H642" s="166">
        <v>41989</v>
      </c>
      <c r="I642" s="68">
        <v>110.23</v>
      </c>
      <c r="J642" s="205">
        <v>132.28</v>
      </c>
      <c r="K642" s="205"/>
      <c r="L642" s="141" t="s">
        <v>727</v>
      </c>
      <c r="M642" s="166" t="s">
        <v>634</v>
      </c>
      <c r="N642" s="166">
        <v>42020</v>
      </c>
      <c r="O642" s="302"/>
      <c r="P642" s="180"/>
      <c r="Q642" s="180"/>
      <c r="R642" s="180"/>
      <c r="S642" s="180"/>
      <c r="T642" s="146" t="s">
        <v>1</v>
      </c>
    </row>
    <row r="643" spans="1:20" ht="15" hidden="1" customHeight="1" x14ac:dyDescent="0.25">
      <c r="A643" s="77">
        <v>637</v>
      </c>
      <c r="B643" s="74" t="s">
        <v>5227</v>
      </c>
      <c r="C643" s="141" t="s">
        <v>1232</v>
      </c>
      <c r="D643" s="376"/>
      <c r="E643" s="141"/>
      <c r="F643" s="146" t="s">
        <v>1233</v>
      </c>
      <c r="G643" s="473">
        <v>41974</v>
      </c>
      <c r="H643" s="166">
        <v>41974</v>
      </c>
      <c r="I643" s="68">
        <v>54.51</v>
      </c>
      <c r="J643" s="205">
        <v>65.41</v>
      </c>
      <c r="K643" s="205"/>
      <c r="L643" s="141" t="s">
        <v>34</v>
      </c>
      <c r="M643" s="166">
        <v>41978</v>
      </c>
      <c r="N643" s="166" t="s">
        <v>5095</v>
      </c>
      <c r="O643" s="303"/>
      <c r="P643" s="146"/>
      <c r="Q643" s="146"/>
      <c r="R643" s="146"/>
      <c r="S643" s="146"/>
      <c r="T643" s="146"/>
    </row>
    <row r="644" spans="1:20" ht="15" hidden="1" customHeight="1" x14ac:dyDescent="0.25">
      <c r="A644" s="77">
        <v>638</v>
      </c>
      <c r="B644" s="77" t="s">
        <v>95</v>
      </c>
      <c r="C644" s="141" t="s">
        <v>1234</v>
      </c>
      <c r="D644" s="376"/>
      <c r="E644" s="141"/>
      <c r="F644" s="146" t="s">
        <v>846</v>
      </c>
      <c r="G644" s="473">
        <v>41974</v>
      </c>
      <c r="H644" s="166">
        <v>41974</v>
      </c>
      <c r="I644" s="68">
        <v>37.33</v>
      </c>
      <c r="J644" s="205">
        <v>44.8</v>
      </c>
      <c r="K644" s="205"/>
      <c r="L644" s="141" t="s">
        <v>34</v>
      </c>
      <c r="M644" s="166">
        <v>42004</v>
      </c>
      <c r="N644" s="166" t="s">
        <v>5094</v>
      </c>
      <c r="O644" s="303"/>
      <c r="P644" s="146"/>
      <c r="Q644" s="146"/>
      <c r="R644" s="146"/>
      <c r="S644" s="146"/>
      <c r="T644" s="146" t="s">
        <v>1</v>
      </c>
    </row>
    <row r="645" spans="1:20" ht="15" hidden="1" customHeight="1" x14ac:dyDescent="0.25">
      <c r="A645" s="77">
        <v>639</v>
      </c>
      <c r="B645" s="77" t="s">
        <v>1856</v>
      </c>
      <c r="C645" s="141" t="s">
        <v>1390</v>
      </c>
      <c r="D645" s="376"/>
      <c r="E645" s="141"/>
      <c r="F645" s="146" t="s">
        <v>1236</v>
      </c>
      <c r="G645" s="473">
        <v>41999</v>
      </c>
      <c r="H645" s="166">
        <v>41999</v>
      </c>
      <c r="I645" s="68">
        <v>1700</v>
      </c>
      <c r="J645" s="205">
        <v>1700</v>
      </c>
      <c r="K645" s="205"/>
      <c r="L645" s="141" t="s">
        <v>727</v>
      </c>
      <c r="M645" s="166" t="s">
        <v>1241</v>
      </c>
      <c r="N645" s="166">
        <v>42020</v>
      </c>
      <c r="O645" s="302"/>
      <c r="P645" s="180"/>
      <c r="Q645" s="180"/>
      <c r="R645" s="180"/>
      <c r="S645" s="180"/>
      <c r="T645" s="146" t="s">
        <v>3</v>
      </c>
    </row>
    <row r="646" spans="1:20" ht="30" hidden="1" customHeight="1" x14ac:dyDescent="0.25">
      <c r="A646" s="77">
        <v>640</v>
      </c>
      <c r="B646" s="77" t="s">
        <v>64</v>
      </c>
      <c r="C646" s="141" t="s">
        <v>1237</v>
      </c>
      <c r="D646" s="376"/>
      <c r="E646" s="141"/>
      <c r="F646" s="146" t="s">
        <v>1238</v>
      </c>
      <c r="G646" s="473">
        <v>41981</v>
      </c>
      <c r="H646" s="166">
        <v>41981</v>
      </c>
      <c r="I646" s="68">
        <v>518.29999999999995</v>
      </c>
      <c r="J646" s="205">
        <v>518.29999999999995</v>
      </c>
      <c r="K646" s="205"/>
      <c r="L646" s="141" t="s">
        <v>16</v>
      </c>
      <c r="M646" s="166" t="s">
        <v>634</v>
      </c>
      <c r="N646" s="166">
        <v>42004</v>
      </c>
      <c r="O646" s="302"/>
      <c r="P646" s="146"/>
      <c r="Q646" s="146"/>
      <c r="R646" s="146"/>
      <c r="S646" s="146"/>
      <c r="T646" s="146"/>
    </row>
    <row r="647" spans="1:20" ht="45" hidden="1" customHeight="1" x14ac:dyDescent="0.25">
      <c r="A647" s="77">
        <v>641</v>
      </c>
      <c r="B647" s="77" t="s">
        <v>354</v>
      </c>
      <c r="C647" s="141">
        <v>3</v>
      </c>
      <c r="D647" s="376"/>
      <c r="E647" s="141"/>
      <c r="F647" s="146" t="s">
        <v>1239</v>
      </c>
      <c r="G647" s="473">
        <v>41990</v>
      </c>
      <c r="H647" s="166">
        <v>41990</v>
      </c>
      <c r="I647" s="68">
        <v>1679.63</v>
      </c>
      <c r="J647" s="205">
        <v>1679.63</v>
      </c>
      <c r="K647" s="205"/>
      <c r="L647" s="141" t="s">
        <v>16</v>
      </c>
      <c r="M647" s="166" t="s">
        <v>634</v>
      </c>
      <c r="N647" s="166">
        <v>42004</v>
      </c>
      <c r="O647" s="309" t="s">
        <v>4108</v>
      </c>
      <c r="P647" s="146"/>
      <c r="Q647" s="146"/>
      <c r="R647" s="146"/>
      <c r="S647" s="146"/>
      <c r="T647" s="146"/>
    </row>
    <row r="648" spans="1:20" ht="30" hidden="1" customHeight="1" x14ac:dyDescent="0.25">
      <c r="A648" s="77">
        <v>642</v>
      </c>
      <c r="B648" s="77" t="s">
        <v>438</v>
      </c>
      <c r="C648" s="141">
        <v>20149567</v>
      </c>
      <c r="D648" s="376"/>
      <c r="E648" s="141"/>
      <c r="F648" s="146" t="s">
        <v>1242</v>
      </c>
      <c r="G648" s="473">
        <v>41990</v>
      </c>
      <c r="H648" s="166">
        <v>41990</v>
      </c>
      <c r="I648" s="68">
        <v>218.4</v>
      </c>
      <c r="J648" s="205">
        <v>262.08</v>
      </c>
      <c r="K648" s="205"/>
      <c r="L648" s="141" t="s">
        <v>16</v>
      </c>
      <c r="M648" s="166" t="s">
        <v>1241</v>
      </c>
      <c r="N648" s="166">
        <v>42004</v>
      </c>
      <c r="O648" s="302"/>
      <c r="P648" s="146"/>
      <c r="Q648" s="146"/>
      <c r="R648" s="146"/>
      <c r="S648" s="146"/>
      <c r="T648" s="146"/>
    </row>
    <row r="649" spans="1:20" ht="15" hidden="1" customHeight="1" x14ac:dyDescent="0.25">
      <c r="A649" s="77">
        <v>643</v>
      </c>
      <c r="B649" s="77" t="s">
        <v>921</v>
      </c>
      <c r="C649" s="141" t="s">
        <v>1244</v>
      </c>
      <c r="D649" s="376"/>
      <c r="E649" s="141"/>
      <c r="F649" s="146" t="s">
        <v>1245</v>
      </c>
      <c r="G649" s="473">
        <v>41995</v>
      </c>
      <c r="H649" s="166">
        <v>41995</v>
      </c>
      <c r="I649" s="68">
        <v>1480</v>
      </c>
      <c r="J649" s="205">
        <v>1776</v>
      </c>
      <c r="K649" s="205"/>
      <c r="L649" s="141" t="s">
        <v>16</v>
      </c>
      <c r="M649" s="166" t="s">
        <v>1241</v>
      </c>
      <c r="N649" s="166">
        <v>42004</v>
      </c>
      <c r="O649" s="302"/>
      <c r="P649" s="146"/>
      <c r="Q649" s="146"/>
      <c r="R649" s="146"/>
      <c r="S649" s="146"/>
      <c r="T649" s="146"/>
    </row>
    <row r="650" spans="1:20" ht="15" hidden="1" customHeight="1" x14ac:dyDescent="0.25">
      <c r="A650" s="74">
        <v>644</v>
      </c>
      <c r="B650" s="74" t="s">
        <v>938</v>
      </c>
      <c r="C650" s="141"/>
      <c r="D650" s="376"/>
      <c r="E650" s="141"/>
      <c r="F650" s="146" t="s">
        <v>1247</v>
      </c>
      <c r="G650" s="473">
        <v>42005</v>
      </c>
      <c r="H650" s="166">
        <v>42005</v>
      </c>
      <c r="I650" s="68">
        <v>1850</v>
      </c>
      <c r="J650" s="205">
        <v>1850</v>
      </c>
      <c r="K650" s="205"/>
      <c r="L650" s="141" t="s">
        <v>16</v>
      </c>
      <c r="M650" s="166" t="s">
        <v>736</v>
      </c>
      <c r="N650" s="166">
        <v>42004</v>
      </c>
      <c r="O650" s="309" t="s">
        <v>2773</v>
      </c>
      <c r="P650" s="146"/>
      <c r="Q650" s="146"/>
      <c r="R650" s="146"/>
      <c r="S650" s="146"/>
      <c r="T650" s="146"/>
    </row>
    <row r="651" spans="1:20" ht="15" hidden="1" customHeight="1" x14ac:dyDescent="0.25">
      <c r="A651" s="71">
        <v>645</v>
      </c>
      <c r="B651" s="71" t="s">
        <v>42</v>
      </c>
      <c r="C651" s="186" t="s">
        <v>218</v>
      </c>
      <c r="D651" s="376"/>
      <c r="E651" s="141"/>
      <c r="F651" s="146" t="s">
        <v>1248</v>
      </c>
      <c r="G651" s="473">
        <v>41973</v>
      </c>
      <c r="H651" s="166">
        <v>41973</v>
      </c>
      <c r="I651" s="68">
        <v>2186.98</v>
      </c>
      <c r="J651" s="205">
        <v>2186.98</v>
      </c>
      <c r="K651" s="205"/>
      <c r="L651" s="141" t="s">
        <v>16</v>
      </c>
      <c r="M651" s="166" t="s">
        <v>1241</v>
      </c>
      <c r="N651" s="166">
        <v>42006</v>
      </c>
      <c r="O651" s="302"/>
      <c r="P651" s="146"/>
      <c r="Q651" s="146"/>
      <c r="R651" s="146"/>
      <c r="S651" s="146"/>
      <c r="T651" s="146"/>
    </row>
    <row r="652" spans="1:20" ht="45" hidden="1" customHeight="1" x14ac:dyDescent="0.25">
      <c r="A652" s="77">
        <v>646</v>
      </c>
      <c r="B652" s="77" t="s">
        <v>921</v>
      </c>
      <c r="C652" s="141" t="s">
        <v>1249</v>
      </c>
      <c r="D652" s="376"/>
      <c r="E652" s="141"/>
      <c r="F652" s="146" t="s">
        <v>5374</v>
      </c>
      <c r="G652" s="473">
        <v>42006</v>
      </c>
      <c r="H652" s="166">
        <v>42006</v>
      </c>
      <c r="I652" s="68">
        <v>1950</v>
      </c>
      <c r="J652" s="205">
        <v>2340</v>
      </c>
      <c r="K652" s="205"/>
      <c r="L652" s="141" t="s">
        <v>16</v>
      </c>
      <c r="M652" s="166" t="s">
        <v>1241</v>
      </c>
      <c r="N652" s="166">
        <v>42019</v>
      </c>
      <c r="O652" s="310" t="s">
        <v>1416</v>
      </c>
      <c r="P652" s="146"/>
      <c r="Q652" s="146"/>
      <c r="R652" s="146"/>
      <c r="S652" s="146"/>
      <c r="T652" s="146"/>
    </row>
    <row r="653" spans="1:20" ht="15" hidden="1" customHeight="1" x14ac:dyDescent="0.25">
      <c r="A653" s="77">
        <v>647</v>
      </c>
      <c r="B653" s="77" t="s">
        <v>39</v>
      </c>
      <c r="C653" s="141" t="s">
        <v>1250</v>
      </c>
      <c r="D653" s="376"/>
      <c r="E653" s="141"/>
      <c r="F653" s="146" t="s">
        <v>237</v>
      </c>
      <c r="G653" s="473">
        <v>42004</v>
      </c>
      <c r="H653" s="166">
        <v>42004</v>
      </c>
      <c r="I653" s="68">
        <v>71.58</v>
      </c>
      <c r="J653" s="205">
        <v>85.9</v>
      </c>
      <c r="K653" s="205"/>
      <c r="L653" s="141" t="s">
        <v>34</v>
      </c>
      <c r="M653" s="166">
        <v>42014</v>
      </c>
      <c r="N653" s="166" t="s">
        <v>5094</v>
      </c>
      <c r="O653" s="303"/>
      <c r="P653" s="146"/>
      <c r="Q653" s="146"/>
      <c r="R653" s="146"/>
      <c r="S653" s="146"/>
      <c r="T653" s="146"/>
    </row>
    <row r="654" spans="1:20" ht="15" hidden="1" customHeight="1" x14ac:dyDescent="0.25">
      <c r="A654" s="77">
        <v>648</v>
      </c>
      <c r="B654" s="77" t="s">
        <v>26</v>
      </c>
      <c r="C654" s="141">
        <v>100660</v>
      </c>
      <c r="D654" s="376"/>
      <c r="E654" s="141"/>
      <c r="F654" s="146" t="s">
        <v>1251</v>
      </c>
      <c r="G654" s="473">
        <v>42004</v>
      </c>
      <c r="H654" s="166">
        <v>42004</v>
      </c>
      <c r="I654" s="68">
        <v>10620.35</v>
      </c>
      <c r="J654" s="205">
        <v>10620.35</v>
      </c>
      <c r="K654" s="205"/>
      <c r="L654" s="141" t="s">
        <v>16</v>
      </c>
      <c r="M654" s="166">
        <v>42014</v>
      </c>
      <c r="N654" s="166">
        <v>42019</v>
      </c>
      <c r="O654" s="302"/>
      <c r="P654" s="146"/>
      <c r="Q654" s="146"/>
      <c r="R654" s="146"/>
      <c r="S654" s="146"/>
      <c r="T654" s="146"/>
    </row>
    <row r="655" spans="1:20" ht="30" hidden="1" customHeight="1" x14ac:dyDescent="0.25">
      <c r="A655" s="77">
        <v>649</v>
      </c>
      <c r="B655" s="77" t="s">
        <v>36</v>
      </c>
      <c r="C655" s="141" t="s">
        <v>1252</v>
      </c>
      <c r="D655" s="376"/>
      <c r="E655" s="141"/>
      <c r="F655" s="146" t="s">
        <v>1253</v>
      </c>
      <c r="G655" s="473">
        <v>42005</v>
      </c>
      <c r="H655" s="166">
        <v>42005</v>
      </c>
      <c r="I655" s="68">
        <v>67.349999999999994</v>
      </c>
      <c r="J655" s="205">
        <v>80.819999999999993</v>
      </c>
      <c r="K655" s="205"/>
      <c r="L655" s="141" t="s">
        <v>34</v>
      </c>
      <c r="M655" s="166">
        <v>42005</v>
      </c>
      <c r="N655" s="166" t="s">
        <v>5094</v>
      </c>
      <c r="O655" s="303"/>
      <c r="P655" s="187"/>
      <c r="Q655" s="187"/>
      <c r="R655" s="187"/>
      <c r="S655" s="146"/>
      <c r="T655" s="146"/>
    </row>
    <row r="656" spans="1:20" ht="15" hidden="1" customHeight="1" x14ac:dyDescent="0.25">
      <c r="A656" s="77">
        <v>650</v>
      </c>
      <c r="B656" s="77" t="s">
        <v>427</v>
      </c>
      <c r="C656" s="141" t="s">
        <v>1254</v>
      </c>
      <c r="D656" s="376"/>
      <c r="E656" s="141"/>
      <c r="F656" s="146" t="s">
        <v>1599</v>
      </c>
      <c r="G656" s="473">
        <v>42004</v>
      </c>
      <c r="H656" s="166">
        <v>42004</v>
      </c>
      <c r="I656" s="68">
        <v>91</v>
      </c>
      <c r="J656" s="205">
        <v>109.2</v>
      </c>
      <c r="K656" s="205"/>
      <c r="L656" s="141" t="s">
        <v>16</v>
      </c>
      <c r="M656" s="166">
        <v>42019</v>
      </c>
      <c r="N656" s="166">
        <v>42037</v>
      </c>
      <c r="O656" s="302"/>
      <c r="P656" s="146"/>
      <c r="Q656" s="146"/>
      <c r="R656" s="146"/>
      <c r="S656" s="146"/>
      <c r="T656" s="146"/>
    </row>
    <row r="657" spans="1:20" ht="15" hidden="1" customHeight="1" x14ac:dyDescent="0.25">
      <c r="A657" s="77">
        <v>651</v>
      </c>
      <c r="B657" s="77" t="s">
        <v>441</v>
      </c>
      <c r="C657" s="141" t="s">
        <v>1255</v>
      </c>
      <c r="D657" s="376"/>
      <c r="E657" s="141"/>
      <c r="F657" s="146" t="s">
        <v>1256</v>
      </c>
      <c r="G657" s="473">
        <v>42004</v>
      </c>
      <c r="H657" s="166">
        <v>42004</v>
      </c>
      <c r="I657" s="68">
        <v>440.25</v>
      </c>
      <c r="J657" s="205">
        <v>528.29999999999995</v>
      </c>
      <c r="K657" s="205"/>
      <c r="L657" s="141" t="s">
        <v>16</v>
      </c>
      <c r="M657" s="166" t="s">
        <v>1241</v>
      </c>
      <c r="N657" s="166">
        <v>42018</v>
      </c>
      <c r="O657" s="302"/>
      <c r="P657" s="183"/>
      <c r="Q657" s="146"/>
      <c r="R657" s="146"/>
      <c r="S657" s="146"/>
      <c r="T657" s="146"/>
    </row>
    <row r="658" spans="1:20" ht="30" hidden="1" customHeight="1" x14ac:dyDescent="0.25">
      <c r="A658" s="77">
        <v>652</v>
      </c>
      <c r="B658" s="77" t="s">
        <v>283</v>
      </c>
      <c r="C658" s="141" t="s">
        <v>1257</v>
      </c>
      <c r="D658" s="376"/>
      <c r="E658" s="141"/>
      <c r="F658" s="146" t="s">
        <v>1258</v>
      </c>
      <c r="G658" s="473">
        <v>41996</v>
      </c>
      <c r="H658" s="166">
        <v>41996</v>
      </c>
      <c r="I658" s="68">
        <v>521.5</v>
      </c>
      <c r="J658" s="205">
        <v>521.5</v>
      </c>
      <c r="K658" s="205"/>
      <c r="L658" s="141" t="s">
        <v>34</v>
      </c>
      <c r="M658" s="166">
        <v>42009</v>
      </c>
      <c r="N658" s="166">
        <v>42009</v>
      </c>
      <c r="O658" s="303"/>
      <c r="P658" s="146"/>
      <c r="Q658" s="146"/>
      <c r="R658" s="146"/>
      <c r="S658" s="146"/>
      <c r="T658" s="146"/>
    </row>
    <row r="659" spans="1:20" ht="75" hidden="1" customHeight="1" x14ac:dyDescent="0.25">
      <c r="A659" s="79">
        <v>653</v>
      </c>
      <c r="B659" s="79" t="s">
        <v>1259</v>
      </c>
      <c r="C659" s="120"/>
      <c r="D659" s="596"/>
      <c r="E659" s="120"/>
      <c r="F659" s="62" t="s">
        <v>1260</v>
      </c>
      <c r="G659" s="476">
        <v>42009</v>
      </c>
      <c r="H659" s="122">
        <v>42009</v>
      </c>
      <c r="I659" s="68">
        <v>91.66</v>
      </c>
      <c r="J659" s="205">
        <v>109.98</v>
      </c>
      <c r="K659" s="205"/>
      <c r="L659" s="120" t="s">
        <v>1359</v>
      </c>
      <c r="M659" s="126" t="s">
        <v>1358</v>
      </c>
      <c r="N659" s="122"/>
      <c r="O659" s="311"/>
      <c r="P659" s="62"/>
      <c r="Q659" s="62"/>
      <c r="R659" s="62"/>
      <c r="S659" s="62"/>
      <c r="T659" s="62"/>
    </row>
    <row r="660" spans="1:20" ht="45" hidden="1" customHeight="1" x14ac:dyDescent="0.25">
      <c r="A660" s="77">
        <v>654</v>
      </c>
      <c r="B660" s="77" t="s">
        <v>1630</v>
      </c>
      <c r="C660" s="141" t="s">
        <v>1261</v>
      </c>
      <c r="D660" s="376"/>
      <c r="E660" s="141"/>
      <c r="F660" s="146" t="s">
        <v>1262</v>
      </c>
      <c r="G660" s="473">
        <v>41996</v>
      </c>
      <c r="H660" s="166">
        <v>41996</v>
      </c>
      <c r="I660" s="68">
        <v>5700</v>
      </c>
      <c r="J660" s="205">
        <v>5700</v>
      </c>
      <c r="K660" s="205"/>
      <c r="L660" s="141" t="s">
        <v>727</v>
      </c>
      <c r="M660" s="166">
        <v>42003</v>
      </c>
      <c r="N660" s="166">
        <v>42019</v>
      </c>
      <c r="O660" s="302"/>
      <c r="P660" s="180"/>
      <c r="Q660" s="180"/>
      <c r="R660" s="180"/>
      <c r="S660" s="180"/>
      <c r="T660" s="146" t="s">
        <v>1</v>
      </c>
    </row>
    <row r="661" spans="1:20" ht="30" hidden="1" customHeight="1" x14ac:dyDescent="0.25">
      <c r="A661" s="77">
        <v>655</v>
      </c>
      <c r="B661" s="77" t="s">
        <v>283</v>
      </c>
      <c r="C661" s="141" t="s">
        <v>1263</v>
      </c>
      <c r="D661" s="376"/>
      <c r="E661" s="141"/>
      <c r="F661" s="146" t="s">
        <v>1264</v>
      </c>
      <c r="G661" s="473">
        <v>41995</v>
      </c>
      <c r="H661" s="166">
        <v>41995</v>
      </c>
      <c r="I661" s="68">
        <v>1404.33</v>
      </c>
      <c r="J661" s="205">
        <v>1404.33</v>
      </c>
      <c r="K661" s="205"/>
      <c r="L661" s="141" t="s">
        <v>34</v>
      </c>
      <c r="M661" s="166">
        <v>42006</v>
      </c>
      <c r="N661" s="166" t="s">
        <v>5094</v>
      </c>
      <c r="O661" s="303"/>
      <c r="P661" s="146"/>
      <c r="Q661" s="146"/>
      <c r="R661" s="146"/>
      <c r="S661" s="146"/>
      <c r="T661" s="146"/>
    </row>
    <row r="662" spans="1:20" ht="30" hidden="1" customHeight="1" x14ac:dyDescent="0.25">
      <c r="A662" s="77">
        <v>656</v>
      </c>
      <c r="B662" s="77" t="s">
        <v>59</v>
      </c>
      <c r="C662" s="141">
        <v>5810305042</v>
      </c>
      <c r="D662" s="376"/>
      <c r="E662" s="141"/>
      <c r="F662" s="146" t="s">
        <v>1265</v>
      </c>
      <c r="G662" s="473">
        <v>42004</v>
      </c>
      <c r="H662" s="166">
        <v>42004</v>
      </c>
      <c r="I662" s="68">
        <v>172.52</v>
      </c>
      <c r="J662" s="205">
        <v>207.02</v>
      </c>
      <c r="K662" s="205"/>
      <c r="L662" s="141" t="s">
        <v>16</v>
      </c>
      <c r="M662" s="166">
        <v>42035</v>
      </c>
      <c r="N662" s="166">
        <v>42037</v>
      </c>
      <c r="O662" s="302"/>
      <c r="P662" s="146"/>
      <c r="Q662" s="146"/>
      <c r="R662" s="146"/>
      <c r="S662" s="146"/>
      <c r="T662" s="146"/>
    </row>
    <row r="663" spans="1:20" ht="30" hidden="1" customHeight="1" x14ac:dyDescent="0.25">
      <c r="A663" s="77">
        <v>657</v>
      </c>
      <c r="B663" s="77" t="s">
        <v>500</v>
      </c>
      <c r="C663" s="141" t="s">
        <v>1266</v>
      </c>
      <c r="D663" s="376"/>
      <c r="E663" s="141"/>
      <c r="F663" s="146" t="s">
        <v>1268</v>
      </c>
      <c r="G663" s="473">
        <v>42009</v>
      </c>
      <c r="H663" s="166">
        <v>42009</v>
      </c>
      <c r="I663" s="68">
        <v>1628.7</v>
      </c>
      <c r="J663" s="205">
        <v>1954.44</v>
      </c>
      <c r="K663" s="205"/>
      <c r="L663" s="141" t="s">
        <v>16</v>
      </c>
      <c r="M663" s="166" t="s">
        <v>1241</v>
      </c>
      <c r="N663" s="166">
        <v>42037</v>
      </c>
      <c r="O663" s="302"/>
      <c r="P663" s="146"/>
      <c r="Q663" s="146"/>
      <c r="R663" s="146"/>
      <c r="S663" s="146"/>
      <c r="T663" s="146"/>
    </row>
    <row r="664" spans="1:20" ht="15" hidden="1" customHeight="1" x14ac:dyDescent="0.25">
      <c r="A664" s="77">
        <v>658</v>
      </c>
      <c r="B664" s="77" t="s">
        <v>144</v>
      </c>
      <c r="C664" s="141" t="s">
        <v>1267</v>
      </c>
      <c r="D664" s="376"/>
      <c r="E664" s="141"/>
      <c r="F664" s="146" t="s">
        <v>1269</v>
      </c>
      <c r="G664" s="473">
        <v>41992</v>
      </c>
      <c r="H664" s="166">
        <v>41992</v>
      </c>
      <c r="I664" s="68">
        <v>7350</v>
      </c>
      <c r="J664" s="205">
        <v>7350</v>
      </c>
      <c r="K664" s="98"/>
      <c r="L664" s="141" t="s">
        <v>727</v>
      </c>
      <c r="M664" s="166" t="s">
        <v>1241</v>
      </c>
      <c r="N664" s="166">
        <v>42020</v>
      </c>
      <c r="O664" s="302"/>
      <c r="P664" s="180"/>
      <c r="Q664" s="180"/>
      <c r="R664" s="180"/>
      <c r="S664" s="180"/>
      <c r="T664" s="146" t="s">
        <v>3</v>
      </c>
    </row>
    <row r="665" spans="1:20" ht="15" hidden="1" customHeight="1" x14ac:dyDescent="0.25">
      <c r="A665" s="77">
        <v>659</v>
      </c>
      <c r="B665" s="77" t="s">
        <v>144</v>
      </c>
      <c r="C665" s="141" t="s">
        <v>1270</v>
      </c>
      <c r="D665" s="376"/>
      <c r="E665" s="141"/>
      <c r="F665" s="146" t="s">
        <v>1271</v>
      </c>
      <c r="G665" s="473">
        <v>41996</v>
      </c>
      <c r="H665" s="166">
        <v>41996</v>
      </c>
      <c r="I665" s="68">
        <v>2940</v>
      </c>
      <c r="J665" s="205">
        <v>2940</v>
      </c>
      <c r="K665" s="98"/>
      <c r="L665" s="141" t="s">
        <v>727</v>
      </c>
      <c r="M665" s="166" t="s">
        <v>1241</v>
      </c>
      <c r="N665" s="166">
        <v>42020</v>
      </c>
      <c r="O665" s="302"/>
      <c r="P665" s="180"/>
      <c r="Q665" s="180"/>
      <c r="R665" s="180"/>
      <c r="S665" s="180"/>
      <c r="T665" s="146" t="s">
        <v>3</v>
      </c>
    </row>
    <row r="666" spans="1:20" ht="15" hidden="1" customHeight="1" x14ac:dyDescent="0.25">
      <c r="A666" s="77">
        <v>660</v>
      </c>
      <c r="B666" s="77" t="s">
        <v>144</v>
      </c>
      <c r="C666" s="141" t="s">
        <v>1272</v>
      </c>
      <c r="D666" s="376"/>
      <c r="E666" s="141"/>
      <c r="F666" s="146" t="s">
        <v>1273</v>
      </c>
      <c r="G666" s="473">
        <v>41992</v>
      </c>
      <c r="H666" s="166">
        <v>41992</v>
      </c>
      <c r="I666" s="68">
        <v>490</v>
      </c>
      <c r="J666" s="205">
        <v>490</v>
      </c>
      <c r="K666" s="98"/>
      <c r="L666" s="141" t="s">
        <v>727</v>
      </c>
      <c r="M666" s="166" t="s">
        <v>1241</v>
      </c>
      <c r="N666" s="166">
        <v>42020</v>
      </c>
      <c r="O666" s="302"/>
      <c r="P666" s="180"/>
      <c r="Q666" s="180"/>
      <c r="R666" s="180"/>
      <c r="S666" s="180"/>
      <c r="T666" s="146" t="s">
        <v>3</v>
      </c>
    </row>
    <row r="667" spans="1:20" ht="15" hidden="1" customHeight="1" x14ac:dyDescent="0.25">
      <c r="A667" s="77">
        <v>661</v>
      </c>
      <c r="B667" s="77" t="s">
        <v>69</v>
      </c>
      <c r="C667" s="141" t="s">
        <v>1274</v>
      </c>
      <c r="D667" s="376"/>
      <c r="E667" s="141"/>
      <c r="F667" s="146" t="s">
        <v>1275</v>
      </c>
      <c r="G667" s="473">
        <v>42012</v>
      </c>
      <c r="H667" s="166">
        <v>42012</v>
      </c>
      <c r="I667" s="68">
        <v>129.6</v>
      </c>
      <c r="J667" s="205">
        <v>155.52000000000001</v>
      </c>
      <c r="K667" s="205"/>
      <c r="L667" s="141" t="s">
        <v>16</v>
      </c>
      <c r="M667" s="166" t="s">
        <v>1241</v>
      </c>
      <c r="N667" s="166">
        <v>42019</v>
      </c>
      <c r="O667" s="302"/>
      <c r="P667" s="146"/>
      <c r="Q667" s="146"/>
      <c r="R667" s="146"/>
      <c r="S667" s="146"/>
      <c r="T667" s="146"/>
    </row>
    <row r="668" spans="1:20" ht="15" hidden="1" customHeight="1" x14ac:dyDescent="0.25">
      <c r="A668" s="79">
        <v>662</v>
      </c>
      <c r="B668" s="79" t="s">
        <v>1276</v>
      </c>
      <c r="C668" s="120" t="s">
        <v>1277</v>
      </c>
      <c r="D668" s="596"/>
      <c r="E668" s="120"/>
      <c r="F668" s="62" t="s">
        <v>1114</v>
      </c>
      <c r="G668" s="476">
        <v>41985</v>
      </c>
      <c r="H668" s="122">
        <v>41985</v>
      </c>
      <c r="I668" s="68">
        <v>1821</v>
      </c>
      <c r="J668" s="205">
        <v>2185</v>
      </c>
      <c r="K668" s="205"/>
      <c r="L668" s="120"/>
      <c r="M668" s="122"/>
      <c r="N668" s="122"/>
      <c r="O668" s="311"/>
      <c r="P668" s="62"/>
      <c r="Q668" s="62"/>
      <c r="R668" s="62"/>
      <c r="S668" s="62"/>
      <c r="T668" s="62"/>
    </row>
    <row r="669" spans="1:20" ht="120" hidden="1" customHeight="1" x14ac:dyDescent="0.25">
      <c r="A669" s="77">
        <v>663</v>
      </c>
      <c r="B669" s="77" t="s">
        <v>1276</v>
      </c>
      <c r="C669" s="141" t="s">
        <v>1278</v>
      </c>
      <c r="D669" s="376"/>
      <c r="E669" s="141"/>
      <c r="F669" s="146" t="s">
        <v>1114</v>
      </c>
      <c r="G669" s="473">
        <v>41985</v>
      </c>
      <c r="H669" s="166">
        <v>41985</v>
      </c>
      <c r="I669" s="68">
        <v>6070</v>
      </c>
      <c r="J669" s="205">
        <v>7284</v>
      </c>
      <c r="K669" s="205"/>
      <c r="L669" s="141" t="s">
        <v>16</v>
      </c>
      <c r="M669" s="166">
        <v>42016</v>
      </c>
      <c r="N669" s="166">
        <v>42019</v>
      </c>
      <c r="O669" s="302"/>
      <c r="P669" s="146"/>
      <c r="Q669" s="146"/>
      <c r="R669" s="146"/>
      <c r="S669" s="146" t="s">
        <v>1324</v>
      </c>
      <c r="T669" s="146"/>
    </row>
    <row r="670" spans="1:20" ht="15" hidden="1" customHeight="1" x14ac:dyDescent="0.25">
      <c r="A670" s="77">
        <v>664</v>
      </c>
      <c r="B670" s="77" t="s">
        <v>1276</v>
      </c>
      <c r="C670" s="141" t="s">
        <v>1279</v>
      </c>
      <c r="D670" s="376"/>
      <c r="E670" s="141"/>
      <c r="F670" s="146" t="s">
        <v>1280</v>
      </c>
      <c r="G670" s="473">
        <v>41985</v>
      </c>
      <c r="H670" s="166">
        <v>41985</v>
      </c>
      <c r="I670" s="68">
        <v>72</v>
      </c>
      <c r="J670" s="205">
        <v>86.4</v>
      </c>
      <c r="K670" s="205"/>
      <c r="L670" s="141" t="s">
        <v>16</v>
      </c>
      <c r="M670" s="166">
        <v>42016</v>
      </c>
      <c r="N670" s="166">
        <v>42019</v>
      </c>
      <c r="O670" s="302"/>
      <c r="P670" s="146"/>
      <c r="Q670" s="146"/>
      <c r="R670" s="146"/>
      <c r="S670" s="146"/>
      <c r="T670" s="146"/>
    </row>
    <row r="671" spans="1:20" ht="15" hidden="1" customHeight="1" x14ac:dyDescent="0.25">
      <c r="A671" s="77">
        <v>665</v>
      </c>
      <c r="B671" s="77" t="s">
        <v>905</v>
      </c>
      <c r="C671" s="141" t="s">
        <v>1281</v>
      </c>
      <c r="D671" s="376" t="s">
        <v>4032</v>
      </c>
      <c r="E671" s="141"/>
      <c r="F671" s="146" t="s">
        <v>1282</v>
      </c>
      <c r="G671" s="473">
        <v>42013</v>
      </c>
      <c r="H671" s="166">
        <v>42013</v>
      </c>
      <c r="I671" s="68">
        <v>209</v>
      </c>
      <c r="J671" s="205">
        <v>250.8</v>
      </c>
      <c r="K671" s="205"/>
      <c r="L671" s="141" t="s">
        <v>16</v>
      </c>
      <c r="M671" s="166">
        <v>42045</v>
      </c>
      <c r="N671" s="166">
        <v>42051</v>
      </c>
      <c r="O671" s="313" t="s">
        <v>4031</v>
      </c>
      <c r="P671" s="146"/>
      <c r="Q671" s="183">
        <v>250.8</v>
      </c>
      <c r="R671" s="183"/>
      <c r="S671" s="146"/>
      <c r="T671" s="146"/>
    </row>
    <row r="672" spans="1:20" ht="15" hidden="1" customHeight="1" x14ac:dyDescent="0.25">
      <c r="A672" s="77">
        <v>666</v>
      </c>
      <c r="B672" s="77" t="s">
        <v>13</v>
      </c>
      <c r="C672" s="141" t="s">
        <v>1283</v>
      </c>
      <c r="D672" s="376"/>
      <c r="E672" s="141"/>
      <c r="F672" s="146" t="s">
        <v>1284</v>
      </c>
      <c r="G672" s="473">
        <v>42011</v>
      </c>
      <c r="H672" s="166">
        <v>42011</v>
      </c>
      <c r="I672" s="68">
        <v>420</v>
      </c>
      <c r="J672" s="205">
        <v>420</v>
      </c>
      <c r="K672" s="205"/>
      <c r="L672" s="141" t="s">
        <v>727</v>
      </c>
      <c r="M672" s="166">
        <v>42035</v>
      </c>
      <c r="N672" s="166">
        <v>42037</v>
      </c>
      <c r="O672" s="302"/>
      <c r="P672" s="146"/>
      <c r="Q672" s="183">
        <v>420</v>
      </c>
      <c r="R672" s="183"/>
      <c r="S672" s="146"/>
      <c r="T672" s="146"/>
    </row>
    <row r="673" spans="1:20" ht="15" hidden="1" customHeight="1" x14ac:dyDescent="0.25">
      <c r="A673" s="77">
        <v>667</v>
      </c>
      <c r="B673" s="77" t="s">
        <v>13</v>
      </c>
      <c r="C673" s="141" t="s">
        <v>1285</v>
      </c>
      <c r="D673" s="376"/>
      <c r="E673" s="141"/>
      <c r="F673" s="146" t="s">
        <v>1286</v>
      </c>
      <c r="G673" s="473">
        <v>42011</v>
      </c>
      <c r="H673" s="166">
        <v>42011</v>
      </c>
      <c r="I673" s="68">
        <v>345</v>
      </c>
      <c r="J673" s="205">
        <v>345</v>
      </c>
      <c r="K673" s="205"/>
      <c r="L673" s="141" t="s">
        <v>727</v>
      </c>
      <c r="M673" s="166">
        <v>42035</v>
      </c>
      <c r="N673" s="166">
        <v>42037</v>
      </c>
      <c r="O673" s="302"/>
      <c r="P673" s="146"/>
      <c r="Q673" s="146"/>
      <c r="R673" s="146">
        <v>345</v>
      </c>
      <c r="S673" s="146"/>
      <c r="T673" s="146"/>
    </row>
    <row r="674" spans="1:20" ht="15" hidden="1" customHeight="1" x14ac:dyDescent="0.25">
      <c r="A674" s="77">
        <v>668</v>
      </c>
      <c r="B674" s="77" t="s">
        <v>968</v>
      </c>
      <c r="C674" s="141">
        <v>111614</v>
      </c>
      <c r="D674" s="376"/>
      <c r="E674" s="141"/>
      <c r="F674" s="146" t="s">
        <v>5137</v>
      </c>
      <c r="G674" s="473">
        <v>42004</v>
      </c>
      <c r="H674" s="166">
        <v>42004</v>
      </c>
      <c r="I674" s="68">
        <v>169.36</v>
      </c>
      <c r="J674" s="205">
        <v>203.23</v>
      </c>
      <c r="K674" s="205"/>
      <c r="L674" s="141" t="s">
        <v>16</v>
      </c>
      <c r="M674" s="166">
        <v>42035</v>
      </c>
      <c r="N674" s="166">
        <v>42037</v>
      </c>
      <c r="O674" s="302"/>
      <c r="P674" s="146"/>
      <c r="Q674" s="146"/>
      <c r="R674" s="146">
        <v>203.23</v>
      </c>
      <c r="S674" s="146"/>
      <c r="T674" s="146"/>
    </row>
    <row r="675" spans="1:20" ht="15" hidden="1" customHeight="1" x14ac:dyDescent="0.25">
      <c r="A675" s="77">
        <v>669</v>
      </c>
      <c r="B675" s="77" t="s">
        <v>36</v>
      </c>
      <c r="C675" s="141">
        <v>73924530</v>
      </c>
      <c r="D675" s="376"/>
      <c r="E675" s="141"/>
      <c r="F675" s="146" t="s">
        <v>1287</v>
      </c>
      <c r="G675" s="473">
        <v>41973</v>
      </c>
      <c r="H675" s="166">
        <v>41973</v>
      </c>
      <c r="I675" s="68">
        <v>1101.99</v>
      </c>
      <c r="J675" s="205">
        <v>1319.19</v>
      </c>
      <c r="K675" s="205"/>
      <c r="L675" s="141" t="s">
        <v>34</v>
      </c>
      <c r="M675" s="166">
        <v>42004</v>
      </c>
      <c r="N675" s="166">
        <v>42004</v>
      </c>
      <c r="O675" s="303"/>
      <c r="P675" s="146"/>
      <c r="Q675" s="146"/>
      <c r="R675" s="146"/>
      <c r="S675" s="146"/>
      <c r="T675" s="146"/>
    </row>
    <row r="676" spans="1:20" ht="15" hidden="1" customHeight="1" x14ac:dyDescent="0.25">
      <c r="A676" s="77">
        <v>670</v>
      </c>
      <c r="B676" s="77" t="s">
        <v>448</v>
      </c>
      <c r="C676" s="141">
        <v>54574666</v>
      </c>
      <c r="D676" s="376"/>
      <c r="E676" s="141"/>
      <c r="F676" s="146" t="s">
        <v>1247</v>
      </c>
      <c r="G676" s="473">
        <v>41992</v>
      </c>
      <c r="H676" s="166">
        <v>41992</v>
      </c>
      <c r="I676" s="68">
        <v>906.58</v>
      </c>
      <c r="J676" s="205">
        <v>1064.83</v>
      </c>
      <c r="K676" s="205"/>
      <c r="L676" s="141" t="s">
        <v>34</v>
      </c>
      <c r="M676" s="166">
        <v>42014</v>
      </c>
      <c r="N676" s="166">
        <v>42026</v>
      </c>
      <c r="O676" s="302"/>
      <c r="P676" s="146"/>
      <c r="Q676" s="146"/>
      <c r="R676" s="146"/>
      <c r="S676" s="146"/>
      <c r="T676" s="146"/>
    </row>
    <row r="677" spans="1:20" ht="30" hidden="1" customHeight="1" x14ac:dyDescent="0.25">
      <c r="A677" s="77">
        <v>671</v>
      </c>
      <c r="B677" s="77" t="s">
        <v>1288</v>
      </c>
      <c r="C677" s="141"/>
      <c r="D677" s="376"/>
      <c r="E677" s="141"/>
      <c r="F677" s="146" t="s">
        <v>1289</v>
      </c>
      <c r="G677" s="473">
        <v>41991</v>
      </c>
      <c r="H677" s="166">
        <v>41991</v>
      </c>
      <c r="I677" s="68">
        <v>1000</v>
      </c>
      <c r="J677" s="205">
        <v>1000</v>
      </c>
      <c r="K677" s="205"/>
      <c r="L677" s="141" t="s">
        <v>47</v>
      </c>
      <c r="M677" s="166">
        <v>41991</v>
      </c>
      <c r="N677" s="166"/>
      <c r="O677" s="303"/>
      <c r="P677" s="146"/>
      <c r="Q677" s="146"/>
      <c r="R677" s="146"/>
      <c r="S677" s="146"/>
      <c r="T677" s="146"/>
    </row>
    <row r="678" spans="1:20" ht="30" hidden="1" customHeight="1" x14ac:dyDescent="0.25">
      <c r="A678" s="77">
        <v>672</v>
      </c>
      <c r="B678" s="77" t="s">
        <v>103</v>
      </c>
      <c r="C678" s="141" t="s">
        <v>1700</v>
      </c>
      <c r="D678" s="376"/>
      <c r="E678" s="141"/>
      <c r="F678" s="146" t="s">
        <v>1322</v>
      </c>
      <c r="G678" s="473">
        <v>41990</v>
      </c>
      <c r="H678" s="166">
        <v>41990</v>
      </c>
      <c r="I678" s="68">
        <v>305</v>
      </c>
      <c r="J678" s="205">
        <v>380.64</v>
      </c>
      <c r="K678" s="205"/>
      <c r="L678" s="141" t="s">
        <v>727</v>
      </c>
      <c r="M678" s="166">
        <v>42021</v>
      </c>
      <c r="N678" s="166">
        <v>42037</v>
      </c>
      <c r="O678" s="302"/>
      <c r="P678" s="146"/>
      <c r="Q678" s="146"/>
      <c r="R678" s="146"/>
      <c r="S678" s="146"/>
      <c r="T678" s="146"/>
    </row>
    <row r="679" spans="1:20" ht="30" hidden="1" customHeight="1" x14ac:dyDescent="0.25">
      <c r="A679" s="77">
        <v>673</v>
      </c>
      <c r="B679" s="77" t="s">
        <v>1224</v>
      </c>
      <c r="C679" s="141" t="s">
        <v>1290</v>
      </c>
      <c r="D679" s="376"/>
      <c r="E679" s="141"/>
      <c r="F679" s="146" t="s">
        <v>1291</v>
      </c>
      <c r="G679" s="473">
        <v>41991</v>
      </c>
      <c r="H679" s="166">
        <v>41991</v>
      </c>
      <c r="I679" s="68">
        <v>796</v>
      </c>
      <c r="J679" s="205">
        <v>796</v>
      </c>
      <c r="K679" s="205"/>
      <c r="L679" s="141" t="s">
        <v>16</v>
      </c>
      <c r="M679" s="166" t="s">
        <v>1241</v>
      </c>
      <c r="N679" s="166">
        <v>42037</v>
      </c>
      <c r="O679" s="302"/>
      <c r="P679" s="146"/>
      <c r="Q679" s="146"/>
      <c r="R679" s="146"/>
      <c r="S679" s="146"/>
      <c r="T679" s="146"/>
    </row>
    <row r="680" spans="1:20" ht="15" hidden="1" customHeight="1" x14ac:dyDescent="0.25">
      <c r="A680" s="77">
        <v>674</v>
      </c>
      <c r="B680" s="77" t="s">
        <v>45</v>
      </c>
      <c r="C680" s="141">
        <v>15071</v>
      </c>
      <c r="D680" s="376"/>
      <c r="E680" s="141"/>
      <c r="F680" s="146" t="s">
        <v>1292</v>
      </c>
      <c r="G680" s="473">
        <v>42006</v>
      </c>
      <c r="H680" s="166">
        <v>42006</v>
      </c>
      <c r="I680" s="68">
        <v>550</v>
      </c>
      <c r="J680" s="205">
        <v>660</v>
      </c>
      <c r="K680" s="205"/>
      <c r="L680" s="141" t="s">
        <v>16</v>
      </c>
      <c r="M680" s="166">
        <v>42020</v>
      </c>
      <c r="N680" s="166">
        <v>42037</v>
      </c>
      <c r="O680" s="302"/>
      <c r="P680" s="146"/>
      <c r="Q680" s="146"/>
      <c r="R680" s="146"/>
      <c r="S680" s="146"/>
      <c r="T680" s="146"/>
    </row>
    <row r="681" spans="1:20" ht="30" hidden="1" customHeight="1" x14ac:dyDescent="0.25">
      <c r="A681" s="77">
        <v>675</v>
      </c>
      <c r="B681" s="77" t="s">
        <v>1293</v>
      </c>
      <c r="C681" s="141" t="s">
        <v>1294</v>
      </c>
      <c r="D681" s="376"/>
      <c r="E681" s="141"/>
      <c r="F681" s="146" t="s">
        <v>1295</v>
      </c>
      <c r="G681" s="473">
        <v>41957</v>
      </c>
      <c r="H681" s="166">
        <v>41957</v>
      </c>
      <c r="I681" s="68">
        <v>6780</v>
      </c>
      <c r="J681" s="205">
        <v>6780</v>
      </c>
      <c r="K681" s="205"/>
      <c r="L681" s="141" t="s">
        <v>727</v>
      </c>
      <c r="M681" s="166">
        <v>41987</v>
      </c>
      <c r="N681" s="166">
        <v>42037</v>
      </c>
      <c r="O681" s="302"/>
      <c r="P681" s="146"/>
      <c r="Q681" s="146"/>
      <c r="R681" s="146"/>
      <c r="S681" s="146"/>
      <c r="T681" s="146" t="s">
        <v>3</v>
      </c>
    </row>
    <row r="682" spans="1:20" ht="60" hidden="1" customHeight="1" x14ac:dyDescent="0.25">
      <c r="A682" s="77">
        <v>676</v>
      </c>
      <c r="B682" s="77" t="s">
        <v>1400</v>
      </c>
      <c r="C682" s="141" t="s">
        <v>1296</v>
      </c>
      <c r="D682" s="376"/>
      <c r="E682" s="141"/>
      <c r="F682" s="146" t="s">
        <v>1297</v>
      </c>
      <c r="G682" s="473">
        <v>42004</v>
      </c>
      <c r="H682" s="166">
        <v>42004</v>
      </c>
      <c r="I682" s="68">
        <v>875</v>
      </c>
      <c r="J682" s="205">
        <v>1270</v>
      </c>
      <c r="K682" s="205"/>
      <c r="L682" s="141" t="s">
        <v>16</v>
      </c>
      <c r="M682" s="166" t="s">
        <v>1241</v>
      </c>
      <c r="N682" s="166">
        <v>42019</v>
      </c>
      <c r="O682" s="302"/>
      <c r="P682" s="146" t="s">
        <v>1300</v>
      </c>
      <c r="Q682" s="146"/>
      <c r="R682" s="146"/>
      <c r="S682" s="146"/>
      <c r="T682" s="146"/>
    </row>
    <row r="683" spans="1:20" ht="45" hidden="1" customHeight="1" x14ac:dyDescent="0.25">
      <c r="A683" s="77">
        <v>677</v>
      </c>
      <c r="B683" s="77" t="s">
        <v>1400</v>
      </c>
      <c r="C683" s="141" t="s">
        <v>1298</v>
      </c>
      <c r="D683" s="376"/>
      <c r="E683" s="141"/>
      <c r="F683" s="146" t="s">
        <v>1299</v>
      </c>
      <c r="G683" s="473">
        <v>42004</v>
      </c>
      <c r="H683" s="166">
        <v>42004</v>
      </c>
      <c r="I683" s="68">
        <v>524.16999999999996</v>
      </c>
      <c r="J683" s="205">
        <v>909</v>
      </c>
      <c r="K683" s="205"/>
      <c r="L683" s="141" t="s">
        <v>16</v>
      </c>
      <c r="M683" s="166" t="s">
        <v>1241</v>
      </c>
      <c r="N683" s="166">
        <v>42019</v>
      </c>
      <c r="O683" s="302"/>
      <c r="P683" s="146" t="s">
        <v>837</v>
      </c>
      <c r="Q683" s="146"/>
      <c r="R683" s="146"/>
      <c r="S683" s="146"/>
      <c r="T683" s="146"/>
    </row>
    <row r="684" spans="1:20" ht="15" hidden="1" customHeight="1" x14ac:dyDescent="0.25">
      <c r="A684" s="78">
        <v>678</v>
      </c>
      <c r="B684" s="78" t="s">
        <v>67</v>
      </c>
      <c r="C684" s="175" t="s">
        <v>1302</v>
      </c>
      <c r="D684" s="594"/>
      <c r="E684" s="175"/>
      <c r="F684" s="154" t="s">
        <v>1303</v>
      </c>
      <c r="G684" s="475">
        <v>42019</v>
      </c>
      <c r="H684" s="176">
        <v>42019</v>
      </c>
      <c r="I684" s="388">
        <v>1229.8499999999999</v>
      </c>
      <c r="J684" s="403">
        <v>1475.82</v>
      </c>
      <c r="K684" s="403"/>
      <c r="L684" s="175"/>
      <c r="M684" s="176"/>
      <c r="N684" s="176"/>
      <c r="O684" s="306"/>
      <c r="P684" s="154"/>
      <c r="Q684" s="154"/>
      <c r="R684" s="154"/>
      <c r="S684" s="154"/>
      <c r="T684" s="154" t="s">
        <v>3</v>
      </c>
    </row>
    <row r="685" spans="1:20" s="69" customFormat="1" ht="15" hidden="1" customHeight="1" x14ac:dyDescent="0.25">
      <c r="A685" s="77">
        <v>679</v>
      </c>
      <c r="B685" s="77" t="s">
        <v>45</v>
      </c>
      <c r="C685" s="141">
        <v>33</v>
      </c>
      <c r="D685" s="376"/>
      <c r="E685" s="141"/>
      <c r="F685" s="146" t="s">
        <v>1456</v>
      </c>
      <c r="G685" s="473">
        <v>41973</v>
      </c>
      <c r="H685" s="166">
        <v>41973</v>
      </c>
      <c r="I685" s="68">
        <v>620.24</v>
      </c>
      <c r="J685" s="205">
        <v>744.29</v>
      </c>
      <c r="K685" s="205"/>
      <c r="L685" s="141" t="s">
        <v>16</v>
      </c>
      <c r="M685" s="166">
        <v>42368</v>
      </c>
      <c r="N685" s="166">
        <v>42065</v>
      </c>
      <c r="O685" s="303"/>
      <c r="P685" s="146"/>
      <c r="Q685" s="146"/>
      <c r="R685" s="146"/>
      <c r="S685" s="146"/>
      <c r="T685" s="146"/>
    </row>
    <row r="686" spans="1:20" ht="105" hidden="1" customHeight="1" x14ac:dyDescent="0.25">
      <c r="A686" s="77">
        <v>680</v>
      </c>
      <c r="B686" s="77" t="s">
        <v>45</v>
      </c>
      <c r="C686" s="141">
        <v>34</v>
      </c>
      <c r="D686" s="376"/>
      <c r="E686" s="141"/>
      <c r="F686" s="146" t="s">
        <v>1304</v>
      </c>
      <c r="G686" s="473">
        <v>42004</v>
      </c>
      <c r="H686" s="166">
        <v>42004</v>
      </c>
      <c r="I686" s="68">
        <v>1283.1600000000001</v>
      </c>
      <c r="J686" s="205">
        <v>1539.8</v>
      </c>
      <c r="K686" s="205"/>
      <c r="L686" s="141" t="s">
        <v>16</v>
      </c>
      <c r="M686" s="166" t="s">
        <v>1241</v>
      </c>
      <c r="N686" s="166">
        <v>42037</v>
      </c>
      <c r="O686" s="302"/>
      <c r="P686" s="146" t="s">
        <v>1305</v>
      </c>
      <c r="Q686" s="146"/>
      <c r="R686" s="146"/>
      <c r="S686" s="146"/>
      <c r="T686" s="146"/>
    </row>
    <row r="687" spans="1:20" ht="15" hidden="1" customHeight="1" x14ac:dyDescent="0.25">
      <c r="A687" s="77">
        <v>681</v>
      </c>
      <c r="B687" s="77" t="s">
        <v>95</v>
      </c>
      <c r="C687" s="141" t="s">
        <v>1306</v>
      </c>
      <c r="D687" s="376"/>
      <c r="E687" s="141"/>
      <c r="F687" s="146" t="s">
        <v>846</v>
      </c>
      <c r="G687" s="473">
        <v>42005</v>
      </c>
      <c r="H687" s="166">
        <v>42005</v>
      </c>
      <c r="I687" s="68">
        <v>37.33</v>
      </c>
      <c r="J687" s="205">
        <v>44.8</v>
      </c>
      <c r="K687" s="205"/>
      <c r="L687" s="141" t="s">
        <v>34</v>
      </c>
      <c r="M687" s="166">
        <v>42035</v>
      </c>
      <c r="N687" s="166" t="s">
        <v>5094</v>
      </c>
      <c r="O687" s="303"/>
      <c r="P687" s="146"/>
      <c r="Q687" s="146"/>
      <c r="R687" s="146"/>
      <c r="S687" s="146"/>
      <c r="T687" s="146" t="s">
        <v>1</v>
      </c>
    </row>
    <row r="688" spans="1:20" ht="15" hidden="1" customHeight="1" x14ac:dyDescent="0.25">
      <c r="A688" s="77">
        <v>682</v>
      </c>
      <c r="B688" s="77" t="s">
        <v>1229</v>
      </c>
      <c r="C688" s="141" t="s">
        <v>1307</v>
      </c>
      <c r="D688" s="376"/>
      <c r="E688" s="141"/>
      <c r="F688" s="146" t="s">
        <v>1308</v>
      </c>
      <c r="G688" s="473">
        <v>42004</v>
      </c>
      <c r="H688" s="166">
        <v>42004</v>
      </c>
      <c r="I688" s="68">
        <v>310.64999999999998</v>
      </c>
      <c r="J688" s="205">
        <v>327.74</v>
      </c>
      <c r="K688" s="205"/>
      <c r="L688" s="141" t="s">
        <v>727</v>
      </c>
      <c r="M688" s="166">
        <v>42034</v>
      </c>
      <c r="N688" s="166">
        <v>42037</v>
      </c>
      <c r="O688" s="302"/>
      <c r="P688" s="146"/>
      <c r="Q688" s="146"/>
      <c r="R688" s="146"/>
      <c r="S688" s="146"/>
      <c r="T688" s="146" t="s">
        <v>3</v>
      </c>
    </row>
    <row r="689" spans="1:20" ht="15" hidden="1" customHeight="1" x14ac:dyDescent="0.25">
      <c r="A689" s="77">
        <v>683</v>
      </c>
      <c r="B689" s="77" t="s">
        <v>1229</v>
      </c>
      <c r="C689" s="141" t="s">
        <v>1309</v>
      </c>
      <c r="D689" s="376"/>
      <c r="E689" s="141"/>
      <c r="F689" s="146" t="s">
        <v>726</v>
      </c>
      <c r="G689" s="473">
        <v>42004</v>
      </c>
      <c r="H689" s="166">
        <v>42004</v>
      </c>
      <c r="I689" s="68">
        <v>290.89999999999998</v>
      </c>
      <c r="J689" s="205">
        <v>349.08</v>
      </c>
      <c r="K689" s="205"/>
      <c r="L689" s="141" t="s">
        <v>727</v>
      </c>
      <c r="M689" s="166">
        <v>42004</v>
      </c>
      <c r="N689" s="166">
        <v>42037</v>
      </c>
      <c r="O689" s="302"/>
      <c r="P689" s="146"/>
      <c r="Q689" s="146"/>
      <c r="R689" s="146"/>
      <c r="S689" s="146"/>
      <c r="T689" s="146" t="s">
        <v>3</v>
      </c>
    </row>
    <row r="690" spans="1:20" ht="30" hidden="1" customHeight="1" x14ac:dyDescent="0.25">
      <c r="A690" s="77">
        <v>684</v>
      </c>
      <c r="B690" s="77" t="s">
        <v>1293</v>
      </c>
      <c r="C690" s="141" t="s">
        <v>1310</v>
      </c>
      <c r="D690" s="376"/>
      <c r="E690" s="141"/>
      <c r="F690" s="146" t="s">
        <v>1311</v>
      </c>
      <c r="G690" s="473">
        <v>41992</v>
      </c>
      <c r="H690" s="166">
        <v>41992</v>
      </c>
      <c r="I690" s="68">
        <v>1750</v>
      </c>
      <c r="J690" s="205">
        <v>1750</v>
      </c>
      <c r="K690" s="205"/>
      <c r="L690" s="141" t="s">
        <v>727</v>
      </c>
      <c r="M690" s="166">
        <v>42022</v>
      </c>
      <c r="N690" s="166">
        <v>42037</v>
      </c>
      <c r="O690" s="302"/>
      <c r="P690" s="146"/>
      <c r="Q690" s="146"/>
      <c r="R690" s="146"/>
      <c r="S690" s="146"/>
      <c r="T690" s="146" t="s">
        <v>3</v>
      </c>
    </row>
    <row r="691" spans="1:20" ht="15" hidden="1" customHeight="1" x14ac:dyDescent="0.25">
      <c r="A691" s="77">
        <v>685</v>
      </c>
      <c r="B691" s="77" t="s">
        <v>1312</v>
      </c>
      <c r="C691" s="141"/>
      <c r="D691" s="376"/>
      <c r="E691" s="141"/>
      <c r="F691" s="146" t="s">
        <v>1313</v>
      </c>
      <c r="G691" s="473">
        <v>41993</v>
      </c>
      <c r="H691" s="166">
        <v>41993</v>
      </c>
      <c r="I691" s="68">
        <v>1715.67</v>
      </c>
      <c r="J691" s="205">
        <v>1715.67</v>
      </c>
      <c r="K691" s="205"/>
      <c r="L691" s="141" t="s">
        <v>727</v>
      </c>
      <c r="M691" s="166">
        <v>42020</v>
      </c>
      <c r="N691" s="166"/>
      <c r="O691" s="303"/>
      <c r="P691" s="146"/>
      <c r="Q691" s="146"/>
      <c r="R691" s="146"/>
      <c r="S691" s="146"/>
      <c r="T691" s="146" t="s">
        <v>1</v>
      </c>
    </row>
    <row r="692" spans="1:20" ht="15" hidden="1" customHeight="1" x14ac:dyDescent="0.25">
      <c r="A692" s="77">
        <v>686</v>
      </c>
      <c r="B692" s="77" t="s">
        <v>1314</v>
      </c>
      <c r="C692" s="141"/>
      <c r="D692" s="376"/>
      <c r="E692" s="141"/>
      <c r="F692" s="146" t="s">
        <v>1315</v>
      </c>
      <c r="G692" s="473">
        <v>41993</v>
      </c>
      <c r="H692" s="166">
        <v>41993</v>
      </c>
      <c r="I692" s="68">
        <v>1658.67</v>
      </c>
      <c r="J692" s="205">
        <v>1658.67</v>
      </c>
      <c r="K692" s="205"/>
      <c r="L692" s="141" t="s">
        <v>727</v>
      </c>
      <c r="M692" s="166">
        <v>42020</v>
      </c>
      <c r="N692" s="166"/>
      <c r="O692" s="303"/>
      <c r="P692" s="146"/>
      <c r="Q692" s="146"/>
      <c r="R692" s="146"/>
      <c r="S692" s="146"/>
      <c r="T692" s="146" t="s">
        <v>1</v>
      </c>
    </row>
    <row r="693" spans="1:20" ht="15" hidden="1" customHeight="1" x14ac:dyDescent="0.25">
      <c r="A693" s="77">
        <v>687</v>
      </c>
      <c r="B693" s="77" t="s">
        <v>1316</v>
      </c>
      <c r="C693" s="141"/>
      <c r="D693" s="376"/>
      <c r="E693" s="141"/>
      <c r="F693" s="146" t="s">
        <v>1317</v>
      </c>
      <c r="G693" s="473">
        <v>41993</v>
      </c>
      <c r="H693" s="166">
        <v>41993</v>
      </c>
      <c r="I693" s="68">
        <v>2454.2399999999998</v>
      </c>
      <c r="J693" s="205">
        <v>2454.2399999999998</v>
      </c>
      <c r="K693" s="205"/>
      <c r="L693" s="141" t="s">
        <v>727</v>
      </c>
      <c r="M693" s="166">
        <v>42020</v>
      </c>
      <c r="N693" s="166"/>
      <c r="O693" s="303"/>
      <c r="P693" s="146"/>
      <c r="Q693" s="146"/>
      <c r="R693" s="146"/>
      <c r="S693" s="146"/>
      <c r="T693" s="146" t="s">
        <v>1</v>
      </c>
    </row>
    <row r="694" spans="1:20" ht="15" hidden="1" customHeight="1" x14ac:dyDescent="0.25">
      <c r="A694" s="77">
        <v>688</v>
      </c>
      <c r="B694" s="77" t="s">
        <v>1318</v>
      </c>
      <c r="C694" s="141"/>
      <c r="D694" s="376"/>
      <c r="E694" s="141"/>
      <c r="F694" s="146" t="s">
        <v>1319</v>
      </c>
      <c r="G694" s="473">
        <v>41986</v>
      </c>
      <c r="H694" s="166">
        <v>41986</v>
      </c>
      <c r="I694" s="68">
        <v>599.51</v>
      </c>
      <c r="J694" s="205">
        <v>599.51</v>
      </c>
      <c r="K694" s="205"/>
      <c r="L694" s="141" t="s">
        <v>727</v>
      </c>
      <c r="M694" s="166">
        <v>42020</v>
      </c>
      <c r="N694" s="166"/>
      <c r="O694" s="303"/>
      <c r="P694" s="146"/>
      <c r="Q694" s="146"/>
      <c r="R694" s="146"/>
      <c r="S694" s="146"/>
      <c r="T694" s="146" t="s">
        <v>1</v>
      </c>
    </row>
    <row r="695" spans="1:20" ht="15" hidden="1" customHeight="1" x14ac:dyDescent="0.25">
      <c r="A695" s="77">
        <v>689</v>
      </c>
      <c r="B695" s="77" t="s">
        <v>1630</v>
      </c>
      <c r="C695" s="141"/>
      <c r="D695" s="376"/>
      <c r="E695" s="141"/>
      <c r="F695" s="146" t="s">
        <v>1315</v>
      </c>
      <c r="G695" s="473">
        <v>41993</v>
      </c>
      <c r="H695" s="166">
        <v>41993</v>
      </c>
      <c r="I695" s="68">
        <v>5700</v>
      </c>
      <c r="J695" s="205">
        <v>5700</v>
      </c>
      <c r="K695" s="205"/>
      <c r="L695" s="141" t="s">
        <v>727</v>
      </c>
      <c r="M695" s="166">
        <v>42020</v>
      </c>
      <c r="N695" s="166">
        <v>42020</v>
      </c>
      <c r="O695" s="302"/>
      <c r="P695" s="146"/>
      <c r="Q695" s="146"/>
      <c r="R695" s="146"/>
      <c r="S695" s="146"/>
      <c r="T695" s="146" t="s">
        <v>1</v>
      </c>
    </row>
    <row r="696" spans="1:20" ht="30" hidden="1" customHeight="1" x14ac:dyDescent="0.25">
      <c r="A696" s="77">
        <v>690</v>
      </c>
      <c r="B696" s="77" t="s">
        <v>1320</v>
      </c>
      <c r="C696" s="141">
        <v>8122014</v>
      </c>
      <c r="D696" s="376"/>
      <c r="E696" s="141"/>
      <c r="F696" s="146" t="s">
        <v>1323</v>
      </c>
      <c r="G696" s="473">
        <v>41981</v>
      </c>
      <c r="H696" s="166">
        <v>41981</v>
      </c>
      <c r="I696" s="68">
        <v>1250</v>
      </c>
      <c r="J696" s="205">
        <v>1250</v>
      </c>
      <c r="K696" s="205"/>
      <c r="L696" s="141" t="s">
        <v>727</v>
      </c>
      <c r="M696" s="166">
        <v>42020</v>
      </c>
      <c r="N696" s="166">
        <v>41989</v>
      </c>
      <c r="O696" s="302"/>
      <c r="P696" s="146"/>
      <c r="Q696" s="146"/>
      <c r="R696" s="146"/>
      <c r="S696" s="146"/>
      <c r="T696" s="146" t="s">
        <v>1</v>
      </c>
    </row>
    <row r="697" spans="1:20" ht="15" hidden="1" customHeight="1" x14ac:dyDescent="0.25">
      <c r="A697" s="77">
        <v>691</v>
      </c>
      <c r="B697" s="77" t="s">
        <v>1321</v>
      </c>
      <c r="C697" s="141">
        <v>2</v>
      </c>
      <c r="D697" s="376"/>
      <c r="E697" s="141"/>
      <c r="F697" s="146" t="s">
        <v>1315</v>
      </c>
      <c r="G697" s="473">
        <v>42017</v>
      </c>
      <c r="H697" s="166">
        <v>42017</v>
      </c>
      <c r="I697" s="68">
        <v>6200</v>
      </c>
      <c r="J697" s="205">
        <v>6200</v>
      </c>
      <c r="K697" s="205"/>
      <c r="L697" s="141" t="s">
        <v>727</v>
      </c>
      <c r="M697" s="166">
        <v>42020</v>
      </c>
      <c r="N697" s="166">
        <v>42020</v>
      </c>
      <c r="O697" s="302"/>
      <c r="P697" s="180"/>
      <c r="Q697" s="180"/>
      <c r="R697" s="180"/>
      <c r="S697" s="180"/>
      <c r="T697" s="146" t="s">
        <v>1</v>
      </c>
    </row>
    <row r="698" spans="1:20" ht="45" hidden="1" customHeight="1" x14ac:dyDescent="0.25">
      <c r="A698" s="77">
        <v>692</v>
      </c>
      <c r="B698" s="77" t="s">
        <v>13</v>
      </c>
      <c r="C698" s="141" t="s">
        <v>1325</v>
      </c>
      <c r="D698" s="376"/>
      <c r="E698" s="141"/>
      <c r="F698" s="146" t="s">
        <v>1326</v>
      </c>
      <c r="G698" s="473">
        <v>42017</v>
      </c>
      <c r="H698" s="166">
        <v>42017</v>
      </c>
      <c r="I698" s="68">
        <v>1670.44</v>
      </c>
      <c r="J698" s="205">
        <v>1670.44</v>
      </c>
      <c r="K698" s="205"/>
      <c r="L698" s="141" t="s">
        <v>727</v>
      </c>
      <c r="M698" s="166">
        <v>42048</v>
      </c>
      <c r="N698" s="166">
        <v>42037</v>
      </c>
      <c r="O698" s="302"/>
      <c r="P698" s="146" t="s">
        <v>837</v>
      </c>
      <c r="Q698" s="146"/>
      <c r="R698" s="146"/>
      <c r="S698" s="146"/>
      <c r="T698" s="146"/>
    </row>
    <row r="699" spans="1:20" ht="15" hidden="1" customHeight="1" x14ac:dyDescent="0.25">
      <c r="A699" s="77">
        <v>693</v>
      </c>
      <c r="B699" s="77" t="s">
        <v>36</v>
      </c>
      <c r="C699" s="141" t="s">
        <v>1327</v>
      </c>
      <c r="D699" s="376"/>
      <c r="E699" s="141"/>
      <c r="F699" s="146" t="s">
        <v>1040</v>
      </c>
      <c r="G699" s="473">
        <v>42018</v>
      </c>
      <c r="H699" s="166">
        <v>42018</v>
      </c>
      <c r="I699" s="68">
        <v>80</v>
      </c>
      <c r="J699" s="205">
        <v>96</v>
      </c>
      <c r="K699" s="205"/>
      <c r="L699" s="141" t="s">
        <v>34</v>
      </c>
      <c r="M699" s="166">
        <v>42029</v>
      </c>
      <c r="N699" s="166" t="s">
        <v>5094</v>
      </c>
      <c r="O699" s="303"/>
      <c r="P699" s="146"/>
      <c r="Q699" s="146"/>
      <c r="R699" s="146"/>
      <c r="S699" s="146"/>
      <c r="T699" s="146"/>
    </row>
    <row r="700" spans="1:20" ht="30" hidden="1" customHeight="1" x14ac:dyDescent="0.25">
      <c r="A700" s="77">
        <v>694</v>
      </c>
      <c r="B700" s="77" t="s">
        <v>1017</v>
      </c>
      <c r="C700" s="141" t="s">
        <v>1328</v>
      </c>
      <c r="D700" s="376"/>
      <c r="E700" s="141"/>
      <c r="F700" s="146" t="s">
        <v>1329</v>
      </c>
      <c r="G700" s="473">
        <v>41999</v>
      </c>
      <c r="H700" s="166">
        <v>41999</v>
      </c>
      <c r="I700" s="68">
        <v>8000</v>
      </c>
      <c r="J700" s="205">
        <v>9600</v>
      </c>
      <c r="K700" s="205"/>
      <c r="L700" s="141" t="s">
        <v>16</v>
      </c>
      <c r="M700" s="166">
        <v>42040</v>
      </c>
      <c r="N700" s="166">
        <v>42037</v>
      </c>
      <c r="O700" s="302"/>
      <c r="P700" s="146"/>
      <c r="Q700" s="146"/>
      <c r="R700" s="146"/>
      <c r="S700" s="146"/>
      <c r="T700" s="146"/>
    </row>
    <row r="701" spans="1:20" ht="15" hidden="1" customHeight="1" x14ac:dyDescent="0.25">
      <c r="A701" s="77">
        <v>695</v>
      </c>
      <c r="B701" s="74" t="s">
        <v>5227</v>
      </c>
      <c r="C701" s="141" t="s">
        <v>1330</v>
      </c>
      <c r="D701" s="376"/>
      <c r="E701" s="141"/>
      <c r="F701" s="146" t="s">
        <v>1331</v>
      </c>
      <c r="G701" s="473">
        <v>42005</v>
      </c>
      <c r="H701" s="166">
        <v>42005</v>
      </c>
      <c r="I701" s="68">
        <v>58.55</v>
      </c>
      <c r="J701" s="205">
        <v>70.260000000000005</v>
      </c>
      <c r="K701" s="205"/>
      <c r="L701" s="141" t="s">
        <v>34</v>
      </c>
      <c r="M701" s="166">
        <v>42009</v>
      </c>
      <c r="N701" s="166">
        <v>42009</v>
      </c>
      <c r="O701" s="303"/>
      <c r="P701" s="146"/>
      <c r="Q701" s="146"/>
      <c r="R701" s="146"/>
      <c r="S701" s="146"/>
      <c r="T701" s="146"/>
    </row>
    <row r="702" spans="1:20" ht="15" hidden="1" customHeight="1" x14ac:dyDescent="0.25">
      <c r="A702" s="74">
        <v>696</v>
      </c>
      <c r="B702" s="74" t="s">
        <v>1497</v>
      </c>
      <c r="C702" s="141">
        <v>137162</v>
      </c>
      <c r="D702" s="376"/>
      <c r="E702" s="141"/>
      <c r="F702" s="146" t="s">
        <v>1332</v>
      </c>
      <c r="G702" s="473">
        <v>41985</v>
      </c>
      <c r="H702" s="166">
        <v>41985</v>
      </c>
      <c r="I702" s="137">
        <f>+J702*1.381</f>
        <v>41.43</v>
      </c>
      <c r="J702" s="380">
        <v>30</v>
      </c>
      <c r="K702" s="380"/>
      <c r="L702" s="141" t="s">
        <v>727</v>
      </c>
      <c r="M702" s="166" t="s">
        <v>1241</v>
      </c>
      <c r="N702" s="164">
        <v>42054</v>
      </c>
      <c r="O702" s="189" t="s">
        <v>1645</v>
      </c>
      <c r="P702" s="146"/>
      <c r="Q702" s="146"/>
      <c r="R702" s="146"/>
      <c r="S702" s="146"/>
      <c r="T702" s="146" t="s">
        <v>1</v>
      </c>
    </row>
    <row r="703" spans="1:20" ht="15" hidden="1" customHeight="1" x14ac:dyDescent="0.25">
      <c r="A703" s="77">
        <v>697</v>
      </c>
      <c r="B703" s="77" t="s">
        <v>48</v>
      </c>
      <c r="C703" s="141">
        <v>64068</v>
      </c>
      <c r="D703" s="376"/>
      <c r="E703" s="141"/>
      <c r="F703" s="146" t="s">
        <v>1333</v>
      </c>
      <c r="G703" s="473">
        <v>42019</v>
      </c>
      <c r="H703" s="166">
        <v>42019</v>
      </c>
      <c r="I703" s="68">
        <v>80.900000000000006</v>
      </c>
      <c r="J703" s="205">
        <v>88.9</v>
      </c>
      <c r="K703" s="205"/>
      <c r="L703" s="141" t="s">
        <v>727</v>
      </c>
      <c r="M703" s="166">
        <v>42050</v>
      </c>
      <c r="N703" s="166">
        <v>42053</v>
      </c>
      <c r="O703" s="303"/>
      <c r="P703" s="146"/>
      <c r="Q703" s="146"/>
      <c r="R703" s="146"/>
      <c r="S703" s="146"/>
      <c r="T703" s="146" t="s">
        <v>1</v>
      </c>
    </row>
    <row r="704" spans="1:20" ht="30" hidden="1" customHeight="1" x14ac:dyDescent="0.25">
      <c r="A704" s="77">
        <v>698</v>
      </c>
      <c r="B704" s="77" t="s">
        <v>262</v>
      </c>
      <c r="C704" s="141"/>
      <c r="D704" s="376"/>
      <c r="E704" s="141"/>
      <c r="F704" s="146" t="s">
        <v>1334</v>
      </c>
      <c r="G704" s="473">
        <v>41989</v>
      </c>
      <c r="H704" s="166">
        <v>41989</v>
      </c>
      <c r="I704" s="68">
        <v>2520.64</v>
      </c>
      <c r="J704" s="205">
        <v>2520.64</v>
      </c>
      <c r="K704" s="205"/>
      <c r="L704" s="141" t="s">
        <v>16</v>
      </c>
      <c r="M704" s="166">
        <v>42019</v>
      </c>
      <c r="N704" s="166">
        <v>42037</v>
      </c>
      <c r="O704" s="302"/>
      <c r="P704" s="146"/>
      <c r="Q704" s="146"/>
      <c r="R704" s="146"/>
      <c r="S704" s="146"/>
      <c r="T704" s="146"/>
    </row>
    <row r="705" spans="1:20" ht="30" hidden="1" customHeight="1" x14ac:dyDescent="0.25">
      <c r="A705" s="77">
        <v>699</v>
      </c>
      <c r="B705" s="77" t="s">
        <v>500</v>
      </c>
      <c r="C705" s="141" t="s">
        <v>1335</v>
      </c>
      <c r="D705" s="376"/>
      <c r="E705" s="141"/>
      <c r="F705" s="146" t="s">
        <v>1336</v>
      </c>
      <c r="G705" s="473">
        <v>42023</v>
      </c>
      <c r="H705" s="166">
        <v>42023</v>
      </c>
      <c r="I705" s="68">
        <v>6000</v>
      </c>
      <c r="J705" s="205">
        <v>7200</v>
      </c>
      <c r="K705" s="205"/>
      <c r="L705" s="141" t="s">
        <v>16</v>
      </c>
      <c r="M705" s="166" t="s">
        <v>1241</v>
      </c>
      <c r="N705" s="166">
        <v>42037</v>
      </c>
      <c r="O705" s="302"/>
      <c r="P705" s="146"/>
      <c r="Q705" s="146"/>
      <c r="R705" s="146"/>
      <c r="S705" s="146"/>
      <c r="T705" s="146"/>
    </row>
    <row r="706" spans="1:20" ht="30" hidden="1" customHeight="1" x14ac:dyDescent="0.25">
      <c r="A706" s="77">
        <v>700</v>
      </c>
      <c r="B706" s="77" t="s">
        <v>64</v>
      </c>
      <c r="C706" s="141" t="s">
        <v>1337</v>
      </c>
      <c r="D706" s="376"/>
      <c r="E706" s="141"/>
      <c r="F706" s="146" t="s">
        <v>1339</v>
      </c>
      <c r="G706" s="473">
        <v>42023</v>
      </c>
      <c r="H706" s="166">
        <v>42023</v>
      </c>
      <c r="I706" s="68">
        <v>907.1</v>
      </c>
      <c r="J706" s="205">
        <v>907.1</v>
      </c>
      <c r="K706" s="205"/>
      <c r="L706" s="141" t="s">
        <v>16</v>
      </c>
      <c r="M706" s="166" t="s">
        <v>1241</v>
      </c>
      <c r="N706" s="166">
        <v>42037</v>
      </c>
      <c r="O706" s="302"/>
      <c r="P706" s="146"/>
      <c r="Q706" s="146"/>
      <c r="R706" s="146"/>
      <c r="S706" s="146"/>
      <c r="T706" s="146"/>
    </row>
    <row r="707" spans="1:20" ht="15" hidden="1" customHeight="1" x14ac:dyDescent="0.25">
      <c r="A707" s="77">
        <v>701</v>
      </c>
      <c r="B707" s="77" t="s">
        <v>67</v>
      </c>
      <c r="C707" s="141">
        <v>612007</v>
      </c>
      <c r="D707" s="376"/>
      <c r="E707" s="141"/>
      <c r="F707" s="146" t="s">
        <v>1147</v>
      </c>
      <c r="G707" s="473">
        <v>42025</v>
      </c>
      <c r="H707" s="166">
        <v>42025</v>
      </c>
      <c r="I707" s="68">
        <v>47.43</v>
      </c>
      <c r="J707" s="205">
        <v>56.92</v>
      </c>
      <c r="K707" s="205"/>
      <c r="L707" s="141" t="s">
        <v>727</v>
      </c>
      <c r="M707" s="166">
        <v>42094</v>
      </c>
      <c r="N707" s="166">
        <v>42037</v>
      </c>
      <c r="O707" s="302"/>
      <c r="P707" s="146"/>
      <c r="Q707" s="146"/>
      <c r="R707" s="146"/>
      <c r="S707" s="146"/>
      <c r="T707" s="146" t="s">
        <v>1</v>
      </c>
    </row>
    <row r="708" spans="1:20" ht="15" hidden="1" customHeight="1" x14ac:dyDescent="0.25">
      <c r="A708" s="77">
        <v>702</v>
      </c>
      <c r="B708" s="77" t="s">
        <v>1338</v>
      </c>
      <c r="C708" s="141">
        <v>8477703</v>
      </c>
      <c r="D708" s="376" t="s">
        <v>4033</v>
      </c>
      <c r="E708" s="141"/>
      <c r="F708" s="146" t="s">
        <v>4036</v>
      </c>
      <c r="G708" s="473">
        <v>42024</v>
      </c>
      <c r="H708" s="166">
        <v>42024</v>
      </c>
      <c r="I708" s="68">
        <v>2321.35</v>
      </c>
      <c r="J708" s="205">
        <v>2785.62</v>
      </c>
      <c r="K708" s="205"/>
      <c r="L708" s="141" t="s">
        <v>16</v>
      </c>
      <c r="M708" s="166">
        <v>42063</v>
      </c>
      <c r="N708" s="166">
        <v>42111</v>
      </c>
      <c r="O708" s="313" t="s">
        <v>4034</v>
      </c>
      <c r="P708" s="146"/>
      <c r="Q708" s="146"/>
      <c r="R708" s="146"/>
      <c r="S708" s="146"/>
      <c r="T708" s="146"/>
    </row>
    <row r="709" spans="1:20" ht="15" hidden="1" customHeight="1" x14ac:dyDescent="0.25">
      <c r="A709" s="77">
        <v>703</v>
      </c>
      <c r="B709" s="77" t="s">
        <v>1340</v>
      </c>
      <c r="C709" s="141" t="s">
        <v>1341</v>
      </c>
      <c r="D709" s="376"/>
      <c r="E709" s="141"/>
      <c r="F709" s="146" t="s">
        <v>1342</v>
      </c>
      <c r="G709" s="473">
        <v>42024</v>
      </c>
      <c r="H709" s="166">
        <v>42024</v>
      </c>
      <c r="I709" s="68">
        <v>1693</v>
      </c>
      <c r="J709" s="205">
        <v>2031.6</v>
      </c>
      <c r="K709" s="205"/>
      <c r="L709" s="141" t="s">
        <v>16</v>
      </c>
      <c r="M709" s="166" t="s">
        <v>1241</v>
      </c>
      <c r="N709" s="166">
        <v>42051</v>
      </c>
      <c r="O709" s="303"/>
      <c r="P709" s="146"/>
      <c r="Q709" s="146"/>
      <c r="R709" s="146"/>
      <c r="S709" s="146"/>
      <c r="T709" s="146"/>
    </row>
    <row r="710" spans="1:20" ht="15" hidden="1" customHeight="1" x14ac:dyDescent="0.25">
      <c r="A710" s="77">
        <v>704</v>
      </c>
      <c r="B710" s="77" t="s">
        <v>36</v>
      </c>
      <c r="C710" s="141">
        <v>74464481</v>
      </c>
      <c r="D710" s="376"/>
      <c r="E710" s="141"/>
      <c r="F710" s="146" t="s">
        <v>1343</v>
      </c>
      <c r="G710" s="473">
        <v>42004</v>
      </c>
      <c r="H710" s="166">
        <v>42004</v>
      </c>
      <c r="I710" s="68">
        <v>1398.66</v>
      </c>
      <c r="J710" s="205">
        <v>1675.19</v>
      </c>
      <c r="K710" s="205"/>
      <c r="L710" s="141" t="s">
        <v>34</v>
      </c>
      <c r="M710" s="166">
        <v>42036</v>
      </c>
      <c r="N710" s="166" t="s">
        <v>5094</v>
      </c>
      <c r="O710" s="303"/>
      <c r="P710" s="146"/>
      <c r="Q710" s="146"/>
      <c r="R710" s="146"/>
      <c r="S710" s="146"/>
      <c r="T710" s="146"/>
    </row>
    <row r="711" spans="1:20" ht="45" hidden="1" customHeight="1" x14ac:dyDescent="0.25">
      <c r="A711" s="77">
        <v>705</v>
      </c>
      <c r="B711" s="77" t="s">
        <v>13</v>
      </c>
      <c r="C711" s="141" t="s">
        <v>1344</v>
      </c>
      <c r="D711" s="376"/>
      <c r="E711" s="141"/>
      <c r="F711" s="146" t="s">
        <v>1345</v>
      </c>
      <c r="G711" s="473">
        <v>42009</v>
      </c>
      <c r="H711" s="166">
        <v>42009</v>
      </c>
      <c r="I711" s="68">
        <v>3128.72</v>
      </c>
      <c r="J711" s="205">
        <v>3128.72</v>
      </c>
      <c r="K711" s="205"/>
      <c r="L711" s="141" t="s">
        <v>16</v>
      </c>
      <c r="M711" s="166">
        <v>42040</v>
      </c>
      <c r="N711" s="166">
        <v>42051</v>
      </c>
      <c r="O711" s="302"/>
      <c r="P711" s="146" t="s">
        <v>837</v>
      </c>
      <c r="Q711" s="146"/>
      <c r="R711" s="146"/>
      <c r="S711" s="146"/>
      <c r="T711" s="146"/>
    </row>
    <row r="712" spans="1:20" ht="15" hidden="1" customHeight="1" x14ac:dyDescent="0.25">
      <c r="A712" s="77">
        <v>706</v>
      </c>
      <c r="B712" s="77" t="s">
        <v>1338</v>
      </c>
      <c r="C712" s="141">
        <v>8477723</v>
      </c>
      <c r="D712" s="376" t="s">
        <v>4033</v>
      </c>
      <c r="E712" s="141"/>
      <c r="F712" s="146" t="s">
        <v>4037</v>
      </c>
      <c r="G712" s="473">
        <v>42024</v>
      </c>
      <c r="H712" s="166">
        <v>42024</v>
      </c>
      <c r="I712" s="68">
        <v>368.95</v>
      </c>
      <c r="J712" s="205">
        <v>442.74</v>
      </c>
      <c r="K712" s="205"/>
      <c r="L712" s="141" t="s">
        <v>16</v>
      </c>
      <c r="M712" s="166">
        <v>42063</v>
      </c>
      <c r="N712" s="166">
        <v>42111</v>
      </c>
      <c r="O712" s="313" t="s">
        <v>4035</v>
      </c>
      <c r="P712" s="146"/>
      <c r="Q712" s="183">
        <v>442.74</v>
      </c>
      <c r="R712" s="183"/>
      <c r="S712" s="146"/>
      <c r="T712" s="146"/>
    </row>
    <row r="713" spans="1:20" ht="15" hidden="1" customHeight="1" x14ac:dyDescent="0.25">
      <c r="A713" s="77">
        <v>707</v>
      </c>
      <c r="B713" s="77" t="s">
        <v>48</v>
      </c>
      <c r="C713" s="141">
        <v>64115</v>
      </c>
      <c r="D713" s="376"/>
      <c r="E713" s="141"/>
      <c r="F713" s="146" t="s">
        <v>1347</v>
      </c>
      <c r="G713" s="473">
        <v>42020</v>
      </c>
      <c r="H713" s="166">
        <v>42020</v>
      </c>
      <c r="I713" s="68">
        <v>80.900000000000006</v>
      </c>
      <c r="J713" s="205">
        <v>88.9</v>
      </c>
      <c r="K713" s="205"/>
      <c r="L713" s="141" t="s">
        <v>727</v>
      </c>
      <c r="M713" s="166">
        <v>42051</v>
      </c>
      <c r="N713" s="166">
        <v>42053</v>
      </c>
      <c r="O713" s="303"/>
      <c r="P713" s="146"/>
      <c r="Q713" s="146"/>
      <c r="R713" s="146"/>
      <c r="S713" s="146"/>
      <c r="T713" s="146"/>
    </row>
    <row r="714" spans="1:20" ht="30" hidden="1" customHeight="1" x14ac:dyDescent="0.25">
      <c r="A714" s="77">
        <v>708</v>
      </c>
      <c r="B714" s="77" t="s">
        <v>100</v>
      </c>
      <c r="C714" s="141" t="s">
        <v>1348</v>
      </c>
      <c r="D714" s="376"/>
      <c r="E714" s="141"/>
      <c r="F714" s="146" t="s">
        <v>1349</v>
      </c>
      <c r="G714" s="473">
        <v>42027</v>
      </c>
      <c r="H714" s="166">
        <v>42027</v>
      </c>
      <c r="I714" s="68">
        <v>460</v>
      </c>
      <c r="J714" s="205">
        <v>552</v>
      </c>
      <c r="K714" s="205"/>
      <c r="L714" s="141" t="s">
        <v>16</v>
      </c>
      <c r="M714" s="166">
        <v>42063</v>
      </c>
      <c r="N714" s="166">
        <v>42051</v>
      </c>
      <c r="O714" s="303"/>
      <c r="P714" s="146"/>
      <c r="Q714" s="146"/>
      <c r="R714" s="146"/>
      <c r="S714" s="146"/>
      <c r="T714" s="146"/>
    </row>
    <row r="715" spans="1:20" ht="15" hidden="1" customHeight="1" x14ac:dyDescent="0.25">
      <c r="A715" s="77">
        <v>709</v>
      </c>
      <c r="B715" s="77" t="s">
        <v>1351</v>
      </c>
      <c r="C715" s="141">
        <v>539142</v>
      </c>
      <c r="D715" s="376"/>
      <c r="E715" s="141"/>
      <c r="F715" s="146" t="s">
        <v>726</v>
      </c>
      <c r="G715" s="473">
        <v>42023</v>
      </c>
      <c r="H715" s="166">
        <v>42023</v>
      </c>
      <c r="I715" s="68">
        <v>1109.3</v>
      </c>
      <c r="J715" s="205">
        <v>1331.16</v>
      </c>
      <c r="K715" s="205"/>
      <c r="L715" s="141" t="s">
        <v>727</v>
      </c>
      <c r="M715" s="166">
        <v>42050</v>
      </c>
      <c r="N715" s="166">
        <v>42053</v>
      </c>
      <c r="O715" s="303"/>
      <c r="P715" s="146"/>
      <c r="Q715" s="146"/>
      <c r="R715" s="146"/>
      <c r="S715" s="146"/>
      <c r="T715" s="146" t="s">
        <v>1301</v>
      </c>
    </row>
    <row r="716" spans="1:20" ht="15" hidden="1" customHeight="1" x14ac:dyDescent="0.25">
      <c r="A716" s="77">
        <v>710</v>
      </c>
      <c r="B716" s="77" t="s">
        <v>39</v>
      </c>
      <c r="C716" s="141" t="s">
        <v>1353</v>
      </c>
      <c r="D716" s="376"/>
      <c r="E716" s="141"/>
      <c r="F716" s="146" t="s">
        <v>237</v>
      </c>
      <c r="G716" s="473">
        <v>42019</v>
      </c>
      <c r="H716" s="166">
        <v>42019</v>
      </c>
      <c r="I716" s="68">
        <v>95.09</v>
      </c>
      <c r="J716" s="205">
        <v>114.11</v>
      </c>
      <c r="K716" s="205"/>
      <c r="L716" s="141" t="s">
        <v>34</v>
      </c>
      <c r="M716" s="166">
        <v>42029</v>
      </c>
      <c r="N716" s="166" t="s">
        <v>5094</v>
      </c>
      <c r="O716" s="303"/>
      <c r="P716" s="146"/>
      <c r="Q716" s="146"/>
      <c r="R716" s="146"/>
      <c r="S716" s="146"/>
      <c r="T716" s="146"/>
    </row>
    <row r="717" spans="1:20" ht="15" hidden="1" customHeight="1" x14ac:dyDescent="0.25">
      <c r="A717" s="77">
        <v>711</v>
      </c>
      <c r="B717" s="77" t="s">
        <v>1354</v>
      </c>
      <c r="C717" s="141" t="s">
        <v>1378</v>
      </c>
      <c r="D717" s="376"/>
      <c r="E717" s="141"/>
      <c r="F717" s="146" t="s">
        <v>1355</v>
      </c>
      <c r="G717" s="473">
        <v>42026</v>
      </c>
      <c r="H717" s="166">
        <v>42026</v>
      </c>
      <c r="I717" s="68">
        <v>446.97</v>
      </c>
      <c r="J717" s="205">
        <v>548.36</v>
      </c>
      <c r="K717" s="205"/>
      <c r="L717" s="141" t="s">
        <v>16</v>
      </c>
      <c r="M717" s="166" t="s">
        <v>634</v>
      </c>
      <c r="N717" s="166">
        <v>42034</v>
      </c>
      <c r="O717" s="302"/>
      <c r="P717" s="146"/>
      <c r="Q717" s="146"/>
      <c r="R717" s="146"/>
      <c r="S717" s="146"/>
      <c r="T717" s="146"/>
    </row>
    <row r="718" spans="1:20" ht="15" hidden="1" customHeight="1" x14ac:dyDescent="0.25">
      <c r="A718" s="78">
        <v>712</v>
      </c>
      <c r="B718" s="78" t="s">
        <v>67</v>
      </c>
      <c r="C718" s="175">
        <v>610024</v>
      </c>
      <c r="D718" s="594"/>
      <c r="E718" s="175"/>
      <c r="F718" s="154" t="s">
        <v>1357</v>
      </c>
      <c r="G718" s="475">
        <v>42018</v>
      </c>
      <c r="H718" s="176">
        <v>42018</v>
      </c>
      <c r="I718" s="388">
        <v>355.56</v>
      </c>
      <c r="J718" s="403">
        <v>426.67</v>
      </c>
      <c r="K718" s="403"/>
      <c r="L718" s="175"/>
      <c r="M718" s="176"/>
      <c r="N718" s="176"/>
      <c r="O718" s="312" t="s">
        <v>1453</v>
      </c>
      <c r="P718" s="154"/>
      <c r="Q718" s="154"/>
      <c r="R718" s="154"/>
      <c r="S718" s="154"/>
      <c r="T718" s="154" t="s">
        <v>3</v>
      </c>
    </row>
    <row r="719" spans="1:20" ht="15" hidden="1" customHeight="1" x14ac:dyDescent="0.25">
      <c r="A719" s="77">
        <v>713</v>
      </c>
      <c r="B719" s="77" t="s">
        <v>514</v>
      </c>
      <c r="C719" s="141"/>
      <c r="D719" s="376"/>
      <c r="E719" s="141"/>
      <c r="F719" s="146" t="s">
        <v>1360</v>
      </c>
      <c r="G719" s="473">
        <v>41995</v>
      </c>
      <c r="H719" s="166">
        <v>41995</v>
      </c>
      <c r="I719" s="68">
        <v>1438.25</v>
      </c>
      <c r="J719" s="205">
        <v>1438.25</v>
      </c>
      <c r="K719" s="205"/>
      <c r="L719" s="141" t="s">
        <v>16</v>
      </c>
      <c r="M719" s="166" t="s">
        <v>1361</v>
      </c>
      <c r="N719" s="166">
        <v>42037</v>
      </c>
      <c r="O719" s="302"/>
      <c r="P719" s="146"/>
      <c r="Q719" s="146"/>
      <c r="R719" s="146"/>
      <c r="S719" s="146"/>
      <c r="T719" s="146"/>
    </row>
    <row r="720" spans="1:20" ht="15" hidden="1" customHeight="1" x14ac:dyDescent="0.25">
      <c r="A720" s="77">
        <v>714</v>
      </c>
      <c r="B720" s="77" t="s">
        <v>1229</v>
      </c>
      <c r="C720" s="141" t="s">
        <v>1362</v>
      </c>
      <c r="D720" s="376"/>
      <c r="E720" s="141"/>
      <c r="F720" s="146" t="s">
        <v>1363</v>
      </c>
      <c r="G720" s="473">
        <v>42032</v>
      </c>
      <c r="H720" s="166">
        <v>42032</v>
      </c>
      <c r="I720" s="68">
        <v>539.53</v>
      </c>
      <c r="J720" s="205">
        <v>647.44000000000005</v>
      </c>
      <c r="K720" s="205"/>
      <c r="L720" s="141" t="s">
        <v>727</v>
      </c>
      <c r="M720" s="166" t="s">
        <v>1241</v>
      </c>
      <c r="N720" s="166">
        <v>42053</v>
      </c>
      <c r="O720" s="303"/>
      <c r="P720" s="146"/>
      <c r="Q720" s="146"/>
      <c r="R720" s="146"/>
      <c r="S720" s="146"/>
      <c r="T720" s="146" t="s">
        <v>3</v>
      </c>
    </row>
    <row r="721" spans="1:20" ht="15" hidden="1" customHeight="1" x14ac:dyDescent="0.25">
      <c r="A721" s="77">
        <v>715</v>
      </c>
      <c r="B721" s="77" t="s">
        <v>448</v>
      </c>
      <c r="C721" s="141">
        <v>54649385</v>
      </c>
      <c r="D721" s="376"/>
      <c r="E721" s="141"/>
      <c r="F721" s="146" t="s">
        <v>1364</v>
      </c>
      <c r="G721" s="473">
        <v>42027</v>
      </c>
      <c r="H721" s="166">
        <v>42027</v>
      </c>
      <c r="I721" s="68">
        <v>906.58</v>
      </c>
      <c r="J721" s="205">
        <v>1064.83</v>
      </c>
      <c r="K721" s="205"/>
      <c r="L721" s="141" t="s">
        <v>34</v>
      </c>
      <c r="M721" s="166">
        <v>42045</v>
      </c>
      <c r="N721" s="166" t="s">
        <v>5094</v>
      </c>
      <c r="O721" s="303"/>
      <c r="P721" s="146"/>
      <c r="Q721" s="146"/>
      <c r="R721" s="146"/>
      <c r="S721" s="146"/>
      <c r="T721" s="146"/>
    </row>
    <row r="722" spans="1:20" ht="30" hidden="1" customHeight="1" x14ac:dyDescent="0.25">
      <c r="A722" s="77">
        <v>716</v>
      </c>
      <c r="B722" s="77" t="s">
        <v>36</v>
      </c>
      <c r="C722" s="141" t="s">
        <v>1365</v>
      </c>
      <c r="D722" s="376"/>
      <c r="E722" s="141"/>
      <c r="F722" s="146" t="s">
        <v>1366</v>
      </c>
      <c r="G722" s="473">
        <v>42036</v>
      </c>
      <c r="H722" s="166">
        <v>42036</v>
      </c>
      <c r="I722" s="68">
        <v>67.349999999999994</v>
      </c>
      <c r="J722" s="205">
        <v>80.819999999999993</v>
      </c>
      <c r="K722" s="205"/>
      <c r="L722" s="141" t="s">
        <v>34</v>
      </c>
      <c r="M722" s="166">
        <v>42036</v>
      </c>
      <c r="N722" s="166">
        <v>42036</v>
      </c>
      <c r="O722" s="303"/>
      <c r="P722" s="146"/>
      <c r="Q722" s="146"/>
      <c r="R722" s="146"/>
      <c r="S722" s="146"/>
      <c r="T722" s="146"/>
    </row>
    <row r="723" spans="1:20" ht="15" hidden="1" customHeight="1" x14ac:dyDescent="0.25">
      <c r="A723" s="77">
        <v>717</v>
      </c>
      <c r="B723" s="77" t="s">
        <v>905</v>
      </c>
      <c r="C723" s="141">
        <v>821501009</v>
      </c>
      <c r="D723" s="376"/>
      <c r="E723" s="141"/>
      <c r="F723" s="146" t="s">
        <v>1367</v>
      </c>
      <c r="G723" s="473">
        <v>42034</v>
      </c>
      <c r="H723" s="166">
        <v>42034</v>
      </c>
      <c r="I723" s="68">
        <v>800</v>
      </c>
      <c r="J723" s="205">
        <v>960</v>
      </c>
      <c r="K723" s="205"/>
      <c r="L723" s="141" t="s">
        <v>16</v>
      </c>
      <c r="M723" s="166">
        <v>42065</v>
      </c>
      <c r="N723" s="166">
        <v>42111</v>
      </c>
      <c r="O723" s="303"/>
      <c r="P723" s="146"/>
      <c r="Q723" s="146"/>
      <c r="R723" s="146"/>
      <c r="S723" s="146"/>
      <c r="T723" s="146"/>
    </row>
    <row r="724" spans="1:20" ht="15" hidden="1" customHeight="1" x14ac:dyDescent="0.25">
      <c r="A724" s="74">
        <v>718</v>
      </c>
      <c r="B724" s="74" t="s">
        <v>938</v>
      </c>
      <c r="C724" s="141"/>
      <c r="D724" s="376"/>
      <c r="E724" s="141"/>
      <c r="F724" s="146" t="s">
        <v>1364</v>
      </c>
      <c r="G724" s="473">
        <v>42036</v>
      </c>
      <c r="H724" s="166">
        <v>42036</v>
      </c>
      <c r="I724" s="68">
        <v>1850</v>
      </c>
      <c r="J724" s="205">
        <v>1850</v>
      </c>
      <c r="K724" s="205"/>
      <c r="L724" s="141" t="s">
        <v>16</v>
      </c>
      <c r="M724" s="166" t="s">
        <v>1369</v>
      </c>
      <c r="N724" s="166">
        <v>42038</v>
      </c>
      <c r="O724" s="309" t="s">
        <v>2773</v>
      </c>
      <c r="P724" s="146"/>
      <c r="Q724" s="146"/>
      <c r="R724" s="146"/>
      <c r="S724" s="146"/>
      <c r="T724" s="146"/>
    </row>
    <row r="725" spans="1:20" ht="15" hidden="1" customHeight="1" x14ac:dyDescent="0.25">
      <c r="A725" s="77">
        <v>719</v>
      </c>
      <c r="B725" s="77" t="s">
        <v>39</v>
      </c>
      <c r="C725" s="141" t="s">
        <v>1370</v>
      </c>
      <c r="D725" s="376"/>
      <c r="E725" s="141"/>
      <c r="F725" s="146" t="s">
        <v>237</v>
      </c>
      <c r="G725" s="473">
        <v>42035</v>
      </c>
      <c r="H725" s="166">
        <v>42035</v>
      </c>
      <c r="I725" s="68">
        <v>58.66</v>
      </c>
      <c r="J725" s="205">
        <v>70.39</v>
      </c>
      <c r="K725" s="205"/>
      <c r="L725" s="141" t="s">
        <v>34</v>
      </c>
      <c r="M725" s="166">
        <v>42045</v>
      </c>
      <c r="N725" s="166">
        <v>42045</v>
      </c>
      <c r="O725" s="303"/>
      <c r="P725" s="146"/>
      <c r="Q725" s="146"/>
      <c r="R725" s="146"/>
      <c r="S725" s="146"/>
      <c r="T725" s="146"/>
    </row>
    <row r="726" spans="1:20" ht="15" hidden="1" customHeight="1" x14ac:dyDescent="0.25">
      <c r="A726" s="77">
        <v>720</v>
      </c>
      <c r="B726" s="77" t="s">
        <v>427</v>
      </c>
      <c r="C726" s="141" t="s">
        <v>1371</v>
      </c>
      <c r="D726" s="376"/>
      <c r="E726" s="141"/>
      <c r="F726" s="146" t="s">
        <v>1598</v>
      </c>
      <c r="G726" s="473">
        <v>42035</v>
      </c>
      <c r="H726" s="166">
        <v>42035</v>
      </c>
      <c r="I726" s="68">
        <v>91</v>
      </c>
      <c r="J726" s="205">
        <v>109.2</v>
      </c>
      <c r="K726" s="205"/>
      <c r="L726" s="141" t="s">
        <v>16</v>
      </c>
      <c r="M726" s="166">
        <v>42051</v>
      </c>
      <c r="N726" s="166">
        <v>42051</v>
      </c>
      <c r="O726" s="303"/>
      <c r="P726" s="146"/>
      <c r="Q726" s="146"/>
      <c r="R726" s="146"/>
      <c r="S726" s="146"/>
      <c r="T726" s="146"/>
    </row>
    <row r="727" spans="1:20" ht="15" hidden="1" customHeight="1" x14ac:dyDescent="0.25">
      <c r="A727" s="77">
        <v>721</v>
      </c>
      <c r="B727" s="77" t="s">
        <v>625</v>
      </c>
      <c r="C727" s="141">
        <v>1502</v>
      </c>
      <c r="D727" s="376"/>
      <c r="E727" s="141"/>
      <c r="F727" s="146" t="s">
        <v>1372</v>
      </c>
      <c r="G727" s="473">
        <v>42037</v>
      </c>
      <c r="H727" s="166">
        <v>42037</v>
      </c>
      <c r="I727" s="68">
        <v>1303</v>
      </c>
      <c r="J727" s="205">
        <v>1303</v>
      </c>
      <c r="K727" s="205"/>
      <c r="L727" s="141" t="s">
        <v>727</v>
      </c>
      <c r="M727" s="166">
        <v>42050</v>
      </c>
      <c r="N727" s="166">
        <v>42054</v>
      </c>
      <c r="O727" s="303"/>
      <c r="P727" s="146"/>
      <c r="Q727" s="146"/>
      <c r="R727" s="146"/>
      <c r="S727" s="146"/>
      <c r="T727" s="146" t="s">
        <v>1</v>
      </c>
    </row>
    <row r="728" spans="1:20" ht="15" hidden="1" customHeight="1" x14ac:dyDescent="0.25">
      <c r="A728" s="77">
        <v>722</v>
      </c>
      <c r="B728" s="77" t="s">
        <v>3665</v>
      </c>
      <c r="C728" s="141">
        <v>60</v>
      </c>
      <c r="D728" s="376"/>
      <c r="E728" s="141"/>
      <c r="F728" s="146" t="s">
        <v>1373</v>
      </c>
      <c r="G728" s="473">
        <v>42033</v>
      </c>
      <c r="H728" s="166">
        <v>42033</v>
      </c>
      <c r="I728" s="68">
        <v>700</v>
      </c>
      <c r="J728" s="205">
        <v>700</v>
      </c>
      <c r="K728" s="205"/>
      <c r="L728" s="141" t="s">
        <v>727</v>
      </c>
      <c r="M728" s="166" t="s">
        <v>1241</v>
      </c>
      <c r="N728" s="166">
        <v>42063</v>
      </c>
      <c r="O728" s="313" t="s">
        <v>4320</v>
      </c>
      <c r="P728" s="146"/>
      <c r="Q728" s="146"/>
      <c r="R728" s="146"/>
      <c r="S728" s="146"/>
      <c r="T728" s="146" t="s">
        <v>1</v>
      </c>
    </row>
    <row r="729" spans="1:20" ht="30" hidden="1" customHeight="1" x14ac:dyDescent="0.25">
      <c r="A729" s="77">
        <v>723</v>
      </c>
      <c r="B729" s="77" t="s">
        <v>1374</v>
      </c>
      <c r="C729" s="141"/>
      <c r="D729" s="376"/>
      <c r="E729" s="141"/>
      <c r="F729" s="146" t="s">
        <v>1375</v>
      </c>
      <c r="G729" s="473">
        <v>42034</v>
      </c>
      <c r="H729" s="166">
        <v>42034</v>
      </c>
      <c r="I729" s="68">
        <v>1303</v>
      </c>
      <c r="J729" s="205">
        <v>1303</v>
      </c>
      <c r="K729" s="205"/>
      <c r="L729" s="141" t="s">
        <v>727</v>
      </c>
      <c r="M729" s="166">
        <v>42050</v>
      </c>
      <c r="N729" s="166">
        <v>42054</v>
      </c>
      <c r="O729" s="303"/>
      <c r="P729" s="146"/>
      <c r="Q729" s="146"/>
      <c r="R729" s="146"/>
      <c r="S729" s="146"/>
      <c r="T729" s="146" t="s">
        <v>1</v>
      </c>
    </row>
    <row r="730" spans="1:20" ht="15" hidden="1" customHeight="1" x14ac:dyDescent="0.25">
      <c r="A730" s="74">
        <v>724</v>
      </c>
      <c r="B730" s="74" t="s">
        <v>260</v>
      </c>
      <c r="C730" s="141">
        <v>99</v>
      </c>
      <c r="D730" s="376"/>
      <c r="E730" s="141"/>
      <c r="F730" s="146" t="s">
        <v>1376</v>
      </c>
      <c r="G730" s="473">
        <v>42037</v>
      </c>
      <c r="H730" s="166">
        <v>42037</v>
      </c>
      <c r="I730" s="137">
        <f>+J730*1.381</f>
        <v>1657.2</v>
      </c>
      <c r="J730" s="208">
        <v>1200</v>
      </c>
      <c r="K730" s="208"/>
      <c r="L730" s="141" t="s">
        <v>727</v>
      </c>
      <c r="M730" s="166">
        <v>42050</v>
      </c>
      <c r="N730" s="166">
        <v>42054</v>
      </c>
      <c r="O730" s="313" t="s">
        <v>2810</v>
      </c>
      <c r="P730" s="146"/>
      <c r="Q730" s="146"/>
      <c r="R730" s="146"/>
      <c r="S730" s="146"/>
      <c r="T730" s="146" t="s">
        <v>1</v>
      </c>
    </row>
    <row r="731" spans="1:20" ht="15" hidden="1" customHeight="1" x14ac:dyDescent="0.25">
      <c r="A731" s="378">
        <v>724</v>
      </c>
      <c r="B731" s="378" t="s">
        <v>260</v>
      </c>
      <c r="C731" s="175"/>
      <c r="D731" s="594"/>
      <c r="E731" s="175">
        <v>1036</v>
      </c>
      <c r="F731" s="154" t="s">
        <v>2809</v>
      </c>
      <c r="G731" s="475">
        <v>42347</v>
      </c>
      <c r="H731" s="176">
        <v>42347</v>
      </c>
      <c r="I731" s="116">
        <f>1.37788*J731</f>
        <v>-431.27643999999998</v>
      </c>
      <c r="J731" s="431">
        <v>-313</v>
      </c>
      <c r="K731" s="431"/>
      <c r="L731" s="175" t="s">
        <v>727</v>
      </c>
      <c r="M731" s="176">
        <v>42050</v>
      </c>
      <c r="N731" s="176">
        <v>42054</v>
      </c>
      <c r="O731" s="327" t="s">
        <v>2811</v>
      </c>
      <c r="P731" s="154"/>
      <c r="Q731" s="154"/>
      <c r="R731" s="154"/>
      <c r="S731" s="154"/>
      <c r="T731" s="154"/>
    </row>
    <row r="732" spans="1:20" ht="30" hidden="1" customHeight="1" x14ac:dyDescent="0.25">
      <c r="A732" s="77">
        <v>725</v>
      </c>
      <c r="B732" s="77" t="s">
        <v>26</v>
      </c>
      <c r="C732" s="141">
        <v>100675</v>
      </c>
      <c r="D732" s="376"/>
      <c r="E732" s="141"/>
      <c r="F732" s="146" t="s">
        <v>1377</v>
      </c>
      <c r="G732" s="473">
        <v>42037</v>
      </c>
      <c r="H732" s="166">
        <v>42037</v>
      </c>
      <c r="I732" s="68">
        <v>12675.75</v>
      </c>
      <c r="J732" s="205">
        <v>12675.75</v>
      </c>
      <c r="K732" s="205"/>
      <c r="L732" s="141" t="s">
        <v>16</v>
      </c>
      <c r="M732" s="166">
        <v>42073</v>
      </c>
      <c r="N732" s="166">
        <v>42051</v>
      </c>
      <c r="O732" s="303"/>
      <c r="P732" s="146"/>
      <c r="Q732" s="146"/>
      <c r="R732" s="146"/>
      <c r="S732" s="146"/>
      <c r="T732" s="146" t="s">
        <v>3313</v>
      </c>
    </row>
    <row r="733" spans="1:20" ht="30" hidden="1" customHeight="1" x14ac:dyDescent="0.25">
      <c r="A733" s="71">
        <v>726</v>
      </c>
      <c r="B733" s="71" t="s">
        <v>42</v>
      </c>
      <c r="C733" s="174" t="s">
        <v>279</v>
      </c>
      <c r="D733" s="376"/>
      <c r="E733" s="141"/>
      <c r="F733" s="146" t="s">
        <v>1379</v>
      </c>
      <c r="G733" s="473">
        <v>42004</v>
      </c>
      <c r="H733" s="166">
        <v>42004</v>
      </c>
      <c r="I733" s="68">
        <v>2434.39</v>
      </c>
      <c r="J733" s="205">
        <v>2434.39</v>
      </c>
      <c r="K733" s="205"/>
      <c r="L733" s="141" t="s">
        <v>28</v>
      </c>
      <c r="M733" s="166">
        <v>42035</v>
      </c>
      <c r="N733" s="166">
        <v>42039</v>
      </c>
      <c r="O733" s="302"/>
      <c r="P733" s="146"/>
      <c r="Q733" s="146"/>
      <c r="R733" s="146"/>
      <c r="S733" s="146"/>
      <c r="T733" s="146"/>
    </row>
    <row r="734" spans="1:20" ht="75" hidden="1" customHeight="1" x14ac:dyDescent="0.25">
      <c r="A734" s="77">
        <v>727</v>
      </c>
      <c r="B734" s="77" t="s">
        <v>30</v>
      </c>
      <c r="C734" s="141" t="s">
        <v>1380</v>
      </c>
      <c r="D734" s="376"/>
      <c r="E734" s="141"/>
      <c r="F734" s="146" t="s">
        <v>1383</v>
      </c>
      <c r="G734" s="473">
        <v>42035</v>
      </c>
      <c r="H734" s="166">
        <v>42035</v>
      </c>
      <c r="I734" s="68">
        <v>8912.8799999999992</v>
      </c>
      <c r="J734" s="205">
        <v>9140.89</v>
      </c>
      <c r="K734" s="205"/>
      <c r="L734" s="141" t="s">
        <v>16</v>
      </c>
      <c r="M734" s="166">
        <v>42063</v>
      </c>
      <c r="N734" s="166">
        <v>42051</v>
      </c>
      <c r="O734" s="313" t="s">
        <v>3405</v>
      </c>
      <c r="P734" s="146" t="s">
        <v>1382</v>
      </c>
      <c r="Q734" s="146"/>
      <c r="R734" s="146"/>
      <c r="S734" s="146"/>
      <c r="T734" s="146"/>
    </row>
    <row r="735" spans="1:20" ht="15" hidden="1" customHeight="1" x14ac:dyDescent="0.25">
      <c r="A735" s="77">
        <v>728</v>
      </c>
      <c r="B735" s="77" t="s">
        <v>103</v>
      </c>
      <c r="C735" s="141" t="s">
        <v>1701</v>
      </c>
      <c r="D735" s="376"/>
      <c r="E735" s="141"/>
      <c r="F735" s="146" t="s">
        <v>1381</v>
      </c>
      <c r="G735" s="473">
        <v>42032</v>
      </c>
      <c r="H735" s="166">
        <v>42032</v>
      </c>
      <c r="I735" s="68">
        <v>140</v>
      </c>
      <c r="J735" s="205">
        <v>174.72</v>
      </c>
      <c r="K735" s="205"/>
      <c r="L735" s="141" t="s">
        <v>727</v>
      </c>
      <c r="M735" s="166">
        <v>42063</v>
      </c>
      <c r="N735" s="166">
        <v>42063</v>
      </c>
      <c r="O735" s="303"/>
      <c r="P735" s="146"/>
      <c r="Q735" s="146"/>
      <c r="R735" s="146"/>
      <c r="S735" s="146"/>
      <c r="T735" s="146" t="s">
        <v>1</v>
      </c>
    </row>
    <row r="736" spans="1:20" ht="15" hidden="1" customHeight="1" x14ac:dyDescent="0.25">
      <c r="A736" s="77">
        <v>729</v>
      </c>
      <c r="B736" s="77" t="s">
        <v>67</v>
      </c>
      <c r="C736" s="141">
        <v>615773</v>
      </c>
      <c r="D736" s="376"/>
      <c r="E736" s="141"/>
      <c r="F736" s="146" t="s">
        <v>1384</v>
      </c>
      <c r="G736" s="473">
        <v>42040</v>
      </c>
      <c r="H736" s="166">
        <v>42040</v>
      </c>
      <c r="I736" s="68">
        <v>472.35</v>
      </c>
      <c r="J736" s="205">
        <v>566.79999999999995</v>
      </c>
      <c r="K736" s="205"/>
      <c r="L736" s="141" t="s">
        <v>727</v>
      </c>
      <c r="M736" s="166">
        <v>42094</v>
      </c>
      <c r="N736" s="166">
        <v>42111</v>
      </c>
      <c r="O736" s="303"/>
      <c r="P736" s="146"/>
      <c r="Q736" s="146"/>
      <c r="R736" s="146"/>
      <c r="S736" s="146"/>
      <c r="T736" s="146" t="s">
        <v>1</v>
      </c>
    </row>
    <row r="737" spans="1:21" ht="15" hidden="1" customHeight="1" x14ac:dyDescent="0.25">
      <c r="A737" s="77">
        <v>730</v>
      </c>
      <c r="B737" s="77" t="s">
        <v>22</v>
      </c>
      <c r="C737" s="141" t="s">
        <v>1386</v>
      </c>
      <c r="D737" s="376"/>
      <c r="E737" s="141"/>
      <c r="F737" s="146" t="s">
        <v>1387</v>
      </c>
      <c r="G737" s="473">
        <v>41993</v>
      </c>
      <c r="H737" s="166">
        <v>41993</v>
      </c>
      <c r="I737" s="68">
        <v>1986</v>
      </c>
      <c r="J737" s="205">
        <v>1986</v>
      </c>
      <c r="K737" s="205"/>
      <c r="L737" s="141" t="s">
        <v>727</v>
      </c>
      <c r="M737" s="166">
        <v>42024</v>
      </c>
      <c r="N737" s="166">
        <v>42054</v>
      </c>
      <c r="O737" s="303"/>
      <c r="P737" s="146"/>
      <c r="Q737" s="146"/>
      <c r="R737" s="146"/>
      <c r="S737" s="146"/>
      <c r="T737" s="146" t="s">
        <v>1</v>
      </c>
    </row>
    <row r="738" spans="1:21" ht="15" hidden="1" customHeight="1" x14ac:dyDescent="0.25">
      <c r="A738" s="77">
        <v>731</v>
      </c>
      <c r="B738" s="77" t="s">
        <v>1276</v>
      </c>
      <c r="C738" s="141" t="s">
        <v>1388</v>
      </c>
      <c r="D738" s="376"/>
      <c r="E738" s="141"/>
      <c r="F738" s="146" t="s">
        <v>1389</v>
      </c>
      <c r="G738" s="473">
        <v>42031</v>
      </c>
      <c r="H738" s="166">
        <v>42031</v>
      </c>
      <c r="I738" s="68">
        <v>117</v>
      </c>
      <c r="J738" s="205">
        <v>140.4</v>
      </c>
      <c r="K738" s="205"/>
      <c r="L738" s="141" t="s">
        <v>16</v>
      </c>
      <c r="M738" s="166" t="s">
        <v>1241</v>
      </c>
      <c r="N738" s="166">
        <v>42051</v>
      </c>
      <c r="O738" s="303"/>
      <c r="P738" s="146"/>
      <c r="Q738" s="146"/>
      <c r="R738" s="146"/>
      <c r="S738" s="146"/>
      <c r="T738" s="146"/>
    </row>
    <row r="739" spans="1:21" ht="15" hidden="1" customHeight="1" x14ac:dyDescent="0.25">
      <c r="A739" s="77">
        <v>732</v>
      </c>
      <c r="B739" s="77" t="s">
        <v>968</v>
      </c>
      <c r="C739" s="141">
        <v>113195</v>
      </c>
      <c r="D739" s="376"/>
      <c r="E739" s="141"/>
      <c r="F739" s="146" t="s">
        <v>5140</v>
      </c>
      <c r="G739" s="473">
        <v>42035</v>
      </c>
      <c r="H739" s="166">
        <v>42035</v>
      </c>
      <c r="I739" s="68">
        <v>1087</v>
      </c>
      <c r="J739" s="205">
        <v>1304.4000000000001</v>
      </c>
      <c r="K739" s="205"/>
      <c r="L739" s="141" t="s">
        <v>16</v>
      </c>
      <c r="M739" s="166">
        <v>41698</v>
      </c>
      <c r="N739" s="166">
        <v>42111</v>
      </c>
      <c r="O739" s="303"/>
      <c r="P739" s="146"/>
      <c r="Q739" s="146"/>
      <c r="R739" s="146"/>
      <c r="S739" s="146"/>
      <c r="T739" s="146"/>
    </row>
    <row r="740" spans="1:21" ht="15" hidden="1" customHeight="1" x14ac:dyDescent="0.25">
      <c r="A740" s="77">
        <v>733</v>
      </c>
      <c r="B740" s="77" t="s">
        <v>59</v>
      </c>
      <c r="C740" s="141">
        <v>5810306340</v>
      </c>
      <c r="D740" s="376"/>
      <c r="E740" s="141"/>
      <c r="F740" s="146" t="s">
        <v>1391</v>
      </c>
      <c r="G740" s="473">
        <v>42035</v>
      </c>
      <c r="H740" s="166">
        <v>42035</v>
      </c>
      <c r="I740" s="68">
        <v>634.23</v>
      </c>
      <c r="J740" s="205">
        <v>761.08</v>
      </c>
      <c r="K740" s="205"/>
      <c r="L740" s="141" t="s">
        <v>16</v>
      </c>
      <c r="M740" s="166">
        <v>42063</v>
      </c>
      <c r="N740" s="166">
        <v>42111</v>
      </c>
      <c r="O740" s="303"/>
      <c r="P740" s="146"/>
      <c r="Q740" s="146"/>
      <c r="R740" s="146"/>
      <c r="S740" s="146"/>
      <c r="T740" s="146"/>
    </row>
    <row r="741" spans="1:21" ht="45" hidden="1" customHeight="1" x14ac:dyDescent="0.25">
      <c r="A741" s="77">
        <v>734</v>
      </c>
      <c r="B741" s="77" t="s">
        <v>1392</v>
      </c>
      <c r="C741" s="141">
        <v>150100488</v>
      </c>
      <c r="D741" s="376"/>
      <c r="E741" s="141"/>
      <c r="F741" s="146" t="s">
        <v>1393</v>
      </c>
      <c r="G741" s="473">
        <v>42035</v>
      </c>
      <c r="H741" s="166">
        <v>42035</v>
      </c>
      <c r="I741" s="68">
        <v>5550</v>
      </c>
      <c r="J741" s="205">
        <v>6660</v>
      </c>
      <c r="K741" s="205"/>
      <c r="L741" s="141" t="s">
        <v>894</v>
      </c>
      <c r="M741" s="166">
        <v>42065</v>
      </c>
      <c r="N741" s="166">
        <v>42111</v>
      </c>
      <c r="O741" s="303"/>
      <c r="P741" s="146" t="s">
        <v>837</v>
      </c>
      <c r="Q741" s="146"/>
      <c r="R741" s="146"/>
      <c r="S741" s="146"/>
      <c r="T741" s="146"/>
    </row>
    <row r="742" spans="1:21" ht="30" hidden="1" customHeight="1" x14ac:dyDescent="0.25">
      <c r="A742" s="77">
        <v>735</v>
      </c>
      <c r="B742" s="77" t="s">
        <v>1394</v>
      </c>
      <c r="C742" s="141" t="s">
        <v>1396</v>
      </c>
      <c r="D742" s="376"/>
      <c r="E742" s="141"/>
      <c r="F742" s="146" t="s">
        <v>1395</v>
      </c>
      <c r="G742" s="473">
        <v>42041</v>
      </c>
      <c r="H742" s="166">
        <v>42041</v>
      </c>
      <c r="I742" s="137">
        <f>+J742*0.888</f>
        <v>2468.64</v>
      </c>
      <c r="J742" s="381">
        <v>2780</v>
      </c>
      <c r="K742" s="381"/>
      <c r="L742" s="141" t="s">
        <v>16</v>
      </c>
      <c r="M742" s="166">
        <v>42069</v>
      </c>
      <c r="N742" s="166">
        <v>42065</v>
      </c>
      <c r="O742" s="313" t="s">
        <v>2708</v>
      </c>
      <c r="P742" s="146"/>
      <c r="Q742" s="146"/>
      <c r="R742" s="146"/>
      <c r="S742" s="146"/>
      <c r="T742" s="146"/>
      <c r="U742" s="66" t="s">
        <v>1</v>
      </c>
    </row>
    <row r="743" spans="1:21" ht="15" hidden="1" customHeight="1" x14ac:dyDescent="0.25">
      <c r="A743" s="79">
        <v>736</v>
      </c>
      <c r="B743" s="79" t="s">
        <v>1400</v>
      </c>
      <c r="C743" s="120" t="s">
        <v>1398</v>
      </c>
      <c r="D743" s="596"/>
      <c r="E743" s="120"/>
      <c r="F743" s="62" t="s">
        <v>1436</v>
      </c>
      <c r="G743" s="476">
        <v>42035</v>
      </c>
      <c r="H743" s="122">
        <v>42035</v>
      </c>
      <c r="I743" s="68">
        <v>282</v>
      </c>
      <c r="J743" s="205">
        <v>338.4</v>
      </c>
      <c r="K743" s="205"/>
      <c r="L743" s="120" t="s">
        <v>16</v>
      </c>
      <c r="M743" s="122">
        <v>42050</v>
      </c>
      <c r="N743" s="122">
        <v>42051</v>
      </c>
      <c r="O743" s="311"/>
      <c r="P743" s="62"/>
      <c r="Q743" s="62"/>
      <c r="R743" s="62"/>
      <c r="S743" s="62"/>
      <c r="T743" s="62"/>
    </row>
    <row r="744" spans="1:21" ht="90" hidden="1" customHeight="1" x14ac:dyDescent="0.25">
      <c r="A744" s="79">
        <v>737</v>
      </c>
      <c r="B744" s="79" t="s">
        <v>1400</v>
      </c>
      <c r="C744" s="120" t="s">
        <v>1399</v>
      </c>
      <c r="D744" s="596"/>
      <c r="E744" s="120"/>
      <c r="F744" s="62" t="s">
        <v>1437</v>
      </c>
      <c r="G744" s="476">
        <v>42035</v>
      </c>
      <c r="H744" s="122">
        <v>42035</v>
      </c>
      <c r="I744" s="68">
        <v>5778.83</v>
      </c>
      <c r="J744" s="205">
        <v>9182.6</v>
      </c>
      <c r="K744" s="205"/>
      <c r="L744" s="120" t="s">
        <v>16</v>
      </c>
      <c r="M744" s="122">
        <v>42050</v>
      </c>
      <c r="N744" s="122">
        <v>42051</v>
      </c>
      <c r="O744" s="311"/>
      <c r="P744" s="62" t="s">
        <v>852</v>
      </c>
      <c r="Q744" s="62"/>
      <c r="R744" s="62"/>
      <c r="S744" s="62"/>
      <c r="T744" s="62"/>
    </row>
    <row r="745" spans="1:21" ht="15" hidden="1" customHeight="1" x14ac:dyDescent="0.25">
      <c r="A745" s="77">
        <v>738</v>
      </c>
      <c r="B745" s="77" t="s">
        <v>22</v>
      </c>
      <c r="C745" s="141" t="s">
        <v>1401</v>
      </c>
      <c r="D745" s="376"/>
      <c r="E745" s="141"/>
      <c r="F745" s="146" t="s">
        <v>1402</v>
      </c>
      <c r="G745" s="473">
        <v>42040</v>
      </c>
      <c r="H745" s="166">
        <v>42040</v>
      </c>
      <c r="I745" s="68">
        <v>993</v>
      </c>
      <c r="J745" s="205">
        <v>993</v>
      </c>
      <c r="K745" s="205"/>
      <c r="L745" s="141" t="s">
        <v>727</v>
      </c>
      <c r="M745" s="166">
        <v>42050</v>
      </c>
      <c r="N745" s="166">
        <v>42054</v>
      </c>
      <c r="O745" s="303"/>
      <c r="P745" s="146"/>
      <c r="Q745" s="146"/>
      <c r="R745" s="146"/>
      <c r="S745" s="146"/>
      <c r="T745" s="146"/>
    </row>
    <row r="746" spans="1:21" ht="15" hidden="1" customHeight="1" x14ac:dyDescent="0.25">
      <c r="A746" s="77">
        <v>739</v>
      </c>
      <c r="B746" s="77" t="s">
        <v>1630</v>
      </c>
      <c r="C746" s="141" t="s">
        <v>1403</v>
      </c>
      <c r="D746" s="376"/>
      <c r="E746" s="141"/>
      <c r="F746" s="146" t="s">
        <v>1404</v>
      </c>
      <c r="G746" s="473">
        <v>42040</v>
      </c>
      <c r="H746" s="166">
        <v>42040</v>
      </c>
      <c r="I746" s="68">
        <v>2100</v>
      </c>
      <c r="J746" s="205">
        <v>2100</v>
      </c>
      <c r="K746" s="205"/>
      <c r="L746" s="141" t="s">
        <v>727</v>
      </c>
      <c r="M746" s="166">
        <v>42050</v>
      </c>
      <c r="N746" s="166">
        <v>42053</v>
      </c>
      <c r="O746" s="303"/>
      <c r="P746" s="146"/>
      <c r="Q746" s="146"/>
      <c r="R746" s="146"/>
      <c r="S746" s="146"/>
      <c r="T746" s="146" t="s">
        <v>1</v>
      </c>
    </row>
    <row r="747" spans="1:21" ht="30" hidden="1" customHeight="1" x14ac:dyDescent="0.25">
      <c r="A747" s="77">
        <v>740</v>
      </c>
      <c r="B747" s="77" t="s">
        <v>48</v>
      </c>
      <c r="C747" s="141">
        <v>64291</v>
      </c>
      <c r="D747" s="376"/>
      <c r="E747" s="141"/>
      <c r="F747" s="146" t="s">
        <v>1405</v>
      </c>
      <c r="G747" s="473">
        <v>42034</v>
      </c>
      <c r="H747" s="166">
        <v>42034</v>
      </c>
      <c r="I747" s="68">
        <v>540.82000000000005</v>
      </c>
      <c r="J747" s="205">
        <v>594</v>
      </c>
      <c r="K747" s="205"/>
      <c r="L747" s="141" t="s">
        <v>727</v>
      </c>
      <c r="M747" s="166">
        <v>42050</v>
      </c>
      <c r="N747" s="166">
        <v>42053</v>
      </c>
      <c r="O747" s="303"/>
      <c r="P747" s="146"/>
      <c r="Q747" s="146"/>
      <c r="R747" s="146"/>
      <c r="S747" s="146"/>
      <c r="T747" s="146"/>
    </row>
    <row r="748" spans="1:21" ht="15" hidden="1" customHeight="1" x14ac:dyDescent="0.25">
      <c r="A748" s="77">
        <v>741</v>
      </c>
      <c r="B748" s="77" t="s">
        <v>48</v>
      </c>
      <c r="C748" s="141">
        <v>64369</v>
      </c>
      <c r="D748" s="376"/>
      <c r="E748" s="141"/>
      <c r="F748" s="146" t="s">
        <v>1406</v>
      </c>
      <c r="G748" s="473">
        <v>42040</v>
      </c>
      <c r="H748" s="166">
        <v>42040</v>
      </c>
      <c r="I748" s="68">
        <v>242.7</v>
      </c>
      <c r="J748" s="205">
        <v>266.7</v>
      </c>
      <c r="K748" s="205"/>
      <c r="L748" s="141" t="s">
        <v>727</v>
      </c>
      <c r="M748" s="166">
        <v>42050</v>
      </c>
      <c r="N748" s="166">
        <v>42053</v>
      </c>
      <c r="O748" s="303"/>
      <c r="P748" s="146"/>
      <c r="Q748" s="146"/>
      <c r="R748" s="146"/>
      <c r="S748" s="146"/>
      <c r="T748" s="146"/>
    </row>
    <row r="749" spans="1:21" ht="30" hidden="1" customHeight="1" x14ac:dyDescent="0.25">
      <c r="A749" s="77">
        <v>742</v>
      </c>
      <c r="B749" s="77" t="s">
        <v>48</v>
      </c>
      <c r="C749" s="141">
        <v>64293</v>
      </c>
      <c r="D749" s="376"/>
      <c r="E749" s="141"/>
      <c r="F749" s="146" t="s">
        <v>1407</v>
      </c>
      <c r="G749" s="473">
        <v>42034</v>
      </c>
      <c r="H749" s="166">
        <v>42034</v>
      </c>
      <c r="I749" s="68">
        <v>81.81</v>
      </c>
      <c r="J749" s="205">
        <v>89.9</v>
      </c>
      <c r="K749" s="205"/>
      <c r="L749" s="141" t="s">
        <v>727</v>
      </c>
      <c r="M749" s="166">
        <v>42050</v>
      </c>
      <c r="N749" s="166">
        <v>42053</v>
      </c>
      <c r="O749" s="303"/>
      <c r="P749" s="146"/>
      <c r="Q749" s="146"/>
      <c r="R749" s="146"/>
      <c r="S749" s="146"/>
      <c r="T749" s="146"/>
    </row>
    <row r="750" spans="1:21" ht="15" hidden="1" customHeight="1" x14ac:dyDescent="0.25">
      <c r="A750" s="77">
        <v>743</v>
      </c>
      <c r="B750" s="77" t="s">
        <v>1408</v>
      </c>
      <c r="C750" s="141" t="s">
        <v>1409</v>
      </c>
      <c r="D750" s="376"/>
      <c r="E750" s="141"/>
      <c r="F750" s="146" t="s">
        <v>1410</v>
      </c>
      <c r="G750" s="473">
        <v>42044</v>
      </c>
      <c r="H750" s="166">
        <v>42044</v>
      </c>
      <c r="I750" s="137">
        <f>+J750*0.888</f>
        <v>4293.2313600000007</v>
      </c>
      <c r="J750" s="381">
        <v>4834.72</v>
      </c>
      <c r="K750" s="381"/>
      <c r="L750" s="141" t="s">
        <v>16</v>
      </c>
      <c r="M750" s="166">
        <v>42063</v>
      </c>
      <c r="N750" s="166">
        <v>42065</v>
      </c>
      <c r="O750" s="313" t="s">
        <v>2518</v>
      </c>
      <c r="P750" s="146"/>
      <c r="Q750" s="146"/>
      <c r="R750" s="146"/>
      <c r="S750" s="146"/>
      <c r="T750" s="146"/>
      <c r="U750" s="66" t="s">
        <v>1</v>
      </c>
    </row>
    <row r="751" spans="1:21" ht="45" hidden="1" customHeight="1" x14ac:dyDescent="0.25">
      <c r="A751" s="77">
        <v>744</v>
      </c>
      <c r="B751" s="77" t="s">
        <v>441</v>
      </c>
      <c r="C751" s="141" t="s">
        <v>1411</v>
      </c>
      <c r="D751" s="376"/>
      <c r="E751" s="141"/>
      <c r="F751" s="146" t="s">
        <v>1412</v>
      </c>
      <c r="G751" s="473">
        <v>42035</v>
      </c>
      <c r="H751" s="166">
        <v>42035</v>
      </c>
      <c r="I751" s="68">
        <v>245.73</v>
      </c>
      <c r="J751" s="205">
        <v>294.88</v>
      </c>
      <c r="K751" s="205"/>
      <c r="L751" s="141" t="s">
        <v>16</v>
      </c>
      <c r="M751" s="166" t="s">
        <v>1241</v>
      </c>
      <c r="N751" s="166">
        <v>42048</v>
      </c>
      <c r="O751" s="303"/>
      <c r="P751" s="183" t="s">
        <v>837</v>
      </c>
      <c r="Q751" s="146"/>
      <c r="R751" s="146"/>
      <c r="S751" s="146"/>
      <c r="T751" s="146"/>
    </row>
    <row r="752" spans="1:21" ht="15" hidden="1" customHeight="1" x14ac:dyDescent="0.25">
      <c r="A752" s="77">
        <v>745</v>
      </c>
      <c r="B752" s="77" t="s">
        <v>95</v>
      </c>
      <c r="C752" s="141"/>
      <c r="D752" s="376"/>
      <c r="E752" s="141"/>
      <c r="F752" s="146" t="s">
        <v>846</v>
      </c>
      <c r="G752" s="473">
        <v>42036</v>
      </c>
      <c r="H752" s="166">
        <v>42036</v>
      </c>
      <c r="I752" s="68">
        <v>37.33</v>
      </c>
      <c r="J752" s="205">
        <v>44.8</v>
      </c>
      <c r="K752" s="205"/>
      <c r="L752" s="141" t="s">
        <v>34</v>
      </c>
      <c r="M752" s="166">
        <v>42063</v>
      </c>
      <c r="N752" s="166" t="s">
        <v>5094</v>
      </c>
      <c r="O752" s="303"/>
      <c r="P752" s="146"/>
      <c r="Q752" s="146"/>
      <c r="R752" s="146"/>
      <c r="S752" s="146"/>
      <c r="T752" s="146" t="s">
        <v>1</v>
      </c>
    </row>
    <row r="753" spans="1:23" s="83" customFormat="1" ht="45" hidden="1" customHeight="1" x14ac:dyDescent="0.25">
      <c r="A753" s="432">
        <v>746</v>
      </c>
      <c r="B753" s="432" t="s">
        <v>262</v>
      </c>
      <c r="C753" s="433"/>
      <c r="D753" s="598"/>
      <c r="E753" s="433"/>
      <c r="F753" s="434" t="s">
        <v>1414</v>
      </c>
      <c r="G753" s="435">
        <v>42019</v>
      </c>
      <c r="H753" s="436">
        <v>42019</v>
      </c>
      <c r="I753" s="437">
        <v>38036.120000000003</v>
      </c>
      <c r="J753" s="438">
        <v>38036.120000000003</v>
      </c>
      <c r="K753" s="438"/>
      <c r="L753" s="434" t="s">
        <v>1753</v>
      </c>
      <c r="M753" s="439">
        <v>42049</v>
      </c>
      <c r="N753" s="436" t="s">
        <v>20</v>
      </c>
      <c r="O753" s="440"/>
      <c r="P753" s="434"/>
      <c r="Q753" s="434"/>
      <c r="R753" s="434"/>
      <c r="S753" s="434"/>
      <c r="T753" s="434"/>
      <c r="W753" s="50"/>
    </row>
    <row r="754" spans="1:23" ht="15" hidden="1" customHeight="1" x14ac:dyDescent="0.25">
      <c r="A754" s="77">
        <v>747</v>
      </c>
      <c r="B754" s="77" t="s">
        <v>67</v>
      </c>
      <c r="C754" s="141">
        <v>618740</v>
      </c>
      <c r="D754" s="376"/>
      <c r="E754" s="141"/>
      <c r="F754" s="146" t="s">
        <v>1384</v>
      </c>
      <c r="G754" s="473">
        <v>42053</v>
      </c>
      <c r="H754" s="166">
        <v>42053</v>
      </c>
      <c r="I754" s="68">
        <v>262</v>
      </c>
      <c r="J754" s="205">
        <v>314.39999999999998</v>
      </c>
      <c r="K754" s="205"/>
      <c r="L754" s="141" t="s">
        <v>16</v>
      </c>
      <c r="M754" s="166">
        <v>42124</v>
      </c>
      <c r="N754" s="166">
        <v>42128</v>
      </c>
      <c r="O754" s="189" t="s">
        <v>1417</v>
      </c>
      <c r="P754" s="146"/>
      <c r="Q754" s="146"/>
      <c r="R754" s="146"/>
      <c r="S754" s="146"/>
      <c r="T754" s="146" t="s">
        <v>1</v>
      </c>
    </row>
    <row r="755" spans="1:23" ht="15" hidden="1" customHeight="1" x14ac:dyDescent="0.25">
      <c r="A755" s="77">
        <v>748</v>
      </c>
      <c r="B755" s="77" t="s">
        <v>36</v>
      </c>
      <c r="C755" s="141" t="s">
        <v>1418</v>
      </c>
      <c r="D755" s="376"/>
      <c r="E755" s="141"/>
      <c r="F755" s="146" t="s">
        <v>1419</v>
      </c>
      <c r="G755" s="473">
        <v>42048</v>
      </c>
      <c r="H755" s="166">
        <v>42048</v>
      </c>
      <c r="I755" s="68">
        <v>80</v>
      </c>
      <c r="J755" s="205">
        <v>96</v>
      </c>
      <c r="K755" s="205"/>
      <c r="L755" s="141" t="s">
        <v>34</v>
      </c>
      <c r="M755" s="166">
        <v>42060</v>
      </c>
      <c r="N755" s="166">
        <v>42060</v>
      </c>
      <c r="O755" s="189" t="s">
        <v>1434</v>
      </c>
      <c r="P755" s="146"/>
      <c r="Q755" s="146"/>
      <c r="R755" s="146"/>
      <c r="S755" s="146"/>
      <c r="T755" s="146"/>
    </row>
    <row r="756" spans="1:23" ht="15" hidden="1" customHeight="1" x14ac:dyDescent="0.25">
      <c r="A756" s="77">
        <v>749</v>
      </c>
      <c r="B756" s="77" t="s">
        <v>36</v>
      </c>
      <c r="C756" s="141" t="s">
        <v>1420</v>
      </c>
      <c r="D756" s="376"/>
      <c r="E756" s="141"/>
      <c r="F756" s="146" t="s">
        <v>1419</v>
      </c>
      <c r="G756" s="473">
        <v>42048</v>
      </c>
      <c r="H756" s="166">
        <v>42048</v>
      </c>
      <c r="I756" s="68">
        <v>547.74</v>
      </c>
      <c r="J756" s="205">
        <v>657.29</v>
      </c>
      <c r="K756" s="205"/>
      <c r="L756" s="141" t="s">
        <v>34</v>
      </c>
      <c r="M756" s="166">
        <v>42060</v>
      </c>
      <c r="N756" s="166">
        <v>42060</v>
      </c>
      <c r="O756" s="189" t="s">
        <v>1435</v>
      </c>
      <c r="P756" s="146"/>
      <c r="Q756" s="146"/>
      <c r="R756" s="146"/>
      <c r="S756" s="146"/>
      <c r="T756" s="146"/>
    </row>
    <row r="757" spans="1:23" ht="15" hidden="1" customHeight="1" x14ac:dyDescent="0.25">
      <c r="A757" s="77">
        <v>750</v>
      </c>
      <c r="B757" s="74" t="s">
        <v>5227</v>
      </c>
      <c r="C757" s="141" t="s">
        <v>1421</v>
      </c>
      <c r="D757" s="376"/>
      <c r="E757" s="141"/>
      <c r="F757" s="146" t="s">
        <v>1422</v>
      </c>
      <c r="G757" s="473">
        <v>42036</v>
      </c>
      <c r="H757" s="166">
        <v>42036</v>
      </c>
      <c r="I757" s="68">
        <v>58.55</v>
      </c>
      <c r="J757" s="205">
        <v>70.260000000000005</v>
      </c>
      <c r="K757" s="205"/>
      <c r="L757" s="141" t="s">
        <v>34</v>
      </c>
      <c r="M757" s="166">
        <v>42040</v>
      </c>
      <c r="N757" s="166" t="s">
        <v>5094</v>
      </c>
      <c r="O757" s="303"/>
      <c r="P757" s="146"/>
      <c r="Q757" s="146"/>
      <c r="R757" s="146"/>
      <c r="S757" s="146"/>
      <c r="T757" s="146"/>
    </row>
    <row r="758" spans="1:23" ht="15" hidden="1" customHeight="1" x14ac:dyDescent="0.25">
      <c r="A758" s="77">
        <v>751</v>
      </c>
      <c r="B758" s="77" t="s">
        <v>36</v>
      </c>
      <c r="C758" s="141">
        <v>40334583</v>
      </c>
      <c r="D758" s="376"/>
      <c r="E758" s="141"/>
      <c r="F758" s="146" t="s">
        <v>1122</v>
      </c>
      <c r="G758" s="473">
        <v>42035</v>
      </c>
      <c r="H758" s="166">
        <v>42035</v>
      </c>
      <c r="I758" s="68">
        <v>1332.14</v>
      </c>
      <c r="J758" s="205">
        <v>1595.37</v>
      </c>
      <c r="K758" s="205"/>
      <c r="L758" s="141" t="s">
        <v>34</v>
      </c>
      <c r="M758" s="166">
        <v>42064</v>
      </c>
      <c r="N758" s="166" t="s">
        <v>5094</v>
      </c>
      <c r="O758" s="189" t="s">
        <v>1433</v>
      </c>
      <c r="P758" s="146"/>
      <c r="Q758" s="146"/>
      <c r="R758" s="146"/>
      <c r="S758" s="146"/>
      <c r="T758" s="146"/>
    </row>
    <row r="759" spans="1:23" ht="15" hidden="1" customHeight="1" x14ac:dyDescent="0.25">
      <c r="A759" s="77">
        <v>752</v>
      </c>
      <c r="B759" s="77" t="s">
        <v>441</v>
      </c>
      <c r="C759" s="141" t="s">
        <v>1423</v>
      </c>
      <c r="D759" s="376"/>
      <c r="E759" s="141"/>
      <c r="F759" s="146" t="s">
        <v>1424</v>
      </c>
      <c r="G759" s="473">
        <v>42045</v>
      </c>
      <c r="H759" s="166">
        <v>42045</v>
      </c>
      <c r="I759" s="68">
        <v>385.35</v>
      </c>
      <c r="J759" s="205">
        <v>462.42</v>
      </c>
      <c r="K759" s="205"/>
      <c r="L759" s="141" t="s">
        <v>16</v>
      </c>
      <c r="M759" s="166" t="s">
        <v>1241</v>
      </c>
      <c r="N759" s="166">
        <v>42110</v>
      </c>
      <c r="O759" s="189" t="s">
        <v>1427</v>
      </c>
      <c r="P759" s="183"/>
      <c r="Q759" s="146"/>
      <c r="R759" s="146"/>
      <c r="S759" s="146"/>
      <c r="T759" s="146"/>
    </row>
    <row r="760" spans="1:23" ht="45" hidden="1" customHeight="1" x14ac:dyDescent="0.25">
      <c r="A760" s="77">
        <v>753</v>
      </c>
      <c r="B760" s="77" t="s">
        <v>441</v>
      </c>
      <c r="C760" s="141" t="s">
        <v>1425</v>
      </c>
      <c r="D760" s="376"/>
      <c r="E760" s="141"/>
      <c r="F760" s="146" t="s">
        <v>1426</v>
      </c>
      <c r="G760" s="473">
        <v>42045</v>
      </c>
      <c r="H760" s="166">
        <v>42045</v>
      </c>
      <c r="I760" s="68">
        <v>496.65</v>
      </c>
      <c r="J760" s="205">
        <v>595.98</v>
      </c>
      <c r="K760" s="205"/>
      <c r="L760" s="141" t="s">
        <v>16</v>
      </c>
      <c r="M760" s="166" t="s">
        <v>1241</v>
      </c>
      <c r="N760" s="188">
        <v>42110</v>
      </c>
      <c r="O760" s="189" t="s">
        <v>1428</v>
      </c>
      <c r="P760" s="183" t="s">
        <v>837</v>
      </c>
      <c r="Q760" s="146"/>
      <c r="R760" s="146"/>
      <c r="S760" s="146"/>
      <c r="T760" s="146"/>
    </row>
    <row r="761" spans="1:23" ht="15" hidden="1" customHeight="1" x14ac:dyDescent="0.25">
      <c r="A761" s="77">
        <v>754</v>
      </c>
      <c r="B761" s="77" t="s">
        <v>39</v>
      </c>
      <c r="C761" s="141" t="s">
        <v>1429</v>
      </c>
      <c r="D761" s="376"/>
      <c r="E761" s="141"/>
      <c r="F761" s="146" t="s">
        <v>1430</v>
      </c>
      <c r="G761" s="473">
        <v>42050</v>
      </c>
      <c r="H761" s="166">
        <v>42050</v>
      </c>
      <c r="I761" s="68">
        <v>53.9</v>
      </c>
      <c r="J761" s="205">
        <v>64.69</v>
      </c>
      <c r="K761" s="205"/>
      <c r="L761" s="141" t="s">
        <v>34</v>
      </c>
      <c r="M761" s="166">
        <v>42060</v>
      </c>
      <c r="N761" s="166">
        <v>42060</v>
      </c>
      <c r="O761" s="303"/>
      <c r="P761" s="146"/>
      <c r="Q761" s="146"/>
      <c r="R761" s="146"/>
      <c r="S761" s="146"/>
      <c r="T761" s="146"/>
    </row>
    <row r="762" spans="1:23" ht="15" hidden="1" customHeight="1" x14ac:dyDescent="0.25">
      <c r="A762" s="77">
        <v>755</v>
      </c>
      <c r="B762" s="77" t="s">
        <v>163</v>
      </c>
      <c r="C762" s="141" t="s">
        <v>1431</v>
      </c>
      <c r="D762" s="376"/>
      <c r="E762" s="141"/>
      <c r="F762" s="146" t="s">
        <v>2567</v>
      </c>
      <c r="G762" s="473">
        <v>42054</v>
      </c>
      <c r="H762" s="166">
        <v>42054</v>
      </c>
      <c r="I762" s="68">
        <v>406</v>
      </c>
      <c r="J762" s="205">
        <v>487.2</v>
      </c>
      <c r="K762" s="205"/>
      <c r="L762" s="141" t="s">
        <v>727</v>
      </c>
      <c r="M762" s="166">
        <v>42078</v>
      </c>
      <c r="N762" s="451">
        <v>42079</v>
      </c>
      <c r="O762" s="189" t="s">
        <v>1432</v>
      </c>
      <c r="P762" s="146"/>
      <c r="Q762" s="146"/>
      <c r="R762" s="146"/>
      <c r="S762" s="146"/>
      <c r="T762" s="146" t="s">
        <v>3</v>
      </c>
    </row>
    <row r="763" spans="1:23" ht="15" hidden="1" customHeight="1" x14ac:dyDescent="0.25">
      <c r="A763" s="77">
        <v>756</v>
      </c>
      <c r="B763" s="77" t="s">
        <v>67</v>
      </c>
      <c r="C763" s="141">
        <v>619545</v>
      </c>
      <c r="D763" s="376"/>
      <c r="E763" s="141"/>
      <c r="F763" s="146" t="s">
        <v>1745</v>
      </c>
      <c r="G763" s="473">
        <v>42058</v>
      </c>
      <c r="H763" s="166">
        <v>42058</v>
      </c>
      <c r="I763" s="68">
        <v>470.94</v>
      </c>
      <c r="J763" s="205">
        <v>565.12</v>
      </c>
      <c r="K763" s="205"/>
      <c r="L763" s="141" t="s">
        <v>16</v>
      </c>
      <c r="M763" s="166">
        <v>42124</v>
      </c>
      <c r="N763" s="166">
        <v>42128</v>
      </c>
      <c r="O763" s="189" t="s">
        <v>1438</v>
      </c>
      <c r="P763" s="146"/>
      <c r="Q763" s="146"/>
      <c r="R763" s="146"/>
      <c r="S763" s="146"/>
      <c r="T763" s="146" t="s">
        <v>1</v>
      </c>
    </row>
    <row r="764" spans="1:23" ht="30" hidden="1" customHeight="1" x14ac:dyDescent="0.25">
      <c r="A764" s="79">
        <v>757</v>
      </c>
      <c r="B764" s="79" t="s">
        <v>921</v>
      </c>
      <c r="C764" s="120" t="s">
        <v>1439</v>
      </c>
      <c r="D764" s="596"/>
      <c r="E764" s="120"/>
      <c r="F764" s="62" t="s">
        <v>1440</v>
      </c>
      <c r="G764" s="476">
        <v>42059</v>
      </c>
      <c r="H764" s="122">
        <v>42059</v>
      </c>
      <c r="I764" s="68">
        <v>1430</v>
      </c>
      <c r="J764" s="205">
        <v>1716</v>
      </c>
      <c r="K764" s="205"/>
      <c r="L764" s="141" t="s">
        <v>16</v>
      </c>
      <c r="M764" s="166">
        <v>42063</v>
      </c>
      <c r="N764" s="166">
        <v>41729</v>
      </c>
      <c r="O764" s="189" t="s">
        <v>1441</v>
      </c>
      <c r="P764" s="146"/>
      <c r="Q764" s="146"/>
      <c r="R764" s="146"/>
      <c r="S764" s="146"/>
      <c r="T764" s="146"/>
    </row>
    <row r="765" spans="1:23" ht="15" hidden="1" customHeight="1" x14ac:dyDescent="0.25">
      <c r="A765" s="74">
        <v>758</v>
      </c>
      <c r="B765" s="74" t="s">
        <v>1442</v>
      </c>
      <c r="C765" s="141">
        <v>150101422</v>
      </c>
      <c r="D765" s="376"/>
      <c r="E765" s="141"/>
      <c r="F765" s="146" t="s">
        <v>1443</v>
      </c>
      <c r="G765" s="473">
        <v>42034</v>
      </c>
      <c r="H765" s="166">
        <v>42034</v>
      </c>
      <c r="I765" s="68">
        <v>12409.92</v>
      </c>
      <c r="J765" s="205">
        <v>12409.92</v>
      </c>
      <c r="K765" s="205"/>
      <c r="L765" s="141" t="s">
        <v>16</v>
      </c>
      <c r="M765" s="166">
        <v>42094</v>
      </c>
      <c r="N765" s="166">
        <v>42094</v>
      </c>
      <c r="O765" s="189" t="s">
        <v>1444</v>
      </c>
      <c r="P765" s="146"/>
      <c r="Q765" s="146"/>
      <c r="R765" s="146"/>
      <c r="S765" s="146"/>
      <c r="T765" s="146"/>
    </row>
    <row r="766" spans="1:23" ht="15" hidden="1" customHeight="1" x14ac:dyDescent="0.25">
      <c r="A766" s="77">
        <v>759</v>
      </c>
      <c r="B766" s="77" t="s">
        <v>1445</v>
      </c>
      <c r="C766" s="141">
        <v>1824</v>
      </c>
      <c r="D766" s="376"/>
      <c r="E766" s="141"/>
      <c r="F766" s="146" t="s">
        <v>1446</v>
      </c>
      <c r="G766" s="473">
        <v>42054</v>
      </c>
      <c r="H766" s="166">
        <v>42054</v>
      </c>
      <c r="I766" s="68">
        <v>1651</v>
      </c>
      <c r="J766" s="205">
        <v>1651</v>
      </c>
      <c r="K766" s="205"/>
      <c r="L766" s="141" t="s">
        <v>16</v>
      </c>
      <c r="M766" s="166" t="s">
        <v>1241</v>
      </c>
      <c r="N766" s="166">
        <v>42065</v>
      </c>
      <c r="O766" s="303"/>
      <c r="P766" s="146"/>
      <c r="Q766" s="146"/>
      <c r="R766" s="146"/>
      <c r="S766" s="146"/>
      <c r="T766" s="146"/>
    </row>
    <row r="767" spans="1:23" ht="15" hidden="1" customHeight="1" x14ac:dyDescent="0.25">
      <c r="A767" s="77">
        <v>760</v>
      </c>
      <c r="B767" s="77" t="s">
        <v>431</v>
      </c>
      <c r="C767" s="141">
        <v>1824</v>
      </c>
      <c r="D767" s="376"/>
      <c r="E767" s="141"/>
      <c r="F767" s="146" t="s">
        <v>1447</v>
      </c>
      <c r="G767" s="473">
        <v>42054</v>
      </c>
      <c r="H767" s="166">
        <v>42054</v>
      </c>
      <c r="I767" s="68">
        <v>1577.74</v>
      </c>
      <c r="J767" s="205">
        <v>1893.28</v>
      </c>
      <c r="K767" s="205"/>
      <c r="L767" s="141" t="s">
        <v>16</v>
      </c>
      <c r="M767" s="166" t="s">
        <v>1241</v>
      </c>
      <c r="N767" s="166">
        <v>42065</v>
      </c>
      <c r="O767" s="303"/>
      <c r="P767" s="146"/>
      <c r="Q767" s="146"/>
      <c r="R767" s="146"/>
      <c r="S767" s="146"/>
      <c r="T767" s="146"/>
    </row>
    <row r="768" spans="1:23" ht="15" hidden="1" customHeight="1" x14ac:dyDescent="0.25">
      <c r="A768" s="77">
        <v>761</v>
      </c>
      <c r="B768" s="77" t="s">
        <v>421</v>
      </c>
      <c r="C768" s="141">
        <v>1824</v>
      </c>
      <c r="D768" s="376"/>
      <c r="E768" s="141"/>
      <c r="F768" s="146" t="s">
        <v>1448</v>
      </c>
      <c r="G768" s="473">
        <v>42054</v>
      </c>
      <c r="H768" s="166">
        <v>42054</v>
      </c>
      <c r="I768" s="68">
        <v>344.09</v>
      </c>
      <c r="J768" s="205">
        <v>344.09</v>
      </c>
      <c r="K768" s="205"/>
      <c r="L768" s="141" t="s">
        <v>16</v>
      </c>
      <c r="M768" s="166" t="s">
        <v>1241</v>
      </c>
      <c r="N768" s="166">
        <v>42065</v>
      </c>
      <c r="O768" s="303"/>
      <c r="P768" s="146"/>
      <c r="Q768" s="146"/>
      <c r="R768" s="146"/>
      <c r="S768" s="146"/>
      <c r="T768" s="146"/>
    </row>
    <row r="769" spans="1:20" ht="15" hidden="1" customHeight="1" x14ac:dyDescent="0.25">
      <c r="A769" s="77">
        <v>762</v>
      </c>
      <c r="B769" s="77" t="s">
        <v>1449</v>
      </c>
      <c r="C769" s="141" t="s">
        <v>1450</v>
      </c>
      <c r="D769" s="376"/>
      <c r="E769" s="141"/>
      <c r="F769" s="146" t="s">
        <v>1451</v>
      </c>
      <c r="G769" s="473">
        <v>42043</v>
      </c>
      <c r="H769" s="166">
        <v>42043</v>
      </c>
      <c r="I769" s="68">
        <v>650</v>
      </c>
      <c r="J769" s="205">
        <v>780</v>
      </c>
      <c r="K769" s="205"/>
      <c r="L769" s="141" t="s">
        <v>16</v>
      </c>
      <c r="M769" s="166">
        <v>42078</v>
      </c>
      <c r="N769" s="166">
        <v>42111</v>
      </c>
      <c r="O769" s="189" t="s">
        <v>1452</v>
      </c>
      <c r="P769" s="146"/>
      <c r="Q769" s="146"/>
      <c r="R769" s="146"/>
      <c r="S769" s="146"/>
      <c r="T769" s="146"/>
    </row>
    <row r="770" spans="1:20" ht="30" hidden="1" customHeight="1" x14ac:dyDescent="0.25">
      <c r="A770" s="77">
        <v>763</v>
      </c>
      <c r="B770" s="77" t="s">
        <v>1630</v>
      </c>
      <c r="C770" s="141" t="s">
        <v>1454</v>
      </c>
      <c r="D770" s="376"/>
      <c r="E770" s="141"/>
      <c r="F770" s="146" t="s">
        <v>1455</v>
      </c>
      <c r="G770" s="473">
        <v>42059</v>
      </c>
      <c r="H770" s="166">
        <v>42059</v>
      </c>
      <c r="I770" s="68">
        <v>1530</v>
      </c>
      <c r="J770" s="205">
        <v>1530</v>
      </c>
      <c r="K770" s="205"/>
      <c r="L770" s="141" t="s">
        <v>727</v>
      </c>
      <c r="M770" s="166">
        <v>42041</v>
      </c>
      <c r="N770" s="166">
        <v>42063</v>
      </c>
      <c r="O770" s="303"/>
      <c r="P770" s="146"/>
      <c r="Q770" s="146"/>
      <c r="R770" s="146"/>
      <c r="S770" s="146"/>
      <c r="T770" s="146"/>
    </row>
    <row r="771" spans="1:20" ht="15" hidden="1" customHeight="1" x14ac:dyDescent="0.25">
      <c r="A771" s="77">
        <v>764</v>
      </c>
      <c r="B771" s="77" t="s">
        <v>84</v>
      </c>
      <c r="C771" s="141">
        <v>138135</v>
      </c>
      <c r="D771" s="376"/>
      <c r="E771" s="141"/>
      <c r="F771" s="146" t="s">
        <v>1457</v>
      </c>
      <c r="G771" s="473">
        <v>42062</v>
      </c>
      <c r="H771" s="166">
        <v>42062</v>
      </c>
      <c r="I771" s="137">
        <f>+J771*1.381</f>
        <v>69.05</v>
      </c>
      <c r="J771" s="380">
        <v>50</v>
      </c>
      <c r="K771" s="380"/>
      <c r="L771" s="141" t="s">
        <v>727</v>
      </c>
      <c r="M771" s="166">
        <v>42090</v>
      </c>
      <c r="N771" s="164">
        <v>42095</v>
      </c>
      <c r="O771" s="189" t="s">
        <v>1459</v>
      </c>
      <c r="P771" s="146"/>
      <c r="Q771" s="146"/>
      <c r="R771" s="146"/>
      <c r="S771" s="146"/>
      <c r="T771" s="146" t="s">
        <v>1</v>
      </c>
    </row>
    <row r="772" spans="1:20" ht="15" hidden="1" customHeight="1" x14ac:dyDescent="0.25">
      <c r="A772" s="77">
        <v>765</v>
      </c>
      <c r="B772" s="77" t="s">
        <v>84</v>
      </c>
      <c r="C772" s="141">
        <v>138136</v>
      </c>
      <c r="D772" s="376"/>
      <c r="E772" s="141"/>
      <c r="F772" s="146" t="s">
        <v>1458</v>
      </c>
      <c r="G772" s="473">
        <v>42062</v>
      </c>
      <c r="H772" s="166">
        <v>42062</v>
      </c>
      <c r="I772" s="137">
        <f>+J772*1.381</f>
        <v>69.05</v>
      </c>
      <c r="J772" s="380">
        <v>50</v>
      </c>
      <c r="K772" s="380"/>
      <c r="L772" s="141" t="s">
        <v>727</v>
      </c>
      <c r="M772" s="166">
        <v>42090</v>
      </c>
      <c r="N772" s="164">
        <v>42095</v>
      </c>
      <c r="O772" s="189" t="s">
        <v>1459</v>
      </c>
      <c r="P772" s="146"/>
      <c r="Q772" s="146"/>
      <c r="R772" s="146"/>
      <c r="S772" s="146"/>
      <c r="T772" s="146" t="s">
        <v>1</v>
      </c>
    </row>
    <row r="773" spans="1:20" ht="15" hidden="1" customHeight="1" x14ac:dyDescent="0.25">
      <c r="A773" s="77">
        <v>766</v>
      </c>
      <c r="B773" s="77" t="s">
        <v>26</v>
      </c>
      <c r="C773" s="141">
        <v>100689</v>
      </c>
      <c r="D773" s="376"/>
      <c r="E773" s="141"/>
      <c r="F773" s="146" t="s">
        <v>1463</v>
      </c>
      <c r="G773" s="473">
        <v>42062</v>
      </c>
      <c r="H773" s="166">
        <v>42062</v>
      </c>
      <c r="I773" s="68">
        <v>13053.71</v>
      </c>
      <c r="J773" s="205">
        <v>13053.71</v>
      </c>
      <c r="K773" s="205"/>
      <c r="L773" s="141" t="s">
        <v>727</v>
      </c>
      <c r="M773" s="166">
        <v>42090</v>
      </c>
      <c r="N773" s="166">
        <v>42079</v>
      </c>
      <c r="O773" s="189" t="s">
        <v>1464</v>
      </c>
      <c r="P773" s="146"/>
      <c r="Q773" s="146"/>
      <c r="R773" s="146"/>
      <c r="S773" s="146"/>
      <c r="T773" s="146"/>
    </row>
    <row r="774" spans="1:20" ht="30" hidden="1" customHeight="1" x14ac:dyDescent="0.25">
      <c r="A774" s="77">
        <v>767</v>
      </c>
      <c r="B774" s="77" t="s">
        <v>98</v>
      </c>
      <c r="C774" s="141">
        <v>648</v>
      </c>
      <c r="D774" s="376"/>
      <c r="E774" s="141"/>
      <c r="F774" s="146" t="s">
        <v>1465</v>
      </c>
      <c r="G774" s="473">
        <v>42058</v>
      </c>
      <c r="H774" s="166">
        <v>42058</v>
      </c>
      <c r="I774" s="68">
        <v>15505.5</v>
      </c>
      <c r="J774" s="205">
        <v>18606.599999999999</v>
      </c>
      <c r="K774" s="206"/>
      <c r="L774" s="146" t="s">
        <v>727</v>
      </c>
      <c r="M774" s="166">
        <v>42139</v>
      </c>
      <c r="N774" s="166">
        <v>42145</v>
      </c>
      <c r="O774" s="313" t="s">
        <v>3238</v>
      </c>
      <c r="P774" s="146"/>
      <c r="Q774" s="146"/>
      <c r="R774" s="146"/>
      <c r="S774" s="146"/>
      <c r="T774" s="146"/>
    </row>
    <row r="775" spans="1:20" ht="15" hidden="1" customHeight="1" x14ac:dyDescent="0.25">
      <c r="A775" s="77">
        <v>768</v>
      </c>
      <c r="B775" s="77" t="s">
        <v>1229</v>
      </c>
      <c r="C775" s="141" t="s">
        <v>1466</v>
      </c>
      <c r="D775" s="376"/>
      <c r="E775" s="141"/>
      <c r="F775" s="146" t="s">
        <v>1147</v>
      </c>
      <c r="G775" s="473">
        <v>42059</v>
      </c>
      <c r="H775" s="166">
        <v>42059</v>
      </c>
      <c r="I775" s="68">
        <v>3490.57</v>
      </c>
      <c r="J775" s="205">
        <v>4188.68</v>
      </c>
      <c r="K775" s="205"/>
      <c r="L775" s="141" t="s">
        <v>727</v>
      </c>
      <c r="M775" s="166">
        <v>42087</v>
      </c>
      <c r="N775" s="166">
        <v>42111</v>
      </c>
      <c r="O775" s="189" t="s">
        <v>1479</v>
      </c>
      <c r="P775" s="146"/>
      <c r="Q775" s="146"/>
      <c r="R775" s="146"/>
      <c r="S775" s="146"/>
      <c r="T775" s="146" t="s">
        <v>1</v>
      </c>
    </row>
    <row r="776" spans="1:20" ht="15" hidden="1" customHeight="1" x14ac:dyDescent="0.25">
      <c r="A776" s="77">
        <v>769</v>
      </c>
      <c r="B776" s="77" t="s">
        <v>1229</v>
      </c>
      <c r="C776" s="141" t="s">
        <v>1467</v>
      </c>
      <c r="D776" s="376"/>
      <c r="E776" s="141"/>
      <c r="F776" s="146" t="s">
        <v>1147</v>
      </c>
      <c r="G776" s="473">
        <v>42059</v>
      </c>
      <c r="H776" s="166">
        <v>42059</v>
      </c>
      <c r="I776" s="68">
        <v>5.52</v>
      </c>
      <c r="J776" s="205">
        <v>6.62</v>
      </c>
      <c r="K776" s="205"/>
      <c r="L776" s="141" t="s">
        <v>727</v>
      </c>
      <c r="M776" s="166">
        <v>42087</v>
      </c>
      <c r="N776" s="166">
        <v>42111</v>
      </c>
      <c r="O776" s="189" t="s">
        <v>1480</v>
      </c>
      <c r="P776" s="146"/>
      <c r="Q776" s="146"/>
      <c r="R776" s="146"/>
      <c r="S776" s="146"/>
      <c r="T776" s="146" t="s">
        <v>1</v>
      </c>
    </row>
    <row r="777" spans="1:20" ht="15" hidden="1" customHeight="1" x14ac:dyDescent="0.25">
      <c r="A777" s="77">
        <v>770</v>
      </c>
      <c r="B777" s="77" t="s">
        <v>1229</v>
      </c>
      <c r="C777" s="141" t="s">
        <v>1468</v>
      </c>
      <c r="D777" s="376"/>
      <c r="E777" s="141"/>
      <c r="F777" s="146" t="s">
        <v>1147</v>
      </c>
      <c r="G777" s="473">
        <v>42059</v>
      </c>
      <c r="H777" s="166">
        <v>42059</v>
      </c>
      <c r="I777" s="68">
        <v>109.96</v>
      </c>
      <c r="J777" s="205">
        <v>131.94999999999999</v>
      </c>
      <c r="K777" s="205"/>
      <c r="L777" s="141" t="s">
        <v>727</v>
      </c>
      <c r="M777" s="166">
        <v>42087</v>
      </c>
      <c r="N777" s="166">
        <v>42111</v>
      </c>
      <c r="O777" s="189" t="s">
        <v>1481</v>
      </c>
      <c r="P777" s="146"/>
      <c r="Q777" s="146"/>
      <c r="R777" s="146"/>
      <c r="S777" s="146"/>
      <c r="T777" s="146" t="s">
        <v>1</v>
      </c>
    </row>
    <row r="778" spans="1:20" ht="15" hidden="1" customHeight="1" x14ac:dyDescent="0.25">
      <c r="A778" s="77">
        <v>771</v>
      </c>
      <c r="B778" s="77" t="s">
        <v>1229</v>
      </c>
      <c r="C778" s="141" t="s">
        <v>1469</v>
      </c>
      <c r="D778" s="376"/>
      <c r="E778" s="141"/>
      <c r="F778" s="146" t="s">
        <v>1147</v>
      </c>
      <c r="G778" s="473">
        <v>42059</v>
      </c>
      <c r="H778" s="166">
        <v>42059</v>
      </c>
      <c r="I778" s="68">
        <v>319.66000000000003</v>
      </c>
      <c r="J778" s="205">
        <v>383.59</v>
      </c>
      <c r="K778" s="205"/>
      <c r="L778" s="141" t="s">
        <v>727</v>
      </c>
      <c r="M778" s="166">
        <v>42087</v>
      </c>
      <c r="N778" s="166">
        <v>42111</v>
      </c>
      <c r="O778" s="189" t="s">
        <v>1482</v>
      </c>
      <c r="P778" s="146"/>
      <c r="Q778" s="146"/>
      <c r="R778" s="146"/>
      <c r="S778" s="146"/>
      <c r="T778" s="146" t="s">
        <v>1</v>
      </c>
    </row>
    <row r="779" spans="1:20" ht="15" hidden="1" customHeight="1" x14ac:dyDescent="0.25">
      <c r="A779" s="77">
        <v>772</v>
      </c>
      <c r="B779" s="77" t="s">
        <v>84</v>
      </c>
      <c r="C779" s="141">
        <v>137042</v>
      </c>
      <c r="D779" s="376"/>
      <c r="E779" s="141"/>
      <c r="F779" s="146" t="s">
        <v>1470</v>
      </c>
      <c r="G779" s="473">
        <v>41984</v>
      </c>
      <c r="H779" s="166">
        <v>41984</v>
      </c>
      <c r="I779" s="137">
        <f t="shared" ref="I779:I787" si="0">+J779*1.381</f>
        <v>194.721</v>
      </c>
      <c r="J779" s="208">
        <v>141</v>
      </c>
      <c r="K779" s="208"/>
      <c r="L779" s="141" t="s">
        <v>727</v>
      </c>
      <c r="M779" s="166" t="s">
        <v>1241</v>
      </c>
      <c r="N779" s="164">
        <v>42067</v>
      </c>
      <c r="O779" s="189" t="s">
        <v>1483</v>
      </c>
      <c r="P779" s="146"/>
      <c r="Q779" s="146"/>
      <c r="R779" s="146"/>
      <c r="S779" s="146"/>
      <c r="T779" s="146" t="s">
        <v>1</v>
      </c>
    </row>
    <row r="780" spans="1:20" ht="15" hidden="1" customHeight="1" x14ac:dyDescent="0.25">
      <c r="A780" s="77">
        <v>773</v>
      </c>
      <c r="B780" s="77" t="s">
        <v>1498</v>
      </c>
      <c r="C780" s="141">
        <v>137412</v>
      </c>
      <c r="D780" s="376"/>
      <c r="E780" s="141"/>
      <c r="F780" s="146" t="s">
        <v>1471</v>
      </c>
      <c r="G780" s="473">
        <v>42018</v>
      </c>
      <c r="H780" s="166">
        <v>42018</v>
      </c>
      <c r="I780" s="137">
        <f t="shared" si="0"/>
        <v>389.44200000000001</v>
      </c>
      <c r="J780" s="208">
        <v>282</v>
      </c>
      <c r="K780" s="208"/>
      <c r="L780" s="141" t="s">
        <v>727</v>
      </c>
      <c r="M780" s="166" t="s">
        <v>1241</v>
      </c>
      <c r="N780" s="164">
        <v>42067</v>
      </c>
      <c r="O780" s="189" t="s">
        <v>1484</v>
      </c>
      <c r="P780" s="180"/>
      <c r="Q780" s="180"/>
      <c r="R780" s="180"/>
      <c r="S780" s="180"/>
      <c r="T780" s="146" t="s">
        <v>1</v>
      </c>
    </row>
    <row r="781" spans="1:20" ht="15" hidden="1" customHeight="1" x14ac:dyDescent="0.25">
      <c r="A781" s="77">
        <v>774</v>
      </c>
      <c r="B781" s="77" t="s">
        <v>1498</v>
      </c>
      <c r="C781" s="141">
        <v>136431</v>
      </c>
      <c r="D781" s="376"/>
      <c r="E781" s="141"/>
      <c r="F781" s="146" t="s">
        <v>1472</v>
      </c>
      <c r="G781" s="473">
        <v>41946</v>
      </c>
      <c r="H781" s="166">
        <v>41946</v>
      </c>
      <c r="I781" s="137">
        <f t="shared" si="0"/>
        <v>248.58</v>
      </c>
      <c r="J781" s="208">
        <v>180</v>
      </c>
      <c r="K781" s="208"/>
      <c r="L781" s="141" t="s">
        <v>727</v>
      </c>
      <c r="M781" s="166" t="s">
        <v>1241</v>
      </c>
      <c r="N781" s="164">
        <v>42067</v>
      </c>
      <c r="O781" s="189" t="s">
        <v>1485</v>
      </c>
      <c r="P781" s="180"/>
      <c r="Q781" s="180"/>
      <c r="R781" s="180"/>
      <c r="S781" s="180"/>
      <c r="T781" s="146" t="s">
        <v>1</v>
      </c>
    </row>
    <row r="782" spans="1:20" ht="15" hidden="1" customHeight="1" x14ac:dyDescent="0.25">
      <c r="A782" s="77">
        <v>775</v>
      </c>
      <c r="B782" s="77" t="s">
        <v>1498</v>
      </c>
      <c r="C782" s="141">
        <v>136481</v>
      </c>
      <c r="D782" s="376"/>
      <c r="E782" s="141"/>
      <c r="F782" s="146" t="s">
        <v>1474</v>
      </c>
      <c r="G782" s="473">
        <v>41949</v>
      </c>
      <c r="H782" s="166">
        <v>41949</v>
      </c>
      <c r="I782" s="137">
        <f t="shared" si="0"/>
        <v>662.88</v>
      </c>
      <c r="J782" s="208">
        <v>480</v>
      </c>
      <c r="K782" s="208"/>
      <c r="L782" s="141" t="s">
        <v>727</v>
      </c>
      <c r="M782" s="166" t="s">
        <v>1241</v>
      </c>
      <c r="N782" s="164">
        <v>42067</v>
      </c>
      <c r="O782" s="189" t="s">
        <v>1486</v>
      </c>
      <c r="P782" s="180"/>
      <c r="Q782" s="180"/>
      <c r="R782" s="180"/>
      <c r="S782" s="180"/>
      <c r="T782" s="146" t="s">
        <v>1</v>
      </c>
    </row>
    <row r="783" spans="1:20" ht="15" hidden="1" customHeight="1" x14ac:dyDescent="0.25">
      <c r="A783" s="77">
        <v>776</v>
      </c>
      <c r="B783" s="77" t="s">
        <v>1498</v>
      </c>
      <c r="C783" s="141">
        <v>138077</v>
      </c>
      <c r="D783" s="376"/>
      <c r="E783" s="141"/>
      <c r="F783" s="146" t="s">
        <v>1473</v>
      </c>
      <c r="G783" s="473">
        <v>42059</v>
      </c>
      <c r="H783" s="166">
        <v>42059</v>
      </c>
      <c r="I783" s="137">
        <f t="shared" si="0"/>
        <v>29.001000000000001</v>
      </c>
      <c r="J783" s="208">
        <v>21</v>
      </c>
      <c r="K783" s="208"/>
      <c r="L783" s="141" t="s">
        <v>727</v>
      </c>
      <c r="M783" s="166" t="s">
        <v>1241</v>
      </c>
      <c r="N783" s="164">
        <v>42080</v>
      </c>
      <c r="O783" s="189" t="s">
        <v>1487</v>
      </c>
      <c r="P783" s="180"/>
      <c r="Q783" s="180"/>
      <c r="R783" s="180"/>
      <c r="S783" s="180"/>
      <c r="T783" s="146" t="s">
        <v>1</v>
      </c>
    </row>
    <row r="784" spans="1:20" ht="15" hidden="1" customHeight="1" x14ac:dyDescent="0.25">
      <c r="A784" s="77">
        <v>777</v>
      </c>
      <c r="B784" s="77" t="s">
        <v>1498</v>
      </c>
      <c r="C784" s="141">
        <v>138078</v>
      </c>
      <c r="D784" s="376"/>
      <c r="E784" s="141"/>
      <c r="F784" s="146" t="s">
        <v>1477</v>
      </c>
      <c r="G784" s="473">
        <v>42059</v>
      </c>
      <c r="H784" s="166">
        <v>42059</v>
      </c>
      <c r="I784" s="137">
        <f t="shared" si="0"/>
        <v>69.05</v>
      </c>
      <c r="J784" s="208">
        <v>50</v>
      </c>
      <c r="K784" s="208"/>
      <c r="L784" s="141" t="s">
        <v>727</v>
      </c>
      <c r="M784" s="166" t="s">
        <v>1241</v>
      </c>
      <c r="N784" s="164">
        <v>42080</v>
      </c>
      <c r="O784" s="189" t="s">
        <v>1488</v>
      </c>
      <c r="P784" s="180"/>
      <c r="Q784" s="180"/>
      <c r="R784" s="180"/>
      <c r="S784" s="180"/>
      <c r="T784" s="146" t="s">
        <v>1</v>
      </c>
    </row>
    <row r="785" spans="1:21" ht="15" hidden="1" customHeight="1" x14ac:dyDescent="0.25">
      <c r="A785" s="77">
        <v>778</v>
      </c>
      <c r="B785" s="77" t="s">
        <v>84</v>
      </c>
      <c r="C785" s="141">
        <v>138079</v>
      </c>
      <c r="D785" s="376"/>
      <c r="E785" s="141"/>
      <c r="F785" s="146" t="s">
        <v>1475</v>
      </c>
      <c r="G785" s="473">
        <v>42059</v>
      </c>
      <c r="H785" s="166">
        <v>42059</v>
      </c>
      <c r="I785" s="137">
        <f t="shared" si="0"/>
        <v>69.05</v>
      </c>
      <c r="J785" s="208">
        <v>50</v>
      </c>
      <c r="K785" s="208"/>
      <c r="L785" s="141" t="s">
        <v>727</v>
      </c>
      <c r="M785" s="166" t="s">
        <v>1241</v>
      </c>
      <c r="N785" s="164">
        <v>42080</v>
      </c>
      <c r="O785" s="189" t="s">
        <v>1489</v>
      </c>
      <c r="P785" s="180"/>
      <c r="Q785" s="180"/>
      <c r="R785" s="180"/>
      <c r="S785" s="180"/>
      <c r="T785" s="146" t="s">
        <v>1</v>
      </c>
    </row>
    <row r="786" spans="1:21" ht="15" hidden="1" customHeight="1" x14ac:dyDescent="0.25">
      <c r="A786" s="77">
        <v>779</v>
      </c>
      <c r="B786" s="77" t="s">
        <v>84</v>
      </c>
      <c r="C786" s="141">
        <v>138135</v>
      </c>
      <c r="D786" s="376"/>
      <c r="E786" s="141"/>
      <c r="F786" s="146" t="s">
        <v>1476</v>
      </c>
      <c r="G786" s="473">
        <v>42062</v>
      </c>
      <c r="H786" s="166">
        <v>42062</v>
      </c>
      <c r="I786" s="137">
        <f t="shared" si="0"/>
        <v>69.05</v>
      </c>
      <c r="J786" s="208">
        <v>50</v>
      </c>
      <c r="K786" s="208"/>
      <c r="L786" s="141" t="s">
        <v>727</v>
      </c>
      <c r="M786" s="166" t="s">
        <v>1241</v>
      </c>
      <c r="N786" s="164">
        <v>42095</v>
      </c>
      <c r="O786" s="189" t="s">
        <v>1459</v>
      </c>
      <c r="P786" s="180"/>
      <c r="Q786" s="180"/>
      <c r="R786" s="180"/>
      <c r="S786" s="180"/>
      <c r="T786" s="146" t="s">
        <v>1</v>
      </c>
    </row>
    <row r="787" spans="1:21" ht="15" hidden="1" customHeight="1" x14ac:dyDescent="0.25">
      <c r="A787" s="77">
        <v>780</v>
      </c>
      <c r="B787" s="77" t="s">
        <v>1498</v>
      </c>
      <c r="C787" s="141">
        <v>138136</v>
      </c>
      <c r="D787" s="376"/>
      <c r="E787" s="141"/>
      <c r="F787" s="146" t="s">
        <v>1478</v>
      </c>
      <c r="G787" s="473">
        <v>42062</v>
      </c>
      <c r="H787" s="166">
        <v>42062</v>
      </c>
      <c r="I787" s="137">
        <f t="shared" si="0"/>
        <v>69.05</v>
      </c>
      <c r="J787" s="208">
        <v>50</v>
      </c>
      <c r="K787" s="208"/>
      <c r="L787" s="141" t="s">
        <v>727</v>
      </c>
      <c r="M787" s="166" t="s">
        <v>1241</v>
      </c>
      <c r="N787" s="164">
        <v>42095</v>
      </c>
      <c r="O787" s="189" t="s">
        <v>1459</v>
      </c>
      <c r="P787" s="180"/>
      <c r="Q787" s="180"/>
      <c r="R787" s="180"/>
      <c r="S787" s="180"/>
      <c r="T787" s="146" t="s">
        <v>1</v>
      </c>
    </row>
    <row r="788" spans="1:21" ht="15" hidden="1" customHeight="1" x14ac:dyDescent="0.25">
      <c r="A788" s="74">
        <v>781</v>
      </c>
      <c r="B788" s="74" t="s">
        <v>938</v>
      </c>
      <c r="C788" s="141"/>
      <c r="D788" s="376"/>
      <c r="E788" s="141"/>
      <c r="F788" s="146" t="s">
        <v>1490</v>
      </c>
      <c r="G788" s="473">
        <v>42064</v>
      </c>
      <c r="H788" s="166">
        <v>42064</v>
      </c>
      <c r="I788" s="68">
        <v>1850</v>
      </c>
      <c r="J788" s="205">
        <v>1850</v>
      </c>
      <c r="K788" s="205"/>
      <c r="L788" s="141" t="s">
        <v>16</v>
      </c>
      <c r="M788" s="166" t="s">
        <v>736</v>
      </c>
      <c r="N788" s="166">
        <v>42065</v>
      </c>
      <c r="O788" s="313" t="s">
        <v>2772</v>
      </c>
      <c r="P788" s="146"/>
      <c r="Q788" s="146"/>
      <c r="R788" s="146"/>
      <c r="S788" s="146"/>
      <c r="T788" s="146"/>
    </row>
    <row r="789" spans="1:21" ht="15" hidden="1" customHeight="1" x14ac:dyDescent="0.25">
      <c r="A789" s="77">
        <v>782</v>
      </c>
      <c r="B789" s="77" t="s">
        <v>448</v>
      </c>
      <c r="C789" s="141">
        <v>54707555</v>
      </c>
      <c r="D789" s="376"/>
      <c r="E789" s="141"/>
      <c r="F789" s="146" t="s">
        <v>1490</v>
      </c>
      <c r="G789" s="473">
        <v>42060</v>
      </c>
      <c r="H789" s="166">
        <v>42060</v>
      </c>
      <c r="I789" s="68">
        <v>906.58</v>
      </c>
      <c r="J789" s="205">
        <v>1064.82</v>
      </c>
      <c r="K789" s="205"/>
      <c r="L789" s="141" t="s">
        <v>946</v>
      </c>
      <c r="M789" s="166">
        <v>42073</v>
      </c>
      <c r="N789" s="166">
        <v>42066</v>
      </c>
      <c r="O789" s="303"/>
      <c r="P789" s="146"/>
      <c r="Q789" s="146"/>
      <c r="R789" s="146"/>
      <c r="S789" s="146"/>
      <c r="T789" s="146"/>
    </row>
    <row r="790" spans="1:21" ht="15" hidden="1" customHeight="1" x14ac:dyDescent="0.25">
      <c r="A790" s="77">
        <v>783</v>
      </c>
      <c r="B790" s="77" t="s">
        <v>30</v>
      </c>
      <c r="C790" s="141" t="s">
        <v>1491</v>
      </c>
      <c r="D790" s="376"/>
      <c r="E790" s="141"/>
      <c r="F790" s="146" t="s">
        <v>1492</v>
      </c>
      <c r="G790" s="473">
        <v>42063</v>
      </c>
      <c r="H790" s="166">
        <v>42063</v>
      </c>
      <c r="I790" s="68">
        <v>80.75</v>
      </c>
      <c r="J790" s="205">
        <v>80.75</v>
      </c>
      <c r="K790" s="205"/>
      <c r="L790" s="141" t="s">
        <v>16</v>
      </c>
      <c r="M790" s="166">
        <v>42091</v>
      </c>
      <c r="N790" s="166">
        <v>42095</v>
      </c>
      <c r="O790" s="189" t="s">
        <v>1493</v>
      </c>
      <c r="P790" s="146"/>
      <c r="Q790" s="146"/>
      <c r="R790" s="146"/>
      <c r="S790" s="146"/>
      <c r="T790" s="146"/>
    </row>
    <row r="791" spans="1:21" ht="45" hidden="1" customHeight="1" x14ac:dyDescent="0.25">
      <c r="A791" s="79">
        <v>784</v>
      </c>
      <c r="B791" s="79" t="s">
        <v>921</v>
      </c>
      <c r="C791" s="120" t="s">
        <v>1494</v>
      </c>
      <c r="D791" s="596"/>
      <c r="E791" s="120"/>
      <c r="F791" s="62" t="s">
        <v>1563</v>
      </c>
      <c r="G791" s="476">
        <v>42066</v>
      </c>
      <c r="H791" s="122">
        <v>42066</v>
      </c>
      <c r="I791" s="68">
        <v>220</v>
      </c>
      <c r="J791" s="205">
        <v>264</v>
      </c>
      <c r="K791" s="205"/>
      <c r="L791" s="141" t="s">
        <v>16</v>
      </c>
      <c r="M791" s="166">
        <v>42066</v>
      </c>
      <c r="N791" s="166">
        <v>42095</v>
      </c>
      <c r="O791" s="189" t="s">
        <v>1495</v>
      </c>
      <c r="P791" s="146"/>
      <c r="Q791" s="146"/>
      <c r="R791" s="146"/>
      <c r="S791" s="146"/>
      <c r="T791" s="146"/>
    </row>
    <row r="792" spans="1:21" ht="30" hidden="1" customHeight="1" x14ac:dyDescent="0.25">
      <c r="A792" s="77">
        <v>785</v>
      </c>
      <c r="B792" s="77" t="s">
        <v>354</v>
      </c>
      <c r="C792" s="141">
        <v>4</v>
      </c>
      <c r="D792" s="376"/>
      <c r="E792" s="141"/>
      <c r="F792" s="146" t="s">
        <v>1496</v>
      </c>
      <c r="G792" s="473">
        <v>42038</v>
      </c>
      <c r="H792" s="166">
        <v>42038</v>
      </c>
      <c r="I792" s="68">
        <v>2938</v>
      </c>
      <c r="J792" s="205">
        <v>2938</v>
      </c>
      <c r="K792" s="205"/>
      <c r="L792" s="141" t="s">
        <v>28</v>
      </c>
      <c r="M792" s="166">
        <v>42078</v>
      </c>
      <c r="N792" s="166">
        <v>42080</v>
      </c>
      <c r="O792" s="313" t="s">
        <v>4107</v>
      </c>
      <c r="P792" s="146"/>
      <c r="Q792" s="146"/>
      <c r="R792" s="146"/>
      <c r="S792" s="146"/>
      <c r="T792" s="146"/>
    </row>
    <row r="793" spans="1:21" ht="15" hidden="1" customHeight="1" x14ac:dyDescent="0.25">
      <c r="A793" s="74">
        <v>786</v>
      </c>
      <c r="B793" s="74" t="s">
        <v>1442</v>
      </c>
      <c r="C793" s="141">
        <v>150201453</v>
      </c>
      <c r="D793" s="376"/>
      <c r="E793" s="141"/>
      <c r="F793" s="146" t="s">
        <v>3588</v>
      </c>
      <c r="G793" s="473">
        <v>42062</v>
      </c>
      <c r="H793" s="166">
        <v>42062</v>
      </c>
      <c r="I793" s="68">
        <v>18575.32</v>
      </c>
      <c r="J793" s="205">
        <v>18575.32</v>
      </c>
      <c r="K793" s="205"/>
      <c r="L793" s="141" t="s">
        <v>16</v>
      </c>
      <c r="M793" s="166">
        <v>42121</v>
      </c>
      <c r="N793" s="166">
        <v>42123</v>
      </c>
      <c r="O793" s="189" t="s">
        <v>1499</v>
      </c>
      <c r="P793" s="146"/>
      <c r="Q793" s="146"/>
      <c r="R793" s="146"/>
      <c r="S793" s="146"/>
      <c r="T793" s="146"/>
    </row>
    <row r="794" spans="1:21" ht="15" hidden="1" customHeight="1" x14ac:dyDescent="0.25">
      <c r="A794" s="77">
        <v>787</v>
      </c>
      <c r="B794" s="77" t="s">
        <v>968</v>
      </c>
      <c r="C794" s="141">
        <v>115086</v>
      </c>
      <c r="D794" s="376"/>
      <c r="E794" s="141"/>
      <c r="F794" s="146" t="s">
        <v>1500</v>
      </c>
      <c r="G794" s="473">
        <v>42063</v>
      </c>
      <c r="H794" s="166">
        <v>42063</v>
      </c>
      <c r="I794" s="68">
        <v>213.78</v>
      </c>
      <c r="J794" s="205">
        <v>256.54000000000002</v>
      </c>
      <c r="K794" s="205"/>
      <c r="L794" s="141" t="s">
        <v>16</v>
      </c>
      <c r="M794" s="166">
        <v>42094</v>
      </c>
      <c r="N794" s="166">
        <v>42111</v>
      </c>
      <c r="O794" s="189" t="s">
        <v>1518</v>
      </c>
      <c r="P794" s="146"/>
      <c r="Q794" s="146"/>
      <c r="R794" s="146"/>
      <c r="S794" s="146"/>
      <c r="T794" s="146"/>
    </row>
    <row r="795" spans="1:21" ht="15" hidden="1" customHeight="1" x14ac:dyDescent="0.25">
      <c r="A795" s="77">
        <v>788</v>
      </c>
      <c r="B795" s="77" t="s">
        <v>1501</v>
      </c>
      <c r="C795" s="141" t="s">
        <v>1502</v>
      </c>
      <c r="D795" s="376"/>
      <c r="E795" s="141"/>
      <c r="F795" s="146" t="s">
        <v>1503</v>
      </c>
      <c r="G795" s="473">
        <v>42065</v>
      </c>
      <c r="H795" s="166">
        <v>42065</v>
      </c>
      <c r="I795" s="68">
        <v>603.29999999999995</v>
      </c>
      <c r="J795" s="205">
        <v>603.29999999999995</v>
      </c>
      <c r="K795" s="205"/>
      <c r="L795" s="141" t="s">
        <v>34</v>
      </c>
      <c r="M795" s="166">
        <v>42073</v>
      </c>
      <c r="N795" s="166">
        <v>42073</v>
      </c>
      <c r="O795" s="303"/>
      <c r="P795" s="146"/>
      <c r="Q795" s="146"/>
      <c r="R795" s="146"/>
      <c r="S795" s="146"/>
      <c r="T795" s="146"/>
    </row>
    <row r="796" spans="1:21" ht="15" hidden="1" customHeight="1" x14ac:dyDescent="0.25">
      <c r="A796" s="77">
        <v>789</v>
      </c>
      <c r="B796" s="77" t="s">
        <v>95</v>
      </c>
      <c r="C796" s="141" t="s">
        <v>1504</v>
      </c>
      <c r="D796" s="376"/>
      <c r="E796" s="141"/>
      <c r="F796" s="146" t="s">
        <v>846</v>
      </c>
      <c r="G796" s="473">
        <v>42064</v>
      </c>
      <c r="H796" s="166">
        <v>42064</v>
      </c>
      <c r="I796" s="68">
        <v>37.33</v>
      </c>
      <c r="J796" s="205">
        <v>44.8</v>
      </c>
      <c r="K796" s="205"/>
      <c r="L796" s="141" t="s">
        <v>34</v>
      </c>
      <c r="M796" s="166">
        <v>42094</v>
      </c>
      <c r="N796" s="166" t="s">
        <v>5094</v>
      </c>
      <c r="O796" s="303"/>
      <c r="P796" s="146"/>
      <c r="Q796" s="146"/>
      <c r="R796" s="146"/>
      <c r="S796" s="146"/>
      <c r="T796" s="146" t="s">
        <v>1</v>
      </c>
    </row>
    <row r="797" spans="1:21" ht="15" hidden="1" customHeight="1" x14ac:dyDescent="0.25">
      <c r="A797" s="77">
        <v>790</v>
      </c>
      <c r="B797" s="77" t="s">
        <v>36</v>
      </c>
      <c r="C797" s="141" t="s">
        <v>5230</v>
      </c>
      <c r="D797" s="376"/>
      <c r="E797" s="141"/>
      <c r="F797" s="146" t="s">
        <v>1490</v>
      </c>
      <c r="G797" s="473">
        <v>42064</v>
      </c>
      <c r="H797" s="166">
        <v>42064</v>
      </c>
      <c r="I797" s="68">
        <v>67.349999999999994</v>
      </c>
      <c r="J797" s="205">
        <v>80.819999999999993</v>
      </c>
      <c r="K797" s="205"/>
      <c r="L797" s="141" t="s">
        <v>34</v>
      </c>
      <c r="M797" s="166">
        <v>42064</v>
      </c>
      <c r="N797" s="166" t="s">
        <v>5094</v>
      </c>
      <c r="O797" s="313" t="s">
        <v>5229</v>
      </c>
      <c r="P797" s="146"/>
      <c r="Q797" s="146"/>
      <c r="R797" s="146"/>
      <c r="S797" s="146"/>
      <c r="T797" s="146"/>
    </row>
    <row r="798" spans="1:21" ht="30" hidden="1" customHeight="1" x14ac:dyDescent="0.25">
      <c r="A798" s="77">
        <v>791</v>
      </c>
      <c r="B798" s="77" t="s">
        <v>59</v>
      </c>
      <c r="C798" s="141">
        <v>5810307558</v>
      </c>
      <c r="D798" s="376"/>
      <c r="E798" s="141"/>
      <c r="F798" s="146" t="s">
        <v>1505</v>
      </c>
      <c r="G798" s="473">
        <v>42063</v>
      </c>
      <c r="H798" s="166">
        <v>42063</v>
      </c>
      <c r="I798" s="68">
        <v>698.87</v>
      </c>
      <c r="J798" s="205">
        <v>838.64</v>
      </c>
      <c r="K798" s="205"/>
      <c r="L798" s="141" t="s">
        <v>16</v>
      </c>
      <c r="M798" s="166">
        <v>42091</v>
      </c>
      <c r="N798" s="166">
        <v>42111</v>
      </c>
      <c r="O798" s="189" t="s">
        <v>1517</v>
      </c>
      <c r="P798" s="146"/>
      <c r="Q798" s="146"/>
      <c r="R798" s="146"/>
      <c r="S798" s="146"/>
      <c r="T798" s="146"/>
    </row>
    <row r="799" spans="1:21" ht="30" hidden="1" customHeight="1" x14ac:dyDescent="0.25">
      <c r="A799" s="77">
        <v>792</v>
      </c>
      <c r="B799" s="77" t="s">
        <v>1394</v>
      </c>
      <c r="C799" s="141" t="s">
        <v>1506</v>
      </c>
      <c r="D799" s="376"/>
      <c r="E799" s="141"/>
      <c r="F799" s="146" t="s">
        <v>1623</v>
      </c>
      <c r="G799" s="473">
        <v>42066</v>
      </c>
      <c r="H799" s="166">
        <v>42066</v>
      </c>
      <c r="I799" s="137">
        <f>+J799*0.888</f>
        <v>8393.3760000000002</v>
      </c>
      <c r="J799" s="381">
        <v>9452</v>
      </c>
      <c r="K799" s="381"/>
      <c r="L799" s="141" t="s">
        <v>16</v>
      </c>
      <c r="M799" s="166">
        <v>42094</v>
      </c>
      <c r="N799" s="166">
        <v>42094</v>
      </c>
      <c r="O799" s="189" t="s">
        <v>1507</v>
      </c>
      <c r="P799" s="146"/>
      <c r="Q799" s="146"/>
      <c r="R799" s="146"/>
      <c r="S799" s="146"/>
      <c r="T799" s="146"/>
      <c r="U799" s="66" t="s">
        <v>1</v>
      </c>
    </row>
    <row r="800" spans="1:21" ht="15" hidden="1" customHeight="1" x14ac:dyDescent="0.25">
      <c r="A800" s="77">
        <v>793</v>
      </c>
      <c r="B800" s="77" t="s">
        <v>39</v>
      </c>
      <c r="C800" s="141" t="s">
        <v>1508</v>
      </c>
      <c r="D800" s="376"/>
      <c r="E800" s="141"/>
      <c r="F800" s="146" t="s">
        <v>237</v>
      </c>
      <c r="G800" s="473">
        <v>42063</v>
      </c>
      <c r="H800" s="166">
        <v>42063</v>
      </c>
      <c r="I800" s="68">
        <v>128.69999999999999</v>
      </c>
      <c r="J800" s="205">
        <v>154.44</v>
      </c>
      <c r="K800" s="205"/>
      <c r="L800" s="141" t="s">
        <v>34</v>
      </c>
      <c r="M800" s="166">
        <v>42073</v>
      </c>
      <c r="N800" s="166">
        <v>42073</v>
      </c>
      <c r="O800" s="303"/>
      <c r="P800" s="146"/>
      <c r="Q800" s="146"/>
      <c r="R800" s="146"/>
      <c r="S800" s="146"/>
      <c r="T800" s="146"/>
    </row>
    <row r="801" spans="1:20" ht="15" hidden="1" customHeight="1" x14ac:dyDescent="0.25">
      <c r="A801" s="77">
        <v>794</v>
      </c>
      <c r="B801" s="77" t="s">
        <v>163</v>
      </c>
      <c r="C801" s="141" t="s">
        <v>1510</v>
      </c>
      <c r="D801" s="376"/>
      <c r="E801" s="141"/>
      <c r="F801" s="146" t="s">
        <v>1511</v>
      </c>
      <c r="G801" s="473">
        <v>42073</v>
      </c>
      <c r="H801" s="166">
        <v>42073</v>
      </c>
      <c r="I801" s="68">
        <v>294</v>
      </c>
      <c r="J801" s="205">
        <v>352.8</v>
      </c>
      <c r="K801" s="205"/>
      <c r="L801" s="141" t="s">
        <v>727</v>
      </c>
      <c r="M801" s="166">
        <v>42104</v>
      </c>
      <c r="N801" s="166">
        <v>42128</v>
      </c>
      <c r="O801" s="189" t="s">
        <v>1512</v>
      </c>
      <c r="P801" s="146"/>
      <c r="Q801" s="146"/>
      <c r="R801" s="146"/>
      <c r="S801" s="146"/>
      <c r="T801" s="146" t="s">
        <v>1</v>
      </c>
    </row>
    <row r="802" spans="1:20" ht="15" hidden="1" customHeight="1" x14ac:dyDescent="0.25">
      <c r="A802" s="77">
        <v>795</v>
      </c>
      <c r="B802" s="77" t="s">
        <v>45</v>
      </c>
      <c r="C802" s="141" t="s">
        <v>1516</v>
      </c>
      <c r="D802" s="376"/>
      <c r="E802" s="141"/>
      <c r="F802" s="146" t="s">
        <v>1513</v>
      </c>
      <c r="G802" s="473">
        <v>42063</v>
      </c>
      <c r="H802" s="166">
        <v>42063</v>
      </c>
      <c r="I802" s="68">
        <v>266.61</v>
      </c>
      <c r="J802" s="205">
        <v>319.93</v>
      </c>
      <c r="K802" s="205"/>
      <c r="L802" s="141" t="s">
        <v>16</v>
      </c>
      <c r="M802" s="166">
        <v>42091</v>
      </c>
      <c r="N802" s="166">
        <v>42111</v>
      </c>
      <c r="O802" s="303"/>
      <c r="P802" s="146"/>
      <c r="Q802" s="146"/>
      <c r="R802" s="146"/>
      <c r="S802" s="146"/>
      <c r="T802" s="146"/>
    </row>
    <row r="803" spans="1:20" ht="45" hidden="1" customHeight="1" x14ac:dyDescent="0.25">
      <c r="A803" s="77">
        <v>796</v>
      </c>
      <c r="B803" s="77" t="s">
        <v>45</v>
      </c>
      <c r="C803" s="141" t="s">
        <v>1514</v>
      </c>
      <c r="D803" s="376"/>
      <c r="E803" s="141"/>
      <c r="F803" s="146" t="s">
        <v>1515</v>
      </c>
      <c r="G803" s="473">
        <v>42063</v>
      </c>
      <c r="H803" s="166">
        <v>42063</v>
      </c>
      <c r="I803" s="68">
        <v>453.49</v>
      </c>
      <c r="J803" s="205">
        <v>544.19000000000005</v>
      </c>
      <c r="K803" s="205"/>
      <c r="L803" s="141" t="s">
        <v>16</v>
      </c>
      <c r="M803" s="166">
        <v>42091</v>
      </c>
      <c r="N803" s="166">
        <v>42111</v>
      </c>
      <c r="O803" s="189" t="s">
        <v>1882</v>
      </c>
      <c r="P803" s="146" t="s">
        <v>837</v>
      </c>
      <c r="Q803" s="146"/>
      <c r="R803" s="146"/>
      <c r="S803" s="146"/>
      <c r="T803" s="146"/>
    </row>
    <row r="804" spans="1:20" ht="45" hidden="1" customHeight="1" x14ac:dyDescent="0.25">
      <c r="A804" s="77">
        <v>797</v>
      </c>
      <c r="B804" s="77" t="s">
        <v>1400</v>
      </c>
      <c r="C804" s="141" t="s">
        <v>1519</v>
      </c>
      <c r="D804" s="376"/>
      <c r="E804" s="141"/>
      <c r="F804" s="146" t="s">
        <v>1520</v>
      </c>
      <c r="G804" s="473">
        <v>42063</v>
      </c>
      <c r="H804" s="166">
        <v>42063</v>
      </c>
      <c r="I804" s="68">
        <v>430</v>
      </c>
      <c r="J804" s="205">
        <v>516</v>
      </c>
      <c r="K804" s="205"/>
      <c r="L804" s="141" t="s">
        <v>16</v>
      </c>
      <c r="M804" s="166">
        <v>42078</v>
      </c>
      <c r="N804" s="166">
        <v>42080</v>
      </c>
      <c r="O804" s="189" t="s">
        <v>1523</v>
      </c>
      <c r="P804" s="146" t="s">
        <v>837</v>
      </c>
      <c r="Q804" s="146"/>
      <c r="R804" s="146"/>
      <c r="S804" s="146"/>
      <c r="T804" s="146"/>
    </row>
    <row r="805" spans="1:20" ht="45" hidden="1" customHeight="1" x14ac:dyDescent="0.25">
      <c r="A805" s="77">
        <v>798</v>
      </c>
      <c r="B805" s="77" t="s">
        <v>1400</v>
      </c>
      <c r="C805" s="141" t="s">
        <v>1521</v>
      </c>
      <c r="D805" s="376"/>
      <c r="E805" s="141"/>
      <c r="F805" s="146" t="s">
        <v>1522</v>
      </c>
      <c r="G805" s="473">
        <v>42063</v>
      </c>
      <c r="H805" s="166">
        <v>42063</v>
      </c>
      <c r="I805" s="68">
        <v>332.92</v>
      </c>
      <c r="J805" s="205">
        <v>469.5</v>
      </c>
      <c r="K805" s="205"/>
      <c r="L805" s="141" t="s">
        <v>16</v>
      </c>
      <c r="M805" s="166">
        <v>42078</v>
      </c>
      <c r="N805" s="166">
        <v>42080</v>
      </c>
      <c r="O805" s="189" t="s">
        <v>1524</v>
      </c>
      <c r="P805" s="146" t="s">
        <v>837</v>
      </c>
      <c r="Q805" s="146"/>
      <c r="R805" s="146"/>
      <c r="S805" s="146"/>
      <c r="T805" s="146"/>
    </row>
    <row r="806" spans="1:20" ht="15" hidden="1" customHeight="1" x14ac:dyDescent="0.25">
      <c r="A806" s="77">
        <v>799</v>
      </c>
      <c r="B806" s="77" t="s">
        <v>1498</v>
      </c>
      <c r="C806" s="174">
        <v>138180</v>
      </c>
      <c r="D806" s="376"/>
      <c r="E806" s="141"/>
      <c r="F806" s="146" t="s">
        <v>1525</v>
      </c>
      <c r="G806" s="473">
        <v>42067</v>
      </c>
      <c r="H806" s="166">
        <v>42067</v>
      </c>
      <c r="I806" s="137">
        <f t="shared" ref="I806:I816" si="1">+J806*1.381</f>
        <v>29.001000000000001</v>
      </c>
      <c r="J806" s="208">
        <v>21</v>
      </c>
      <c r="K806" s="208"/>
      <c r="L806" s="141" t="s">
        <v>727</v>
      </c>
      <c r="M806" s="166">
        <v>42093</v>
      </c>
      <c r="N806" s="164">
        <v>42111</v>
      </c>
      <c r="O806" s="189" t="s">
        <v>1536</v>
      </c>
      <c r="P806" s="180"/>
      <c r="Q806" s="180"/>
      <c r="R806" s="180"/>
      <c r="S806" s="180"/>
      <c r="T806" s="146" t="s">
        <v>1</v>
      </c>
    </row>
    <row r="807" spans="1:20" ht="15" hidden="1" customHeight="1" x14ac:dyDescent="0.25">
      <c r="A807" s="77">
        <v>800</v>
      </c>
      <c r="B807" s="77" t="s">
        <v>1498</v>
      </c>
      <c r="C807" s="174">
        <v>138181</v>
      </c>
      <c r="D807" s="376"/>
      <c r="E807" s="141"/>
      <c r="F807" s="146" t="s">
        <v>1526</v>
      </c>
      <c r="G807" s="473">
        <v>42067</v>
      </c>
      <c r="H807" s="166">
        <v>42067</v>
      </c>
      <c r="I807" s="137">
        <f t="shared" si="1"/>
        <v>69.05</v>
      </c>
      <c r="J807" s="208">
        <v>50</v>
      </c>
      <c r="K807" s="208"/>
      <c r="L807" s="141" t="s">
        <v>727</v>
      </c>
      <c r="M807" s="166">
        <v>42093</v>
      </c>
      <c r="N807" s="164">
        <v>42111</v>
      </c>
      <c r="O807" s="303"/>
      <c r="P807" s="180"/>
      <c r="Q807" s="180"/>
      <c r="R807" s="180"/>
      <c r="S807" s="180"/>
      <c r="T807" s="146" t="s">
        <v>1</v>
      </c>
    </row>
    <row r="808" spans="1:20" ht="15" hidden="1" customHeight="1" x14ac:dyDescent="0.25">
      <c r="A808" s="77">
        <v>801</v>
      </c>
      <c r="B808" s="77" t="s">
        <v>1498</v>
      </c>
      <c r="C808" s="174">
        <v>138182</v>
      </c>
      <c r="D808" s="376"/>
      <c r="E808" s="141"/>
      <c r="F808" s="146" t="s">
        <v>1527</v>
      </c>
      <c r="G808" s="473">
        <v>42067</v>
      </c>
      <c r="H808" s="166">
        <v>42067</v>
      </c>
      <c r="I808" s="137">
        <f t="shared" si="1"/>
        <v>69.05</v>
      </c>
      <c r="J808" s="208">
        <v>50</v>
      </c>
      <c r="K808" s="208"/>
      <c r="L808" s="141" t="s">
        <v>727</v>
      </c>
      <c r="M808" s="166">
        <v>42093</v>
      </c>
      <c r="N808" s="164">
        <v>42111</v>
      </c>
      <c r="O808" s="303"/>
      <c r="P808" s="180"/>
      <c r="Q808" s="180"/>
      <c r="R808" s="180"/>
      <c r="S808" s="180"/>
      <c r="T808" s="146" t="s">
        <v>1</v>
      </c>
    </row>
    <row r="809" spans="1:20" ht="15" hidden="1" customHeight="1" x14ac:dyDescent="0.25">
      <c r="A809" s="77">
        <v>802</v>
      </c>
      <c r="B809" s="77" t="s">
        <v>1498</v>
      </c>
      <c r="C809" s="174">
        <v>138185</v>
      </c>
      <c r="D809" s="376"/>
      <c r="E809" s="141"/>
      <c r="F809" s="146" t="s">
        <v>1528</v>
      </c>
      <c r="G809" s="473">
        <v>42067</v>
      </c>
      <c r="H809" s="166">
        <v>42067</v>
      </c>
      <c r="I809" s="137">
        <f t="shared" si="1"/>
        <v>69.05</v>
      </c>
      <c r="J809" s="208">
        <v>50</v>
      </c>
      <c r="K809" s="208"/>
      <c r="L809" s="141" t="s">
        <v>727</v>
      </c>
      <c r="M809" s="166">
        <v>42093</v>
      </c>
      <c r="N809" s="164">
        <v>42111</v>
      </c>
      <c r="O809" s="303"/>
      <c r="P809" s="180"/>
      <c r="Q809" s="180"/>
      <c r="R809" s="180"/>
      <c r="S809" s="180"/>
      <c r="T809" s="146" t="s">
        <v>1</v>
      </c>
    </row>
    <row r="810" spans="1:20" ht="15" hidden="1" customHeight="1" x14ac:dyDescent="0.25">
      <c r="A810" s="77">
        <v>803</v>
      </c>
      <c r="B810" s="77" t="s">
        <v>1498</v>
      </c>
      <c r="C810" s="174">
        <v>138186</v>
      </c>
      <c r="D810" s="376"/>
      <c r="E810" s="141"/>
      <c r="F810" s="146" t="s">
        <v>1529</v>
      </c>
      <c r="G810" s="473">
        <v>42067</v>
      </c>
      <c r="H810" s="166">
        <v>42067</v>
      </c>
      <c r="I810" s="137">
        <f t="shared" si="1"/>
        <v>69.05</v>
      </c>
      <c r="J810" s="208">
        <v>50</v>
      </c>
      <c r="K810" s="208"/>
      <c r="L810" s="141" t="s">
        <v>727</v>
      </c>
      <c r="M810" s="166">
        <v>42093</v>
      </c>
      <c r="N810" s="164">
        <v>42111</v>
      </c>
      <c r="O810" s="303"/>
      <c r="P810" s="180"/>
      <c r="Q810" s="180"/>
      <c r="R810" s="180"/>
      <c r="S810" s="180"/>
      <c r="T810" s="146" t="s">
        <v>1</v>
      </c>
    </row>
    <row r="811" spans="1:20" ht="15" hidden="1" customHeight="1" x14ac:dyDescent="0.25">
      <c r="A811" s="77">
        <v>804</v>
      </c>
      <c r="B811" s="77" t="s">
        <v>1498</v>
      </c>
      <c r="C811" s="141">
        <v>138187</v>
      </c>
      <c r="D811" s="376"/>
      <c r="E811" s="141"/>
      <c r="F811" s="146" t="s">
        <v>1531</v>
      </c>
      <c r="G811" s="473">
        <v>42067</v>
      </c>
      <c r="H811" s="166">
        <v>42067</v>
      </c>
      <c r="I811" s="137">
        <f t="shared" si="1"/>
        <v>69.05</v>
      </c>
      <c r="J811" s="208">
        <v>50</v>
      </c>
      <c r="K811" s="208"/>
      <c r="L811" s="141" t="s">
        <v>727</v>
      </c>
      <c r="M811" s="166">
        <v>42093</v>
      </c>
      <c r="N811" s="164">
        <v>42111</v>
      </c>
      <c r="O811" s="303"/>
      <c r="P811" s="180"/>
      <c r="Q811" s="180"/>
      <c r="R811" s="180"/>
      <c r="S811" s="180"/>
      <c r="T811" s="146" t="s">
        <v>1</v>
      </c>
    </row>
    <row r="812" spans="1:20" ht="15" hidden="1" customHeight="1" x14ac:dyDescent="0.25">
      <c r="A812" s="77">
        <v>805</v>
      </c>
      <c r="B812" s="77" t="s">
        <v>1498</v>
      </c>
      <c r="C812" s="141">
        <v>138189</v>
      </c>
      <c r="D812" s="376"/>
      <c r="E812" s="141"/>
      <c r="F812" s="146" t="s">
        <v>1530</v>
      </c>
      <c r="G812" s="473">
        <v>42067</v>
      </c>
      <c r="H812" s="166">
        <v>42067</v>
      </c>
      <c r="I812" s="137">
        <f t="shared" si="1"/>
        <v>29.001000000000001</v>
      </c>
      <c r="J812" s="208">
        <v>21</v>
      </c>
      <c r="K812" s="208"/>
      <c r="L812" s="141" t="s">
        <v>727</v>
      </c>
      <c r="M812" s="166">
        <v>42093</v>
      </c>
      <c r="N812" s="164">
        <v>42111</v>
      </c>
      <c r="O812" s="303"/>
      <c r="P812" s="180"/>
      <c r="Q812" s="180"/>
      <c r="R812" s="180"/>
      <c r="S812" s="180"/>
      <c r="T812" s="146" t="s">
        <v>1</v>
      </c>
    </row>
    <row r="813" spans="1:20" ht="15" hidden="1" customHeight="1" x14ac:dyDescent="0.25">
      <c r="A813" s="77">
        <v>806</v>
      </c>
      <c r="B813" s="77" t="s">
        <v>1498</v>
      </c>
      <c r="C813" s="141">
        <v>138190</v>
      </c>
      <c r="D813" s="376"/>
      <c r="E813" s="141"/>
      <c r="F813" s="146" t="s">
        <v>1532</v>
      </c>
      <c r="G813" s="473">
        <v>42067</v>
      </c>
      <c r="H813" s="166">
        <v>42067</v>
      </c>
      <c r="I813" s="137">
        <f t="shared" si="1"/>
        <v>29.001000000000001</v>
      </c>
      <c r="J813" s="208">
        <v>21</v>
      </c>
      <c r="K813" s="208"/>
      <c r="L813" s="141" t="s">
        <v>727</v>
      </c>
      <c r="M813" s="166">
        <v>42093</v>
      </c>
      <c r="N813" s="164">
        <v>42111</v>
      </c>
      <c r="O813" s="303"/>
      <c r="P813" s="180"/>
      <c r="Q813" s="180"/>
      <c r="R813" s="180"/>
      <c r="S813" s="180"/>
      <c r="T813" s="146" t="s">
        <v>1</v>
      </c>
    </row>
    <row r="814" spans="1:20" ht="15" hidden="1" customHeight="1" x14ac:dyDescent="0.25">
      <c r="A814" s="77">
        <v>807</v>
      </c>
      <c r="B814" s="77" t="s">
        <v>1498</v>
      </c>
      <c r="C814" s="141">
        <v>138193</v>
      </c>
      <c r="D814" s="376"/>
      <c r="E814" s="141"/>
      <c r="F814" s="146" t="s">
        <v>1533</v>
      </c>
      <c r="G814" s="473">
        <v>42067</v>
      </c>
      <c r="H814" s="166">
        <v>42067</v>
      </c>
      <c r="I814" s="137">
        <f t="shared" si="1"/>
        <v>69.05</v>
      </c>
      <c r="J814" s="208">
        <v>50</v>
      </c>
      <c r="K814" s="208"/>
      <c r="L814" s="141" t="s">
        <v>727</v>
      </c>
      <c r="M814" s="166">
        <v>42093</v>
      </c>
      <c r="N814" s="164">
        <v>42111</v>
      </c>
      <c r="O814" s="303"/>
      <c r="P814" s="180"/>
      <c r="Q814" s="180"/>
      <c r="R814" s="180"/>
      <c r="S814" s="180"/>
      <c r="T814" s="146" t="s">
        <v>1</v>
      </c>
    </row>
    <row r="815" spans="1:20" ht="15" hidden="1" customHeight="1" x14ac:dyDescent="0.25">
      <c r="A815" s="77">
        <v>808</v>
      </c>
      <c r="B815" s="77" t="s">
        <v>1498</v>
      </c>
      <c r="C815" s="141">
        <v>138194</v>
      </c>
      <c r="D815" s="376"/>
      <c r="E815" s="141"/>
      <c r="F815" s="146" t="s">
        <v>1534</v>
      </c>
      <c r="G815" s="473">
        <v>42067</v>
      </c>
      <c r="H815" s="166">
        <v>42067</v>
      </c>
      <c r="I815" s="137">
        <f t="shared" si="1"/>
        <v>69.05</v>
      </c>
      <c r="J815" s="208">
        <v>50</v>
      </c>
      <c r="K815" s="208"/>
      <c r="L815" s="141" t="s">
        <v>727</v>
      </c>
      <c r="M815" s="166">
        <v>42093</v>
      </c>
      <c r="N815" s="164">
        <v>42111</v>
      </c>
      <c r="O815" s="303"/>
      <c r="P815" s="180"/>
      <c r="Q815" s="180"/>
      <c r="R815" s="180"/>
      <c r="S815" s="180"/>
      <c r="T815" s="146" t="s">
        <v>1</v>
      </c>
    </row>
    <row r="816" spans="1:20" ht="15" hidden="1" customHeight="1" x14ac:dyDescent="0.25">
      <c r="A816" s="77">
        <v>809</v>
      </c>
      <c r="B816" s="77" t="s">
        <v>1498</v>
      </c>
      <c r="C816" s="141">
        <v>138195</v>
      </c>
      <c r="D816" s="376"/>
      <c r="E816" s="141"/>
      <c r="F816" s="146" t="s">
        <v>1535</v>
      </c>
      <c r="G816" s="473">
        <v>42067</v>
      </c>
      <c r="H816" s="166">
        <v>42067</v>
      </c>
      <c r="I816" s="137">
        <f t="shared" si="1"/>
        <v>69.05</v>
      </c>
      <c r="J816" s="208">
        <v>50</v>
      </c>
      <c r="K816" s="208"/>
      <c r="L816" s="141" t="s">
        <v>727</v>
      </c>
      <c r="M816" s="166">
        <v>42093</v>
      </c>
      <c r="N816" s="164">
        <v>42111</v>
      </c>
      <c r="O816" s="303"/>
      <c r="P816" s="180"/>
      <c r="Q816" s="180"/>
      <c r="R816" s="180"/>
      <c r="S816" s="180"/>
      <c r="T816" s="146" t="s">
        <v>1</v>
      </c>
    </row>
    <row r="817" spans="1:21" ht="15" hidden="1" customHeight="1" x14ac:dyDescent="0.25">
      <c r="A817" s="77">
        <v>810</v>
      </c>
      <c r="B817" s="77" t="s">
        <v>67</v>
      </c>
      <c r="C817" s="141">
        <v>619089</v>
      </c>
      <c r="D817" s="376"/>
      <c r="E817" s="141"/>
      <c r="F817" s="146" t="s">
        <v>1384</v>
      </c>
      <c r="G817" s="473">
        <v>42055</v>
      </c>
      <c r="H817" s="166">
        <v>42055</v>
      </c>
      <c r="I817" s="68">
        <v>644.57000000000005</v>
      </c>
      <c r="J817" s="205">
        <v>773.47</v>
      </c>
      <c r="K817" s="205"/>
      <c r="L817" s="141" t="s">
        <v>16</v>
      </c>
      <c r="M817" s="166">
        <v>42124</v>
      </c>
      <c r="N817" s="166">
        <v>42128</v>
      </c>
      <c r="O817" s="189" t="s">
        <v>1537</v>
      </c>
      <c r="P817" s="146"/>
      <c r="Q817" s="146"/>
      <c r="R817" s="146"/>
      <c r="S817" s="146"/>
      <c r="T817" s="146" t="s">
        <v>1</v>
      </c>
    </row>
    <row r="818" spans="1:21" ht="15" hidden="1" customHeight="1" x14ac:dyDescent="0.25">
      <c r="A818" s="77">
        <v>811</v>
      </c>
      <c r="B818" s="77" t="s">
        <v>84</v>
      </c>
      <c r="C818" s="141">
        <v>138166</v>
      </c>
      <c r="D818" s="376"/>
      <c r="E818" s="141"/>
      <c r="F818" s="146" t="s">
        <v>1538</v>
      </c>
      <c r="G818" s="473">
        <v>42066</v>
      </c>
      <c r="H818" s="166">
        <v>42066</v>
      </c>
      <c r="I818" s="137">
        <f>+J818*1.381</f>
        <v>41.43</v>
      </c>
      <c r="J818" s="208">
        <v>30</v>
      </c>
      <c r="K818" s="208"/>
      <c r="L818" s="141" t="s">
        <v>727</v>
      </c>
      <c r="M818" s="166">
        <v>42124</v>
      </c>
      <c r="N818" s="164">
        <v>42128</v>
      </c>
      <c r="O818" s="189" t="s">
        <v>1539</v>
      </c>
      <c r="P818" s="146"/>
      <c r="Q818" s="146"/>
      <c r="R818" s="146"/>
      <c r="S818" s="146"/>
      <c r="T818" s="146" t="s">
        <v>1</v>
      </c>
    </row>
    <row r="819" spans="1:21" ht="15" hidden="1" customHeight="1" x14ac:dyDescent="0.25">
      <c r="A819" s="77">
        <v>812</v>
      </c>
      <c r="B819" s="77" t="s">
        <v>1408</v>
      </c>
      <c r="C819" s="141" t="s">
        <v>1540</v>
      </c>
      <c r="D819" s="376"/>
      <c r="E819" s="141"/>
      <c r="F819" s="146" t="s">
        <v>1541</v>
      </c>
      <c r="G819" s="473">
        <v>42074</v>
      </c>
      <c r="H819" s="166">
        <v>42074</v>
      </c>
      <c r="I819" s="137">
        <f>+J819*0.888</f>
        <v>3066.9655200000002</v>
      </c>
      <c r="J819" s="381">
        <v>3453.79</v>
      </c>
      <c r="K819" s="381"/>
      <c r="L819" s="141" t="s">
        <v>16</v>
      </c>
      <c r="M819" s="166">
        <v>42094</v>
      </c>
      <c r="N819" s="166">
        <v>42102</v>
      </c>
      <c r="O819" s="313" t="s">
        <v>2519</v>
      </c>
      <c r="P819" s="146"/>
      <c r="Q819" s="146"/>
      <c r="R819" s="146"/>
      <c r="S819" s="146"/>
      <c r="T819" s="146"/>
      <c r="U819" s="66" t="s">
        <v>1</v>
      </c>
    </row>
    <row r="820" spans="1:21" ht="30" hidden="1" customHeight="1" x14ac:dyDescent="0.25">
      <c r="A820" s="77">
        <v>813</v>
      </c>
      <c r="B820" s="77" t="s">
        <v>3660</v>
      </c>
      <c r="C820" s="141">
        <v>1</v>
      </c>
      <c r="D820" s="376"/>
      <c r="E820" s="141"/>
      <c r="F820" s="146" t="s">
        <v>1542</v>
      </c>
      <c r="G820" s="473">
        <v>42076</v>
      </c>
      <c r="H820" s="166">
        <v>42076</v>
      </c>
      <c r="I820" s="68">
        <v>5000</v>
      </c>
      <c r="J820" s="205">
        <v>5000</v>
      </c>
      <c r="K820" s="205"/>
      <c r="L820" s="141" t="s">
        <v>727</v>
      </c>
      <c r="M820" s="166">
        <v>42078</v>
      </c>
      <c r="N820" s="166">
        <v>42079</v>
      </c>
      <c r="O820" s="189" t="s">
        <v>1958</v>
      </c>
      <c r="P820" s="146"/>
      <c r="Q820" s="146"/>
      <c r="R820" s="146"/>
      <c r="S820" s="146"/>
      <c r="T820" s="146" t="s">
        <v>1</v>
      </c>
    </row>
    <row r="821" spans="1:21" ht="15" hidden="1" customHeight="1" x14ac:dyDescent="0.25">
      <c r="A821" s="77">
        <v>814</v>
      </c>
      <c r="B821" s="77" t="s">
        <v>39</v>
      </c>
      <c r="C821" s="141">
        <v>5625792</v>
      </c>
      <c r="D821" s="376"/>
      <c r="E821" s="141"/>
      <c r="F821" s="146" t="s">
        <v>237</v>
      </c>
      <c r="G821" s="473">
        <v>42078</v>
      </c>
      <c r="H821" s="166">
        <v>42078</v>
      </c>
      <c r="I821" s="68">
        <v>49.56</v>
      </c>
      <c r="J821" s="205">
        <v>59.48</v>
      </c>
      <c r="K821" s="205"/>
      <c r="L821" s="141" t="s">
        <v>34</v>
      </c>
      <c r="M821" s="166">
        <v>42088</v>
      </c>
      <c r="N821" s="166">
        <v>42088</v>
      </c>
      <c r="O821" s="303"/>
      <c r="P821" s="146"/>
      <c r="Q821" s="146"/>
      <c r="R821" s="146"/>
      <c r="S821" s="146"/>
      <c r="T821" s="146"/>
    </row>
    <row r="822" spans="1:21" ht="30" hidden="1" customHeight="1" x14ac:dyDescent="0.25">
      <c r="A822" s="77">
        <v>815</v>
      </c>
      <c r="B822" s="77" t="s">
        <v>144</v>
      </c>
      <c r="C822" s="141" t="s">
        <v>1545</v>
      </c>
      <c r="D822" s="376"/>
      <c r="E822" s="141"/>
      <c r="F822" s="146" t="s">
        <v>1546</v>
      </c>
      <c r="G822" s="473">
        <v>42058</v>
      </c>
      <c r="H822" s="166">
        <v>42058</v>
      </c>
      <c r="I822" s="68">
        <v>1970</v>
      </c>
      <c r="J822" s="205">
        <v>1970</v>
      </c>
      <c r="K822" s="98"/>
      <c r="L822" s="141" t="s">
        <v>727</v>
      </c>
      <c r="M822" s="166">
        <v>42086</v>
      </c>
      <c r="N822" s="166">
        <v>42111</v>
      </c>
      <c r="O822" s="189" t="s">
        <v>1550</v>
      </c>
      <c r="P822" s="180"/>
      <c r="Q822" s="180"/>
      <c r="R822" s="180"/>
      <c r="S822" s="180"/>
      <c r="T822" s="146" t="s">
        <v>1</v>
      </c>
    </row>
    <row r="823" spans="1:21" ht="15" hidden="1" customHeight="1" x14ac:dyDescent="0.25">
      <c r="A823" s="77">
        <v>816</v>
      </c>
      <c r="B823" s="77" t="s">
        <v>144</v>
      </c>
      <c r="C823" s="141" t="s">
        <v>1543</v>
      </c>
      <c r="D823" s="376"/>
      <c r="E823" s="141"/>
      <c r="F823" s="146" t="s">
        <v>1544</v>
      </c>
      <c r="G823" s="473">
        <v>42079</v>
      </c>
      <c r="H823" s="166">
        <v>42079</v>
      </c>
      <c r="I823" s="68">
        <v>250</v>
      </c>
      <c r="J823" s="205">
        <v>250</v>
      </c>
      <c r="K823" s="98"/>
      <c r="L823" s="141" t="s">
        <v>727</v>
      </c>
      <c r="M823" s="166">
        <v>42110</v>
      </c>
      <c r="N823" s="166">
        <v>42128</v>
      </c>
      <c r="O823" s="189" t="s">
        <v>1551</v>
      </c>
      <c r="P823" s="146"/>
      <c r="Q823" s="146"/>
      <c r="R823" s="146"/>
      <c r="S823" s="146"/>
      <c r="T823" s="146" t="s">
        <v>1</v>
      </c>
    </row>
    <row r="824" spans="1:21" ht="15" hidden="1" customHeight="1" x14ac:dyDescent="0.25">
      <c r="A824" s="77">
        <v>817</v>
      </c>
      <c r="B824" s="77" t="s">
        <v>36</v>
      </c>
      <c r="C824" s="141" t="s">
        <v>1547</v>
      </c>
      <c r="D824" s="376"/>
      <c r="E824" s="141"/>
      <c r="F824" s="146" t="s">
        <v>1040</v>
      </c>
      <c r="G824" s="473">
        <v>42076</v>
      </c>
      <c r="H824" s="166">
        <v>42076</v>
      </c>
      <c r="I824" s="68">
        <v>88.57</v>
      </c>
      <c r="J824" s="205">
        <v>106.28</v>
      </c>
      <c r="K824" s="205"/>
      <c r="L824" s="141" t="s">
        <v>34</v>
      </c>
      <c r="M824" s="166">
        <v>42088</v>
      </c>
      <c r="N824" s="166">
        <v>42088</v>
      </c>
      <c r="O824" s="303"/>
      <c r="P824" s="146"/>
      <c r="Q824" s="146"/>
      <c r="R824" s="146"/>
      <c r="S824" s="146"/>
      <c r="T824" s="146"/>
    </row>
    <row r="825" spans="1:21" ht="15" hidden="1" customHeight="1" x14ac:dyDescent="0.25">
      <c r="A825" s="77">
        <v>818</v>
      </c>
      <c r="B825" s="74" t="s">
        <v>5227</v>
      </c>
      <c r="C825" s="141" t="s">
        <v>1548</v>
      </c>
      <c r="D825" s="376"/>
      <c r="E825" s="141"/>
      <c r="F825" s="146" t="s">
        <v>1549</v>
      </c>
      <c r="G825" s="473">
        <v>42064</v>
      </c>
      <c r="H825" s="166">
        <v>42064</v>
      </c>
      <c r="I825" s="68">
        <v>58.55</v>
      </c>
      <c r="J825" s="205">
        <v>70.260000000000005</v>
      </c>
      <c r="K825" s="205"/>
      <c r="L825" s="141" t="s">
        <v>34</v>
      </c>
      <c r="M825" s="166">
        <v>42068</v>
      </c>
      <c r="N825" s="166" t="s">
        <v>5094</v>
      </c>
      <c r="O825" s="303"/>
      <c r="P825" s="146"/>
      <c r="Q825" s="146"/>
      <c r="R825" s="146"/>
      <c r="S825" s="146"/>
      <c r="T825" s="146"/>
    </row>
    <row r="826" spans="1:21" ht="15" hidden="1" customHeight="1" x14ac:dyDescent="0.25">
      <c r="A826" s="77">
        <v>819</v>
      </c>
      <c r="B826" s="77" t="s">
        <v>36</v>
      </c>
      <c r="C826" s="141">
        <v>40867808</v>
      </c>
      <c r="D826" s="376"/>
      <c r="E826" s="141"/>
      <c r="F826" s="146" t="s">
        <v>1122</v>
      </c>
      <c r="G826" s="473">
        <v>42063</v>
      </c>
      <c r="H826" s="166">
        <v>42063</v>
      </c>
      <c r="I826" s="68">
        <v>608.17999999999995</v>
      </c>
      <c r="J826" s="205">
        <v>726.62</v>
      </c>
      <c r="K826" s="205"/>
      <c r="L826" s="141" t="s">
        <v>34</v>
      </c>
      <c r="M826" s="166">
        <v>42092</v>
      </c>
      <c r="N826" s="166" t="s">
        <v>5094</v>
      </c>
      <c r="O826" s="303"/>
      <c r="P826" s="146"/>
      <c r="Q826" s="146"/>
      <c r="R826" s="146"/>
      <c r="S826" s="146"/>
      <c r="T826" s="146"/>
    </row>
    <row r="827" spans="1:21" ht="30" hidden="1" customHeight="1" x14ac:dyDescent="0.25">
      <c r="A827" s="77">
        <v>820</v>
      </c>
      <c r="B827" s="77" t="s">
        <v>103</v>
      </c>
      <c r="C827" s="141" t="s">
        <v>1552</v>
      </c>
      <c r="D827" s="376"/>
      <c r="E827" s="141"/>
      <c r="F827" s="146" t="s">
        <v>1553</v>
      </c>
      <c r="G827" s="473">
        <v>41983</v>
      </c>
      <c r="H827" s="166">
        <v>41983</v>
      </c>
      <c r="I827" s="68">
        <v>260</v>
      </c>
      <c r="J827" s="205">
        <v>324.48</v>
      </c>
      <c r="K827" s="205"/>
      <c r="L827" s="141" t="s">
        <v>16</v>
      </c>
      <c r="M827" s="166">
        <v>42113</v>
      </c>
      <c r="N827" s="166">
        <v>42124</v>
      </c>
      <c r="O827" s="189" t="s">
        <v>1699</v>
      </c>
      <c r="P827" s="146"/>
      <c r="Q827" s="146"/>
      <c r="R827" s="146"/>
      <c r="S827" s="146"/>
      <c r="T827" s="146"/>
    </row>
    <row r="828" spans="1:21" ht="45" hidden="1" customHeight="1" x14ac:dyDescent="0.25">
      <c r="A828" s="77">
        <v>821</v>
      </c>
      <c r="B828" s="77" t="s">
        <v>441</v>
      </c>
      <c r="C828" s="141" t="s">
        <v>1836</v>
      </c>
      <c r="D828" s="376"/>
      <c r="E828" s="141"/>
      <c r="F828" s="146" t="s">
        <v>1554</v>
      </c>
      <c r="G828" s="473">
        <v>42079</v>
      </c>
      <c r="H828" s="166">
        <v>42079</v>
      </c>
      <c r="I828" s="68">
        <v>1228.23</v>
      </c>
      <c r="J828" s="205">
        <v>1473.88</v>
      </c>
      <c r="K828" s="205"/>
      <c r="L828" s="141" t="s">
        <v>16</v>
      </c>
      <c r="M828" s="166">
        <v>42110</v>
      </c>
      <c r="N828" s="166">
        <v>42124</v>
      </c>
      <c r="O828" s="189" t="s">
        <v>1555</v>
      </c>
      <c r="P828" s="183" t="s">
        <v>837</v>
      </c>
      <c r="Q828" s="146"/>
      <c r="R828" s="146"/>
      <c r="S828" s="146"/>
      <c r="T828" s="146"/>
    </row>
    <row r="829" spans="1:21" ht="15" hidden="1" customHeight="1" x14ac:dyDescent="0.25">
      <c r="A829" s="77">
        <v>822</v>
      </c>
      <c r="B829" s="77" t="s">
        <v>1557</v>
      </c>
      <c r="C829" s="141"/>
      <c r="D829" s="376"/>
      <c r="E829" s="141"/>
      <c r="F829" s="146" t="s">
        <v>1556</v>
      </c>
      <c r="G829" s="473">
        <v>42072</v>
      </c>
      <c r="H829" s="166">
        <v>42072</v>
      </c>
      <c r="I829" s="68">
        <v>1000</v>
      </c>
      <c r="J829" s="205">
        <v>1000</v>
      </c>
      <c r="K829" s="205"/>
      <c r="L829" s="141" t="s">
        <v>16</v>
      </c>
      <c r="M829" s="166">
        <v>42053</v>
      </c>
      <c r="N829" s="166">
        <v>42053</v>
      </c>
      <c r="O829" s="303"/>
      <c r="P829" s="146"/>
      <c r="Q829" s="146"/>
      <c r="R829" s="146"/>
      <c r="S829" s="146"/>
      <c r="T829" s="146"/>
    </row>
    <row r="830" spans="1:21" ht="15" hidden="1" customHeight="1" x14ac:dyDescent="0.25">
      <c r="A830" s="77">
        <v>823</v>
      </c>
      <c r="B830" s="77" t="s">
        <v>1229</v>
      </c>
      <c r="C830" s="141" t="s">
        <v>1558</v>
      </c>
      <c r="D830" s="376"/>
      <c r="E830" s="141"/>
      <c r="F830" s="146" t="s">
        <v>1147</v>
      </c>
      <c r="G830" s="473">
        <v>42082</v>
      </c>
      <c r="H830" s="166">
        <v>42082</v>
      </c>
      <c r="I830" s="68">
        <v>32.67</v>
      </c>
      <c r="J830" s="205">
        <v>39.200000000000003</v>
      </c>
      <c r="K830" s="205"/>
      <c r="L830" s="141" t="s">
        <v>727</v>
      </c>
      <c r="M830" s="166">
        <v>42113</v>
      </c>
      <c r="N830" s="166">
        <v>42128</v>
      </c>
      <c r="O830" s="189" t="s">
        <v>1567</v>
      </c>
      <c r="P830" s="146"/>
      <c r="Q830" s="146"/>
      <c r="R830" s="146"/>
      <c r="S830" s="146"/>
      <c r="T830" s="146" t="s">
        <v>1</v>
      </c>
    </row>
    <row r="831" spans="1:21" ht="15" hidden="1" customHeight="1" x14ac:dyDescent="0.25">
      <c r="A831" s="77">
        <v>824</v>
      </c>
      <c r="B831" s="77" t="s">
        <v>1229</v>
      </c>
      <c r="C831" s="141" t="s">
        <v>1559</v>
      </c>
      <c r="D831" s="376"/>
      <c r="E831" s="141"/>
      <c r="F831" s="146" t="s">
        <v>1147</v>
      </c>
      <c r="G831" s="473">
        <v>42082</v>
      </c>
      <c r="H831" s="166">
        <v>42082</v>
      </c>
      <c r="I831" s="68">
        <v>10.4</v>
      </c>
      <c r="J831" s="205">
        <v>12.48</v>
      </c>
      <c r="K831" s="205"/>
      <c r="L831" s="141" t="s">
        <v>727</v>
      </c>
      <c r="M831" s="166">
        <v>42113</v>
      </c>
      <c r="N831" s="166">
        <v>42128</v>
      </c>
      <c r="O831" s="189" t="s">
        <v>1568</v>
      </c>
      <c r="P831" s="146"/>
      <c r="Q831" s="146"/>
      <c r="R831" s="146"/>
      <c r="S831" s="146"/>
      <c r="T831" s="146" t="s">
        <v>1</v>
      </c>
    </row>
    <row r="832" spans="1:21" ht="15" hidden="1" customHeight="1" x14ac:dyDescent="0.25">
      <c r="A832" s="77">
        <v>825</v>
      </c>
      <c r="B832" s="77" t="s">
        <v>1229</v>
      </c>
      <c r="C832" s="141" t="s">
        <v>1560</v>
      </c>
      <c r="D832" s="376"/>
      <c r="E832" s="141"/>
      <c r="F832" s="146" t="s">
        <v>1147</v>
      </c>
      <c r="G832" s="473">
        <v>42082</v>
      </c>
      <c r="H832" s="166">
        <v>42082</v>
      </c>
      <c r="I832" s="68">
        <v>113.32</v>
      </c>
      <c r="J832" s="205">
        <v>135.97999999999999</v>
      </c>
      <c r="K832" s="205"/>
      <c r="L832" s="141" t="s">
        <v>727</v>
      </c>
      <c r="M832" s="166">
        <v>42113</v>
      </c>
      <c r="N832" s="166">
        <v>42128</v>
      </c>
      <c r="O832" s="189" t="s">
        <v>1569</v>
      </c>
      <c r="P832" s="146"/>
      <c r="Q832" s="146"/>
      <c r="R832" s="146"/>
      <c r="S832" s="146"/>
      <c r="T832" s="146" t="s">
        <v>1</v>
      </c>
    </row>
    <row r="833" spans="1:20" ht="15" hidden="1" customHeight="1" x14ac:dyDescent="0.25">
      <c r="A833" s="77">
        <v>826</v>
      </c>
      <c r="B833" s="77" t="s">
        <v>84</v>
      </c>
      <c r="C833" s="141">
        <v>138321</v>
      </c>
      <c r="D833" s="376"/>
      <c r="E833" s="141"/>
      <c r="F833" s="146" t="s">
        <v>1561</v>
      </c>
      <c r="G833" s="473">
        <v>42075</v>
      </c>
      <c r="H833" s="166">
        <v>42075</v>
      </c>
      <c r="I833" s="137">
        <f>+J833*1.381</f>
        <v>29.001000000000001</v>
      </c>
      <c r="J833" s="208">
        <v>21</v>
      </c>
      <c r="K833" s="208"/>
      <c r="L833" s="141" t="s">
        <v>727</v>
      </c>
      <c r="M833" s="166">
        <v>42106</v>
      </c>
      <c r="N833" s="164">
        <v>42128</v>
      </c>
      <c r="O833" s="189" t="s">
        <v>1644</v>
      </c>
      <c r="P833" s="146"/>
      <c r="Q833" s="146"/>
      <c r="R833" s="146"/>
      <c r="S833" s="146"/>
      <c r="T833" s="146" t="s">
        <v>1</v>
      </c>
    </row>
    <row r="834" spans="1:20" ht="45" hidden="1" customHeight="1" x14ac:dyDescent="0.25">
      <c r="A834" s="77">
        <v>827</v>
      </c>
      <c r="B834" s="77" t="s">
        <v>35</v>
      </c>
      <c r="C834" s="143" t="s">
        <v>2030</v>
      </c>
      <c r="D834" s="376"/>
      <c r="E834" s="141"/>
      <c r="F834" s="146" t="s">
        <v>3830</v>
      </c>
      <c r="G834" s="473">
        <v>41955</v>
      </c>
      <c r="H834" s="166">
        <v>41955</v>
      </c>
      <c r="I834" s="68">
        <v>15473.19</v>
      </c>
      <c r="J834" s="205">
        <v>16865.78</v>
      </c>
      <c r="K834" s="205"/>
      <c r="L834" s="141" t="s">
        <v>16</v>
      </c>
      <c r="M834" s="166">
        <v>42093</v>
      </c>
      <c r="N834" s="166">
        <v>42111</v>
      </c>
      <c r="O834" s="313" t="s">
        <v>2026</v>
      </c>
      <c r="P834" s="146"/>
      <c r="Q834" s="146"/>
      <c r="R834" s="146"/>
      <c r="S834" s="146"/>
      <c r="T834" s="146"/>
    </row>
    <row r="835" spans="1:20" ht="15" hidden="1" customHeight="1" x14ac:dyDescent="0.25">
      <c r="A835" s="77">
        <v>828</v>
      </c>
      <c r="B835" s="77" t="s">
        <v>1564</v>
      </c>
      <c r="C835" s="141">
        <v>2015</v>
      </c>
      <c r="D835" s="376"/>
      <c r="E835" s="141"/>
      <c r="F835" s="146" t="s">
        <v>1565</v>
      </c>
      <c r="G835" s="473">
        <v>42045</v>
      </c>
      <c r="H835" s="166">
        <v>42045</v>
      </c>
      <c r="I835" s="68">
        <v>700</v>
      </c>
      <c r="J835" s="205">
        <v>700</v>
      </c>
      <c r="K835" s="205"/>
      <c r="L835" s="141" t="s">
        <v>727</v>
      </c>
      <c r="M835" s="166">
        <v>42093</v>
      </c>
      <c r="N835" s="166">
        <v>42111</v>
      </c>
      <c r="O835" s="189" t="s">
        <v>1566</v>
      </c>
      <c r="P835" s="180"/>
      <c r="Q835" s="180"/>
      <c r="R835" s="180"/>
      <c r="S835" s="180"/>
      <c r="T835" s="146" t="s">
        <v>1</v>
      </c>
    </row>
    <row r="836" spans="1:20" ht="15" hidden="1" customHeight="1" x14ac:dyDescent="0.25">
      <c r="A836" s="77">
        <v>829</v>
      </c>
      <c r="B836" s="77" t="s">
        <v>137</v>
      </c>
      <c r="C836" s="141">
        <v>52894</v>
      </c>
      <c r="D836" s="376"/>
      <c r="E836" s="141"/>
      <c r="F836" s="146" t="s">
        <v>1571</v>
      </c>
      <c r="G836" s="473">
        <v>42089</v>
      </c>
      <c r="H836" s="166">
        <v>42089</v>
      </c>
      <c r="I836" s="68">
        <v>530</v>
      </c>
      <c r="J836" s="205">
        <v>636</v>
      </c>
      <c r="K836" s="205"/>
      <c r="L836" s="141" t="s">
        <v>16</v>
      </c>
      <c r="M836" s="166">
        <v>42093</v>
      </c>
      <c r="N836" s="166">
        <v>42111</v>
      </c>
      <c r="O836" s="313" t="s">
        <v>3075</v>
      </c>
      <c r="P836" s="146"/>
      <c r="Q836" s="146"/>
      <c r="R836" s="146"/>
      <c r="S836" s="146"/>
      <c r="T836" s="146"/>
    </row>
    <row r="837" spans="1:20" ht="15" hidden="1" customHeight="1" x14ac:dyDescent="0.25">
      <c r="A837" s="77">
        <v>830</v>
      </c>
      <c r="B837" s="77" t="s">
        <v>3660</v>
      </c>
      <c r="C837" s="141">
        <v>2</v>
      </c>
      <c r="D837" s="376"/>
      <c r="E837" s="141"/>
      <c r="F837" s="146" t="s">
        <v>1574</v>
      </c>
      <c r="G837" s="473">
        <v>42090</v>
      </c>
      <c r="H837" s="166">
        <v>42090</v>
      </c>
      <c r="I837" s="68">
        <v>4655</v>
      </c>
      <c r="J837" s="205">
        <v>4655</v>
      </c>
      <c r="K837" s="205"/>
      <c r="L837" s="141" t="s">
        <v>727</v>
      </c>
      <c r="M837" s="166">
        <v>42121</v>
      </c>
      <c r="N837" s="166">
        <v>42094</v>
      </c>
      <c r="O837" s="189" t="s">
        <v>1572</v>
      </c>
      <c r="P837" s="146"/>
      <c r="Q837" s="146"/>
      <c r="R837" s="146"/>
      <c r="S837" s="146"/>
      <c r="T837" s="146" t="s">
        <v>1</v>
      </c>
    </row>
    <row r="838" spans="1:20" ht="15" hidden="1" customHeight="1" x14ac:dyDescent="0.25">
      <c r="A838" s="77">
        <v>831</v>
      </c>
      <c r="B838" s="77" t="s">
        <v>1876</v>
      </c>
      <c r="C838" s="141">
        <v>2</v>
      </c>
      <c r="D838" s="376"/>
      <c r="E838" s="141"/>
      <c r="F838" s="146" t="s">
        <v>1575</v>
      </c>
      <c r="G838" s="473">
        <v>42087</v>
      </c>
      <c r="H838" s="166">
        <v>42087</v>
      </c>
      <c r="I838" s="68">
        <v>800</v>
      </c>
      <c r="J838" s="205">
        <v>800</v>
      </c>
      <c r="K838" s="205"/>
      <c r="L838" s="141" t="s">
        <v>16</v>
      </c>
      <c r="M838" s="166">
        <v>42118</v>
      </c>
      <c r="N838" s="166">
        <v>42128</v>
      </c>
      <c r="O838" s="189" t="s">
        <v>1708</v>
      </c>
      <c r="P838" s="146"/>
      <c r="Q838" s="146"/>
      <c r="R838" s="146">
        <v>800</v>
      </c>
      <c r="S838" s="146"/>
      <c r="T838" s="146"/>
    </row>
    <row r="839" spans="1:20" ht="30" hidden="1" customHeight="1" x14ac:dyDescent="0.25">
      <c r="A839" s="77">
        <v>832</v>
      </c>
      <c r="B839" s="77" t="s">
        <v>1630</v>
      </c>
      <c r="C839" s="141" t="s">
        <v>1576</v>
      </c>
      <c r="D839" s="376"/>
      <c r="E839" s="141"/>
      <c r="F839" s="146" t="s">
        <v>1577</v>
      </c>
      <c r="G839" s="473">
        <v>42069</v>
      </c>
      <c r="H839" s="166">
        <v>42069</v>
      </c>
      <c r="I839" s="68">
        <v>1250</v>
      </c>
      <c r="J839" s="205">
        <v>1250</v>
      </c>
      <c r="K839" s="205"/>
      <c r="L839" s="141" t="s">
        <v>28</v>
      </c>
      <c r="M839" s="166">
        <v>42100</v>
      </c>
      <c r="N839" s="166">
        <v>42094</v>
      </c>
      <c r="O839" s="189" t="s">
        <v>1578</v>
      </c>
      <c r="P839" s="146"/>
      <c r="Q839" s="146"/>
      <c r="R839" s="146"/>
      <c r="S839" s="146"/>
      <c r="T839" s="146" t="s">
        <v>1</v>
      </c>
    </row>
    <row r="840" spans="1:20" ht="30" hidden="1" customHeight="1" x14ac:dyDescent="0.25">
      <c r="A840" s="74">
        <v>833</v>
      </c>
      <c r="B840" s="74" t="s">
        <v>35</v>
      </c>
      <c r="C840" s="143" t="s">
        <v>2030</v>
      </c>
      <c r="D840" s="376"/>
      <c r="E840" s="141"/>
      <c r="F840" s="146" t="s">
        <v>3832</v>
      </c>
      <c r="G840" s="473">
        <v>41913</v>
      </c>
      <c r="H840" s="166">
        <v>41913</v>
      </c>
      <c r="I840" s="68">
        <v>17506.740000000002</v>
      </c>
      <c r="J840" s="205">
        <v>17506.740000000002</v>
      </c>
      <c r="K840" s="205"/>
      <c r="L840" s="146" t="s">
        <v>16</v>
      </c>
      <c r="M840" s="166">
        <v>42093</v>
      </c>
      <c r="N840" s="166">
        <v>42191</v>
      </c>
      <c r="O840" s="313" t="s">
        <v>2108</v>
      </c>
      <c r="P840" s="146"/>
      <c r="Q840" s="146"/>
      <c r="R840" s="146"/>
      <c r="S840" s="146"/>
      <c r="T840" s="146"/>
    </row>
    <row r="841" spans="1:20" ht="30" hidden="1" customHeight="1" x14ac:dyDescent="0.25">
      <c r="A841" s="74">
        <v>834</v>
      </c>
      <c r="B841" s="74" t="s">
        <v>35</v>
      </c>
      <c r="C841" s="144" t="s">
        <v>2022</v>
      </c>
      <c r="D841" s="376"/>
      <c r="E841" s="141"/>
      <c r="F841" s="43" t="s">
        <v>3823</v>
      </c>
      <c r="G841" s="473">
        <v>42069</v>
      </c>
      <c r="H841" s="166">
        <v>42069</v>
      </c>
      <c r="I841" s="68">
        <v>888.93</v>
      </c>
      <c r="J841" s="205">
        <v>888.93</v>
      </c>
      <c r="K841" s="205"/>
      <c r="L841" s="146" t="s">
        <v>16</v>
      </c>
      <c r="M841" s="166">
        <v>42093</v>
      </c>
      <c r="N841" s="166">
        <v>42186</v>
      </c>
      <c r="O841" s="313" t="s">
        <v>2025</v>
      </c>
      <c r="P841" s="146"/>
      <c r="Q841" s="146"/>
      <c r="R841" s="146"/>
      <c r="S841" s="146"/>
      <c r="T841" s="146"/>
    </row>
    <row r="842" spans="1:20" ht="30" hidden="1" customHeight="1" x14ac:dyDescent="0.25">
      <c r="A842" s="74">
        <v>835</v>
      </c>
      <c r="B842" s="74" t="s">
        <v>35</v>
      </c>
      <c r="C842" s="144" t="s">
        <v>2021</v>
      </c>
      <c r="D842" s="376"/>
      <c r="E842" s="141"/>
      <c r="F842" s="146" t="s">
        <v>3844</v>
      </c>
      <c r="G842" s="473">
        <v>42069</v>
      </c>
      <c r="H842" s="166">
        <v>42069</v>
      </c>
      <c r="I842" s="68">
        <v>363</v>
      </c>
      <c r="J842" s="205">
        <v>363</v>
      </c>
      <c r="K842" s="205"/>
      <c r="L842" s="146" t="s">
        <v>16</v>
      </c>
      <c r="M842" s="166">
        <v>42185</v>
      </c>
      <c r="N842" s="166">
        <v>42186</v>
      </c>
      <c r="O842" s="313" t="s">
        <v>2024</v>
      </c>
      <c r="P842" s="146"/>
      <c r="Q842" s="146"/>
      <c r="R842" s="146"/>
      <c r="S842" s="146"/>
      <c r="T842" s="146"/>
    </row>
    <row r="843" spans="1:20" ht="30" hidden="1" customHeight="1" x14ac:dyDescent="0.25">
      <c r="A843" s="77">
        <v>836</v>
      </c>
      <c r="B843" s="77" t="s">
        <v>48</v>
      </c>
      <c r="C843" s="141">
        <v>64951</v>
      </c>
      <c r="D843" s="376"/>
      <c r="E843" s="141"/>
      <c r="F843" s="146" t="s">
        <v>1579</v>
      </c>
      <c r="G843" s="473">
        <v>42082</v>
      </c>
      <c r="H843" s="166">
        <v>42082</v>
      </c>
      <c r="I843" s="68">
        <v>327.24</v>
      </c>
      <c r="J843" s="205">
        <v>359.6</v>
      </c>
      <c r="K843" s="205"/>
      <c r="L843" s="141" t="s">
        <v>727</v>
      </c>
      <c r="M843" s="166">
        <v>42113</v>
      </c>
      <c r="N843" s="166">
        <v>42128</v>
      </c>
      <c r="O843" s="189" t="s">
        <v>1663</v>
      </c>
      <c r="P843" s="146"/>
      <c r="Q843" s="146"/>
      <c r="R843" s="146"/>
      <c r="S843" s="146"/>
      <c r="T843" s="146" t="s">
        <v>1</v>
      </c>
    </row>
    <row r="844" spans="1:20" ht="30" hidden="1" customHeight="1" x14ac:dyDescent="0.25">
      <c r="A844" s="77">
        <v>837</v>
      </c>
      <c r="B844" s="77" t="s">
        <v>48</v>
      </c>
      <c r="C844" s="141">
        <v>64981</v>
      </c>
      <c r="D844" s="376"/>
      <c r="E844" s="141"/>
      <c r="F844" s="146" t="s">
        <v>1580</v>
      </c>
      <c r="G844" s="473">
        <v>42083</v>
      </c>
      <c r="H844" s="166">
        <v>42083</v>
      </c>
      <c r="I844" s="68">
        <v>81.81</v>
      </c>
      <c r="J844" s="205">
        <v>89.9</v>
      </c>
      <c r="K844" s="205"/>
      <c r="L844" s="141" t="s">
        <v>727</v>
      </c>
      <c r="M844" s="166">
        <v>42114</v>
      </c>
      <c r="N844" s="166">
        <v>42128</v>
      </c>
      <c r="O844" s="189" t="s">
        <v>1664</v>
      </c>
      <c r="P844" s="146"/>
      <c r="Q844" s="146"/>
      <c r="R844" s="146"/>
      <c r="S844" s="146"/>
      <c r="T844" s="146" t="s">
        <v>1</v>
      </c>
    </row>
    <row r="845" spans="1:20" ht="15" hidden="1" customHeight="1" x14ac:dyDescent="0.25">
      <c r="A845" s="74">
        <v>838</v>
      </c>
      <c r="B845" s="74" t="s">
        <v>1581</v>
      </c>
      <c r="C845" s="141">
        <v>15163</v>
      </c>
      <c r="D845" s="376"/>
      <c r="E845" s="141"/>
      <c r="F845" s="146" t="s">
        <v>1582</v>
      </c>
      <c r="G845" s="473">
        <v>42086</v>
      </c>
      <c r="H845" s="166">
        <v>42086</v>
      </c>
      <c r="I845" s="68">
        <v>1495.03</v>
      </c>
      <c r="J845" s="205">
        <v>1495.03</v>
      </c>
      <c r="K845" s="205"/>
      <c r="L845" s="146" t="s">
        <v>28</v>
      </c>
      <c r="M845" s="166">
        <v>42139</v>
      </c>
      <c r="N845" s="166">
        <v>42170</v>
      </c>
      <c r="O845" s="190" t="s">
        <v>1786</v>
      </c>
      <c r="P845" s="146"/>
      <c r="Q845" s="146"/>
      <c r="R845" s="146"/>
      <c r="S845" s="146" t="s">
        <v>1583</v>
      </c>
      <c r="T845" s="146"/>
    </row>
    <row r="846" spans="1:20" ht="15" hidden="1" customHeight="1" x14ac:dyDescent="0.25">
      <c r="A846" s="77">
        <v>839</v>
      </c>
      <c r="B846" s="77" t="s">
        <v>26</v>
      </c>
      <c r="C846" s="141">
        <v>100697</v>
      </c>
      <c r="D846" s="376"/>
      <c r="E846" s="141"/>
      <c r="F846" s="146" t="s">
        <v>1585</v>
      </c>
      <c r="G846" s="473">
        <v>42094</v>
      </c>
      <c r="H846" s="166">
        <v>42094</v>
      </c>
      <c r="I846" s="68">
        <v>7459.29</v>
      </c>
      <c r="J846" s="205">
        <v>7459.29</v>
      </c>
      <c r="K846" s="205"/>
      <c r="L846" s="141" t="s">
        <v>16</v>
      </c>
      <c r="M846" s="166">
        <v>42104</v>
      </c>
      <c r="N846" s="166">
        <v>42109</v>
      </c>
      <c r="O846" s="189" t="s">
        <v>1900</v>
      </c>
      <c r="P846" s="146"/>
      <c r="Q846" s="146"/>
      <c r="R846" s="146"/>
      <c r="S846" s="146"/>
      <c r="T846" s="146"/>
    </row>
    <row r="847" spans="1:20" ht="15" hidden="1" customHeight="1" x14ac:dyDescent="0.25">
      <c r="A847" s="74">
        <v>840</v>
      </c>
      <c r="B847" s="74" t="s">
        <v>938</v>
      </c>
      <c r="C847" s="141"/>
      <c r="D847" s="376"/>
      <c r="E847" s="141"/>
      <c r="F847" s="146" t="s">
        <v>1586</v>
      </c>
      <c r="G847" s="473">
        <v>42094</v>
      </c>
      <c r="H847" s="166">
        <v>42094</v>
      </c>
      <c r="I847" s="68">
        <v>1850</v>
      </c>
      <c r="J847" s="205">
        <v>1850</v>
      </c>
      <c r="K847" s="205"/>
      <c r="L847" s="141" t="s">
        <v>16</v>
      </c>
      <c r="M847" s="166" t="s">
        <v>634</v>
      </c>
      <c r="N847" s="166">
        <v>42094</v>
      </c>
      <c r="O847" s="313" t="s">
        <v>2772</v>
      </c>
      <c r="P847" s="146"/>
      <c r="Q847" s="146"/>
      <c r="R847" s="146"/>
      <c r="S847" s="146"/>
      <c r="T847" s="146"/>
    </row>
    <row r="848" spans="1:20" ht="15" hidden="1" customHeight="1" x14ac:dyDescent="0.25">
      <c r="A848" s="77">
        <v>841</v>
      </c>
      <c r="B848" s="77" t="s">
        <v>36</v>
      </c>
      <c r="C848" s="141" t="s">
        <v>1587</v>
      </c>
      <c r="D848" s="376"/>
      <c r="E848" s="141"/>
      <c r="F848" s="146" t="s">
        <v>1586</v>
      </c>
      <c r="G848" s="473">
        <v>42095</v>
      </c>
      <c r="H848" s="166">
        <v>42095</v>
      </c>
      <c r="I848" s="68">
        <v>67.349999999999994</v>
      </c>
      <c r="J848" s="205">
        <v>80.819999999999993</v>
      </c>
      <c r="K848" s="205"/>
      <c r="L848" s="141" t="s">
        <v>34</v>
      </c>
      <c r="M848" s="166">
        <v>42095</v>
      </c>
      <c r="N848" s="166" t="s">
        <v>5094</v>
      </c>
      <c r="O848" s="303"/>
      <c r="P848" s="146"/>
      <c r="Q848" s="146"/>
      <c r="R848" s="146"/>
      <c r="S848" s="146"/>
      <c r="T848" s="146"/>
    </row>
    <row r="849" spans="1:20" ht="15" hidden="1" customHeight="1" x14ac:dyDescent="0.25">
      <c r="A849" s="77">
        <v>842</v>
      </c>
      <c r="B849" s="77" t="s">
        <v>39</v>
      </c>
      <c r="C849" s="141" t="s">
        <v>1588</v>
      </c>
      <c r="D849" s="376"/>
      <c r="E849" s="141"/>
      <c r="F849" s="146" t="s">
        <v>1430</v>
      </c>
      <c r="G849" s="473">
        <v>42094</v>
      </c>
      <c r="H849" s="166">
        <v>42094</v>
      </c>
      <c r="I849" s="68">
        <v>88.72</v>
      </c>
      <c r="J849" s="205">
        <v>106.45</v>
      </c>
      <c r="K849" s="205"/>
      <c r="L849" s="141" t="s">
        <v>34</v>
      </c>
      <c r="M849" s="166">
        <v>42104</v>
      </c>
      <c r="N849" s="166">
        <v>42104</v>
      </c>
      <c r="O849" s="303"/>
      <c r="P849" s="146"/>
      <c r="Q849" s="146"/>
      <c r="R849" s="146"/>
      <c r="S849" s="146"/>
      <c r="T849" s="146"/>
    </row>
    <row r="850" spans="1:20" ht="30" hidden="1" customHeight="1" x14ac:dyDescent="0.25">
      <c r="A850" s="77">
        <v>843</v>
      </c>
      <c r="B850" s="77" t="s">
        <v>416</v>
      </c>
      <c r="C850" s="141" t="s">
        <v>1589</v>
      </c>
      <c r="D850" s="376"/>
      <c r="E850" s="141"/>
      <c r="F850" s="146" t="s">
        <v>1590</v>
      </c>
      <c r="G850" s="473">
        <v>42079</v>
      </c>
      <c r="H850" s="166">
        <v>42079</v>
      </c>
      <c r="I850" s="68">
        <v>1420</v>
      </c>
      <c r="J850" s="205">
        <v>1704</v>
      </c>
      <c r="K850" s="205"/>
      <c r="L850" s="141" t="s">
        <v>16</v>
      </c>
      <c r="M850" s="166">
        <v>42101</v>
      </c>
      <c r="N850" s="166">
        <v>42101</v>
      </c>
      <c r="O850" s="303"/>
      <c r="P850" s="146"/>
      <c r="Q850" s="146"/>
      <c r="R850" s="146"/>
      <c r="S850" s="146"/>
      <c r="T850" s="146"/>
    </row>
    <row r="851" spans="1:20" ht="30" hidden="1" customHeight="1" x14ac:dyDescent="0.25">
      <c r="A851" s="77">
        <v>844</v>
      </c>
      <c r="B851" s="74" t="s">
        <v>4413</v>
      </c>
      <c r="C851" s="141">
        <v>34094550</v>
      </c>
      <c r="D851" s="376"/>
      <c r="E851" s="141"/>
      <c r="F851" s="146" t="s">
        <v>1591</v>
      </c>
      <c r="G851" s="473">
        <v>42088</v>
      </c>
      <c r="H851" s="166">
        <v>42088</v>
      </c>
      <c r="I851" s="68">
        <v>1157.55</v>
      </c>
      <c r="J851" s="205">
        <v>1389.06</v>
      </c>
      <c r="K851" s="205"/>
      <c r="L851" s="141" t="s">
        <v>34</v>
      </c>
      <c r="M851" s="166">
        <v>42124</v>
      </c>
      <c r="N851" s="166">
        <v>42124</v>
      </c>
      <c r="O851" s="189" t="s">
        <v>1940</v>
      </c>
      <c r="P851" s="146"/>
      <c r="Q851" s="146"/>
      <c r="R851" s="146"/>
      <c r="S851" s="146"/>
      <c r="T851" s="146"/>
    </row>
    <row r="852" spans="1:20" ht="15" hidden="1" customHeight="1" x14ac:dyDescent="0.25">
      <c r="A852" s="77">
        <v>845</v>
      </c>
      <c r="B852" s="77" t="s">
        <v>144</v>
      </c>
      <c r="C852" s="141" t="s">
        <v>1592</v>
      </c>
      <c r="D852" s="376"/>
      <c r="E852" s="141"/>
      <c r="F852" s="146" t="s">
        <v>1593</v>
      </c>
      <c r="G852" s="473">
        <v>42094</v>
      </c>
      <c r="H852" s="166">
        <v>42094</v>
      </c>
      <c r="I852" s="68">
        <v>980</v>
      </c>
      <c r="J852" s="205">
        <v>980</v>
      </c>
      <c r="K852" s="98"/>
      <c r="L852" s="146" t="s">
        <v>727</v>
      </c>
      <c r="M852" s="166">
        <v>42139</v>
      </c>
      <c r="N852" s="166">
        <v>42185</v>
      </c>
      <c r="O852" s="190" t="s">
        <v>1785</v>
      </c>
      <c r="P852" s="146"/>
      <c r="Q852" s="146"/>
      <c r="R852" s="146"/>
      <c r="S852" s="146"/>
      <c r="T852" s="146" t="s">
        <v>1</v>
      </c>
    </row>
    <row r="853" spans="1:20" ht="15" hidden="1" customHeight="1" x14ac:dyDescent="0.25">
      <c r="A853" s="77">
        <v>846</v>
      </c>
      <c r="B853" s="77" t="s">
        <v>500</v>
      </c>
      <c r="C853" s="141" t="s">
        <v>1594</v>
      </c>
      <c r="D853" s="376"/>
      <c r="E853" s="141"/>
      <c r="F853" s="146" t="s">
        <v>1595</v>
      </c>
      <c r="G853" s="473">
        <v>42096</v>
      </c>
      <c r="H853" s="166">
        <v>42096</v>
      </c>
      <c r="I853" s="68">
        <v>2647.2</v>
      </c>
      <c r="J853" s="205">
        <v>3176.64</v>
      </c>
      <c r="K853" s="205"/>
      <c r="L853" s="141" t="s">
        <v>16</v>
      </c>
      <c r="M853" s="166">
        <v>42096</v>
      </c>
      <c r="N853" s="166">
        <v>42110</v>
      </c>
      <c r="O853" s="303" t="s">
        <v>1692</v>
      </c>
      <c r="P853" s="146"/>
      <c r="Q853" s="146"/>
      <c r="R853" s="146"/>
      <c r="S853" s="146"/>
      <c r="T853" s="146"/>
    </row>
    <row r="854" spans="1:20" ht="15" hidden="1" customHeight="1" x14ac:dyDescent="0.25">
      <c r="A854" s="77">
        <v>847</v>
      </c>
      <c r="B854" s="77" t="s">
        <v>448</v>
      </c>
      <c r="C854" s="141">
        <v>54762846</v>
      </c>
      <c r="D854" s="376"/>
      <c r="E854" s="141"/>
      <c r="F854" s="146" t="s">
        <v>1586</v>
      </c>
      <c r="G854" s="473">
        <v>42095</v>
      </c>
      <c r="H854" s="166">
        <v>42095</v>
      </c>
      <c r="I854" s="68">
        <v>906.58</v>
      </c>
      <c r="J854" s="205">
        <v>1064.82</v>
      </c>
      <c r="K854" s="205"/>
      <c r="L854" s="141" t="s">
        <v>34</v>
      </c>
      <c r="M854" s="166">
        <v>42097</v>
      </c>
      <c r="N854" s="166" t="s">
        <v>5094</v>
      </c>
      <c r="O854" s="303"/>
      <c r="P854" s="146"/>
      <c r="Q854" s="146"/>
      <c r="R854" s="146"/>
      <c r="S854" s="146"/>
      <c r="T854" s="146"/>
    </row>
    <row r="855" spans="1:20" ht="15" hidden="1" customHeight="1" x14ac:dyDescent="0.25">
      <c r="A855" s="77">
        <v>848</v>
      </c>
      <c r="B855" s="77" t="s">
        <v>427</v>
      </c>
      <c r="C855" s="141" t="s">
        <v>1596</v>
      </c>
      <c r="D855" s="376"/>
      <c r="E855" s="141"/>
      <c r="F855" s="146" t="s">
        <v>1597</v>
      </c>
      <c r="G855" s="473">
        <v>42094</v>
      </c>
      <c r="H855" s="166">
        <v>42094</v>
      </c>
      <c r="I855" s="68">
        <v>91</v>
      </c>
      <c r="J855" s="205">
        <v>109.2</v>
      </c>
      <c r="K855" s="205"/>
      <c r="L855" s="141" t="s">
        <v>16</v>
      </c>
      <c r="M855" s="166">
        <v>42124</v>
      </c>
      <c r="N855" s="166">
        <v>42124</v>
      </c>
      <c r="O855" s="303"/>
      <c r="P855" s="146"/>
      <c r="Q855" s="146"/>
      <c r="R855" s="146"/>
      <c r="S855" s="146"/>
      <c r="T855" s="146"/>
    </row>
    <row r="856" spans="1:20" ht="30" hidden="1" customHeight="1" x14ac:dyDescent="0.25">
      <c r="A856" s="77">
        <v>849</v>
      </c>
      <c r="B856" s="77" t="s">
        <v>59</v>
      </c>
      <c r="C856" s="141" t="s">
        <v>1608</v>
      </c>
      <c r="D856" s="376"/>
      <c r="E856" s="141"/>
      <c r="F856" s="146" t="s">
        <v>1609</v>
      </c>
      <c r="G856" s="473">
        <v>42094</v>
      </c>
      <c r="H856" s="166">
        <v>42094</v>
      </c>
      <c r="I856" s="68">
        <v>148.74</v>
      </c>
      <c r="J856" s="205">
        <v>178.49</v>
      </c>
      <c r="K856" s="205"/>
      <c r="L856" s="141" t="s">
        <v>16</v>
      </c>
      <c r="M856" s="166">
        <v>42124</v>
      </c>
      <c r="N856" s="166">
        <v>42124</v>
      </c>
      <c r="O856" s="189" t="s">
        <v>1707</v>
      </c>
      <c r="P856" s="146"/>
      <c r="Q856" s="146"/>
      <c r="R856" s="146"/>
      <c r="S856" s="146"/>
      <c r="T856" s="146"/>
    </row>
    <row r="857" spans="1:20" ht="15" hidden="1" customHeight="1" x14ac:dyDescent="0.25">
      <c r="A857" s="77">
        <v>850</v>
      </c>
      <c r="B857" s="77" t="s">
        <v>968</v>
      </c>
      <c r="C857" s="141">
        <v>117028</v>
      </c>
      <c r="D857" s="376"/>
      <c r="E857" s="141"/>
      <c r="F857" s="146" t="s">
        <v>1610</v>
      </c>
      <c r="G857" s="473">
        <v>42094</v>
      </c>
      <c r="H857" s="166">
        <v>42094</v>
      </c>
      <c r="I857" s="68">
        <v>572.89</v>
      </c>
      <c r="J857" s="205">
        <v>687.47</v>
      </c>
      <c r="K857" s="205"/>
      <c r="L857" s="141" t="s">
        <v>16</v>
      </c>
      <c r="M857" s="166">
        <v>42124</v>
      </c>
      <c r="N857" s="166">
        <v>42124</v>
      </c>
      <c r="O857" s="189" t="s">
        <v>1709</v>
      </c>
      <c r="P857" s="146"/>
      <c r="Q857" s="146"/>
      <c r="R857" s="146"/>
      <c r="S857" s="146"/>
      <c r="T857" s="146"/>
    </row>
    <row r="858" spans="1:20" ht="45" hidden="1" customHeight="1" x14ac:dyDescent="0.25">
      <c r="A858" s="77">
        <v>851</v>
      </c>
      <c r="B858" s="77" t="s">
        <v>1400</v>
      </c>
      <c r="C858" s="141" t="s">
        <v>1611</v>
      </c>
      <c r="D858" s="376"/>
      <c r="E858" s="141"/>
      <c r="F858" s="146" t="s">
        <v>1612</v>
      </c>
      <c r="G858" s="473">
        <v>42094</v>
      </c>
      <c r="H858" s="166">
        <v>42094</v>
      </c>
      <c r="I858" s="68">
        <v>832.5</v>
      </c>
      <c r="J858" s="205">
        <v>999</v>
      </c>
      <c r="K858" s="205"/>
      <c r="L858" s="141" t="s">
        <v>16</v>
      </c>
      <c r="M858" s="166">
        <v>42124</v>
      </c>
      <c r="N858" s="166">
        <v>42124</v>
      </c>
      <c r="O858" s="189" t="s">
        <v>1632</v>
      </c>
      <c r="P858" s="146" t="s">
        <v>837</v>
      </c>
      <c r="Q858" s="146"/>
      <c r="R858" s="146"/>
      <c r="S858" s="146"/>
      <c r="T858" s="146"/>
    </row>
    <row r="859" spans="1:20" ht="15" hidden="1" customHeight="1" x14ac:dyDescent="0.25">
      <c r="A859" s="77">
        <v>852</v>
      </c>
      <c r="B859" s="77" t="s">
        <v>1400</v>
      </c>
      <c r="C859" s="141" t="s">
        <v>1613</v>
      </c>
      <c r="D859" s="376"/>
      <c r="E859" s="141"/>
      <c r="F859" s="146" t="s">
        <v>1614</v>
      </c>
      <c r="G859" s="473">
        <v>42094</v>
      </c>
      <c r="H859" s="166">
        <v>42094</v>
      </c>
      <c r="I859" s="68">
        <v>180</v>
      </c>
      <c r="J859" s="205">
        <v>264</v>
      </c>
      <c r="K859" s="205"/>
      <c r="L859" s="141" t="s">
        <v>16</v>
      </c>
      <c r="M859" s="166">
        <v>42124</v>
      </c>
      <c r="N859" s="166">
        <v>42124</v>
      </c>
      <c r="O859" s="303"/>
      <c r="P859" s="146"/>
      <c r="Q859" s="146"/>
      <c r="R859" s="146"/>
      <c r="S859" s="146"/>
      <c r="T859" s="146"/>
    </row>
    <row r="860" spans="1:20" ht="15" hidden="1" customHeight="1" x14ac:dyDescent="0.25">
      <c r="A860" s="77">
        <v>853</v>
      </c>
      <c r="B860" s="77" t="s">
        <v>84</v>
      </c>
      <c r="C860" s="141">
        <v>138632</v>
      </c>
      <c r="D860" s="376"/>
      <c r="E860" s="141"/>
      <c r="F860" s="146" t="s">
        <v>1615</v>
      </c>
      <c r="G860" s="473">
        <v>42094</v>
      </c>
      <c r="H860" s="166">
        <v>42094</v>
      </c>
      <c r="I860" s="137">
        <f>+J860*1.381</f>
        <v>69.05</v>
      </c>
      <c r="J860" s="208">
        <v>50</v>
      </c>
      <c r="K860" s="208"/>
      <c r="L860" s="141" t="s">
        <v>727</v>
      </c>
      <c r="M860" s="166">
        <v>42124</v>
      </c>
      <c r="N860" s="164">
        <v>42128</v>
      </c>
      <c r="O860" s="189" t="s">
        <v>1643</v>
      </c>
      <c r="P860" s="146"/>
      <c r="Q860" s="146"/>
      <c r="R860" s="146"/>
      <c r="S860" s="146"/>
      <c r="T860" s="146" t="s">
        <v>1</v>
      </c>
    </row>
    <row r="861" spans="1:20" ht="15" hidden="1" customHeight="1" x14ac:dyDescent="0.25">
      <c r="A861" s="77">
        <v>854</v>
      </c>
      <c r="B861" s="77" t="s">
        <v>84</v>
      </c>
      <c r="C861" s="141">
        <v>138631</v>
      </c>
      <c r="D861" s="376"/>
      <c r="E861" s="141"/>
      <c r="F861" s="146" t="s">
        <v>1616</v>
      </c>
      <c r="G861" s="473">
        <v>42094</v>
      </c>
      <c r="H861" s="166">
        <v>42094</v>
      </c>
      <c r="I861" s="137">
        <f>+J861*1.381</f>
        <v>69.05</v>
      </c>
      <c r="J861" s="208">
        <v>50</v>
      </c>
      <c r="K861" s="208"/>
      <c r="L861" s="141" t="s">
        <v>727</v>
      </c>
      <c r="M861" s="166">
        <v>42124</v>
      </c>
      <c r="N861" s="164">
        <v>42128</v>
      </c>
      <c r="O861" s="189" t="s">
        <v>1642</v>
      </c>
      <c r="P861" s="146"/>
      <c r="Q861" s="146"/>
      <c r="R861" s="146"/>
      <c r="S861" s="146"/>
      <c r="T861" s="146" t="s">
        <v>1</v>
      </c>
    </row>
    <row r="862" spans="1:20" ht="15" hidden="1" customHeight="1" x14ac:dyDescent="0.25">
      <c r="A862" s="77">
        <v>855</v>
      </c>
      <c r="B862" s="77" t="s">
        <v>84</v>
      </c>
      <c r="C862" s="141">
        <v>138630</v>
      </c>
      <c r="D862" s="376"/>
      <c r="E862" s="141"/>
      <c r="F862" s="146" t="s">
        <v>1617</v>
      </c>
      <c r="G862" s="473">
        <v>42094</v>
      </c>
      <c r="H862" s="166">
        <v>42094</v>
      </c>
      <c r="I862" s="137">
        <f>+J862*1.381</f>
        <v>69.05</v>
      </c>
      <c r="J862" s="208">
        <v>50</v>
      </c>
      <c r="K862" s="208"/>
      <c r="L862" s="141" t="s">
        <v>727</v>
      </c>
      <c r="M862" s="166">
        <v>42124</v>
      </c>
      <c r="N862" s="164">
        <v>42128</v>
      </c>
      <c r="O862" s="189" t="s">
        <v>1641</v>
      </c>
      <c r="P862" s="146"/>
      <c r="Q862" s="146"/>
      <c r="R862" s="146"/>
      <c r="S862" s="146"/>
      <c r="T862" s="146" t="s">
        <v>1</v>
      </c>
    </row>
    <row r="863" spans="1:20" ht="15" hidden="1" customHeight="1" x14ac:dyDescent="0.25">
      <c r="A863" s="77">
        <v>856</v>
      </c>
      <c r="B863" s="77" t="s">
        <v>84</v>
      </c>
      <c r="C863" s="141">
        <v>138635</v>
      </c>
      <c r="D863" s="376"/>
      <c r="E863" s="141"/>
      <c r="F863" s="146" t="s">
        <v>1618</v>
      </c>
      <c r="G863" s="473">
        <v>42094</v>
      </c>
      <c r="H863" s="166">
        <v>42094</v>
      </c>
      <c r="I863" s="137">
        <f>+J863*1.381</f>
        <v>29.001000000000001</v>
      </c>
      <c r="J863" s="208">
        <v>21</v>
      </c>
      <c r="K863" s="208"/>
      <c r="L863" s="141" t="s">
        <v>727</v>
      </c>
      <c r="M863" s="166">
        <v>42124</v>
      </c>
      <c r="N863" s="164">
        <v>42128</v>
      </c>
      <c r="O863" s="189" t="s">
        <v>1640</v>
      </c>
      <c r="P863" s="146"/>
      <c r="Q863" s="146"/>
      <c r="R863" s="146"/>
      <c r="S863" s="146"/>
      <c r="T863" s="146" t="s">
        <v>1</v>
      </c>
    </row>
    <row r="864" spans="1:20" ht="15" hidden="1" customHeight="1" x14ac:dyDescent="0.25">
      <c r="A864" s="77">
        <v>857</v>
      </c>
      <c r="B864" s="77" t="s">
        <v>427</v>
      </c>
      <c r="C864" s="141" t="s">
        <v>1619</v>
      </c>
      <c r="D864" s="376"/>
      <c r="E864" s="141"/>
      <c r="F864" s="146" t="s">
        <v>1620</v>
      </c>
      <c r="G864" s="473">
        <v>42063</v>
      </c>
      <c r="H864" s="166">
        <v>42063</v>
      </c>
      <c r="I864" s="68">
        <v>91</v>
      </c>
      <c r="J864" s="205">
        <v>109.2</v>
      </c>
      <c r="K864" s="205"/>
      <c r="L864" s="141" t="s">
        <v>16</v>
      </c>
      <c r="M864" s="166">
        <v>42091</v>
      </c>
      <c r="N864" s="166">
        <v>42111</v>
      </c>
      <c r="O864" s="303"/>
      <c r="P864" s="180"/>
      <c r="Q864" s="180"/>
      <c r="R864" s="180"/>
      <c r="S864" s="180"/>
      <c r="T864" s="146"/>
    </row>
    <row r="865" spans="1:23" s="69" customFormat="1" ht="30" hidden="1" customHeight="1" x14ac:dyDescent="0.25">
      <c r="A865" s="77">
        <v>858</v>
      </c>
      <c r="B865" s="77" t="s">
        <v>1394</v>
      </c>
      <c r="C865" s="141" t="s">
        <v>1621</v>
      </c>
      <c r="D865" s="376"/>
      <c r="E865" s="141"/>
      <c r="F865" s="146" t="s">
        <v>1622</v>
      </c>
      <c r="G865" s="473">
        <v>42101</v>
      </c>
      <c r="H865" s="166">
        <v>42101</v>
      </c>
      <c r="I865" s="137">
        <f>+J865*0.888</f>
        <v>9380.8320000000003</v>
      </c>
      <c r="J865" s="381">
        <v>10564</v>
      </c>
      <c r="K865" s="381"/>
      <c r="L865" s="141" t="s">
        <v>16</v>
      </c>
      <c r="M865" s="166">
        <v>42124</v>
      </c>
      <c r="N865" s="166">
        <v>42128</v>
      </c>
      <c r="O865" s="731" t="s">
        <v>2709</v>
      </c>
      <c r="P865" s="146"/>
      <c r="Q865" s="146"/>
      <c r="R865" s="146"/>
      <c r="S865" s="146"/>
      <c r="T865" s="146"/>
      <c r="U865" s="552" t="s">
        <v>1</v>
      </c>
      <c r="W865" s="50"/>
    </row>
    <row r="866" spans="1:23" ht="15" hidden="1" customHeight="1" x14ac:dyDescent="0.25">
      <c r="A866" s="77">
        <v>859</v>
      </c>
      <c r="B866" s="77" t="s">
        <v>84</v>
      </c>
      <c r="C866" s="141">
        <v>138873</v>
      </c>
      <c r="D866" s="376"/>
      <c r="E866" s="141"/>
      <c r="F866" s="146" t="s">
        <v>3449</v>
      </c>
      <c r="G866" s="473">
        <v>42096</v>
      </c>
      <c r="H866" s="166">
        <v>42096</v>
      </c>
      <c r="I866" s="137">
        <f>+J866*1.381</f>
        <v>640.09349999999995</v>
      </c>
      <c r="J866" s="208">
        <v>463.5</v>
      </c>
      <c r="K866" s="208"/>
      <c r="L866" s="146" t="s">
        <v>16</v>
      </c>
      <c r="M866" s="166">
        <v>42126</v>
      </c>
      <c r="N866" s="164">
        <v>42145</v>
      </c>
      <c r="O866" s="189" t="s">
        <v>1639</v>
      </c>
      <c r="P866" s="180"/>
      <c r="Q866" s="180"/>
      <c r="R866" s="180"/>
      <c r="S866" s="180"/>
      <c r="T866" s="146" t="s">
        <v>1</v>
      </c>
    </row>
    <row r="867" spans="1:23" ht="30" hidden="1" customHeight="1" x14ac:dyDescent="0.25">
      <c r="A867" s="74">
        <v>860</v>
      </c>
      <c r="B867" s="74" t="s">
        <v>3994</v>
      </c>
      <c r="C867" s="191">
        <v>2015001</v>
      </c>
      <c r="D867" s="376"/>
      <c r="E867" s="141"/>
      <c r="F867" s="146" t="s">
        <v>1624</v>
      </c>
      <c r="G867" s="473">
        <v>42102</v>
      </c>
      <c r="H867" s="166">
        <v>42102</v>
      </c>
      <c r="I867" s="68">
        <v>450</v>
      </c>
      <c r="J867" s="205">
        <v>450</v>
      </c>
      <c r="K867" s="205"/>
      <c r="L867" s="146" t="s">
        <v>727</v>
      </c>
      <c r="M867" s="166">
        <v>42132</v>
      </c>
      <c r="N867" s="166">
        <v>42156</v>
      </c>
      <c r="O867" s="189" t="s">
        <v>1781</v>
      </c>
      <c r="P867" s="180"/>
      <c r="Q867" s="180"/>
      <c r="R867" s="180"/>
      <c r="S867" s="180"/>
      <c r="T867" s="146" t="s">
        <v>1</v>
      </c>
    </row>
    <row r="868" spans="1:23" ht="30" hidden="1" customHeight="1" x14ac:dyDescent="0.25">
      <c r="A868" s="77">
        <v>861</v>
      </c>
      <c r="B868" s="77" t="s">
        <v>35</v>
      </c>
      <c r="C868" s="144" t="s">
        <v>2021</v>
      </c>
      <c r="D868" s="376"/>
      <c r="E868" s="141"/>
      <c r="F868" s="146" t="s">
        <v>3843</v>
      </c>
      <c r="G868" s="473">
        <v>42081</v>
      </c>
      <c r="H868" s="166">
        <v>42081</v>
      </c>
      <c r="I868" s="68">
        <v>434.93</v>
      </c>
      <c r="J868" s="205">
        <v>434.93</v>
      </c>
      <c r="K868" s="205"/>
      <c r="L868" s="141" t="s">
        <v>16</v>
      </c>
      <c r="M868" s="166">
        <v>42112</v>
      </c>
      <c r="N868" s="166">
        <v>42124</v>
      </c>
      <c r="O868" s="313" t="s">
        <v>2023</v>
      </c>
      <c r="P868" s="146"/>
      <c r="Q868" s="146"/>
      <c r="R868" s="146"/>
      <c r="S868" s="146"/>
      <c r="T868" s="146"/>
    </row>
    <row r="869" spans="1:23" ht="45" hidden="1" customHeight="1" x14ac:dyDescent="0.25">
      <c r="A869" s="74">
        <v>862</v>
      </c>
      <c r="B869" s="74" t="s">
        <v>13</v>
      </c>
      <c r="C869" s="146" t="s">
        <v>1625</v>
      </c>
      <c r="D869" s="376"/>
      <c r="E869" s="141"/>
      <c r="F869" s="146" t="s">
        <v>1345</v>
      </c>
      <c r="G869" s="473">
        <v>42089</v>
      </c>
      <c r="H869" s="166">
        <v>42089</v>
      </c>
      <c r="I869" s="68">
        <v>150</v>
      </c>
      <c r="J869" s="205">
        <v>150</v>
      </c>
      <c r="K869" s="205"/>
      <c r="L869" s="146" t="s">
        <v>16</v>
      </c>
      <c r="M869" s="166">
        <v>42139</v>
      </c>
      <c r="N869" s="166">
        <v>42186</v>
      </c>
      <c r="O869" s="190" t="s">
        <v>1782</v>
      </c>
      <c r="P869" s="146" t="s">
        <v>837</v>
      </c>
      <c r="Q869" s="146"/>
      <c r="R869" s="146"/>
      <c r="S869" s="146"/>
      <c r="T869" s="146"/>
    </row>
    <row r="870" spans="1:23" ht="15" hidden="1" customHeight="1" x14ac:dyDescent="0.25">
      <c r="A870" s="74">
        <v>863</v>
      </c>
      <c r="B870" s="74" t="s">
        <v>1780</v>
      </c>
      <c r="C870" s="141" t="s">
        <v>1626</v>
      </c>
      <c r="D870" s="376"/>
      <c r="E870" s="141"/>
      <c r="F870" s="146" t="s">
        <v>1627</v>
      </c>
      <c r="G870" s="473">
        <v>42087</v>
      </c>
      <c r="H870" s="166">
        <v>42087</v>
      </c>
      <c r="I870" s="68">
        <v>124.9</v>
      </c>
      <c r="J870" s="205">
        <v>149.88</v>
      </c>
      <c r="K870" s="205"/>
      <c r="L870" s="146" t="s">
        <v>16</v>
      </c>
      <c r="M870" s="166">
        <v>42139</v>
      </c>
      <c r="N870" s="166">
        <v>42202</v>
      </c>
      <c r="O870" s="190" t="s">
        <v>1783</v>
      </c>
      <c r="P870" s="146"/>
      <c r="Q870" s="146"/>
      <c r="R870" s="146"/>
      <c r="S870" s="146"/>
      <c r="T870" s="146"/>
    </row>
    <row r="871" spans="1:23" ht="15" hidden="1" customHeight="1" x14ac:dyDescent="0.25">
      <c r="A871" s="77">
        <v>864</v>
      </c>
      <c r="B871" s="77" t="s">
        <v>69</v>
      </c>
      <c r="C871" s="141" t="s">
        <v>1628</v>
      </c>
      <c r="D871" s="376"/>
      <c r="E871" s="141"/>
      <c r="F871" s="146" t="s">
        <v>1629</v>
      </c>
      <c r="G871" s="473">
        <v>42102</v>
      </c>
      <c r="H871" s="166">
        <v>42102</v>
      </c>
      <c r="I871" s="68">
        <v>129.6</v>
      </c>
      <c r="J871" s="205">
        <v>155.52000000000001</v>
      </c>
      <c r="K871" s="205"/>
      <c r="L871" s="141" t="s">
        <v>16</v>
      </c>
      <c r="M871" s="166">
        <v>42102</v>
      </c>
      <c r="N871" s="166">
        <v>42111</v>
      </c>
      <c r="O871" s="303"/>
      <c r="P871" s="146"/>
      <c r="Q871" s="146"/>
      <c r="R871" s="146"/>
      <c r="S871" s="146"/>
      <c r="T871" s="146"/>
    </row>
    <row r="872" spans="1:23" ht="15" hidden="1" customHeight="1" x14ac:dyDescent="0.25">
      <c r="A872" s="74">
        <v>865</v>
      </c>
      <c r="B872" s="74" t="s">
        <v>1442</v>
      </c>
      <c r="C872" s="146">
        <v>150301525</v>
      </c>
      <c r="D872" s="376"/>
      <c r="E872" s="141"/>
      <c r="F872" s="146" t="s">
        <v>3588</v>
      </c>
      <c r="G872" s="473">
        <v>42094</v>
      </c>
      <c r="H872" s="166">
        <v>42094</v>
      </c>
      <c r="I872" s="68">
        <v>20461.39</v>
      </c>
      <c r="J872" s="205">
        <v>20461.39</v>
      </c>
      <c r="K872" s="205"/>
      <c r="L872" s="146" t="s">
        <v>727</v>
      </c>
      <c r="M872" s="166">
        <v>42155</v>
      </c>
      <c r="N872" s="166">
        <v>42172</v>
      </c>
      <c r="O872" s="190" t="s">
        <v>1631</v>
      </c>
      <c r="P872" s="146"/>
      <c r="Q872" s="146"/>
      <c r="R872" s="146"/>
      <c r="S872" s="146"/>
      <c r="T872" s="146"/>
    </row>
    <row r="873" spans="1:23" ht="15" hidden="1" customHeight="1" x14ac:dyDescent="0.25">
      <c r="A873" s="77">
        <v>866</v>
      </c>
      <c r="B873" s="77" t="s">
        <v>84</v>
      </c>
      <c r="C873" s="141">
        <v>139225</v>
      </c>
      <c r="D873" s="376"/>
      <c r="E873" s="141"/>
      <c r="F873" s="146" t="s">
        <v>1633</v>
      </c>
      <c r="G873" s="473">
        <v>42104</v>
      </c>
      <c r="H873" s="166">
        <v>42104</v>
      </c>
      <c r="I873" s="137">
        <f>+J873*1.381</f>
        <v>69.05</v>
      </c>
      <c r="J873" s="208">
        <v>50</v>
      </c>
      <c r="K873" s="208"/>
      <c r="L873" s="146" t="s">
        <v>727</v>
      </c>
      <c r="M873" s="166">
        <v>42134</v>
      </c>
      <c r="N873" s="164">
        <v>42156</v>
      </c>
      <c r="O873" s="189" t="s">
        <v>1636</v>
      </c>
      <c r="P873" s="146"/>
      <c r="Q873" s="146"/>
      <c r="R873" s="146"/>
      <c r="S873" s="146"/>
      <c r="T873" s="146" t="s">
        <v>1</v>
      </c>
    </row>
    <row r="874" spans="1:23" ht="15" hidden="1" customHeight="1" x14ac:dyDescent="0.25">
      <c r="A874" s="77">
        <v>867</v>
      </c>
      <c r="B874" s="77" t="s">
        <v>84</v>
      </c>
      <c r="C874" s="141">
        <v>139226</v>
      </c>
      <c r="D874" s="376"/>
      <c r="E874" s="141"/>
      <c r="F874" s="146" t="s">
        <v>1634</v>
      </c>
      <c r="G874" s="473">
        <v>42104</v>
      </c>
      <c r="H874" s="166">
        <v>42104</v>
      </c>
      <c r="I874" s="137">
        <f>+J874*1.381</f>
        <v>69.05</v>
      </c>
      <c r="J874" s="208">
        <v>50</v>
      </c>
      <c r="K874" s="208"/>
      <c r="L874" s="146" t="s">
        <v>727</v>
      </c>
      <c r="M874" s="166">
        <v>42134</v>
      </c>
      <c r="N874" s="164">
        <v>42156</v>
      </c>
      <c r="O874" s="189" t="s">
        <v>1637</v>
      </c>
      <c r="P874" s="146"/>
      <c r="Q874" s="146"/>
      <c r="R874" s="146"/>
      <c r="S874" s="146"/>
      <c r="T874" s="146" t="s">
        <v>1</v>
      </c>
    </row>
    <row r="875" spans="1:23" ht="15" hidden="1" customHeight="1" x14ac:dyDescent="0.25">
      <c r="A875" s="77">
        <v>868</v>
      </c>
      <c r="B875" s="77" t="s">
        <v>84</v>
      </c>
      <c r="C875" s="141">
        <v>139227</v>
      </c>
      <c r="D875" s="376"/>
      <c r="E875" s="141"/>
      <c r="F875" s="146" t="s">
        <v>1635</v>
      </c>
      <c r="G875" s="473">
        <v>42104</v>
      </c>
      <c r="H875" s="166">
        <v>42104</v>
      </c>
      <c r="I875" s="137">
        <f>+J875*1.381</f>
        <v>69.05</v>
      </c>
      <c r="J875" s="208">
        <v>50</v>
      </c>
      <c r="K875" s="208"/>
      <c r="L875" s="146" t="s">
        <v>727</v>
      </c>
      <c r="M875" s="166">
        <v>42134</v>
      </c>
      <c r="N875" s="164">
        <v>42156</v>
      </c>
      <c r="O875" s="189" t="s">
        <v>1638</v>
      </c>
      <c r="P875" s="146"/>
      <c r="Q875" s="146"/>
      <c r="R875" s="146"/>
      <c r="S875" s="146"/>
      <c r="T875" s="146" t="s">
        <v>1</v>
      </c>
    </row>
    <row r="876" spans="1:23" ht="30" hidden="1" customHeight="1" x14ac:dyDescent="0.25">
      <c r="A876" s="77">
        <v>869</v>
      </c>
      <c r="B876" s="77" t="s">
        <v>1630</v>
      </c>
      <c r="C876" s="141">
        <v>150411</v>
      </c>
      <c r="D876" s="376"/>
      <c r="E876" s="141"/>
      <c r="F876" s="146" t="s">
        <v>1646</v>
      </c>
      <c r="G876" s="473">
        <v>42105</v>
      </c>
      <c r="H876" s="166">
        <v>42105</v>
      </c>
      <c r="I876" s="68">
        <v>5760</v>
      </c>
      <c r="J876" s="205">
        <v>5760</v>
      </c>
      <c r="K876" s="205"/>
      <c r="L876" s="146" t="s">
        <v>28</v>
      </c>
      <c r="M876" s="166">
        <v>42135</v>
      </c>
      <c r="N876" s="166">
        <v>42117</v>
      </c>
      <c r="O876" s="189" t="s">
        <v>1647</v>
      </c>
      <c r="P876" s="146"/>
      <c r="Q876" s="146"/>
      <c r="R876" s="146"/>
      <c r="S876" s="146"/>
      <c r="T876" s="146" t="s">
        <v>1</v>
      </c>
    </row>
    <row r="877" spans="1:23" ht="15" hidden="1" customHeight="1" x14ac:dyDescent="0.25">
      <c r="A877" s="77">
        <v>870</v>
      </c>
      <c r="B877" s="77" t="s">
        <v>514</v>
      </c>
      <c r="C877" s="141">
        <v>2960428</v>
      </c>
      <c r="D877" s="376"/>
      <c r="E877" s="141"/>
      <c r="F877" s="146" t="s">
        <v>1648</v>
      </c>
      <c r="G877" s="473">
        <v>42088</v>
      </c>
      <c r="H877" s="166">
        <v>42088</v>
      </c>
      <c r="I877" s="68">
        <v>1572.31</v>
      </c>
      <c r="J877" s="205">
        <v>1572.31</v>
      </c>
      <c r="K877" s="205"/>
      <c r="L877" s="146" t="s">
        <v>16</v>
      </c>
      <c r="M877" s="166">
        <v>42139</v>
      </c>
      <c r="N877" s="166">
        <v>42145</v>
      </c>
      <c r="O877" s="189" t="s">
        <v>1649</v>
      </c>
      <c r="P877" s="146"/>
      <c r="Q877" s="146"/>
      <c r="R877" s="146"/>
      <c r="S877" s="146"/>
      <c r="T877" s="146"/>
    </row>
    <row r="878" spans="1:23" s="69" customFormat="1" ht="15" hidden="1" customHeight="1" x14ac:dyDescent="0.25">
      <c r="A878" s="77">
        <v>871</v>
      </c>
      <c r="B878" s="77" t="s">
        <v>95</v>
      </c>
      <c r="C878" s="141" t="s">
        <v>1650</v>
      </c>
      <c r="D878" s="376"/>
      <c r="E878" s="141"/>
      <c r="F878" s="146" t="s">
        <v>846</v>
      </c>
      <c r="G878" s="473">
        <v>42095</v>
      </c>
      <c r="H878" s="166">
        <v>42095</v>
      </c>
      <c r="I878" s="68">
        <v>37.33</v>
      </c>
      <c r="J878" s="205">
        <v>44.8</v>
      </c>
      <c r="K878" s="205"/>
      <c r="L878" s="141" t="s">
        <v>34</v>
      </c>
      <c r="M878" s="166">
        <v>42155</v>
      </c>
      <c r="N878" s="166" t="s">
        <v>20</v>
      </c>
      <c r="O878" s="190" t="s">
        <v>1784</v>
      </c>
      <c r="P878" s="146"/>
      <c r="Q878" s="146"/>
      <c r="R878" s="146"/>
      <c r="S878" s="146"/>
      <c r="T878" s="146" t="s">
        <v>1</v>
      </c>
      <c r="W878" s="50"/>
    </row>
    <row r="879" spans="1:23" ht="15" hidden="1" customHeight="1" x14ac:dyDescent="0.25">
      <c r="A879" s="77">
        <v>872</v>
      </c>
      <c r="B879" s="77" t="s">
        <v>1408</v>
      </c>
      <c r="C879" s="141" t="s">
        <v>1651</v>
      </c>
      <c r="D879" s="376"/>
      <c r="E879" s="141"/>
      <c r="F879" s="146" t="s">
        <v>1541</v>
      </c>
      <c r="G879" s="473">
        <v>42108</v>
      </c>
      <c r="H879" s="166">
        <v>42108</v>
      </c>
      <c r="I879" s="137">
        <f>+J879*0.888</f>
        <v>3339.53712</v>
      </c>
      <c r="J879" s="381">
        <v>3760.74</v>
      </c>
      <c r="K879" s="381"/>
      <c r="L879" s="141" t="s">
        <v>16</v>
      </c>
      <c r="M879" s="166">
        <v>42124</v>
      </c>
      <c r="N879" s="166">
        <v>42128</v>
      </c>
      <c r="O879" s="313" t="s">
        <v>2520</v>
      </c>
      <c r="P879" s="146"/>
      <c r="Q879" s="146"/>
      <c r="R879" s="146"/>
      <c r="S879" s="146"/>
      <c r="T879" s="146"/>
      <c r="U879" s="66" t="s">
        <v>1</v>
      </c>
    </row>
    <row r="880" spans="1:23" s="69" customFormat="1" ht="30" hidden="1" customHeight="1" x14ac:dyDescent="0.25">
      <c r="A880" s="74">
        <v>873</v>
      </c>
      <c r="B880" s="74" t="s">
        <v>3648</v>
      </c>
      <c r="C880" s="146" t="s">
        <v>1652</v>
      </c>
      <c r="D880" s="376"/>
      <c r="E880" s="141"/>
      <c r="F880" s="146" t="s">
        <v>1653</v>
      </c>
      <c r="G880" s="473">
        <v>42094</v>
      </c>
      <c r="H880" s="166">
        <v>42094</v>
      </c>
      <c r="I880" s="68">
        <v>12480</v>
      </c>
      <c r="J880" s="205">
        <v>12480</v>
      </c>
      <c r="K880" s="205"/>
      <c r="L880" s="146" t="s">
        <v>727</v>
      </c>
      <c r="M880" s="166">
        <v>42124</v>
      </c>
      <c r="N880" s="166">
        <v>42202</v>
      </c>
      <c r="O880" s="313" t="s">
        <v>2020</v>
      </c>
      <c r="P880" s="146"/>
      <c r="Q880" s="146"/>
      <c r="R880" s="146"/>
      <c r="S880" s="146"/>
      <c r="T880" s="146"/>
      <c r="W880" s="50"/>
    </row>
    <row r="881" spans="1:23" s="69" customFormat="1" ht="30" hidden="1" customHeight="1" x14ac:dyDescent="0.25">
      <c r="A881" s="74">
        <v>874</v>
      </c>
      <c r="B881" s="74" t="s">
        <v>3648</v>
      </c>
      <c r="C881" s="146" t="s">
        <v>1654</v>
      </c>
      <c r="D881" s="376"/>
      <c r="E881" s="141"/>
      <c r="F881" s="146" t="s">
        <v>1653</v>
      </c>
      <c r="G881" s="473">
        <v>42094</v>
      </c>
      <c r="H881" s="166">
        <v>42094</v>
      </c>
      <c r="I881" s="68">
        <v>17200</v>
      </c>
      <c r="J881" s="205">
        <v>17200</v>
      </c>
      <c r="K881" s="205"/>
      <c r="L881" s="146" t="s">
        <v>727</v>
      </c>
      <c r="M881" s="166">
        <v>42124</v>
      </c>
      <c r="N881" s="166">
        <v>42202</v>
      </c>
      <c r="O881" s="313" t="s">
        <v>2019</v>
      </c>
      <c r="P881" s="146"/>
      <c r="Q881" s="146"/>
      <c r="R881" s="146"/>
      <c r="S881" s="146"/>
      <c r="T881" s="146"/>
      <c r="W881" s="50"/>
    </row>
    <row r="882" spans="1:23" ht="30" hidden="1" customHeight="1" x14ac:dyDescent="0.25">
      <c r="A882" s="74">
        <v>875</v>
      </c>
      <c r="B882" s="74" t="s">
        <v>4152</v>
      </c>
      <c r="C882" s="141"/>
      <c r="D882" s="376"/>
      <c r="E882" s="141"/>
      <c r="F882" s="146" t="s">
        <v>2274</v>
      </c>
      <c r="G882" s="473">
        <v>42034</v>
      </c>
      <c r="H882" s="166">
        <v>42034</v>
      </c>
      <c r="I882" s="68">
        <v>1585</v>
      </c>
      <c r="J882" s="205">
        <v>1585</v>
      </c>
      <c r="K882" s="205"/>
      <c r="L882" s="141" t="s">
        <v>16</v>
      </c>
      <c r="M882" s="166">
        <v>42111</v>
      </c>
      <c r="N882" s="166">
        <v>42104</v>
      </c>
      <c r="O882" s="303"/>
      <c r="P882" s="146"/>
      <c r="Q882" s="146"/>
      <c r="R882" s="146"/>
      <c r="S882" s="146"/>
      <c r="T882" s="146"/>
    </row>
    <row r="883" spans="1:23" ht="15" hidden="1" customHeight="1" x14ac:dyDescent="0.25">
      <c r="A883" s="74">
        <v>876</v>
      </c>
      <c r="B883" s="74" t="s">
        <v>112</v>
      </c>
      <c r="C883" s="141">
        <v>9</v>
      </c>
      <c r="D883" s="376"/>
      <c r="E883" s="141"/>
      <c r="F883" s="146" t="s">
        <v>1656</v>
      </c>
      <c r="G883" s="473">
        <v>42062</v>
      </c>
      <c r="H883" s="166">
        <v>42062</v>
      </c>
      <c r="I883" s="68">
        <v>1300</v>
      </c>
      <c r="J883" s="205">
        <v>1300</v>
      </c>
      <c r="K883" s="205"/>
      <c r="L883" s="141" t="s">
        <v>16</v>
      </c>
      <c r="M883" s="166">
        <v>42098</v>
      </c>
      <c r="N883" s="166">
        <v>42111</v>
      </c>
      <c r="O883" s="189" t="s">
        <v>1661</v>
      </c>
      <c r="P883" s="146"/>
      <c r="Q883" s="146"/>
      <c r="R883" s="146"/>
      <c r="S883" s="146"/>
      <c r="T883" s="146" t="s">
        <v>1</v>
      </c>
    </row>
    <row r="884" spans="1:23" ht="15" hidden="1" customHeight="1" x14ac:dyDescent="0.25">
      <c r="A884" s="74">
        <v>877</v>
      </c>
      <c r="B884" s="74" t="s">
        <v>112</v>
      </c>
      <c r="C884" s="141">
        <v>23</v>
      </c>
      <c r="D884" s="376"/>
      <c r="E884" s="141"/>
      <c r="F884" s="146" t="s">
        <v>1655</v>
      </c>
      <c r="G884" s="473">
        <v>42086</v>
      </c>
      <c r="H884" s="166">
        <v>42086</v>
      </c>
      <c r="I884" s="68">
        <v>1260</v>
      </c>
      <c r="J884" s="205">
        <v>1260</v>
      </c>
      <c r="K884" s="205"/>
      <c r="L884" s="141" t="s">
        <v>16</v>
      </c>
      <c r="M884" s="166">
        <v>42091</v>
      </c>
      <c r="N884" s="166">
        <v>42111</v>
      </c>
      <c r="O884" s="189" t="s">
        <v>1660</v>
      </c>
      <c r="P884" s="180"/>
      <c r="Q884" s="180"/>
      <c r="R884" s="180"/>
      <c r="S884" s="180"/>
      <c r="T884" s="146" t="s">
        <v>1</v>
      </c>
    </row>
    <row r="885" spans="1:23" ht="15" hidden="1" customHeight="1" x14ac:dyDescent="0.25">
      <c r="A885" s="74">
        <v>878</v>
      </c>
      <c r="B885" s="74" t="s">
        <v>163</v>
      </c>
      <c r="C885" s="146" t="s">
        <v>1657</v>
      </c>
      <c r="D885" s="376"/>
      <c r="E885" s="141"/>
      <c r="F885" s="146" t="s">
        <v>1658</v>
      </c>
      <c r="G885" s="473">
        <v>42113</v>
      </c>
      <c r="H885" s="166">
        <v>42113</v>
      </c>
      <c r="I885" s="68">
        <v>2674</v>
      </c>
      <c r="J885" s="205">
        <v>3208.8</v>
      </c>
      <c r="K885" s="205"/>
      <c r="L885" s="146" t="s">
        <v>727</v>
      </c>
      <c r="M885" s="166">
        <v>42143</v>
      </c>
      <c r="N885" s="166">
        <v>42185</v>
      </c>
      <c r="O885" s="190" t="s">
        <v>1659</v>
      </c>
      <c r="P885" s="180"/>
      <c r="Q885" s="180"/>
      <c r="R885" s="180"/>
      <c r="S885" s="180"/>
      <c r="T885" s="146" t="s">
        <v>1</v>
      </c>
    </row>
    <row r="886" spans="1:23" ht="15" hidden="1" customHeight="1" x14ac:dyDescent="0.25">
      <c r="A886" s="74">
        <v>879</v>
      </c>
      <c r="B886" s="74" t="s">
        <v>3663</v>
      </c>
      <c r="C886" s="186" t="s">
        <v>1938</v>
      </c>
      <c r="D886" s="376"/>
      <c r="E886" s="141"/>
      <c r="F886" s="146" t="s">
        <v>1662</v>
      </c>
      <c r="G886" s="473">
        <v>42110</v>
      </c>
      <c r="H886" s="166">
        <v>42110</v>
      </c>
      <c r="I886" s="68">
        <v>1050.5</v>
      </c>
      <c r="J886" s="205">
        <v>1050.5</v>
      </c>
      <c r="K886" s="205"/>
      <c r="L886" s="146" t="s">
        <v>727</v>
      </c>
      <c r="M886" s="166">
        <v>42154</v>
      </c>
      <c r="N886" s="166">
        <v>42156</v>
      </c>
      <c r="O886" s="189" t="s">
        <v>1677</v>
      </c>
      <c r="P886" s="180"/>
      <c r="Q886" s="180"/>
      <c r="R886" s="180"/>
      <c r="S886" s="180"/>
      <c r="T886" s="146" t="s">
        <v>1</v>
      </c>
    </row>
    <row r="887" spans="1:23" ht="15" hidden="1" customHeight="1" x14ac:dyDescent="0.25">
      <c r="A887" s="74">
        <v>880</v>
      </c>
      <c r="B887" s="74" t="s">
        <v>39</v>
      </c>
      <c r="C887" s="146">
        <v>5930858</v>
      </c>
      <c r="D887" s="376"/>
      <c r="E887" s="141"/>
      <c r="F887" s="146" t="s">
        <v>237</v>
      </c>
      <c r="G887" s="473">
        <v>42109</v>
      </c>
      <c r="H887" s="166">
        <v>42109</v>
      </c>
      <c r="I887" s="68">
        <v>60.39</v>
      </c>
      <c r="J887" s="205">
        <v>72.489999999999995</v>
      </c>
      <c r="K887" s="205"/>
      <c r="L887" s="141" t="s">
        <v>34</v>
      </c>
      <c r="M887" s="166">
        <v>42119</v>
      </c>
      <c r="N887" s="166" t="s">
        <v>5094</v>
      </c>
      <c r="O887" s="189" t="s">
        <v>1678</v>
      </c>
      <c r="P887" s="146"/>
      <c r="Q887" s="146"/>
      <c r="R887" s="146"/>
      <c r="S887" s="146"/>
      <c r="T887" s="146"/>
    </row>
    <row r="888" spans="1:23" ht="15" hidden="1" customHeight="1" x14ac:dyDescent="0.25">
      <c r="A888" s="74">
        <v>881</v>
      </c>
      <c r="B888" s="74" t="s">
        <v>36</v>
      </c>
      <c r="C888" s="141" t="s">
        <v>1775</v>
      </c>
      <c r="D888" s="376"/>
      <c r="E888" s="141"/>
      <c r="F888" s="146" t="s">
        <v>947</v>
      </c>
      <c r="G888" s="473">
        <v>42108</v>
      </c>
      <c r="H888" s="166">
        <v>42108</v>
      </c>
      <c r="I888" s="68">
        <v>80</v>
      </c>
      <c r="J888" s="205">
        <v>96</v>
      </c>
      <c r="K888" s="205"/>
      <c r="L888" s="146" t="s">
        <v>34</v>
      </c>
      <c r="M888" s="166">
        <v>42119</v>
      </c>
      <c r="N888" s="166" t="s">
        <v>5094</v>
      </c>
      <c r="O888" s="189" t="s">
        <v>1679</v>
      </c>
      <c r="P888" s="146"/>
      <c r="Q888" s="146"/>
      <c r="R888" s="146"/>
      <c r="S888" s="146"/>
      <c r="T888" s="146"/>
    </row>
    <row r="889" spans="1:23" ht="15" hidden="1" customHeight="1" x14ac:dyDescent="0.25">
      <c r="A889" s="74">
        <v>882</v>
      </c>
      <c r="B889" s="74" t="s">
        <v>36</v>
      </c>
      <c r="C889" s="141" t="s">
        <v>1671</v>
      </c>
      <c r="D889" s="376"/>
      <c r="E889" s="141"/>
      <c r="F889" s="146" t="s">
        <v>947</v>
      </c>
      <c r="G889" s="473">
        <v>42108</v>
      </c>
      <c r="H889" s="166">
        <v>42108</v>
      </c>
      <c r="I889" s="138">
        <v>499.68</v>
      </c>
      <c r="J889" s="77">
        <v>599.62</v>
      </c>
      <c r="K889" s="77"/>
      <c r="L889" s="146" t="s">
        <v>34</v>
      </c>
      <c r="M889" s="166">
        <v>42119</v>
      </c>
      <c r="N889" s="166" t="s">
        <v>5094</v>
      </c>
      <c r="O889" s="189" t="s">
        <v>1680</v>
      </c>
      <c r="P889" s="146"/>
      <c r="Q889" s="146"/>
      <c r="R889" s="146"/>
      <c r="S889" s="146"/>
      <c r="T889" s="146"/>
    </row>
    <row r="890" spans="1:23" ht="15" hidden="1" customHeight="1" x14ac:dyDescent="0.25">
      <c r="A890" s="74">
        <v>883</v>
      </c>
      <c r="B890" s="74" t="s">
        <v>1665</v>
      </c>
      <c r="C890" s="146" t="s">
        <v>2009</v>
      </c>
      <c r="D890" s="376"/>
      <c r="E890" s="141"/>
      <c r="F890" s="146" t="s">
        <v>1666</v>
      </c>
      <c r="G890" s="473">
        <v>42114</v>
      </c>
      <c r="H890" s="166">
        <v>42114</v>
      </c>
      <c r="I890" s="68">
        <v>24648</v>
      </c>
      <c r="J890" s="205">
        <v>24648</v>
      </c>
      <c r="K890" s="205"/>
      <c r="L890" s="146" t="s">
        <v>727</v>
      </c>
      <c r="M890" s="166">
        <v>42144</v>
      </c>
      <c r="N890" s="166">
        <v>42187</v>
      </c>
      <c r="O890" s="313" t="s">
        <v>2010</v>
      </c>
      <c r="P890" s="146"/>
      <c r="Q890" s="146"/>
      <c r="R890" s="146"/>
      <c r="S890" s="146"/>
      <c r="T890" s="146"/>
    </row>
    <row r="891" spans="1:23" ht="30" hidden="1" customHeight="1" x14ac:dyDescent="0.25">
      <c r="A891" s="74">
        <v>884</v>
      </c>
      <c r="B891" s="74" t="s">
        <v>3661</v>
      </c>
      <c r="C891" s="141" t="s">
        <v>1667</v>
      </c>
      <c r="D891" s="376"/>
      <c r="E891" s="141"/>
      <c r="F891" s="146" t="s">
        <v>1668</v>
      </c>
      <c r="G891" s="473">
        <v>42016</v>
      </c>
      <c r="H891" s="166">
        <v>42016</v>
      </c>
      <c r="I891" s="68">
        <v>907.1</v>
      </c>
      <c r="J891" s="205">
        <v>907.1</v>
      </c>
      <c r="K891" s="205"/>
      <c r="L891" s="146" t="s">
        <v>16</v>
      </c>
      <c r="M891" s="166">
        <v>42047</v>
      </c>
      <c r="N891" s="166">
        <v>42156</v>
      </c>
      <c r="O891" s="189" t="s">
        <v>1691</v>
      </c>
      <c r="P891" s="146"/>
      <c r="Q891" s="146"/>
      <c r="R891" s="146"/>
      <c r="S891" s="146"/>
      <c r="T891" s="146"/>
    </row>
    <row r="892" spans="1:23" ht="15" hidden="1" customHeight="1" x14ac:dyDescent="0.25">
      <c r="A892" s="74">
        <v>885</v>
      </c>
      <c r="B892" s="74" t="s">
        <v>3661</v>
      </c>
      <c r="C892" s="141" t="s">
        <v>1689</v>
      </c>
      <c r="D892" s="376"/>
      <c r="E892" s="141"/>
      <c r="F892" s="146" t="s">
        <v>1690</v>
      </c>
      <c r="G892" s="473">
        <v>42044</v>
      </c>
      <c r="H892" s="166">
        <v>42044</v>
      </c>
      <c r="I892" s="68">
        <v>1555</v>
      </c>
      <c r="J892" s="205">
        <v>1555</v>
      </c>
      <c r="K892" s="205"/>
      <c r="L892" s="146" t="s">
        <v>16</v>
      </c>
      <c r="M892" s="166">
        <v>42072</v>
      </c>
      <c r="N892" s="166">
        <v>42156</v>
      </c>
      <c r="O892" s="303"/>
      <c r="P892" s="146"/>
      <c r="Q892" s="146"/>
      <c r="R892" s="146"/>
      <c r="S892" s="146"/>
      <c r="T892" s="146"/>
    </row>
    <row r="893" spans="1:23" ht="30" hidden="1" customHeight="1" x14ac:dyDescent="0.25">
      <c r="A893" s="74">
        <v>886</v>
      </c>
      <c r="B893" s="74" t="s">
        <v>1670</v>
      </c>
      <c r="C893" s="141">
        <v>1</v>
      </c>
      <c r="D893" s="376"/>
      <c r="E893" s="141"/>
      <c r="F893" s="146" t="s">
        <v>1669</v>
      </c>
      <c r="G893" s="473">
        <v>42096</v>
      </c>
      <c r="H893" s="166">
        <v>42096</v>
      </c>
      <c r="I893" s="68">
        <v>250</v>
      </c>
      <c r="J893" s="205">
        <v>250</v>
      </c>
      <c r="K893" s="205"/>
      <c r="L893" s="141" t="s">
        <v>16</v>
      </c>
      <c r="M893" s="166">
        <v>42124</v>
      </c>
      <c r="N893" s="166">
        <v>42124</v>
      </c>
      <c r="O893" s="313" t="s">
        <v>2085</v>
      </c>
      <c r="P893" s="146"/>
      <c r="Q893" s="146"/>
      <c r="R893" s="146"/>
      <c r="S893" s="146"/>
      <c r="T893" s="146"/>
    </row>
    <row r="894" spans="1:23" ht="30" hidden="1" customHeight="1" x14ac:dyDescent="0.25">
      <c r="A894" s="74">
        <v>887</v>
      </c>
      <c r="B894" s="74" t="s">
        <v>90</v>
      </c>
      <c r="C894" s="146" t="s">
        <v>1683</v>
      </c>
      <c r="D894" s="376"/>
      <c r="E894" s="141"/>
      <c r="F894" s="146" t="s">
        <v>2261</v>
      </c>
      <c r="G894" s="473">
        <v>42094</v>
      </c>
      <c r="H894" s="166">
        <v>42094</v>
      </c>
      <c r="I894" s="68">
        <v>16812</v>
      </c>
      <c r="J894" s="205">
        <v>16812</v>
      </c>
      <c r="K894" s="205"/>
      <c r="L894" s="146" t="s">
        <v>727</v>
      </c>
      <c r="M894" s="166">
        <v>42185</v>
      </c>
      <c r="N894" s="166">
        <v>42187</v>
      </c>
      <c r="O894" s="313" t="s">
        <v>4332</v>
      </c>
      <c r="P894" s="146"/>
      <c r="Q894" s="146"/>
      <c r="R894" s="146"/>
      <c r="S894" s="146"/>
      <c r="T894" s="146"/>
    </row>
    <row r="895" spans="1:23" ht="15" hidden="1" customHeight="1" x14ac:dyDescent="0.25">
      <c r="A895" s="74">
        <v>888</v>
      </c>
      <c r="B895" s="74" t="s">
        <v>144</v>
      </c>
      <c r="C895" s="146" t="s">
        <v>1672</v>
      </c>
      <c r="D895" s="376"/>
      <c r="E895" s="141"/>
      <c r="F895" s="146" t="s">
        <v>1673</v>
      </c>
      <c r="G895" s="473">
        <v>42109</v>
      </c>
      <c r="H895" s="166">
        <v>42109</v>
      </c>
      <c r="I895" s="68">
        <v>4410</v>
      </c>
      <c r="J895" s="205">
        <v>4410</v>
      </c>
      <c r="K895" s="98"/>
      <c r="L895" s="146" t="s">
        <v>727</v>
      </c>
      <c r="M895" s="166">
        <v>42139</v>
      </c>
      <c r="N895" s="122">
        <v>42202</v>
      </c>
      <c r="O895" s="190" t="s">
        <v>1681</v>
      </c>
      <c r="P895" s="146"/>
      <c r="Q895" s="146"/>
      <c r="R895" s="146"/>
      <c r="S895" s="146"/>
      <c r="T895" s="146" t="s">
        <v>1</v>
      </c>
    </row>
    <row r="896" spans="1:23" ht="15" hidden="1" customHeight="1" x14ac:dyDescent="0.25">
      <c r="A896" s="74">
        <v>889</v>
      </c>
      <c r="B896" s="74" t="s">
        <v>5227</v>
      </c>
      <c r="C896" s="141" t="s">
        <v>1674</v>
      </c>
      <c r="D896" s="376"/>
      <c r="E896" s="141"/>
      <c r="F896" s="146" t="s">
        <v>1675</v>
      </c>
      <c r="G896" s="473">
        <v>42095</v>
      </c>
      <c r="H896" s="166">
        <v>42095</v>
      </c>
      <c r="I896" s="68">
        <v>58.55</v>
      </c>
      <c r="J896" s="205">
        <v>70.260000000000005</v>
      </c>
      <c r="K896" s="205"/>
      <c r="L896" s="146" t="s">
        <v>34</v>
      </c>
      <c r="M896" s="166">
        <v>42101</v>
      </c>
      <c r="N896" s="166">
        <v>42102</v>
      </c>
      <c r="O896" s="189" t="s">
        <v>1682</v>
      </c>
      <c r="P896" s="146"/>
      <c r="Q896" s="146"/>
      <c r="R896" s="146"/>
      <c r="S896" s="146"/>
      <c r="T896" s="146"/>
    </row>
    <row r="897" spans="1:20" ht="15" hidden="1" customHeight="1" x14ac:dyDescent="0.25">
      <c r="A897" s="74">
        <v>890</v>
      </c>
      <c r="B897" s="74" t="s">
        <v>112</v>
      </c>
      <c r="C897" s="141">
        <v>16</v>
      </c>
      <c r="D897" s="376"/>
      <c r="E897" s="141"/>
      <c r="F897" s="146" t="s">
        <v>1676</v>
      </c>
      <c r="G897" s="473">
        <v>42073</v>
      </c>
      <c r="H897" s="166">
        <v>42073</v>
      </c>
      <c r="I897" s="68">
        <v>1250</v>
      </c>
      <c r="J897" s="205">
        <v>1250</v>
      </c>
      <c r="K897" s="205"/>
      <c r="L897" s="146" t="s">
        <v>16</v>
      </c>
      <c r="M897" s="166">
        <v>42078</v>
      </c>
      <c r="N897" s="166">
        <v>42145</v>
      </c>
      <c r="O897" s="189"/>
      <c r="P897" s="146"/>
      <c r="Q897" s="146"/>
      <c r="R897" s="146"/>
      <c r="S897" s="146"/>
      <c r="T897" s="146" t="s">
        <v>1</v>
      </c>
    </row>
    <row r="898" spans="1:20" ht="30" hidden="1" customHeight="1" x14ac:dyDescent="0.25">
      <c r="A898" s="74">
        <v>891</v>
      </c>
      <c r="B898" s="74" t="s">
        <v>69</v>
      </c>
      <c r="C898" s="141" t="s">
        <v>1684</v>
      </c>
      <c r="D898" s="376"/>
      <c r="E898" s="141"/>
      <c r="F898" s="146" t="s">
        <v>1685</v>
      </c>
      <c r="G898" s="473">
        <v>42110</v>
      </c>
      <c r="H898" s="166">
        <v>42110</v>
      </c>
      <c r="I898" s="68">
        <v>5</v>
      </c>
      <c r="J898" s="205">
        <v>6</v>
      </c>
      <c r="K898" s="205"/>
      <c r="L898" s="141" t="s">
        <v>16</v>
      </c>
      <c r="M898" s="166">
        <v>42124</v>
      </c>
      <c r="N898" s="166">
        <v>42124</v>
      </c>
      <c r="O898" s="189" t="s">
        <v>1686</v>
      </c>
      <c r="P898" s="146"/>
      <c r="Q898" s="146"/>
      <c r="R898" s="146"/>
      <c r="S898" s="146"/>
      <c r="T898" s="146"/>
    </row>
    <row r="899" spans="1:20" ht="15" hidden="1" customHeight="1" x14ac:dyDescent="0.25">
      <c r="A899" s="74">
        <v>892</v>
      </c>
      <c r="B899" s="74" t="s">
        <v>36</v>
      </c>
      <c r="C899" s="141">
        <v>41394841</v>
      </c>
      <c r="D899" s="376"/>
      <c r="E899" s="141"/>
      <c r="F899" s="146" t="s">
        <v>1687</v>
      </c>
      <c r="G899" s="473">
        <v>42094</v>
      </c>
      <c r="H899" s="166">
        <v>42094</v>
      </c>
      <c r="I899" s="68">
        <v>826.49</v>
      </c>
      <c r="J899" s="205">
        <v>988.59</v>
      </c>
      <c r="K899" s="205"/>
      <c r="L899" s="146" t="s">
        <v>34</v>
      </c>
      <c r="M899" s="166">
        <v>42127</v>
      </c>
      <c r="N899" s="166" t="s">
        <v>5094</v>
      </c>
      <c r="O899" s="189" t="s">
        <v>1688</v>
      </c>
      <c r="P899" s="146"/>
      <c r="Q899" s="146"/>
      <c r="R899" s="146"/>
      <c r="S899" s="146"/>
      <c r="T899" s="146"/>
    </row>
    <row r="900" spans="1:20" ht="30" hidden="1" customHeight="1" x14ac:dyDescent="0.25">
      <c r="A900" s="74">
        <v>893</v>
      </c>
      <c r="B900" s="74" t="s">
        <v>262</v>
      </c>
      <c r="C900" s="141"/>
      <c r="D900" s="376"/>
      <c r="E900" s="141"/>
      <c r="F900" s="146" t="s">
        <v>1885</v>
      </c>
      <c r="G900" s="473">
        <v>42019</v>
      </c>
      <c r="H900" s="166">
        <v>42019</v>
      </c>
      <c r="I900" s="68">
        <v>36484.71</v>
      </c>
      <c r="J900" s="205">
        <v>36484.71</v>
      </c>
      <c r="K900" s="205"/>
      <c r="L900" s="141" t="s">
        <v>16</v>
      </c>
      <c r="M900" s="166">
        <v>42124</v>
      </c>
      <c r="N900" s="166">
        <v>42124</v>
      </c>
      <c r="O900" s="310" t="s">
        <v>1886</v>
      </c>
      <c r="P900" s="146"/>
      <c r="Q900" s="146"/>
      <c r="R900" s="146"/>
      <c r="S900" s="146"/>
      <c r="T900" s="146"/>
    </row>
    <row r="901" spans="1:20" ht="30" hidden="1" customHeight="1" x14ac:dyDescent="0.25">
      <c r="A901" s="74">
        <v>894</v>
      </c>
      <c r="B901" s="74" t="s">
        <v>1630</v>
      </c>
      <c r="C901" s="141" t="s">
        <v>1693</v>
      </c>
      <c r="D901" s="376"/>
      <c r="E901" s="141"/>
      <c r="F901" s="146" t="s">
        <v>1694</v>
      </c>
      <c r="G901" s="473">
        <v>42121</v>
      </c>
      <c r="H901" s="166">
        <v>42121</v>
      </c>
      <c r="I901" s="68">
        <v>1560</v>
      </c>
      <c r="J901" s="205">
        <v>1560</v>
      </c>
      <c r="K901" s="205"/>
      <c r="L901" s="141" t="s">
        <v>16</v>
      </c>
      <c r="M901" s="166">
        <v>42124</v>
      </c>
      <c r="N901" s="166">
        <v>42124</v>
      </c>
      <c r="O901" s="189" t="s">
        <v>1695</v>
      </c>
      <c r="P901" s="146"/>
      <c r="Q901" s="146"/>
      <c r="R901" s="146"/>
      <c r="S901" s="146"/>
      <c r="T901" s="146" t="s">
        <v>1</v>
      </c>
    </row>
    <row r="902" spans="1:20" ht="15" hidden="1" customHeight="1" x14ac:dyDescent="0.25">
      <c r="A902" s="378">
        <v>895</v>
      </c>
      <c r="B902" s="378" t="s">
        <v>1501</v>
      </c>
      <c r="C902" s="175"/>
      <c r="D902" s="594"/>
      <c r="E902" s="175" t="s">
        <v>1697</v>
      </c>
      <c r="F902" s="154" t="s">
        <v>1698</v>
      </c>
      <c r="G902" s="475">
        <v>42121</v>
      </c>
      <c r="H902" s="176">
        <v>42121</v>
      </c>
      <c r="I902" s="388">
        <v>-386.73</v>
      </c>
      <c r="J902" s="403">
        <v>-386.73</v>
      </c>
      <c r="K902" s="403"/>
      <c r="L902" s="175" t="s">
        <v>1710</v>
      </c>
      <c r="M902" s="176">
        <v>42121</v>
      </c>
      <c r="N902" s="176" t="s">
        <v>20</v>
      </c>
      <c r="O902" s="306"/>
      <c r="P902" s="154"/>
      <c r="Q902" s="154"/>
      <c r="R902" s="154"/>
      <c r="S902" s="154"/>
      <c r="T902" s="154"/>
    </row>
    <row r="903" spans="1:20" ht="15" hidden="1" customHeight="1" x14ac:dyDescent="0.25">
      <c r="A903" s="74">
        <v>896</v>
      </c>
      <c r="B903" s="74" t="s">
        <v>67</v>
      </c>
      <c r="C903" s="146">
        <v>633536</v>
      </c>
      <c r="D903" s="376"/>
      <c r="E903" s="141"/>
      <c r="F903" s="146" t="s">
        <v>1703</v>
      </c>
      <c r="G903" s="473">
        <v>42123</v>
      </c>
      <c r="H903" s="166">
        <v>42123</v>
      </c>
      <c r="I903" s="68">
        <v>394.05</v>
      </c>
      <c r="J903" s="205">
        <v>472.86</v>
      </c>
      <c r="K903" s="205"/>
      <c r="L903" s="146" t="s">
        <v>727</v>
      </c>
      <c r="M903" s="166">
        <v>42185</v>
      </c>
      <c r="N903" s="166">
        <v>42191</v>
      </c>
      <c r="O903" s="190" t="s">
        <v>1704</v>
      </c>
      <c r="P903" s="146"/>
      <c r="Q903" s="146"/>
      <c r="R903" s="146"/>
      <c r="S903" s="146"/>
      <c r="T903" s="146" t="s">
        <v>1</v>
      </c>
    </row>
    <row r="904" spans="1:20" ht="15" hidden="1" customHeight="1" x14ac:dyDescent="0.25">
      <c r="A904" s="74">
        <v>897</v>
      </c>
      <c r="B904" s="74" t="s">
        <v>1351</v>
      </c>
      <c r="C904" s="146">
        <v>545314</v>
      </c>
      <c r="D904" s="376"/>
      <c r="E904" s="141"/>
      <c r="F904" s="146" t="s">
        <v>1705</v>
      </c>
      <c r="G904" s="473">
        <v>42118</v>
      </c>
      <c r="H904" s="166">
        <v>42118</v>
      </c>
      <c r="I904" s="68">
        <v>99.51</v>
      </c>
      <c r="J904" s="205">
        <v>119.41</v>
      </c>
      <c r="K904" s="205"/>
      <c r="L904" s="146" t="s">
        <v>16</v>
      </c>
      <c r="M904" s="166">
        <v>42148</v>
      </c>
      <c r="N904" s="166">
        <v>42202</v>
      </c>
      <c r="O904" s="190" t="s">
        <v>1711</v>
      </c>
      <c r="P904" s="146"/>
      <c r="Q904" s="146"/>
      <c r="R904" s="146"/>
      <c r="S904" s="146"/>
      <c r="T904" s="146"/>
    </row>
    <row r="905" spans="1:20" ht="15" hidden="1" customHeight="1" x14ac:dyDescent="0.25">
      <c r="A905" s="74">
        <v>898</v>
      </c>
      <c r="B905" s="74" t="s">
        <v>448</v>
      </c>
      <c r="C905" s="141">
        <v>54842103</v>
      </c>
      <c r="D905" s="376"/>
      <c r="E905" s="141"/>
      <c r="F905" s="146" t="s">
        <v>1891</v>
      </c>
      <c r="G905" s="473">
        <v>42121</v>
      </c>
      <c r="H905" s="166">
        <v>42121</v>
      </c>
      <c r="I905" s="68">
        <v>906.58</v>
      </c>
      <c r="J905" s="205">
        <v>1064.82</v>
      </c>
      <c r="K905" s="205"/>
      <c r="L905" s="141" t="s">
        <v>34</v>
      </c>
      <c r="M905" s="166">
        <v>42129</v>
      </c>
      <c r="N905" s="166">
        <v>42121</v>
      </c>
      <c r="O905" s="189" t="s">
        <v>1712</v>
      </c>
      <c r="P905" s="146"/>
      <c r="Q905" s="146"/>
      <c r="R905" s="146"/>
      <c r="S905" s="146"/>
      <c r="T905" s="146"/>
    </row>
    <row r="906" spans="1:20" ht="15" hidden="1" customHeight="1" x14ac:dyDescent="0.25">
      <c r="A906" s="74">
        <v>899</v>
      </c>
      <c r="B906" s="74" t="s">
        <v>3666</v>
      </c>
      <c r="C906" s="141"/>
      <c r="D906" s="376"/>
      <c r="E906" s="141"/>
      <c r="F906" s="146" t="s">
        <v>1706</v>
      </c>
      <c r="G906" s="473">
        <v>42125</v>
      </c>
      <c r="H906" s="166">
        <v>42125</v>
      </c>
      <c r="I906" s="68">
        <v>1850</v>
      </c>
      <c r="J906" s="205">
        <v>1850</v>
      </c>
      <c r="K906" s="205"/>
      <c r="L906" s="141" t="s">
        <v>16</v>
      </c>
      <c r="M906" s="166" t="s">
        <v>634</v>
      </c>
      <c r="N906" s="166">
        <v>42128</v>
      </c>
      <c r="O906" s="313" t="s">
        <v>2771</v>
      </c>
      <c r="P906" s="146"/>
      <c r="Q906" s="146"/>
      <c r="R906" s="146"/>
      <c r="S906" s="146"/>
      <c r="T906" s="146"/>
    </row>
    <row r="907" spans="1:20" ht="30" hidden="1" customHeight="1" x14ac:dyDescent="0.25">
      <c r="A907" s="74">
        <v>900</v>
      </c>
      <c r="B907" s="74" t="s">
        <v>880</v>
      </c>
      <c r="C907" s="146" t="s">
        <v>1713</v>
      </c>
      <c r="D907" s="376"/>
      <c r="E907" s="141"/>
      <c r="F907" s="146" t="s">
        <v>884</v>
      </c>
      <c r="G907" s="473">
        <v>42128</v>
      </c>
      <c r="H907" s="166">
        <v>42128</v>
      </c>
      <c r="I907" s="68">
        <v>650</v>
      </c>
      <c r="J907" s="205">
        <v>780</v>
      </c>
      <c r="K907" s="205"/>
      <c r="L907" s="146" t="s">
        <v>16</v>
      </c>
      <c r="M907" s="166">
        <v>42159</v>
      </c>
      <c r="N907" s="166">
        <v>42186</v>
      </c>
      <c r="O907" s="313" t="s">
        <v>2362</v>
      </c>
      <c r="P907" s="146"/>
      <c r="Q907" s="146"/>
      <c r="R907" s="146"/>
      <c r="S907" s="146"/>
      <c r="T907" s="146"/>
    </row>
    <row r="908" spans="1:20" ht="15" hidden="1" customHeight="1" x14ac:dyDescent="0.25">
      <c r="A908" s="74">
        <v>901</v>
      </c>
      <c r="B908" s="74" t="s">
        <v>39</v>
      </c>
      <c r="C908" s="141" t="s">
        <v>1714</v>
      </c>
      <c r="D908" s="376"/>
      <c r="E908" s="141"/>
      <c r="F908" s="146" t="s">
        <v>1715</v>
      </c>
      <c r="G908" s="473">
        <v>42124</v>
      </c>
      <c r="H908" s="166">
        <v>42124</v>
      </c>
      <c r="I908" s="68">
        <v>136.1</v>
      </c>
      <c r="J908" s="205">
        <v>163.34</v>
      </c>
      <c r="K908" s="205"/>
      <c r="L908" s="146" t="s">
        <v>34</v>
      </c>
      <c r="M908" s="166">
        <v>42134</v>
      </c>
      <c r="N908" s="166" t="s">
        <v>5094</v>
      </c>
      <c r="O908" s="189" t="s">
        <v>1716</v>
      </c>
      <c r="P908" s="146"/>
      <c r="Q908" s="146"/>
      <c r="R908" s="146"/>
      <c r="S908" s="146"/>
      <c r="T908" s="146"/>
    </row>
    <row r="909" spans="1:20" ht="15" hidden="1" customHeight="1" x14ac:dyDescent="0.25">
      <c r="A909" s="74">
        <v>902</v>
      </c>
      <c r="B909" s="74" t="s">
        <v>36</v>
      </c>
      <c r="C909" s="141" t="s">
        <v>1717</v>
      </c>
      <c r="D909" s="376"/>
      <c r="E909" s="141"/>
      <c r="F909" s="146" t="s">
        <v>1718</v>
      </c>
      <c r="G909" s="473">
        <v>42125</v>
      </c>
      <c r="H909" s="166">
        <v>42125</v>
      </c>
      <c r="I909" s="68">
        <v>67.349999999999994</v>
      </c>
      <c r="J909" s="205">
        <v>80.819999999999993</v>
      </c>
      <c r="K909" s="205"/>
      <c r="L909" s="146" t="s">
        <v>34</v>
      </c>
      <c r="M909" s="166">
        <v>42125</v>
      </c>
      <c r="N909" s="166" t="s">
        <v>5094</v>
      </c>
      <c r="O909" s="189" t="s">
        <v>1719</v>
      </c>
      <c r="P909" s="146"/>
      <c r="Q909" s="146"/>
      <c r="R909" s="146"/>
      <c r="S909" s="146"/>
      <c r="T909" s="146"/>
    </row>
    <row r="910" spans="1:20" ht="90" hidden="1" customHeight="1" x14ac:dyDescent="0.25">
      <c r="A910" s="74">
        <v>903</v>
      </c>
      <c r="B910" s="74" t="s">
        <v>26</v>
      </c>
      <c r="C910" s="146" t="s">
        <v>2165</v>
      </c>
      <c r="D910" s="376"/>
      <c r="E910" s="141"/>
      <c r="F910" s="146" t="s">
        <v>2167</v>
      </c>
      <c r="G910" s="473">
        <v>42124</v>
      </c>
      <c r="H910" s="166">
        <v>42124</v>
      </c>
      <c r="I910" s="68">
        <v>15208.83</v>
      </c>
      <c r="J910" s="205">
        <v>15208.83</v>
      </c>
      <c r="K910" s="205"/>
      <c r="L910" s="146" t="s">
        <v>16</v>
      </c>
      <c r="M910" s="166">
        <v>42134</v>
      </c>
      <c r="N910" s="166">
        <v>42143</v>
      </c>
      <c r="O910" s="189" t="s">
        <v>1720</v>
      </c>
      <c r="P910" s="192">
        <v>287.10000000000002</v>
      </c>
      <c r="Q910" s="192"/>
      <c r="R910" s="192">
        <v>14136.13</v>
      </c>
      <c r="S910" s="146"/>
      <c r="T910" s="146" t="s">
        <v>3314</v>
      </c>
    </row>
    <row r="911" spans="1:20" ht="60" hidden="1" customHeight="1" x14ac:dyDescent="0.25">
      <c r="A911" s="74">
        <v>904</v>
      </c>
      <c r="B911" s="74" t="s">
        <v>30</v>
      </c>
      <c r="C911" s="146" t="s">
        <v>1721</v>
      </c>
      <c r="D911" s="376"/>
      <c r="E911" s="141"/>
      <c r="F911" s="146" t="s">
        <v>1722</v>
      </c>
      <c r="G911" s="473">
        <v>42123</v>
      </c>
      <c r="H911" s="166">
        <v>42123</v>
      </c>
      <c r="I911" s="68">
        <v>737.77</v>
      </c>
      <c r="J911" s="205">
        <v>885.32</v>
      </c>
      <c r="K911" s="205"/>
      <c r="L911" s="146" t="s">
        <v>16</v>
      </c>
      <c r="M911" s="166">
        <v>42170</v>
      </c>
      <c r="N911" s="166">
        <v>42180</v>
      </c>
      <c r="O911" s="190" t="s">
        <v>1723</v>
      </c>
      <c r="P911" s="192"/>
      <c r="Q911" s="192"/>
      <c r="R911" s="192"/>
      <c r="S911" s="146" t="s">
        <v>1724</v>
      </c>
      <c r="T911" s="192">
        <v>536.04</v>
      </c>
    </row>
    <row r="912" spans="1:20" ht="15" hidden="1" customHeight="1" x14ac:dyDescent="0.25">
      <c r="A912" s="74">
        <v>905</v>
      </c>
      <c r="B912" s="74" t="s">
        <v>112</v>
      </c>
      <c r="C912" s="146">
        <v>30</v>
      </c>
      <c r="D912" s="376"/>
      <c r="E912" s="141"/>
      <c r="F912" s="146" t="s">
        <v>1725</v>
      </c>
      <c r="G912" s="473">
        <v>42128</v>
      </c>
      <c r="H912" s="166">
        <v>42128</v>
      </c>
      <c r="I912" s="68">
        <v>960</v>
      </c>
      <c r="J912" s="205">
        <v>960</v>
      </c>
      <c r="K912" s="205"/>
      <c r="L912" s="146" t="s">
        <v>727</v>
      </c>
      <c r="M912" s="166">
        <v>42170</v>
      </c>
      <c r="N912" s="166">
        <v>42185</v>
      </c>
      <c r="O912" s="190" t="s">
        <v>1726</v>
      </c>
      <c r="P912" s="146"/>
      <c r="Q912" s="146"/>
      <c r="R912" s="146"/>
      <c r="S912" s="146"/>
      <c r="T912" s="193" t="s">
        <v>1</v>
      </c>
    </row>
    <row r="913" spans="1:23" ht="15" hidden="1" customHeight="1" x14ac:dyDescent="0.25">
      <c r="A913" s="74">
        <v>906</v>
      </c>
      <c r="B913" s="74" t="s">
        <v>427</v>
      </c>
      <c r="C913" s="146" t="s">
        <v>1727</v>
      </c>
      <c r="D913" s="376"/>
      <c r="E913" s="141"/>
      <c r="F913" s="146" t="s">
        <v>1728</v>
      </c>
      <c r="G913" s="473">
        <v>42124</v>
      </c>
      <c r="H913" s="166">
        <v>42124</v>
      </c>
      <c r="I913" s="68">
        <v>91</v>
      </c>
      <c r="J913" s="205">
        <v>109.2</v>
      </c>
      <c r="K913" s="205"/>
      <c r="L913" s="146" t="s">
        <v>16</v>
      </c>
      <c r="M913" s="166">
        <v>42170</v>
      </c>
      <c r="N913" s="166">
        <v>42186</v>
      </c>
      <c r="O913" s="190" t="s">
        <v>1729</v>
      </c>
      <c r="P913" s="146"/>
      <c r="Q913" s="146"/>
      <c r="R913" s="146"/>
      <c r="S913" s="146"/>
      <c r="T913" s="146"/>
    </row>
    <row r="914" spans="1:23" ht="30" hidden="1" customHeight="1" x14ac:dyDescent="0.25">
      <c r="A914" s="142">
        <v>907</v>
      </c>
      <c r="B914" s="142" t="s">
        <v>59</v>
      </c>
      <c r="C914" s="146">
        <v>5810310090</v>
      </c>
      <c r="D914" s="376"/>
      <c r="E914" s="141"/>
      <c r="F914" s="146" t="s">
        <v>1730</v>
      </c>
      <c r="G914" s="473">
        <v>42124</v>
      </c>
      <c r="H914" s="166">
        <v>42124</v>
      </c>
      <c r="I914" s="68">
        <v>412.86</v>
      </c>
      <c r="J914" s="205">
        <v>495.43</v>
      </c>
      <c r="K914" s="205"/>
      <c r="L914" s="146" t="s">
        <v>16</v>
      </c>
      <c r="M914" s="166">
        <v>42170</v>
      </c>
      <c r="N914" s="166">
        <v>42186</v>
      </c>
      <c r="O914" s="190" t="s">
        <v>1731</v>
      </c>
      <c r="P914" s="146"/>
      <c r="Q914" s="146"/>
      <c r="R914" s="146"/>
      <c r="S914" s="146"/>
      <c r="T914" s="146"/>
    </row>
    <row r="915" spans="1:23" ht="15" hidden="1" customHeight="1" x14ac:dyDescent="0.25">
      <c r="A915" s="74">
        <v>908</v>
      </c>
      <c r="B915" s="74" t="s">
        <v>84</v>
      </c>
      <c r="C915" s="146">
        <v>139610</v>
      </c>
      <c r="D915" s="376"/>
      <c r="E915" s="141"/>
      <c r="F915" s="146" t="s">
        <v>1732</v>
      </c>
      <c r="G915" s="473">
        <v>42131</v>
      </c>
      <c r="H915" s="166">
        <v>42131</v>
      </c>
      <c r="I915" s="137">
        <f>+J915*1.381</f>
        <v>27.62</v>
      </c>
      <c r="J915" s="208">
        <v>20</v>
      </c>
      <c r="K915" s="208"/>
      <c r="L915" s="146" t="s">
        <v>727</v>
      </c>
      <c r="M915" s="166">
        <v>42162</v>
      </c>
      <c r="N915" s="126">
        <v>42202</v>
      </c>
      <c r="O915" s="313" t="s">
        <v>2066</v>
      </c>
      <c r="P915" s="146"/>
      <c r="Q915" s="146"/>
      <c r="R915" s="146"/>
      <c r="S915" s="146"/>
      <c r="T915" s="146" t="s">
        <v>1</v>
      </c>
    </row>
    <row r="916" spans="1:23" ht="15" hidden="1" customHeight="1" x14ac:dyDescent="0.25">
      <c r="A916" s="74">
        <v>909</v>
      </c>
      <c r="B916" s="74" t="s">
        <v>67</v>
      </c>
      <c r="C916" s="141">
        <v>620625</v>
      </c>
      <c r="D916" s="376"/>
      <c r="E916" s="141"/>
      <c r="F916" s="146" t="s">
        <v>1733</v>
      </c>
      <c r="G916" s="473">
        <v>42062</v>
      </c>
      <c r="H916" s="166">
        <v>42062</v>
      </c>
      <c r="I916" s="68">
        <v>626.87</v>
      </c>
      <c r="J916" s="205">
        <v>752.24</v>
      </c>
      <c r="K916" s="205"/>
      <c r="L916" s="146" t="s">
        <v>727</v>
      </c>
      <c r="M916" s="166">
        <v>42154</v>
      </c>
      <c r="N916" s="166">
        <v>42156</v>
      </c>
      <c r="O916" s="189" t="s">
        <v>1734</v>
      </c>
      <c r="P916" s="146"/>
      <c r="Q916" s="146"/>
      <c r="R916" s="146"/>
      <c r="S916" s="146"/>
      <c r="T916" s="146" t="s">
        <v>1</v>
      </c>
    </row>
    <row r="917" spans="1:23" ht="15" hidden="1" customHeight="1" x14ac:dyDescent="0.25">
      <c r="A917" s="74">
        <v>910</v>
      </c>
      <c r="B917" s="74" t="s">
        <v>67</v>
      </c>
      <c r="C917" s="141">
        <v>621327</v>
      </c>
      <c r="D917" s="376"/>
      <c r="E917" s="141"/>
      <c r="F917" s="146" t="s">
        <v>1746</v>
      </c>
      <c r="G917" s="473">
        <v>42067</v>
      </c>
      <c r="H917" s="166">
        <v>42067</v>
      </c>
      <c r="I917" s="68">
        <v>27.89</v>
      </c>
      <c r="J917" s="205">
        <v>33.47</v>
      </c>
      <c r="K917" s="205"/>
      <c r="L917" s="146" t="s">
        <v>727</v>
      </c>
      <c r="M917" s="166">
        <v>42154</v>
      </c>
      <c r="N917" s="166">
        <v>42156</v>
      </c>
      <c r="O917" s="189" t="s">
        <v>1735</v>
      </c>
      <c r="P917" s="146"/>
      <c r="Q917" s="146"/>
      <c r="R917" s="146"/>
      <c r="S917" s="146"/>
      <c r="T917" s="146" t="s">
        <v>1</v>
      </c>
    </row>
    <row r="918" spans="1:23" ht="15" hidden="1" customHeight="1" x14ac:dyDescent="0.25">
      <c r="A918" s="74">
        <v>911</v>
      </c>
      <c r="B918" s="74" t="s">
        <v>67</v>
      </c>
      <c r="C918" s="141">
        <v>621328</v>
      </c>
      <c r="D918" s="376"/>
      <c r="E918" s="141"/>
      <c r="F918" s="146" t="s">
        <v>1736</v>
      </c>
      <c r="G918" s="473">
        <v>42067</v>
      </c>
      <c r="H918" s="166">
        <v>42067</v>
      </c>
      <c r="I918" s="68">
        <v>618.17999999999995</v>
      </c>
      <c r="J918" s="205">
        <v>741.81</v>
      </c>
      <c r="K918" s="205"/>
      <c r="L918" s="146" t="s">
        <v>727</v>
      </c>
      <c r="M918" s="166">
        <v>42154</v>
      </c>
      <c r="N918" s="166">
        <v>42156</v>
      </c>
      <c r="O918" s="189" t="s">
        <v>1737</v>
      </c>
      <c r="P918" s="146"/>
      <c r="Q918" s="146"/>
      <c r="R918" s="146"/>
      <c r="S918" s="146"/>
      <c r="T918" s="146" t="s">
        <v>1</v>
      </c>
    </row>
    <row r="919" spans="1:23" ht="15" hidden="1" customHeight="1" x14ac:dyDescent="0.25">
      <c r="A919" s="74">
        <v>912</v>
      </c>
      <c r="B919" s="74" t="s">
        <v>67</v>
      </c>
      <c r="C919" s="141">
        <v>622409</v>
      </c>
      <c r="D919" s="376"/>
      <c r="E919" s="141"/>
      <c r="F919" s="146" t="s">
        <v>1738</v>
      </c>
      <c r="G919" s="473">
        <v>42072</v>
      </c>
      <c r="H919" s="166">
        <v>42072</v>
      </c>
      <c r="I919" s="68">
        <v>820.98</v>
      </c>
      <c r="J919" s="205">
        <v>985.18</v>
      </c>
      <c r="K919" s="205"/>
      <c r="L919" s="146" t="s">
        <v>16</v>
      </c>
      <c r="M919" s="166">
        <v>42124</v>
      </c>
      <c r="N919" s="166">
        <v>42159</v>
      </c>
      <c r="O919" s="189" t="s">
        <v>1739</v>
      </c>
      <c r="P919" s="183">
        <v>985.18</v>
      </c>
      <c r="Q919" s="183"/>
      <c r="R919" s="183"/>
      <c r="S919" s="146"/>
      <c r="T919" s="146"/>
    </row>
    <row r="920" spans="1:23" ht="15" hidden="1" customHeight="1" x14ac:dyDescent="0.25">
      <c r="A920" s="74">
        <v>913</v>
      </c>
      <c r="B920" s="74" t="s">
        <v>67</v>
      </c>
      <c r="C920" s="141">
        <v>622410</v>
      </c>
      <c r="D920" s="376" t="s">
        <v>1814</v>
      </c>
      <c r="E920" s="141"/>
      <c r="F920" s="146" t="s">
        <v>1807</v>
      </c>
      <c r="G920" s="473">
        <v>42072</v>
      </c>
      <c r="H920" s="166">
        <v>42072</v>
      </c>
      <c r="I920" s="68">
        <v>741.58</v>
      </c>
      <c r="J920" s="205">
        <v>889.89</v>
      </c>
      <c r="K920" s="205"/>
      <c r="L920" s="146" t="s">
        <v>727</v>
      </c>
      <c r="M920" s="166">
        <v>42154</v>
      </c>
      <c r="N920" s="166">
        <v>42156</v>
      </c>
      <c r="O920" s="189" t="s">
        <v>1740</v>
      </c>
      <c r="P920" s="146"/>
      <c r="Q920" s="146"/>
      <c r="R920" s="146"/>
      <c r="S920" s="146"/>
      <c r="T920" s="146" t="s">
        <v>1</v>
      </c>
    </row>
    <row r="921" spans="1:23" s="69" customFormat="1" ht="30" hidden="1" customHeight="1" x14ac:dyDescent="0.25">
      <c r="A921" s="74">
        <v>914</v>
      </c>
      <c r="B921" s="74" t="s">
        <v>3648</v>
      </c>
      <c r="C921" s="146" t="s">
        <v>1741</v>
      </c>
      <c r="D921" s="376"/>
      <c r="E921" s="141"/>
      <c r="F921" s="146" t="s">
        <v>2345</v>
      </c>
      <c r="G921" s="473">
        <v>42124</v>
      </c>
      <c r="H921" s="166">
        <v>42124</v>
      </c>
      <c r="I921" s="68">
        <v>3650</v>
      </c>
      <c r="J921" s="205">
        <v>3650</v>
      </c>
      <c r="K921" s="205"/>
      <c r="L921" s="146" t="s">
        <v>727</v>
      </c>
      <c r="M921" s="166">
        <v>42155</v>
      </c>
      <c r="N921" s="166">
        <v>42202</v>
      </c>
      <c r="O921" s="190" t="s">
        <v>1743</v>
      </c>
      <c r="P921" s="146"/>
      <c r="Q921" s="146"/>
      <c r="R921" s="146"/>
      <c r="S921" s="146"/>
      <c r="T921" s="146"/>
      <c r="W921" s="50"/>
    </row>
    <row r="922" spans="1:23" ht="30" hidden="1" customHeight="1" x14ac:dyDescent="0.25">
      <c r="A922" s="74">
        <v>915</v>
      </c>
      <c r="B922" s="74" t="s">
        <v>3648</v>
      </c>
      <c r="C922" s="146" t="s">
        <v>1742</v>
      </c>
      <c r="D922" s="376"/>
      <c r="E922" s="141"/>
      <c r="F922" s="146" t="s">
        <v>2344</v>
      </c>
      <c r="G922" s="473">
        <v>42124</v>
      </c>
      <c r="H922" s="166">
        <v>42124</v>
      </c>
      <c r="I922" s="68">
        <v>15165</v>
      </c>
      <c r="J922" s="205">
        <v>15165</v>
      </c>
      <c r="K922" s="205"/>
      <c r="L922" s="62" t="s">
        <v>727</v>
      </c>
      <c r="M922" s="122">
        <v>42155</v>
      </c>
      <c r="N922" s="122">
        <v>42268</v>
      </c>
      <c r="O922" s="190" t="s">
        <v>1744</v>
      </c>
      <c r="P922" s="146"/>
      <c r="Q922" s="146"/>
      <c r="R922" s="146"/>
      <c r="S922" s="146"/>
      <c r="T922" s="146"/>
    </row>
    <row r="923" spans="1:23" ht="15" hidden="1" customHeight="1" x14ac:dyDescent="0.25">
      <c r="A923" s="74">
        <v>916</v>
      </c>
      <c r="B923" s="74" t="s">
        <v>5227</v>
      </c>
      <c r="C923" s="141" t="s">
        <v>1747</v>
      </c>
      <c r="D923" s="376"/>
      <c r="E923" s="141"/>
      <c r="F923" s="146" t="s">
        <v>1772</v>
      </c>
      <c r="G923" s="473">
        <v>42125</v>
      </c>
      <c r="H923" s="166">
        <v>42125</v>
      </c>
      <c r="I923" s="68">
        <v>58.55</v>
      </c>
      <c r="J923" s="205">
        <v>70.260000000000005</v>
      </c>
      <c r="K923" s="205"/>
      <c r="L923" s="146" t="s">
        <v>34</v>
      </c>
      <c r="M923" s="166">
        <v>42131</v>
      </c>
      <c r="N923" s="166">
        <v>42131</v>
      </c>
      <c r="O923" s="189" t="s">
        <v>1748</v>
      </c>
      <c r="P923" s="146"/>
      <c r="Q923" s="146"/>
      <c r="R923" s="146"/>
      <c r="S923" s="146"/>
      <c r="T923" s="146"/>
    </row>
    <row r="924" spans="1:23" ht="30" hidden="1" customHeight="1" x14ac:dyDescent="0.25">
      <c r="A924" s="74">
        <v>917</v>
      </c>
      <c r="B924" s="74" t="s">
        <v>511</v>
      </c>
      <c r="C924" s="146" t="s">
        <v>1749</v>
      </c>
      <c r="D924" s="376"/>
      <c r="E924" s="141"/>
      <c r="F924" s="146" t="s">
        <v>971</v>
      </c>
      <c r="G924" s="473">
        <v>42136</v>
      </c>
      <c r="H924" s="166">
        <v>42136</v>
      </c>
      <c r="I924" s="68">
        <v>6320</v>
      </c>
      <c r="J924" s="205">
        <v>7584</v>
      </c>
      <c r="K924" s="205"/>
      <c r="L924" s="146" t="s">
        <v>16</v>
      </c>
      <c r="M924" s="166">
        <v>42154</v>
      </c>
      <c r="N924" s="122">
        <v>42310</v>
      </c>
      <c r="O924" s="190" t="s">
        <v>1750</v>
      </c>
      <c r="P924" s="146"/>
      <c r="Q924" s="146"/>
      <c r="R924" s="146"/>
      <c r="S924" s="146"/>
      <c r="T924" s="146"/>
    </row>
    <row r="925" spans="1:23" ht="15" hidden="1" customHeight="1" x14ac:dyDescent="0.25">
      <c r="A925" s="74">
        <v>918</v>
      </c>
      <c r="B925" s="74" t="s">
        <v>1752</v>
      </c>
      <c r="C925" s="141" t="s">
        <v>1799</v>
      </c>
      <c r="D925" s="376"/>
      <c r="E925" s="141"/>
      <c r="F925" s="146" t="s">
        <v>1795</v>
      </c>
      <c r="G925" s="473">
        <v>42143</v>
      </c>
      <c r="H925" s="166">
        <v>42143</v>
      </c>
      <c r="I925" s="68">
        <v>670.94</v>
      </c>
      <c r="J925" s="205">
        <v>823.13</v>
      </c>
      <c r="K925" s="205"/>
      <c r="L925" s="146" t="s">
        <v>16</v>
      </c>
      <c r="M925" s="166">
        <v>42143</v>
      </c>
      <c r="N925" s="166">
        <v>42145</v>
      </c>
      <c r="O925" s="189" t="s">
        <v>1800</v>
      </c>
      <c r="P925" s="192">
        <v>823.13</v>
      </c>
      <c r="Q925" s="192"/>
      <c r="R925" s="192"/>
      <c r="S925" s="146"/>
      <c r="T925" s="146"/>
    </row>
    <row r="926" spans="1:23" ht="15" hidden="1" customHeight="1" x14ac:dyDescent="0.25">
      <c r="A926" s="74">
        <v>919</v>
      </c>
      <c r="B926" s="74" t="s">
        <v>36</v>
      </c>
      <c r="C926" s="141" t="s">
        <v>1754</v>
      </c>
      <c r="D926" s="376"/>
      <c r="E926" s="141"/>
      <c r="F926" s="146" t="s">
        <v>1755</v>
      </c>
      <c r="G926" s="473">
        <v>42139</v>
      </c>
      <c r="H926" s="166">
        <v>42139</v>
      </c>
      <c r="I926" s="68">
        <v>80</v>
      </c>
      <c r="J926" s="205">
        <v>96</v>
      </c>
      <c r="K926" s="205"/>
      <c r="L926" s="146" t="s">
        <v>34</v>
      </c>
      <c r="M926" s="166">
        <v>42149</v>
      </c>
      <c r="N926" s="166" t="s">
        <v>5094</v>
      </c>
      <c r="O926" s="189" t="s">
        <v>1756</v>
      </c>
      <c r="P926" s="146"/>
      <c r="Q926" s="146"/>
      <c r="R926" s="146"/>
      <c r="S926" s="146"/>
      <c r="T926" s="146"/>
    </row>
    <row r="927" spans="1:23" ht="15" hidden="1" customHeight="1" x14ac:dyDescent="0.25">
      <c r="A927" s="74">
        <v>920</v>
      </c>
      <c r="B927" s="74" t="s">
        <v>1394</v>
      </c>
      <c r="C927" s="146" t="s">
        <v>1757</v>
      </c>
      <c r="D927" s="376"/>
      <c r="E927" s="141"/>
      <c r="F927" s="146" t="s">
        <v>1758</v>
      </c>
      <c r="G927" s="473">
        <v>42132</v>
      </c>
      <c r="H927" s="166">
        <v>42132</v>
      </c>
      <c r="I927" s="137">
        <f>+J927*0.888</f>
        <v>987.45600000000002</v>
      </c>
      <c r="J927" s="381">
        <v>1112</v>
      </c>
      <c r="K927" s="381"/>
      <c r="L927" s="146" t="s">
        <v>16</v>
      </c>
      <c r="M927" s="166">
        <v>42154</v>
      </c>
      <c r="N927" s="166">
        <v>42172</v>
      </c>
      <c r="O927" s="190" t="s">
        <v>1759</v>
      </c>
      <c r="P927" s="146"/>
      <c r="Q927" s="146"/>
      <c r="R927" s="146"/>
      <c r="S927" s="146"/>
      <c r="T927" s="146"/>
      <c r="U927" s="66" t="s">
        <v>1</v>
      </c>
    </row>
    <row r="928" spans="1:23" ht="15" hidden="1" customHeight="1" x14ac:dyDescent="0.25">
      <c r="A928" s="74">
        <v>921</v>
      </c>
      <c r="B928" s="74" t="s">
        <v>1408</v>
      </c>
      <c r="C928" s="146" t="s">
        <v>1760</v>
      </c>
      <c r="D928" s="376"/>
      <c r="E928" s="141"/>
      <c r="F928" s="146" t="s">
        <v>1874</v>
      </c>
      <c r="G928" s="473">
        <v>42136</v>
      </c>
      <c r="H928" s="166">
        <v>42136</v>
      </c>
      <c r="I928" s="137">
        <f>+J928*0.888</f>
        <v>3122.1902399999999</v>
      </c>
      <c r="J928" s="381">
        <v>3515.98</v>
      </c>
      <c r="K928" s="381"/>
      <c r="L928" s="146" t="s">
        <v>16</v>
      </c>
      <c r="M928" s="166">
        <v>42155</v>
      </c>
      <c r="N928" s="166">
        <v>42172</v>
      </c>
      <c r="O928" s="313" t="s">
        <v>2521</v>
      </c>
      <c r="P928" s="146"/>
      <c r="Q928" s="146"/>
      <c r="R928" s="146"/>
      <c r="S928" s="146"/>
      <c r="T928" s="146"/>
      <c r="U928" s="66" t="s">
        <v>1</v>
      </c>
    </row>
    <row r="929" spans="1:20" ht="15" hidden="1" customHeight="1" x14ac:dyDescent="0.25">
      <c r="A929" s="74">
        <v>922</v>
      </c>
      <c r="B929" s="74" t="s">
        <v>84</v>
      </c>
      <c r="C929" s="146">
        <v>139714</v>
      </c>
      <c r="D929" s="376"/>
      <c r="E929" s="141"/>
      <c r="F929" s="146" t="s">
        <v>1761</v>
      </c>
      <c r="G929" s="473">
        <v>42136</v>
      </c>
      <c r="H929" s="166">
        <v>42136</v>
      </c>
      <c r="I929" s="137">
        <f>+J929*1.381</f>
        <v>69.05</v>
      </c>
      <c r="J929" s="208">
        <v>50</v>
      </c>
      <c r="K929" s="208"/>
      <c r="L929" s="146" t="s">
        <v>727</v>
      </c>
      <c r="M929" s="166">
        <v>42170</v>
      </c>
      <c r="N929" s="126">
        <v>42202</v>
      </c>
      <c r="O929" s="313" t="s">
        <v>2067</v>
      </c>
      <c r="P929" s="146"/>
      <c r="Q929" s="146"/>
      <c r="R929" s="146"/>
      <c r="S929" s="146"/>
      <c r="T929" s="146" t="s">
        <v>1</v>
      </c>
    </row>
    <row r="930" spans="1:20" ht="15" hidden="1" customHeight="1" x14ac:dyDescent="0.25">
      <c r="A930" s="74">
        <v>923</v>
      </c>
      <c r="B930" s="74" t="s">
        <v>84</v>
      </c>
      <c r="C930" s="146">
        <v>139715</v>
      </c>
      <c r="D930" s="376"/>
      <c r="E930" s="141"/>
      <c r="F930" s="146" t="s">
        <v>1762</v>
      </c>
      <c r="G930" s="473">
        <v>42136</v>
      </c>
      <c r="H930" s="166">
        <v>42136</v>
      </c>
      <c r="I930" s="137">
        <f>+J930*1.381</f>
        <v>69.05</v>
      </c>
      <c r="J930" s="208">
        <v>50</v>
      </c>
      <c r="K930" s="208"/>
      <c r="L930" s="146" t="s">
        <v>727</v>
      </c>
      <c r="M930" s="166">
        <v>42170</v>
      </c>
      <c r="N930" s="126">
        <v>42202</v>
      </c>
      <c r="O930" s="313" t="s">
        <v>2068</v>
      </c>
      <c r="P930" s="146"/>
      <c r="Q930" s="146"/>
      <c r="R930" s="146"/>
      <c r="S930" s="146"/>
      <c r="T930" s="146" t="s">
        <v>1</v>
      </c>
    </row>
    <row r="931" spans="1:20" ht="15" hidden="1" customHeight="1" x14ac:dyDescent="0.25">
      <c r="A931" s="74">
        <v>924</v>
      </c>
      <c r="B931" s="74" t="s">
        <v>84</v>
      </c>
      <c r="C931" s="146">
        <v>139716</v>
      </c>
      <c r="D931" s="376"/>
      <c r="E931" s="141"/>
      <c r="F931" s="146" t="s">
        <v>1763</v>
      </c>
      <c r="G931" s="473">
        <v>42136</v>
      </c>
      <c r="H931" s="166">
        <v>42136</v>
      </c>
      <c r="I931" s="137">
        <f>+J931*1.381</f>
        <v>69.05</v>
      </c>
      <c r="J931" s="208">
        <v>50</v>
      </c>
      <c r="K931" s="208"/>
      <c r="L931" s="146" t="s">
        <v>727</v>
      </c>
      <c r="M931" s="166">
        <v>42170</v>
      </c>
      <c r="N931" s="126">
        <v>42202</v>
      </c>
      <c r="O931" s="313" t="s">
        <v>2069</v>
      </c>
      <c r="P931" s="146"/>
      <c r="Q931" s="146"/>
      <c r="R931" s="146"/>
      <c r="S931" s="146"/>
      <c r="T931" s="146" t="s">
        <v>1</v>
      </c>
    </row>
    <row r="932" spans="1:20" ht="15" hidden="1" customHeight="1" x14ac:dyDescent="0.25">
      <c r="A932" s="74">
        <v>925</v>
      </c>
      <c r="B932" s="74" t="s">
        <v>84</v>
      </c>
      <c r="C932" s="146">
        <v>139717</v>
      </c>
      <c r="D932" s="376"/>
      <c r="E932" s="141"/>
      <c r="F932" s="146" t="s">
        <v>1764</v>
      </c>
      <c r="G932" s="473">
        <v>42136</v>
      </c>
      <c r="H932" s="166">
        <v>42136</v>
      </c>
      <c r="I932" s="137">
        <f>+J932*1.381</f>
        <v>69.05</v>
      </c>
      <c r="J932" s="208">
        <v>50</v>
      </c>
      <c r="K932" s="208"/>
      <c r="L932" s="146" t="s">
        <v>727</v>
      </c>
      <c r="M932" s="166">
        <v>42170</v>
      </c>
      <c r="N932" s="126">
        <v>42202</v>
      </c>
      <c r="O932" s="313" t="s">
        <v>2070</v>
      </c>
      <c r="P932" s="146"/>
      <c r="Q932" s="146"/>
      <c r="R932" s="146"/>
      <c r="S932" s="146"/>
      <c r="T932" s="146" t="s">
        <v>1</v>
      </c>
    </row>
    <row r="933" spans="1:20" ht="15" hidden="1" customHeight="1" x14ac:dyDescent="0.25">
      <c r="A933" s="74">
        <v>926</v>
      </c>
      <c r="B933" s="74" t="s">
        <v>1229</v>
      </c>
      <c r="C933" s="146" t="s">
        <v>1765</v>
      </c>
      <c r="D933" s="376">
        <v>2792015</v>
      </c>
      <c r="E933" s="141"/>
      <c r="F933" s="164" t="s">
        <v>1925</v>
      </c>
      <c r="G933" s="473">
        <v>42136</v>
      </c>
      <c r="H933" s="166">
        <v>42136</v>
      </c>
      <c r="I933" s="68">
        <v>267.5</v>
      </c>
      <c r="J933" s="205">
        <v>321</v>
      </c>
      <c r="K933" s="205"/>
      <c r="L933" s="146" t="s">
        <v>727</v>
      </c>
      <c r="M933" s="166">
        <v>42185</v>
      </c>
      <c r="N933" s="122">
        <v>42202</v>
      </c>
      <c r="O933" s="190" t="s">
        <v>1766</v>
      </c>
      <c r="P933" s="146"/>
      <c r="Q933" s="146"/>
      <c r="R933" s="146"/>
      <c r="S933" s="146"/>
      <c r="T933" s="146" t="s">
        <v>1</v>
      </c>
    </row>
    <row r="934" spans="1:20" ht="15" hidden="1" customHeight="1" x14ac:dyDescent="0.25">
      <c r="A934" s="74">
        <v>927</v>
      </c>
      <c r="B934" s="74" t="s">
        <v>1229</v>
      </c>
      <c r="C934" s="146" t="s">
        <v>1767</v>
      </c>
      <c r="D934" s="376"/>
      <c r="E934" s="141"/>
      <c r="F934" s="164" t="s">
        <v>1925</v>
      </c>
      <c r="G934" s="473">
        <v>42136</v>
      </c>
      <c r="H934" s="166">
        <v>42136</v>
      </c>
      <c r="I934" s="68">
        <v>712.57</v>
      </c>
      <c r="J934" s="205">
        <v>825.05</v>
      </c>
      <c r="K934" s="205"/>
      <c r="L934" s="146" t="s">
        <v>727</v>
      </c>
      <c r="M934" s="166">
        <v>42185</v>
      </c>
      <c r="N934" s="122">
        <v>42202</v>
      </c>
      <c r="O934" s="190" t="s">
        <v>1768</v>
      </c>
      <c r="P934" s="146"/>
      <c r="Q934" s="146"/>
      <c r="R934" s="146"/>
      <c r="S934" s="146"/>
      <c r="T934" s="146" t="s">
        <v>1</v>
      </c>
    </row>
    <row r="935" spans="1:20" ht="15" hidden="1" customHeight="1" x14ac:dyDescent="0.25">
      <c r="A935" s="74">
        <v>928</v>
      </c>
      <c r="B935" s="74" t="s">
        <v>1400</v>
      </c>
      <c r="C935" s="141" t="s">
        <v>1769</v>
      </c>
      <c r="D935" s="376"/>
      <c r="E935" s="141"/>
      <c r="F935" s="146" t="s">
        <v>1770</v>
      </c>
      <c r="G935" s="473">
        <v>42124</v>
      </c>
      <c r="H935" s="166">
        <v>42124</v>
      </c>
      <c r="I935" s="68">
        <v>824.17</v>
      </c>
      <c r="J935" s="205">
        <v>1269</v>
      </c>
      <c r="K935" s="205"/>
      <c r="L935" s="146" t="s">
        <v>16</v>
      </c>
      <c r="M935" s="166">
        <v>42154</v>
      </c>
      <c r="N935" s="166">
        <v>42156</v>
      </c>
      <c r="O935" s="189" t="s">
        <v>1771</v>
      </c>
      <c r="P935" s="183">
        <v>1269</v>
      </c>
      <c r="Q935" s="183"/>
      <c r="R935" s="183"/>
      <c r="S935" s="146"/>
      <c r="T935" s="146"/>
    </row>
    <row r="936" spans="1:20" ht="15" hidden="1" customHeight="1" x14ac:dyDescent="0.25">
      <c r="A936" s="74">
        <v>929</v>
      </c>
      <c r="B936" s="74" t="s">
        <v>36</v>
      </c>
      <c r="C936" s="141">
        <v>41910249</v>
      </c>
      <c r="D936" s="376"/>
      <c r="E936" s="141"/>
      <c r="F936" s="146" t="s">
        <v>1773</v>
      </c>
      <c r="G936" s="473">
        <v>42124</v>
      </c>
      <c r="H936" s="166">
        <v>42124</v>
      </c>
      <c r="I936" s="68">
        <v>711.12</v>
      </c>
      <c r="J936" s="205">
        <v>850.14</v>
      </c>
      <c r="K936" s="205"/>
      <c r="L936" s="146" t="s">
        <v>34</v>
      </c>
      <c r="M936" s="166">
        <v>42155</v>
      </c>
      <c r="N936" s="166" t="s">
        <v>5094</v>
      </c>
      <c r="O936" s="189" t="s">
        <v>1774</v>
      </c>
      <c r="P936" s="146"/>
      <c r="Q936" s="146"/>
      <c r="R936" s="146"/>
      <c r="S936" s="146"/>
      <c r="T936" s="146"/>
    </row>
    <row r="937" spans="1:20" ht="15" hidden="1" customHeight="1" x14ac:dyDescent="0.25">
      <c r="A937" s="74">
        <v>930</v>
      </c>
      <c r="B937" s="74" t="s">
        <v>163</v>
      </c>
      <c r="C937" s="146" t="s">
        <v>1776</v>
      </c>
      <c r="D937" s="376"/>
      <c r="E937" s="141"/>
      <c r="F937" s="146" t="s">
        <v>1978</v>
      </c>
      <c r="G937" s="473">
        <v>42150</v>
      </c>
      <c r="H937" s="166">
        <v>42150</v>
      </c>
      <c r="I937" s="68">
        <v>504</v>
      </c>
      <c r="J937" s="205">
        <v>604.79999999999995</v>
      </c>
      <c r="K937" s="205"/>
      <c r="L937" s="146" t="s">
        <v>727</v>
      </c>
      <c r="M937" s="166">
        <v>42200</v>
      </c>
      <c r="N937" s="166">
        <v>42215</v>
      </c>
      <c r="O937" s="190" t="s">
        <v>1777</v>
      </c>
      <c r="P937" s="146"/>
      <c r="Q937" s="146"/>
      <c r="R937" s="146"/>
      <c r="S937" s="146"/>
      <c r="T937" s="146" t="s">
        <v>1</v>
      </c>
    </row>
    <row r="938" spans="1:20" ht="15" hidden="1" customHeight="1" x14ac:dyDescent="0.25">
      <c r="A938" s="74">
        <v>931</v>
      </c>
      <c r="B938" s="74" t="s">
        <v>754</v>
      </c>
      <c r="C938" s="141">
        <v>687619</v>
      </c>
      <c r="D938" s="376"/>
      <c r="E938" s="141"/>
      <c r="F938" s="146" t="s">
        <v>1778</v>
      </c>
      <c r="G938" s="473">
        <v>42144</v>
      </c>
      <c r="H938" s="166">
        <v>42144</v>
      </c>
      <c r="I938" s="68">
        <v>126.88</v>
      </c>
      <c r="J938" s="205">
        <v>152.26</v>
      </c>
      <c r="K938" s="205"/>
      <c r="L938" s="146" t="s">
        <v>34</v>
      </c>
      <c r="M938" s="166">
        <v>42159</v>
      </c>
      <c r="N938" s="166"/>
      <c r="O938" s="189" t="s">
        <v>1779</v>
      </c>
      <c r="P938" s="146"/>
      <c r="Q938" s="146"/>
      <c r="R938" s="146"/>
      <c r="S938" s="146"/>
      <c r="T938" s="146"/>
    </row>
    <row r="939" spans="1:20" ht="15" hidden="1" customHeight="1" x14ac:dyDescent="0.25">
      <c r="A939" s="74">
        <v>932</v>
      </c>
      <c r="B939" s="74" t="s">
        <v>441</v>
      </c>
      <c r="C939" s="146" t="s">
        <v>1788</v>
      </c>
      <c r="D939" s="376"/>
      <c r="E939" s="141"/>
      <c r="F939" s="146" t="s">
        <v>1789</v>
      </c>
      <c r="G939" s="473">
        <v>42150</v>
      </c>
      <c r="H939" s="166">
        <v>42150</v>
      </c>
      <c r="I939" s="68">
        <v>385.35</v>
      </c>
      <c r="J939" s="205">
        <v>462.42</v>
      </c>
      <c r="K939" s="205"/>
      <c r="L939" s="146" t="s">
        <v>16</v>
      </c>
      <c r="M939" s="166">
        <v>42185</v>
      </c>
      <c r="N939" s="166">
        <v>42202</v>
      </c>
      <c r="O939" s="190" t="s">
        <v>1790</v>
      </c>
      <c r="P939" s="183">
        <v>462.42</v>
      </c>
      <c r="Q939" s="192"/>
      <c r="R939" s="192"/>
      <c r="S939" s="146"/>
      <c r="T939" s="146"/>
    </row>
    <row r="940" spans="1:20" ht="15" hidden="1" customHeight="1" x14ac:dyDescent="0.25">
      <c r="A940" s="74">
        <v>933</v>
      </c>
      <c r="B940" s="74" t="s">
        <v>1752</v>
      </c>
      <c r="C940" s="141" t="s">
        <v>1999</v>
      </c>
      <c r="D940" s="376">
        <v>2892015</v>
      </c>
      <c r="E940" s="141"/>
      <c r="F940" s="146" t="s">
        <v>1796</v>
      </c>
      <c r="G940" s="473">
        <v>42153</v>
      </c>
      <c r="H940" s="166">
        <v>42153</v>
      </c>
      <c r="I940" s="68">
        <v>651.17999999999995</v>
      </c>
      <c r="J940" s="205">
        <v>781.42</v>
      </c>
      <c r="K940" s="205"/>
      <c r="L940" s="146" t="s">
        <v>16</v>
      </c>
      <c r="M940" s="166">
        <v>42154</v>
      </c>
      <c r="N940" s="166">
        <v>42186</v>
      </c>
      <c r="O940" s="313" t="s">
        <v>2000</v>
      </c>
      <c r="P940" s="192">
        <v>781.82</v>
      </c>
      <c r="Q940" s="192"/>
      <c r="R940" s="192"/>
      <c r="S940" s="146"/>
      <c r="T940" s="146"/>
    </row>
    <row r="941" spans="1:20" ht="15" hidden="1" customHeight="1" x14ac:dyDescent="0.25">
      <c r="A941" s="74">
        <v>934</v>
      </c>
      <c r="B941" s="74" t="s">
        <v>112</v>
      </c>
      <c r="C941" s="146">
        <v>35</v>
      </c>
      <c r="D941" s="376"/>
      <c r="E941" s="141"/>
      <c r="F941" s="146" t="s">
        <v>1797</v>
      </c>
      <c r="G941" s="473">
        <v>42149</v>
      </c>
      <c r="H941" s="166">
        <v>42149</v>
      </c>
      <c r="I941" s="68">
        <v>1200</v>
      </c>
      <c r="J941" s="205">
        <v>1200</v>
      </c>
      <c r="K941" s="205"/>
      <c r="L941" s="146" t="s">
        <v>727</v>
      </c>
      <c r="M941" s="166">
        <v>42185</v>
      </c>
      <c r="N941" s="166">
        <v>42185</v>
      </c>
      <c r="O941" s="190" t="s">
        <v>1798</v>
      </c>
      <c r="P941" s="146"/>
      <c r="Q941" s="146"/>
      <c r="R941" s="146"/>
      <c r="S941" s="146"/>
      <c r="T941" s="146" t="s">
        <v>1</v>
      </c>
    </row>
    <row r="942" spans="1:20" ht="15" hidden="1" customHeight="1" x14ac:dyDescent="0.25">
      <c r="A942" s="74">
        <v>935</v>
      </c>
      <c r="B942" s="74" t="s">
        <v>36</v>
      </c>
      <c r="C942" s="146" t="s">
        <v>1801</v>
      </c>
      <c r="D942" s="376"/>
      <c r="E942" s="141"/>
      <c r="F942" s="146" t="s">
        <v>1802</v>
      </c>
      <c r="G942" s="473">
        <v>42156</v>
      </c>
      <c r="H942" s="166">
        <v>42156</v>
      </c>
      <c r="I942" s="68">
        <v>67.349999999999994</v>
      </c>
      <c r="J942" s="205">
        <v>80.819999999999993</v>
      </c>
      <c r="K942" s="205"/>
      <c r="L942" s="146" t="s">
        <v>34</v>
      </c>
      <c r="M942" s="166">
        <v>42156</v>
      </c>
      <c r="N942" s="166" t="s">
        <v>20</v>
      </c>
      <c r="O942" s="189" t="s">
        <v>1803</v>
      </c>
      <c r="P942" s="146"/>
      <c r="Q942" s="146"/>
      <c r="R942" s="146"/>
      <c r="S942" s="146"/>
      <c r="T942" s="146"/>
    </row>
    <row r="943" spans="1:20" ht="15" hidden="1" customHeight="1" x14ac:dyDescent="0.25">
      <c r="A943" s="74">
        <v>936</v>
      </c>
      <c r="B943" s="74" t="s">
        <v>1804</v>
      </c>
      <c r="C943" s="146">
        <v>20150249</v>
      </c>
      <c r="D943" s="376"/>
      <c r="E943" s="141"/>
      <c r="F943" s="146" t="s">
        <v>5675</v>
      </c>
      <c r="G943" s="473">
        <v>42143</v>
      </c>
      <c r="H943" s="166">
        <v>42143</v>
      </c>
      <c r="I943" s="317">
        <v>1400</v>
      </c>
      <c r="J943" s="205">
        <v>1680</v>
      </c>
      <c r="K943" s="205"/>
      <c r="L943" s="146" t="s">
        <v>16</v>
      </c>
      <c r="M943" s="166">
        <v>42185</v>
      </c>
      <c r="N943" s="166">
        <v>42202</v>
      </c>
      <c r="O943" s="189" t="s">
        <v>1805</v>
      </c>
      <c r="P943" s="146"/>
      <c r="Q943" s="146"/>
      <c r="R943" s="146"/>
      <c r="S943" s="146"/>
      <c r="T943" s="146"/>
    </row>
    <row r="944" spans="1:20" ht="15" hidden="1" customHeight="1" x14ac:dyDescent="0.25">
      <c r="A944" s="74">
        <v>937</v>
      </c>
      <c r="B944" s="74" t="s">
        <v>448</v>
      </c>
      <c r="C944" s="146">
        <v>54916208</v>
      </c>
      <c r="D944" s="376"/>
      <c r="E944" s="141"/>
      <c r="F944" s="146" t="s">
        <v>1892</v>
      </c>
      <c r="G944" s="473">
        <v>42151</v>
      </c>
      <c r="H944" s="166">
        <v>42151</v>
      </c>
      <c r="I944" s="68">
        <v>906.58</v>
      </c>
      <c r="J944" s="205">
        <v>1064.82</v>
      </c>
      <c r="K944" s="205"/>
      <c r="L944" s="146" t="s">
        <v>34</v>
      </c>
      <c r="M944" s="166">
        <v>42167</v>
      </c>
      <c r="N944" s="166" t="s">
        <v>20</v>
      </c>
      <c r="O944" s="189" t="s">
        <v>1806</v>
      </c>
      <c r="P944" s="146"/>
      <c r="Q944" s="146"/>
      <c r="R944" s="146"/>
      <c r="S944" s="146"/>
      <c r="T944" s="146"/>
    </row>
    <row r="945" spans="1:23" ht="15" hidden="1" customHeight="1" x14ac:dyDescent="0.25">
      <c r="A945" s="74">
        <v>938</v>
      </c>
      <c r="B945" s="74" t="s">
        <v>67</v>
      </c>
      <c r="C945" s="146">
        <v>624401</v>
      </c>
      <c r="D945" s="376" t="s">
        <v>1815</v>
      </c>
      <c r="E945" s="141"/>
      <c r="F945" s="146" t="s">
        <v>1808</v>
      </c>
      <c r="G945" s="473">
        <v>42080</v>
      </c>
      <c r="H945" s="166">
        <v>42080</v>
      </c>
      <c r="I945" s="68">
        <v>29.57</v>
      </c>
      <c r="J945" s="205">
        <v>50</v>
      </c>
      <c r="K945" s="205"/>
      <c r="L945" s="146" t="s">
        <v>727</v>
      </c>
      <c r="M945" s="166">
        <v>42155</v>
      </c>
      <c r="N945" s="166">
        <v>42157</v>
      </c>
      <c r="O945" s="189" t="s">
        <v>1809</v>
      </c>
      <c r="P945" s="146"/>
      <c r="Q945" s="146"/>
      <c r="R945" s="146"/>
      <c r="S945" s="146"/>
      <c r="T945" s="146" t="s">
        <v>1</v>
      </c>
    </row>
    <row r="946" spans="1:23" ht="15" hidden="1" customHeight="1" x14ac:dyDescent="0.25">
      <c r="A946" s="74">
        <v>939</v>
      </c>
      <c r="B946" s="74" t="s">
        <v>67</v>
      </c>
      <c r="C946" s="146">
        <v>627521</v>
      </c>
      <c r="D946" s="376" t="s">
        <v>2044</v>
      </c>
      <c r="E946" s="141"/>
      <c r="F946" s="146" t="s">
        <v>1810</v>
      </c>
      <c r="G946" s="473">
        <v>42094</v>
      </c>
      <c r="H946" s="166">
        <v>42094</v>
      </c>
      <c r="I946" s="68">
        <v>2696.74</v>
      </c>
      <c r="J946" s="205">
        <v>3236.09</v>
      </c>
      <c r="K946" s="205"/>
      <c r="L946" s="146" t="s">
        <v>727</v>
      </c>
      <c r="M946" s="166">
        <v>42155</v>
      </c>
      <c r="N946" s="166">
        <v>42157</v>
      </c>
      <c r="O946" s="189" t="s">
        <v>1811</v>
      </c>
      <c r="P946" s="146"/>
      <c r="Q946" s="146"/>
      <c r="R946" s="146"/>
      <c r="S946" s="146"/>
      <c r="T946" s="146" t="s">
        <v>1</v>
      </c>
    </row>
    <row r="947" spans="1:23" ht="15" hidden="1" customHeight="1" x14ac:dyDescent="0.25">
      <c r="A947" s="74">
        <v>940</v>
      </c>
      <c r="B947" s="74" t="s">
        <v>67</v>
      </c>
      <c r="C947" s="146">
        <v>627539</v>
      </c>
      <c r="D947" s="376">
        <v>2802015</v>
      </c>
      <c r="E947" s="141"/>
      <c r="F947" s="146" t="s">
        <v>1812</v>
      </c>
      <c r="G947" s="473">
        <v>42094</v>
      </c>
      <c r="H947" s="166">
        <v>42094</v>
      </c>
      <c r="I947" s="68">
        <v>288.60000000000002</v>
      </c>
      <c r="J947" s="205">
        <v>346.33</v>
      </c>
      <c r="K947" s="205"/>
      <c r="L947" s="146" t="s">
        <v>727</v>
      </c>
      <c r="M947" s="166">
        <v>42155</v>
      </c>
      <c r="N947" s="166">
        <v>42157</v>
      </c>
      <c r="O947" s="189" t="s">
        <v>1813</v>
      </c>
      <c r="P947" s="146"/>
      <c r="Q947" s="146"/>
      <c r="R947" s="146"/>
      <c r="S947" s="146"/>
      <c r="T947" s="146" t="s">
        <v>1</v>
      </c>
    </row>
    <row r="948" spans="1:23" ht="15" hidden="1" customHeight="1" x14ac:dyDescent="0.25">
      <c r="A948" s="74">
        <v>941</v>
      </c>
      <c r="B948" s="74" t="s">
        <v>30</v>
      </c>
      <c r="C948" s="146" t="s">
        <v>1816</v>
      </c>
      <c r="D948" s="376"/>
      <c r="E948" s="141"/>
      <c r="F948" s="146" t="s">
        <v>1817</v>
      </c>
      <c r="G948" s="473">
        <v>42155</v>
      </c>
      <c r="H948" s="166">
        <v>42155</v>
      </c>
      <c r="I948" s="68">
        <v>54.26</v>
      </c>
      <c r="J948" s="205">
        <v>65.11</v>
      </c>
      <c r="K948" s="205"/>
      <c r="L948" s="146" t="s">
        <v>16</v>
      </c>
      <c r="M948" s="166">
        <v>42200</v>
      </c>
      <c r="N948" s="166">
        <v>42215</v>
      </c>
      <c r="O948" s="190" t="s">
        <v>1818</v>
      </c>
      <c r="P948" s="192">
        <v>65.11</v>
      </c>
      <c r="Q948" s="192"/>
      <c r="R948" s="192"/>
      <c r="S948" s="146"/>
      <c r="T948" s="146"/>
    </row>
    <row r="949" spans="1:23" ht="15" hidden="1" customHeight="1" x14ac:dyDescent="0.25">
      <c r="A949" s="74">
        <v>942</v>
      </c>
      <c r="B949" s="74" t="s">
        <v>39</v>
      </c>
      <c r="C949" s="146" t="s">
        <v>1819</v>
      </c>
      <c r="D949" s="376"/>
      <c r="E949" s="141"/>
      <c r="F949" s="146" t="s">
        <v>1715</v>
      </c>
      <c r="G949" s="473">
        <v>42139</v>
      </c>
      <c r="H949" s="166">
        <v>42139</v>
      </c>
      <c r="I949" s="68">
        <v>167.06</v>
      </c>
      <c r="J949" s="205">
        <v>200.48</v>
      </c>
      <c r="K949" s="205"/>
      <c r="L949" s="146" t="s">
        <v>34</v>
      </c>
      <c r="M949" s="166">
        <v>42149</v>
      </c>
      <c r="N949" s="166">
        <v>42149</v>
      </c>
      <c r="O949" s="189" t="s">
        <v>1820</v>
      </c>
      <c r="P949" s="146"/>
      <c r="Q949" s="146"/>
      <c r="R949" s="146"/>
      <c r="S949" s="146"/>
      <c r="T949" s="146"/>
    </row>
    <row r="950" spans="1:23" ht="15" hidden="1" customHeight="1" x14ac:dyDescent="0.25">
      <c r="A950" s="74">
        <v>943</v>
      </c>
      <c r="B950" s="74" t="s">
        <v>39</v>
      </c>
      <c r="C950" s="146" t="s">
        <v>1821</v>
      </c>
      <c r="D950" s="376"/>
      <c r="E950" s="141"/>
      <c r="F950" s="146" t="s">
        <v>1715</v>
      </c>
      <c r="G950" s="473">
        <v>42155</v>
      </c>
      <c r="H950" s="166">
        <v>42155</v>
      </c>
      <c r="I950" s="68">
        <v>228.44</v>
      </c>
      <c r="J950" s="205">
        <v>274.14999999999998</v>
      </c>
      <c r="K950" s="205"/>
      <c r="L950" s="146" t="s">
        <v>34</v>
      </c>
      <c r="M950" s="166">
        <v>42165</v>
      </c>
      <c r="N950" s="624" t="s">
        <v>20</v>
      </c>
      <c r="O950" s="189" t="s">
        <v>1822</v>
      </c>
      <c r="P950" s="146"/>
      <c r="Q950" s="146"/>
      <c r="R950" s="146"/>
      <c r="S950" s="146"/>
      <c r="T950" s="146"/>
    </row>
    <row r="951" spans="1:23" ht="15" hidden="1" customHeight="1" x14ac:dyDescent="0.25">
      <c r="A951" s="74">
        <v>944</v>
      </c>
      <c r="B951" s="74" t="s">
        <v>427</v>
      </c>
      <c r="C951" s="146" t="s">
        <v>1823</v>
      </c>
      <c r="D951" s="376"/>
      <c r="E951" s="141"/>
      <c r="F951" s="146" t="s">
        <v>1824</v>
      </c>
      <c r="G951" s="473">
        <v>42154</v>
      </c>
      <c r="H951" s="166">
        <v>42154</v>
      </c>
      <c r="I951" s="68">
        <v>177.5</v>
      </c>
      <c r="J951" s="205">
        <v>213</v>
      </c>
      <c r="K951" s="205"/>
      <c r="L951" s="146" t="s">
        <v>16</v>
      </c>
      <c r="M951" s="166">
        <v>42200</v>
      </c>
      <c r="N951" s="166">
        <v>42202</v>
      </c>
      <c r="O951" s="190" t="s">
        <v>1825</v>
      </c>
      <c r="P951" s="146"/>
      <c r="Q951" s="146"/>
      <c r="R951" s="146"/>
      <c r="S951" s="146"/>
      <c r="T951" s="146"/>
    </row>
    <row r="952" spans="1:23" ht="15" hidden="1" customHeight="1" x14ac:dyDescent="0.25">
      <c r="A952" s="74">
        <v>945</v>
      </c>
      <c r="B952" s="74" t="s">
        <v>137</v>
      </c>
      <c r="C952" s="146">
        <v>39594</v>
      </c>
      <c r="D952" s="376"/>
      <c r="E952" s="141"/>
      <c r="F952" s="146" t="s">
        <v>1826</v>
      </c>
      <c r="G952" s="473">
        <v>42152</v>
      </c>
      <c r="H952" s="166">
        <v>42152</v>
      </c>
      <c r="I952" s="68">
        <v>98</v>
      </c>
      <c r="J952" s="205">
        <v>117.6</v>
      </c>
      <c r="K952" s="205"/>
      <c r="L952" s="146" t="s">
        <v>16</v>
      </c>
      <c r="M952" s="166">
        <v>42200</v>
      </c>
      <c r="N952" s="166">
        <v>42215</v>
      </c>
      <c r="O952" s="190" t="s">
        <v>1827</v>
      </c>
      <c r="P952" s="146"/>
      <c r="Q952" s="146"/>
      <c r="R952" s="146"/>
      <c r="S952" s="146"/>
      <c r="T952" s="146"/>
    </row>
    <row r="953" spans="1:23" ht="30" hidden="1" customHeight="1" x14ac:dyDescent="0.25">
      <c r="A953" s="74">
        <v>946</v>
      </c>
      <c r="B953" s="74" t="s">
        <v>59</v>
      </c>
      <c r="C953" s="146">
        <v>5810311168</v>
      </c>
      <c r="D953" s="376"/>
      <c r="E953" s="141"/>
      <c r="F953" s="146" t="s">
        <v>1828</v>
      </c>
      <c r="G953" s="473">
        <v>42155</v>
      </c>
      <c r="H953" s="166">
        <v>42155</v>
      </c>
      <c r="I953" s="68">
        <v>170.52</v>
      </c>
      <c r="J953" s="205">
        <v>204.62</v>
      </c>
      <c r="K953" s="205"/>
      <c r="L953" s="146" t="s">
        <v>16</v>
      </c>
      <c r="M953" s="166">
        <v>42200</v>
      </c>
      <c r="N953" s="166">
        <v>42202</v>
      </c>
      <c r="O953" s="190" t="s">
        <v>1830</v>
      </c>
      <c r="P953" s="146"/>
      <c r="Q953" s="146"/>
      <c r="R953" s="146"/>
      <c r="S953" s="146"/>
      <c r="T953" s="146"/>
    </row>
    <row r="954" spans="1:23" s="372" customFormat="1" ht="30" hidden="1" customHeight="1" x14ac:dyDescent="0.25">
      <c r="A954" s="142">
        <v>947</v>
      </c>
      <c r="B954" s="142" t="s">
        <v>504</v>
      </c>
      <c r="C954" s="62">
        <v>4814</v>
      </c>
      <c r="D954" s="596"/>
      <c r="E954" s="120"/>
      <c r="F954" s="62" t="s">
        <v>1834</v>
      </c>
      <c r="G954" s="476">
        <v>42012</v>
      </c>
      <c r="H954" s="122">
        <v>42012</v>
      </c>
      <c r="I954" s="68">
        <v>1300</v>
      </c>
      <c r="J954" s="379">
        <v>1560</v>
      </c>
      <c r="K954" s="379"/>
      <c r="L954" s="62" t="s">
        <v>727</v>
      </c>
      <c r="M954" s="122">
        <v>42292</v>
      </c>
      <c r="N954" s="122">
        <v>42294</v>
      </c>
      <c r="O954" s="313" t="s">
        <v>1831</v>
      </c>
      <c r="P954" s="62"/>
      <c r="Q954" s="62"/>
      <c r="R954" s="62"/>
      <c r="S954" s="62"/>
      <c r="T954" s="62" t="s">
        <v>1</v>
      </c>
    </row>
    <row r="955" spans="1:23" ht="15" hidden="1" customHeight="1" x14ac:dyDescent="0.25">
      <c r="A955" s="74">
        <v>948</v>
      </c>
      <c r="B955" s="74" t="s">
        <v>67</v>
      </c>
      <c r="C955" s="146">
        <v>640385</v>
      </c>
      <c r="D955" s="376">
        <v>2902015</v>
      </c>
      <c r="E955" s="141"/>
      <c r="F955" s="146" t="s">
        <v>2058</v>
      </c>
      <c r="G955" s="473">
        <v>42159</v>
      </c>
      <c r="H955" s="166">
        <v>42159</v>
      </c>
      <c r="I955" s="68">
        <v>857.18</v>
      </c>
      <c r="J955" s="205">
        <v>1028.5999999999999</v>
      </c>
      <c r="K955" s="205"/>
      <c r="L955" s="146" t="s">
        <v>727</v>
      </c>
      <c r="M955" s="166">
        <v>42200</v>
      </c>
      <c r="N955" s="122">
        <v>42202</v>
      </c>
      <c r="O955" s="190" t="s">
        <v>1835</v>
      </c>
      <c r="P955" s="146"/>
      <c r="Q955" s="146"/>
      <c r="R955" s="146"/>
      <c r="S955" s="146"/>
      <c r="T955" s="146" t="s">
        <v>1</v>
      </c>
    </row>
    <row r="956" spans="1:23" ht="45" hidden="1" customHeight="1" x14ac:dyDescent="0.25">
      <c r="A956" s="74">
        <v>949</v>
      </c>
      <c r="B956" s="74" t="s">
        <v>441</v>
      </c>
      <c r="C956" s="146" t="s">
        <v>1837</v>
      </c>
      <c r="D956" s="376"/>
      <c r="E956" s="141"/>
      <c r="F956" s="146" t="s">
        <v>1838</v>
      </c>
      <c r="G956" s="473">
        <v>42157</v>
      </c>
      <c r="H956" s="166">
        <v>42157</v>
      </c>
      <c r="I956" s="68">
        <v>856</v>
      </c>
      <c r="J956" s="205">
        <v>1027.2</v>
      </c>
      <c r="K956" s="205"/>
      <c r="L956" s="146" t="s">
        <v>16</v>
      </c>
      <c r="M956" s="166">
        <v>42200</v>
      </c>
      <c r="N956" s="166">
        <v>42215</v>
      </c>
      <c r="O956" s="190" t="s">
        <v>1839</v>
      </c>
      <c r="P956" s="183">
        <v>1027.2</v>
      </c>
      <c r="Q956" s="192"/>
      <c r="R956" s="192"/>
      <c r="S956" s="146"/>
      <c r="T956" s="146"/>
    </row>
    <row r="957" spans="1:23" ht="15" hidden="1" customHeight="1" x14ac:dyDescent="0.25">
      <c r="A957" s="74">
        <v>950</v>
      </c>
      <c r="B957" s="74" t="s">
        <v>95</v>
      </c>
      <c r="C957" s="146" t="s">
        <v>1842</v>
      </c>
      <c r="D957" s="376"/>
      <c r="E957" s="141"/>
      <c r="F957" s="146" t="s">
        <v>2187</v>
      </c>
      <c r="G957" s="473">
        <v>42125</v>
      </c>
      <c r="H957" s="166">
        <v>42125</v>
      </c>
      <c r="I957" s="68">
        <v>37.33</v>
      </c>
      <c r="J957" s="205">
        <v>44.8</v>
      </c>
      <c r="K957" s="205"/>
      <c r="L957" s="146" t="s">
        <v>34</v>
      </c>
      <c r="M957" s="166">
        <v>42155</v>
      </c>
      <c r="N957" s="166" t="s">
        <v>5094</v>
      </c>
      <c r="O957" s="189" t="s">
        <v>1843</v>
      </c>
      <c r="P957" s="192"/>
      <c r="Q957" s="192"/>
      <c r="R957" s="192"/>
      <c r="S957" s="146"/>
      <c r="T957" s="146" t="s">
        <v>1</v>
      </c>
    </row>
    <row r="958" spans="1:23" s="69" customFormat="1" ht="15" hidden="1" customHeight="1" x14ac:dyDescent="0.25">
      <c r="A958" s="74">
        <v>951</v>
      </c>
      <c r="B958" s="74" t="s">
        <v>95</v>
      </c>
      <c r="C958" s="146" t="s">
        <v>1840</v>
      </c>
      <c r="D958" s="376"/>
      <c r="E958" s="141"/>
      <c r="F958" s="146" t="s">
        <v>2188</v>
      </c>
      <c r="G958" s="473">
        <v>42156</v>
      </c>
      <c r="H958" s="166">
        <v>42156</v>
      </c>
      <c r="I958" s="68">
        <v>37.33</v>
      </c>
      <c r="J958" s="205">
        <v>44.8</v>
      </c>
      <c r="K958" s="205"/>
      <c r="L958" s="141" t="s">
        <v>34</v>
      </c>
      <c r="M958" s="166">
        <v>42185</v>
      </c>
      <c r="N958" s="166" t="s">
        <v>20</v>
      </c>
      <c r="O958" s="190" t="s">
        <v>1841</v>
      </c>
      <c r="P958" s="146"/>
      <c r="Q958" s="146"/>
      <c r="R958" s="146"/>
      <c r="S958" s="146"/>
      <c r="T958" s="146" t="s">
        <v>1</v>
      </c>
      <c r="W958" s="50"/>
    </row>
    <row r="959" spans="1:23" ht="15" hidden="1" customHeight="1" x14ac:dyDescent="0.25">
      <c r="A959" s="74">
        <v>952</v>
      </c>
      <c r="B959" s="74" t="s">
        <v>84</v>
      </c>
      <c r="C959" s="146">
        <v>140170</v>
      </c>
      <c r="D959" s="376"/>
      <c r="E959" s="141"/>
      <c r="F959" s="146" t="s">
        <v>1844</v>
      </c>
      <c r="G959" s="473">
        <v>42158</v>
      </c>
      <c r="H959" s="166">
        <v>42158</v>
      </c>
      <c r="I959" s="137">
        <f t="shared" ref="I959:I970" si="2">+J959*1.381</f>
        <v>82.86</v>
      </c>
      <c r="J959" s="208">
        <v>60</v>
      </c>
      <c r="K959" s="208"/>
      <c r="L959" s="146" t="s">
        <v>727</v>
      </c>
      <c r="M959" s="166">
        <v>42185</v>
      </c>
      <c r="N959" s="126">
        <v>42202</v>
      </c>
      <c r="O959" s="313" t="s">
        <v>2071</v>
      </c>
      <c r="P959" s="146"/>
      <c r="Q959" s="146"/>
      <c r="R959" s="146"/>
      <c r="S959" s="146"/>
      <c r="T959" s="146" t="s">
        <v>1</v>
      </c>
    </row>
    <row r="960" spans="1:23" ht="15" hidden="1" customHeight="1" x14ac:dyDescent="0.25">
      <c r="A960" s="74">
        <v>953</v>
      </c>
      <c r="B960" s="74" t="s">
        <v>84</v>
      </c>
      <c r="C960" s="146">
        <v>140171</v>
      </c>
      <c r="D960" s="376"/>
      <c r="E960" s="141"/>
      <c r="F960" s="146" t="s">
        <v>1845</v>
      </c>
      <c r="G960" s="473">
        <v>42158</v>
      </c>
      <c r="H960" s="166">
        <v>42158</v>
      </c>
      <c r="I960" s="137">
        <f t="shared" si="2"/>
        <v>82.86</v>
      </c>
      <c r="J960" s="208">
        <v>60</v>
      </c>
      <c r="K960" s="208"/>
      <c r="L960" s="146" t="s">
        <v>727</v>
      </c>
      <c r="M960" s="166">
        <v>42185</v>
      </c>
      <c r="N960" s="126">
        <v>42202</v>
      </c>
      <c r="O960" s="313" t="s">
        <v>2072</v>
      </c>
      <c r="P960" s="146"/>
      <c r="Q960" s="146"/>
      <c r="R960" s="146"/>
      <c r="S960" s="146"/>
      <c r="T960" s="146" t="s">
        <v>1</v>
      </c>
    </row>
    <row r="961" spans="1:20" ht="15" hidden="1" customHeight="1" x14ac:dyDescent="0.25">
      <c r="A961" s="74">
        <v>954</v>
      </c>
      <c r="B961" s="74" t="s">
        <v>84</v>
      </c>
      <c r="C961" s="146">
        <v>140172</v>
      </c>
      <c r="D961" s="376"/>
      <c r="E961" s="141"/>
      <c r="F961" s="146" t="s">
        <v>1846</v>
      </c>
      <c r="G961" s="473">
        <v>42158</v>
      </c>
      <c r="H961" s="166">
        <v>42158</v>
      </c>
      <c r="I961" s="137">
        <f t="shared" si="2"/>
        <v>82.86</v>
      </c>
      <c r="J961" s="208">
        <v>60</v>
      </c>
      <c r="K961" s="208"/>
      <c r="L961" s="146" t="s">
        <v>727</v>
      </c>
      <c r="M961" s="166">
        <v>42185</v>
      </c>
      <c r="N961" s="126">
        <v>42202</v>
      </c>
      <c r="O961" s="313" t="s">
        <v>2073</v>
      </c>
      <c r="P961" s="146"/>
      <c r="Q961" s="146"/>
      <c r="R961" s="146"/>
      <c r="S961" s="146"/>
      <c r="T961" s="146" t="s">
        <v>1</v>
      </c>
    </row>
    <row r="962" spans="1:20" ht="15" hidden="1" customHeight="1" x14ac:dyDescent="0.25">
      <c r="A962" s="74">
        <v>955</v>
      </c>
      <c r="B962" s="74" t="s">
        <v>84</v>
      </c>
      <c r="C962" s="146">
        <v>140173</v>
      </c>
      <c r="D962" s="376"/>
      <c r="E962" s="141"/>
      <c r="F962" s="146" t="s">
        <v>1847</v>
      </c>
      <c r="G962" s="473">
        <v>42158</v>
      </c>
      <c r="H962" s="166">
        <v>42158</v>
      </c>
      <c r="I962" s="137">
        <f t="shared" si="2"/>
        <v>82.86</v>
      </c>
      <c r="J962" s="208">
        <v>60</v>
      </c>
      <c r="K962" s="208"/>
      <c r="L962" s="146" t="s">
        <v>727</v>
      </c>
      <c r="M962" s="166">
        <v>42185</v>
      </c>
      <c r="N962" s="126">
        <v>42202</v>
      </c>
      <c r="O962" s="313" t="s">
        <v>2074</v>
      </c>
      <c r="P962" s="146"/>
      <c r="Q962" s="146"/>
      <c r="R962" s="146"/>
      <c r="S962" s="146"/>
      <c r="T962" s="146" t="s">
        <v>1</v>
      </c>
    </row>
    <row r="963" spans="1:20" ht="15" hidden="1" customHeight="1" x14ac:dyDescent="0.25">
      <c r="A963" s="74">
        <v>956</v>
      </c>
      <c r="B963" s="74" t="s">
        <v>84</v>
      </c>
      <c r="C963" s="146">
        <v>140174</v>
      </c>
      <c r="D963" s="376"/>
      <c r="E963" s="141"/>
      <c r="F963" s="146" t="s">
        <v>1848</v>
      </c>
      <c r="G963" s="473">
        <v>42158</v>
      </c>
      <c r="H963" s="166">
        <v>42158</v>
      </c>
      <c r="I963" s="137">
        <f t="shared" si="2"/>
        <v>82.86</v>
      </c>
      <c r="J963" s="208">
        <v>60</v>
      </c>
      <c r="K963" s="208"/>
      <c r="L963" s="146" t="s">
        <v>727</v>
      </c>
      <c r="M963" s="166">
        <v>42185</v>
      </c>
      <c r="N963" s="126">
        <v>42202</v>
      </c>
      <c r="O963" s="313" t="s">
        <v>2075</v>
      </c>
      <c r="P963" s="146"/>
      <c r="Q963" s="146"/>
      <c r="R963" s="146"/>
      <c r="S963" s="146"/>
      <c r="T963" s="146" t="s">
        <v>1</v>
      </c>
    </row>
    <row r="964" spans="1:20" ht="15" hidden="1" customHeight="1" x14ac:dyDescent="0.25">
      <c r="A964" s="74">
        <v>957</v>
      </c>
      <c r="B964" s="74" t="s">
        <v>84</v>
      </c>
      <c r="C964" s="146">
        <v>140175</v>
      </c>
      <c r="D964" s="376"/>
      <c r="E964" s="141"/>
      <c r="F964" s="146" t="s">
        <v>1849</v>
      </c>
      <c r="G964" s="473">
        <v>42158</v>
      </c>
      <c r="H964" s="166">
        <v>42158</v>
      </c>
      <c r="I964" s="137">
        <f t="shared" si="2"/>
        <v>48.335000000000001</v>
      </c>
      <c r="J964" s="208">
        <v>35</v>
      </c>
      <c r="K964" s="208"/>
      <c r="L964" s="146" t="s">
        <v>727</v>
      </c>
      <c r="M964" s="166">
        <v>42185</v>
      </c>
      <c r="N964" s="126">
        <v>42202</v>
      </c>
      <c r="O964" s="313" t="s">
        <v>2076</v>
      </c>
      <c r="P964" s="146"/>
      <c r="Q964" s="146"/>
      <c r="R964" s="146"/>
      <c r="S964" s="146"/>
      <c r="T964" s="146" t="s">
        <v>1</v>
      </c>
    </row>
    <row r="965" spans="1:20" ht="30" hidden="1" customHeight="1" x14ac:dyDescent="0.25">
      <c r="A965" s="74">
        <v>958</v>
      </c>
      <c r="B965" s="74" t="s">
        <v>84</v>
      </c>
      <c r="C965" s="146">
        <v>140181</v>
      </c>
      <c r="D965" s="376"/>
      <c r="E965" s="141"/>
      <c r="F965" s="146" t="s">
        <v>1850</v>
      </c>
      <c r="G965" s="473">
        <v>42158</v>
      </c>
      <c r="H965" s="166">
        <v>42158</v>
      </c>
      <c r="I965" s="137">
        <f t="shared" si="2"/>
        <v>82.86</v>
      </c>
      <c r="J965" s="208">
        <v>60</v>
      </c>
      <c r="K965" s="208"/>
      <c r="L965" s="146" t="s">
        <v>727</v>
      </c>
      <c r="M965" s="166">
        <v>42185</v>
      </c>
      <c r="N965" s="126">
        <v>42202</v>
      </c>
      <c r="O965" s="313" t="s">
        <v>2077</v>
      </c>
      <c r="P965" s="146"/>
      <c r="Q965" s="146"/>
      <c r="R965" s="146"/>
      <c r="S965" s="146"/>
      <c r="T965" s="146" t="s">
        <v>1</v>
      </c>
    </row>
    <row r="966" spans="1:20" ht="15" hidden="1" customHeight="1" x14ac:dyDescent="0.25">
      <c r="A966" s="74">
        <v>959</v>
      </c>
      <c r="B966" s="74" t="s">
        <v>84</v>
      </c>
      <c r="C966" s="146">
        <v>140182</v>
      </c>
      <c r="D966" s="376"/>
      <c r="E966" s="141"/>
      <c r="F966" s="146" t="s">
        <v>1851</v>
      </c>
      <c r="G966" s="473">
        <v>42158</v>
      </c>
      <c r="H966" s="166">
        <v>42158</v>
      </c>
      <c r="I966" s="137">
        <f t="shared" si="2"/>
        <v>82.86</v>
      </c>
      <c r="J966" s="208">
        <v>60</v>
      </c>
      <c r="K966" s="208"/>
      <c r="L966" s="146" t="s">
        <v>727</v>
      </c>
      <c r="M966" s="166">
        <v>42185</v>
      </c>
      <c r="N966" s="126">
        <v>42202</v>
      </c>
      <c r="O966" s="313" t="s">
        <v>2078</v>
      </c>
      <c r="P966" s="146"/>
      <c r="Q966" s="146"/>
      <c r="R966" s="146"/>
      <c r="S966" s="146"/>
      <c r="T966" s="146" t="s">
        <v>1</v>
      </c>
    </row>
    <row r="967" spans="1:20" ht="15" hidden="1" customHeight="1" x14ac:dyDescent="0.25">
      <c r="A967" s="74">
        <v>960</v>
      </c>
      <c r="B967" s="74" t="s">
        <v>84</v>
      </c>
      <c r="C967" s="146">
        <v>140183</v>
      </c>
      <c r="D967" s="376"/>
      <c r="E967" s="141"/>
      <c r="F967" s="146" t="s">
        <v>1853</v>
      </c>
      <c r="G967" s="473">
        <v>42158</v>
      </c>
      <c r="H967" s="166">
        <v>42158</v>
      </c>
      <c r="I967" s="137">
        <f t="shared" si="2"/>
        <v>48.335000000000001</v>
      </c>
      <c r="J967" s="208">
        <v>35</v>
      </c>
      <c r="K967" s="208"/>
      <c r="L967" s="146" t="s">
        <v>727</v>
      </c>
      <c r="M967" s="166">
        <v>42185</v>
      </c>
      <c r="N967" s="126">
        <v>42202</v>
      </c>
      <c r="O967" s="313" t="s">
        <v>2079</v>
      </c>
      <c r="P967" s="146"/>
      <c r="Q967" s="146"/>
      <c r="R967" s="146"/>
      <c r="S967" s="146"/>
      <c r="T967" s="146" t="s">
        <v>1</v>
      </c>
    </row>
    <row r="968" spans="1:20" ht="15" hidden="1" customHeight="1" x14ac:dyDescent="0.25">
      <c r="A968" s="74">
        <v>961</v>
      </c>
      <c r="B968" s="74" t="s">
        <v>84</v>
      </c>
      <c r="C968" s="146">
        <v>140184</v>
      </c>
      <c r="D968" s="376"/>
      <c r="E968" s="141"/>
      <c r="F968" s="146" t="s">
        <v>1852</v>
      </c>
      <c r="G968" s="473">
        <v>42158</v>
      </c>
      <c r="H968" s="166">
        <v>42158</v>
      </c>
      <c r="I968" s="137">
        <f t="shared" si="2"/>
        <v>48.335000000000001</v>
      </c>
      <c r="J968" s="208">
        <v>35</v>
      </c>
      <c r="K968" s="208"/>
      <c r="L968" s="146" t="s">
        <v>727</v>
      </c>
      <c r="M968" s="166">
        <v>42185</v>
      </c>
      <c r="N968" s="126">
        <v>42202</v>
      </c>
      <c r="O968" s="313" t="s">
        <v>2080</v>
      </c>
      <c r="P968" s="146"/>
      <c r="Q968" s="146"/>
      <c r="R968" s="146"/>
      <c r="S968" s="146"/>
      <c r="T968" s="146" t="s">
        <v>1</v>
      </c>
    </row>
    <row r="969" spans="1:20" ht="15" hidden="1" customHeight="1" x14ac:dyDescent="0.25">
      <c r="A969" s="74">
        <v>962</v>
      </c>
      <c r="B969" s="74" t="s">
        <v>84</v>
      </c>
      <c r="C969" s="146">
        <v>140186</v>
      </c>
      <c r="D969" s="376"/>
      <c r="E969" s="141"/>
      <c r="F969" s="146" t="s">
        <v>1854</v>
      </c>
      <c r="G969" s="473">
        <v>42158</v>
      </c>
      <c r="H969" s="166">
        <v>42158</v>
      </c>
      <c r="I969" s="137">
        <f t="shared" si="2"/>
        <v>48.335000000000001</v>
      </c>
      <c r="J969" s="208">
        <v>35</v>
      </c>
      <c r="K969" s="208"/>
      <c r="L969" s="146" t="s">
        <v>727</v>
      </c>
      <c r="M969" s="166">
        <v>42185</v>
      </c>
      <c r="N969" s="126">
        <v>42202</v>
      </c>
      <c r="O969" s="313" t="s">
        <v>2081</v>
      </c>
      <c r="P969" s="146"/>
      <c r="Q969" s="146"/>
      <c r="R969" s="146"/>
      <c r="S969" s="146"/>
      <c r="T969" s="146" t="s">
        <v>1</v>
      </c>
    </row>
    <row r="970" spans="1:20" ht="15" hidden="1" customHeight="1" x14ac:dyDescent="0.25">
      <c r="A970" s="74">
        <v>963</v>
      </c>
      <c r="B970" s="74" t="s">
        <v>84</v>
      </c>
      <c r="C970" s="146">
        <v>140187</v>
      </c>
      <c r="D970" s="376"/>
      <c r="E970" s="141"/>
      <c r="F970" s="146" t="s">
        <v>1855</v>
      </c>
      <c r="G970" s="473">
        <v>42158</v>
      </c>
      <c r="H970" s="166">
        <v>42158</v>
      </c>
      <c r="I970" s="137">
        <f t="shared" si="2"/>
        <v>48.335000000000001</v>
      </c>
      <c r="J970" s="208">
        <v>35</v>
      </c>
      <c r="K970" s="208"/>
      <c r="L970" s="146" t="s">
        <v>727</v>
      </c>
      <c r="M970" s="166">
        <v>42185</v>
      </c>
      <c r="N970" s="126">
        <v>42202</v>
      </c>
      <c r="O970" s="313" t="s">
        <v>2082</v>
      </c>
      <c r="P970" s="146"/>
      <c r="Q970" s="146"/>
      <c r="R970" s="146"/>
      <c r="S970" s="146"/>
      <c r="T970" s="146" t="s">
        <v>1</v>
      </c>
    </row>
    <row r="971" spans="1:20" ht="15" hidden="1" customHeight="1" x14ac:dyDescent="0.25">
      <c r="A971" s="74">
        <v>964</v>
      </c>
      <c r="B971" s="74" t="s">
        <v>180</v>
      </c>
      <c r="C971" s="146">
        <v>41009174</v>
      </c>
      <c r="D971" s="376"/>
      <c r="E971" s="141"/>
      <c r="F971" s="146" t="s">
        <v>1986</v>
      </c>
      <c r="G971" s="473">
        <v>42158</v>
      </c>
      <c r="H971" s="166">
        <v>42158</v>
      </c>
      <c r="I971" s="68">
        <v>158.9</v>
      </c>
      <c r="J971" s="205">
        <v>181.17</v>
      </c>
      <c r="K971" s="205"/>
      <c r="L971" s="146" t="s">
        <v>34</v>
      </c>
      <c r="M971" s="166">
        <v>42170</v>
      </c>
      <c r="N971" s="166">
        <v>42170</v>
      </c>
      <c r="O971" s="190" t="s">
        <v>1857</v>
      </c>
      <c r="P971" s="146"/>
      <c r="Q971" s="146"/>
      <c r="R971" s="146"/>
      <c r="S971" s="146"/>
      <c r="T971" s="146"/>
    </row>
    <row r="972" spans="1:20" ht="30" hidden="1" customHeight="1" x14ac:dyDescent="0.25">
      <c r="A972" s="74">
        <v>965</v>
      </c>
      <c r="B972" s="74" t="s">
        <v>905</v>
      </c>
      <c r="C972" s="146" t="s">
        <v>1858</v>
      </c>
      <c r="D972" s="376" t="s">
        <v>2050</v>
      </c>
      <c r="E972" s="141"/>
      <c r="F972" s="146" t="s">
        <v>2051</v>
      </c>
      <c r="G972" s="473">
        <v>42160</v>
      </c>
      <c r="H972" s="166">
        <v>42160</v>
      </c>
      <c r="I972" s="68">
        <v>4877.95</v>
      </c>
      <c r="J972" s="205">
        <v>5853.54</v>
      </c>
      <c r="K972" s="205"/>
      <c r="L972" s="146" t="s">
        <v>16</v>
      </c>
      <c r="M972" s="166">
        <v>42185</v>
      </c>
      <c r="N972" s="166">
        <v>42215</v>
      </c>
      <c r="O972" s="190" t="s">
        <v>1859</v>
      </c>
      <c r="P972" s="146"/>
      <c r="Q972" s="146"/>
      <c r="R972" s="146"/>
      <c r="S972" s="146"/>
      <c r="T972" s="146"/>
    </row>
    <row r="973" spans="1:20" ht="30" hidden="1" customHeight="1" x14ac:dyDescent="0.25">
      <c r="A973" s="74">
        <v>966</v>
      </c>
      <c r="B973" s="74" t="s">
        <v>1860</v>
      </c>
      <c r="C973" s="146">
        <v>43163</v>
      </c>
      <c r="D973" s="376"/>
      <c r="E973" s="141"/>
      <c r="F973" s="146" t="s">
        <v>1861</v>
      </c>
      <c r="G973" s="473">
        <v>42151</v>
      </c>
      <c r="H973" s="166">
        <v>42151</v>
      </c>
      <c r="I973" s="137">
        <f>+J973*1.381</f>
        <v>1381</v>
      </c>
      <c r="J973" s="208">
        <v>1000</v>
      </c>
      <c r="K973" s="208"/>
      <c r="L973" s="146" t="s">
        <v>727</v>
      </c>
      <c r="M973" s="166">
        <v>42185</v>
      </c>
      <c r="N973" s="166">
        <v>42187</v>
      </c>
      <c r="O973" s="190" t="s">
        <v>1862</v>
      </c>
      <c r="P973" s="183">
        <f>1381/2</f>
        <v>690.5</v>
      </c>
      <c r="Q973" s="183"/>
      <c r="R973" s="183"/>
      <c r="S973" s="146"/>
      <c r="T973" s="146"/>
    </row>
    <row r="974" spans="1:20" ht="15" hidden="1" customHeight="1" x14ac:dyDescent="0.25">
      <c r="A974" s="74">
        <v>967</v>
      </c>
      <c r="B974" s="74" t="s">
        <v>1856</v>
      </c>
      <c r="C974" s="146" t="s">
        <v>1863</v>
      </c>
      <c r="D974" s="376"/>
      <c r="E974" s="141"/>
      <c r="F974" s="146" t="s">
        <v>1864</v>
      </c>
      <c r="G974" s="473">
        <v>42146</v>
      </c>
      <c r="H974" s="166">
        <v>42146</v>
      </c>
      <c r="I974" s="68">
        <v>1250</v>
      </c>
      <c r="J974" s="205">
        <v>1250</v>
      </c>
      <c r="K974" s="205"/>
      <c r="L974" s="146" t="s">
        <v>727</v>
      </c>
      <c r="M974" s="166">
        <v>42170</v>
      </c>
      <c r="N974" s="166">
        <v>42185</v>
      </c>
      <c r="O974" s="190" t="s">
        <v>1865</v>
      </c>
      <c r="P974" s="146"/>
      <c r="Q974" s="146"/>
      <c r="R974" s="146"/>
      <c r="S974" s="146"/>
      <c r="T974" s="146" t="s">
        <v>1</v>
      </c>
    </row>
    <row r="975" spans="1:20" ht="15" hidden="1" customHeight="1" x14ac:dyDescent="0.25">
      <c r="A975" s="74">
        <v>968</v>
      </c>
      <c r="B975" s="74" t="s">
        <v>1630</v>
      </c>
      <c r="C975" s="146" t="s">
        <v>1866</v>
      </c>
      <c r="D975" s="376"/>
      <c r="E975" s="141"/>
      <c r="F975" s="146" t="s">
        <v>1867</v>
      </c>
      <c r="G975" s="473">
        <v>42152</v>
      </c>
      <c r="H975" s="166">
        <v>42152</v>
      </c>
      <c r="I975" s="68">
        <v>2000</v>
      </c>
      <c r="J975" s="205">
        <v>2000</v>
      </c>
      <c r="K975" s="205"/>
      <c r="L975" s="146" t="s">
        <v>727</v>
      </c>
      <c r="M975" s="166">
        <v>42170</v>
      </c>
      <c r="N975" s="166">
        <v>42170</v>
      </c>
      <c r="O975" s="190" t="s">
        <v>1868</v>
      </c>
      <c r="P975" s="146"/>
      <c r="Q975" s="146"/>
      <c r="R975" s="146"/>
      <c r="S975" s="146"/>
      <c r="T975" s="146" t="s">
        <v>1</v>
      </c>
    </row>
    <row r="976" spans="1:20" ht="45" hidden="1" customHeight="1" x14ac:dyDescent="0.25">
      <c r="A976" s="580">
        <v>969</v>
      </c>
      <c r="B976" s="633" t="s">
        <v>3664</v>
      </c>
      <c r="C976" s="146">
        <v>20141031</v>
      </c>
      <c r="D976" s="376"/>
      <c r="E976" s="141"/>
      <c r="F976" s="146" t="s">
        <v>1869</v>
      </c>
      <c r="G976" s="473">
        <v>42116</v>
      </c>
      <c r="H976" s="166">
        <v>42116</v>
      </c>
      <c r="I976" s="68">
        <v>291.67</v>
      </c>
      <c r="J976" s="205">
        <v>350</v>
      </c>
      <c r="K976" s="205"/>
      <c r="L976" s="146" t="s">
        <v>16</v>
      </c>
      <c r="M976" s="166">
        <v>42170</v>
      </c>
      <c r="N976" s="166">
        <v>42360</v>
      </c>
      <c r="O976" s="190" t="s">
        <v>1870</v>
      </c>
      <c r="P976" s="146"/>
      <c r="Q976" s="146"/>
      <c r="R976" s="146"/>
      <c r="S976" s="146"/>
      <c r="T976" s="146"/>
    </row>
    <row r="977" spans="1:21" ht="15" hidden="1" customHeight="1" x14ac:dyDescent="0.25">
      <c r="A977" s="74">
        <v>970</v>
      </c>
      <c r="B977" s="74" t="s">
        <v>5227</v>
      </c>
      <c r="C977" s="146" t="s">
        <v>1871</v>
      </c>
      <c r="D977" s="376"/>
      <c r="E977" s="141"/>
      <c r="F977" s="146" t="s">
        <v>2016</v>
      </c>
      <c r="G977" s="473">
        <v>42156</v>
      </c>
      <c r="H977" s="166">
        <v>42156</v>
      </c>
      <c r="I977" s="68">
        <v>58.55</v>
      </c>
      <c r="J977" s="205">
        <v>70.260000000000005</v>
      </c>
      <c r="K977" s="205"/>
      <c r="L977" s="146" t="s">
        <v>34</v>
      </c>
      <c r="M977" s="166">
        <v>42160</v>
      </c>
      <c r="N977" s="166" t="s">
        <v>20</v>
      </c>
      <c r="O977" s="189" t="s">
        <v>1872</v>
      </c>
      <c r="P977" s="146"/>
      <c r="Q977" s="146"/>
      <c r="R977" s="146"/>
      <c r="S977" s="146"/>
      <c r="T977" s="146"/>
    </row>
    <row r="978" spans="1:21" ht="15" hidden="1" customHeight="1" x14ac:dyDescent="0.25">
      <c r="A978" s="74">
        <v>971</v>
      </c>
      <c r="B978" s="74" t="s">
        <v>1408</v>
      </c>
      <c r="C978" s="146" t="s">
        <v>1873</v>
      </c>
      <c r="D978" s="376"/>
      <c r="E978" s="141"/>
      <c r="F978" s="146" t="s">
        <v>1875</v>
      </c>
      <c r="G978" s="473">
        <v>42164</v>
      </c>
      <c r="H978" s="166">
        <v>42164</v>
      </c>
      <c r="I978" s="137">
        <f>+J978*0.888</f>
        <v>3733.2408000000005</v>
      </c>
      <c r="J978" s="381">
        <v>4204.1000000000004</v>
      </c>
      <c r="K978" s="381"/>
      <c r="L978" s="146" t="s">
        <v>16</v>
      </c>
      <c r="M978" s="166">
        <v>42185</v>
      </c>
      <c r="N978" s="166">
        <v>42206</v>
      </c>
      <c r="O978" s="313" t="s">
        <v>2522</v>
      </c>
      <c r="P978" s="146"/>
      <c r="Q978" s="146"/>
      <c r="R978" s="146"/>
      <c r="S978" s="146"/>
      <c r="T978" s="146"/>
      <c r="U978" s="66" t="s">
        <v>1</v>
      </c>
    </row>
    <row r="979" spans="1:21" ht="15" hidden="1" customHeight="1" x14ac:dyDescent="0.25">
      <c r="A979" s="74">
        <v>972</v>
      </c>
      <c r="B979" s="74" t="s">
        <v>1876</v>
      </c>
      <c r="C979" s="146">
        <v>6</v>
      </c>
      <c r="D979" s="376"/>
      <c r="E979" s="141"/>
      <c r="F979" s="146" t="s">
        <v>1575</v>
      </c>
      <c r="G979" s="473">
        <v>42165</v>
      </c>
      <c r="H979" s="166">
        <v>42165</v>
      </c>
      <c r="I979" s="68">
        <v>125</v>
      </c>
      <c r="J979" s="205">
        <v>125</v>
      </c>
      <c r="K979" s="205"/>
      <c r="L979" s="146" t="s">
        <v>727</v>
      </c>
      <c r="M979" s="166">
        <v>42185</v>
      </c>
      <c r="N979" s="166">
        <v>42185</v>
      </c>
      <c r="O979" s="189" t="s">
        <v>1877</v>
      </c>
      <c r="P979" s="146"/>
      <c r="Q979" s="146"/>
      <c r="R979" s="146"/>
      <c r="S979" s="146"/>
      <c r="T979" s="146" t="s">
        <v>1</v>
      </c>
    </row>
    <row r="980" spans="1:21" ht="15" hidden="1" customHeight="1" x14ac:dyDescent="0.25">
      <c r="A980" s="74">
        <v>973</v>
      </c>
      <c r="B980" s="74" t="s">
        <v>1394</v>
      </c>
      <c r="C980" s="146" t="s">
        <v>1878</v>
      </c>
      <c r="D980" s="376"/>
      <c r="E980" s="141"/>
      <c r="F980" s="146" t="s">
        <v>1879</v>
      </c>
      <c r="G980" s="473">
        <v>42159</v>
      </c>
      <c r="H980" s="166">
        <v>42159</v>
      </c>
      <c r="I980" s="137">
        <f>+J980*0.888</f>
        <v>2172.4032000000002</v>
      </c>
      <c r="J980" s="381">
        <v>2446.4</v>
      </c>
      <c r="K980" s="381"/>
      <c r="L980" s="146" t="s">
        <v>16</v>
      </c>
      <c r="M980" s="166">
        <v>42185</v>
      </c>
      <c r="N980" s="166">
        <v>42206</v>
      </c>
      <c r="O980" s="189" t="s">
        <v>1880</v>
      </c>
      <c r="P980" s="146"/>
      <c r="Q980" s="146"/>
      <c r="R980" s="146"/>
      <c r="S980" s="146"/>
      <c r="T980" s="146"/>
      <c r="U980" s="66" t="s">
        <v>1</v>
      </c>
    </row>
    <row r="981" spans="1:21" ht="90" hidden="1" customHeight="1" x14ac:dyDescent="0.25">
      <c r="A981" s="142">
        <v>974</v>
      </c>
      <c r="B981" s="142" t="s">
        <v>45</v>
      </c>
      <c r="C981" s="146">
        <v>37</v>
      </c>
      <c r="D981" s="376"/>
      <c r="E981" s="141"/>
      <c r="F981" s="146" t="s">
        <v>1881</v>
      </c>
      <c r="G981" s="473">
        <v>42094</v>
      </c>
      <c r="H981" s="166">
        <v>42094</v>
      </c>
      <c r="I981" s="68">
        <v>414.43</v>
      </c>
      <c r="J981" s="205">
        <v>497.32</v>
      </c>
      <c r="K981" s="205"/>
      <c r="L981" s="146" t="s">
        <v>16</v>
      </c>
      <c r="M981" s="166">
        <v>42139</v>
      </c>
      <c r="N981" s="122">
        <v>42206</v>
      </c>
      <c r="O981" s="189" t="s">
        <v>1883</v>
      </c>
      <c r="P981" s="146"/>
      <c r="Q981" s="146"/>
      <c r="R981" s="146"/>
      <c r="S981" s="318" t="s">
        <v>2111</v>
      </c>
      <c r="T981" s="146"/>
    </row>
    <row r="982" spans="1:21" ht="30" hidden="1" customHeight="1" x14ac:dyDescent="0.25">
      <c r="A982" s="74">
        <v>975</v>
      </c>
      <c r="B982" s="74" t="s">
        <v>98</v>
      </c>
      <c r="C982" s="146">
        <v>670</v>
      </c>
      <c r="D982" s="376"/>
      <c r="E982" s="141"/>
      <c r="F982" s="146" t="s">
        <v>1884</v>
      </c>
      <c r="G982" s="473">
        <v>42159</v>
      </c>
      <c r="H982" s="166">
        <v>42159</v>
      </c>
      <c r="I982" s="68">
        <v>15510.14</v>
      </c>
      <c r="J982" s="205">
        <v>18612.169999999998</v>
      </c>
      <c r="K982" s="206"/>
      <c r="L982" s="146" t="s">
        <v>16</v>
      </c>
      <c r="M982" s="166">
        <v>42185</v>
      </c>
      <c r="N982" s="166">
        <v>42202</v>
      </c>
      <c r="O982" s="313" t="s">
        <v>3239</v>
      </c>
      <c r="P982" s="146"/>
      <c r="Q982" s="146"/>
      <c r="R982" s="146"/>
      <c r="S982" s="146"/>
      <c r="T982" s="146"/>
    </row>
    <row r="983" spans="1:21" ht="30" hidden="1" customHeight="1" x14ac:dyDescent="0.25">
      <c r="A983" s="74">
        <v>976</v>
      </c>
      <c r="B983" s="74" t="s">
        <v>262</v>
      </c>
      <c r="C983" s="146" t="s">
        <v>1933</v>
      </c>
      <c r="D983" s="376"/>
      <c r="E983" s="141"/>
      <c r="F983" s="146" t="s">
        <v>1887</v>
      </c>
      <c r="G983" s="473">
        <v>42172</v>
      </c>
      <c r="H983" s="166">
        <v>42172</v>
      </c>
      <c r="I983" s="68">
        <v>26800.48</v>
      </c>
      <c r="J983" s="205">
        <v>26800.48</v>
      </c>
      <c r="K983" s="205"/>
      <c r="L983" s="146" t="s">
        <v>727</v>
      </c>
      <c r="M983" s="166">
        <v>42200</v>
      </c>
      <c r="N983" s="166">
        <v>42202</v>
      </c>
      <c r="O983" s="189" t="s">
        <v>1937</v>
      </c>
      <c r="P983" s="146"/>
      <c r="Q983" s="146"/>
      <c r="R983" s="146"/>
      <c r="S983" s="146"/>
      <c r="T983" s="146"/>
    </row>
    <row r="984" spans="1:21" ht="30" hidden="1" customHeight="1" x14ac:dyDescent="0.25">
      <c r="A984" s="74">
        <v>977</v>
      </c>
      <c r="B984" s="74" t="s">
        <v>262</v>
      </c>
      <c r="C984" s="146" t="s">
        <v>1934</v>
      </c>
      <c r="D984" s="376"/>
      <c r="E984" s="141"/>
      <c r="F984" s="146" t="s">
        <v>2037</v>
      </c>
      <c r="G984" s="473">
        <v>42129</v>
      </c>
      <c r="H984" s="166">
        <v>42129</v>
      </c>
      <c r="I984" s="68">
        <v>135</v>
      </c>
      <c r="J984" s="205">
        <v>135</v>
      </c>
      <c r="K984" s="205"/>
      <c r="L984" s="146" t="s">
        <v>16</v>
      </c>
      <c r="M984" s="166">
        <v>42170</v>
      </c>
      <c r="N984" s="166">
        <v>42186</v>
      </c>
      <c r="O984" s="189" t="s">
        <v>1937</v>
      </c>
      <c r="P984" s="146"/>
      <c r="Q984" s="146"/>
      <c r="R984" s="146"/>
      <c r="S984" s="146"/>
      <c r="T984" s="146"/>
    </row>
    <row r="985" spans="1:21" ht="15" hidden="1" customHeight="1" x14ac:dyDescent="0.25">
      <c r="A985" s="74">
        <v>978</v>
      </c>
      <c r="B985" s="74" t="s">
        <v>3660</v>
      </c>
      <c r="C985" s="146">
        <v>3</v>
      </c>
      <c r="D985" s="376"/>
      <c r="E985" s="141"/>
      <c r="F985" s="146" t="s">
        <v>1864</v>
      </c>
      <c r="G985" s="473">
        <v>42167</v>
      </c>
      <c r="H985" s="166">
        <v>42167</v>
      </c>
      <c r="I985" s="68">
        <v>1250</v>
      </c>
      <c r="J985" s="205">
        <v>1250</v>
      </c>
      <c r="K985" s="205"/>
      <c r="L985" s="146" t="s">
        <v>727</v>
      </c>
      <c r="M985" s="166">
        <v>42170</v>
      </c>
      <c r="N985" s="166">
        <v>42185</v>
      </c>
      <c r="O985" s="189" t="s">
        <v>1890</v>
      </c>
      <c r="P985" s="146"/>
      <c r="Q985" s="146"/>
      <c r="R985" s="146"/>
      <c r="S985" s="146"/>
      <c r="T985" s="146" t="s">
        <v>1</v>
      </c>
    </row>
    <row r="986" spans="1:21" ht="30" hidden="1" customHeight="1" x14ac:dyDescent="0.25">
      <c r="A986" s="74">
        <v>979</v>
      </c>
      <c r="B986" s="74" t="s">
        <v>1856</v>
      </c>
      <c r="C986" s="146" t="s">
        <v>1893</v>
      </c>
      <c r="D986" s="376"/>
      <c r="E986" s="141"/>
      <c r="F986" s="146" t="s">
        <v>1894</v>
      </c>
      <c r="G986" s="473">
        <v>42170</v>
      </c>
      <c r="H986" s="166">
        <v>42170</v>
      </c>
      <c r="I986" s="68">
        <v>2450</v>
      </c>
      <c r="J986" s="205">
        <v>2450</v>
      </c>
      <c r="K986" s="205"/>
      <c r="L986" s="146" t="s">
        <v>16</v>
      </c>
      <c r="M986" s="166">
        <v>42185</v>
      </c>
      <c r="N986" s="166">
        <v>42191</v>
      </c>
      <c r="O986" s="189" t="s">
        <v>1895</v>
      </c>
      <c r="P986" s="146"/>
      <c r="Q986" s="146"/>
      <c r="R986" s="146"/>
      <c r="S986" s="146"/>
      <c r="T986" s="146"/>
    </row>
    <row r="987" spans="1:21" ht="15" hidden="1" customHeight="1" x14ac:dyDescent="0.25">
      <c r="A987" s="74">
        <v>980</v>
      </c>
      <c r="B987" s="74" t="s">
        <v>1665</v>
      </c>
      <c r="C987" s="146" t="s">
        <v>1896</v>
      </c>
      <c r="D987" s="376"/>
      <c r="E987" s="141"/>
      <c r="F987" s="146" t="s">
        <v>1897</v>
      </c>
      <c r="G987" s="473">
        <v>42095</v>
      </c>
      <c r="H987" s="166">
        <v>42095</v>
      </c>
      <c r="I987" s="68">
        <v>7808.83</v>
      </c>
      <c r="J987" s="205">
        <v>7808.83</v>
      </c>
      <c r="K987" s="205"/>
      <c r="L987" s="146" t="s">
        <v>727</v>
      </c>
      <c r="M987" s="166">
        <v>42170</v>
      </c>
      <c r="N987" s="166">
        <v>42172</v>
      </c>
      <c r="O987" s="313" t="s">
        <v>2008</v>
      </c>
      <c r="P987" s="146"/>
      <c r="Q987" s="146"/>
      <c r="R987" s="146"/>
      <c r="S987" s="146"/>
      <c r="T987" s="146"/>
    </row>
    <row r="988" spans="1:21" ht="15" hidden="1" customHeight="1" x14ac:dyDescent="0.25">
      <c r="A988" s="74">
        <v>981</v>
      </c>
      <c r="B988" s="74" t="s">
        <v>354</v>
      </c>
      <c r="C988" s="146" t="s">
        <v>1898</v>
      </c>
      <c r="D988" s="376"/>
      <c r="E988" s="141"/>
      <c r="F988" s="146" t="s">
        <v>3636</v>
      </c>
      <c r="G988" s="166"/>
      <c r="H988" s="166"/>
      <c r="I988" s="68">
        <v>4500</v>
      </c>
      <c r="J988" s="205">
        <v>4500</v>
      </c>
      <c r="K988" s="205"/>
      <c r="L988" s="146" t="s">
        <v>727</v>
      </c>
      <c r="M988" s="166"/>
      <c r="N988" s="166">
        <v>42172</v>
      </c>
      <c r="O988" s="313" t="s">
        <v>4107</v>
      </c>
      <c r="P988" s="146"/>
      <c r="Q988" s="146"/>
      <c r="R988" s="146"/>
      <c r="S988" s="146"/>
      <c r="T988" s="146"/>
    </row>
    <row r="989" spans="1:21" ht="15" hidden="1" customHeight="1" x14ac:dyDescent="0.25">
      <c r="A989" s="74">
        <v>982</v>
      </c>
      <c r="B989" s="74" t="s">
        <v>3662</v>
      </c>
      <c r="C989" s="146">
        <v>15163</v>
      </c>
      <c r="D989" s="376"/>
      <c r="E989" s="141"/>
      <c r="F989" s="146" t="s">
        <v>1899</v>
      </c>
      <c r="G989" s="473">
        <v>42166</v>
      </c>
      <c r="H989" s="166">
        <v>42166</v>
      </c>
      <c r="I989" s="68">
        <v>890</v>
      </c>
      <c r="J989" s="205">
        <v>890</v>
      </c>
      <c r="K989" s="205"/>
      <c r="L989" s="146" t="s">
        <v>16</v>
      </c>
      <c r="M989" s="166">
        <v>42200</v>
      </c>
      <c r="N989" s="166">
        <v>42215</v>
      </c>
      <c r="O989" s="313" t="s">
        <v>2112</v>
      </c>
      <c r="P989" s="183">
        <v>890</v>
      </c>
      <c r="Q989" s="183"/>
      <c r="R989" s="183"/>
      <c r="S989" s="146"/>
      <c r="T989" s="146"/>
    </row>
    <row r="990" spans="1:21" ht="15" hidden="1" customHeight="1" x14ac:dyDescent="0.25">
      <c r="A990" s="74">
        <v>983</v>
      </c>
      <c r="B990" s="74" t="s">
        <v>39</v>
      </c>
      <c r="C990" s="146" t="s">
        <v>1901</v>
      </c>
      <c r="D990" s="376"/>
      <c r="E990" s="141"/>
      <c r="F990" s="146" t="s">
        <v>1715</v>
      </c>
      <c r="G990" s="473">
        <v>42170</v>
      </c>
      <c r="H990" s="166">
        <v>42170</v>
      </c>
      <c r="I990" s="68">
        <v>70.72</v>
      </c>
      <c r="J990" s="205">
        <v>84.86</v>
      </c>
      <c r="K990" s="205"/>
      <c r="L990" s="146" t="s">
        <v>34</v>
      </c>
      <c r="M990" s="166">
        <v>42180</v>
      </c>
      <c r="N990" s="166" t="s">
        <v>20</v>
      </c>
      <c r="O990" s="189" t="s">
        <v>1902</v>
      </c>
      <c r="P990" s="146"/>
      <c r="Q990" s="146"/>
      <c r="R990" s="146"/>
      <c r="S990" s="146"/>
      <c r="T990" s="146"/>
    </row>
    <row r="991" spans="1:21" ht="30" hidden="1" customHeight="1" x14ac:dyDescent="0.25">
      <c r="A991" s="74">
        <v>984</v>
      </c>
      <c r="B991" s="74" t="s">
        <v>2110</v>
      </c>
      <c r="C991" s="146" t="s">
        <v>1903</v>
      </c>
      <c r="D991" s="376"/>
      <c r="E991" s="141"/>
      <c r="F991" s="146" t="s">
        <v>1904</v>
      </c>
      <c r="G991" s="473">
        <v>42170</v>
      </c>
      <c r="H991" s="166">
        <v>42170</v>
      </c>
      <c r="I991" s="68">
        <v>5300</v>
      </c>
      <c r="J991" s="205">
        <v>6360</v>
      </c>
      <c r="K991" s="205"/>
      <c r="L991" s="146" t="s">
        <v>16</v>
      </c>
      <c r="M991" s="166">
        <v>42185</v>
      </c>
      <c r="N991" s="166">
        <v>42215</v>
      </c>
      <c r="O991" s="313" t="s">
        <v>2115</v>
      </c>
      <c r="P991" s="146"/>
      <c r="Q991" s="146"/>
      <c r="R991" s="146"/>
      <c r="S991" s="146"/>
      <c r="T991" s="146"/>
    </row>
    <row r="992" spans="1:21" ht="15" hidden="1" customHeight="1" x14ac:dyDescent="0.25">
      <c r="A992" s="74">
        <v>985</v>
      </c>
      <c r="B992" s="74" t="s">
        <v>36</v>
      </c>
      <c r="C992" s="146" t="s">
        <v>1905</v>
      </c>
      <c r="D992" s="376"/>
      <c r="E992" s="141"/>
      <c r="F992" s="146" t="s">
        <v>1909</v>
      </c>
      <c r="G992" s="473">
        <v>42139</v>
      </c>
      <c r="H992" s="166">
        <v>42139</v>
      </c>
      <c r="I992" s="68">
        <v>80</v>
      </c>
      <c r="J992" s="205">
        <v>96</v>
      </c>
      <c r="K992" s="205"/>
      <c r="L992" s="146" t="s">
        <v>34</v>
      </c>
      <c r="M992" s="166">
        <v>42180</v>
      </c>
      <c r="N992" s="166" t="s">
        <v>20</v>
      </c>
      <c r="O992" s="189" t="s">
        <v>1910</v>
      </c>
      <c r="P992" s="146"/>
      <c r="Q992" s="146"/>
      <c r="R992" s="146"/>
      <c r="S992" s="146"/>
      <c r="T992" s="146"/>
    </row>
    <row r="993" spans="1:23" ht="15" hidden="1" customHeight="1" x14ac:dyDescent="0.25">
      <c r="A993" s="74">
        <v>986</v>
      </c>
      <c r="B993" s="74" t="s">
        <v>36</v>
      </c>
      <c r="C993" s="146" t="s">
        <v>1906</v>
      </c>
      <c r="D993" s="376"/>
      <c r="E993" s="141"/>
      <c r="F993" s="146" t="s">
        <v>1907</v>
      </c>
      <c r="G993" s="473">
        <v>42170</v>
      </c>
      <c r="H993" s="166">
        <v>42170</v>
      </c>
      <c r="I993" s="68">
        <v>210.64</v>
      </c>
      <c r="J993" s="205">
        <v>252.76</v>
      </c>
      <c r="K993" s="205"/>
      <c r="L993" s="146" t="s">
        <v>34</v>
      </c>
      <c r="M993" s="166">
        <v>42180</v>
      </c>
      <c r="N993" s="166" t="s">
        <v>20</v>
      </c>
      <c r="O993" s="189" t="s">
        <v>1908</v>
      </c>
      <c r="P993" s="146"/>
      <c r="Q993" s="146"/>
      <c r="R993" s="146"/>
      <c r="S993" s="146"/>
      <c r="T993" s="146"/>
    </row>
    <row r="994" spans="1:23" ht="15" hidden="1" customHeight="1" x14ac:dyDescent="0.25">
      <c r="A994" s="74">
        <v>987</v>
      </c>
      <c r="B994" s="74" t="s">
        <v>495</v>
      </c>
      <c r="C994" s="146" t="s">
        <v>1911</v>
      </c>
      <c r="D994" s="376"/>
      <c r="E994" s="141"/>
      <c r="F994" s="146" t="s">
        <v>1912</v>
      </c>
      <c r="G994" s="473">
        <v>42164</v>
      </c>
      <c r="H994" s="166">
        <v>42164</v>
      </c>
      <c r="I994" s="68">
        <v>1442.95</v>
      </c>
      <c r="J994" s="205">
        <v>1731.54</v>
      </c>
      <c r="K994" s="205"/>
      <c r="L994" s="146" t="s">
        <v>16</v>
      </c>
      <c r="M994" s="166">
        <v>42215</v>
      </c>
      <c r="N994" s="166">
        <v>42215</v>
      </c>
      <c r="O994" s="189" t="s">
        <v>1913</v>
      </c>
      <c r="P994" s="146"/>
      <c r="Q994" s="146"/>
      <c r="R994" s="146"/>
      <c r="S994" s="146"/>
      <c r="T994" s="146"/>
    </row>
    <row r="995" spans="1:23" ht="15" hidden="1" customHeight="1" x14ac:dyDescent="0.25">
      <c r="A995" s="74">
        <v>988</v>
      </c>
      <c r="B995" s="74" t="s">
        <v>36</v>
      </c>
      <c r="C995" s="146">
        <v>42430572</v>
      </c>
      <c r="D995" s="376"/>
      <c r="E995" s="141"/>
      <c r="F995" s="146" t="s">
        <v>2097</v>
      </c>
      <c r="G995" s="473">
        <v>42155</v>
      </c>
      <c r="H995" s="166">
        <v>42155</v>
      </c>
      <c r="I995" s="68">
        <v>1163.98</v>
      </c>
      <c r="J995" s="205">
        <v>1393.58</v>
      </c>
      <c r="K995" s="205"/>
      <c r="L995" s="146" t="s">
        <v>34</v>
      </c>
      <c r="M995" s="166">
        <v>42185</v>
      </c>
      <c r="N995" s="166" t="s">
        <v>20</v>
      </c>
      <c r="O995" s="189" t="s">
        <v>1914</v>
      </c>
      <c r="P995" s="146"/>
      <c r="Q995" s="146"/>
      <c r="R995" s="146"/>
      <c r="S995" s="146"/>
      <c r="T995" s="146"/>
    </row>
    <row r="996" spans="1:23" ht="15" hidden="1" customHeight="1" x14ac:dyDescent="0.25">
      <c r="A996" s="74">
        <v>989</v>
      </c>
      <c r="B996" s="74" t="s">
        <v>5539</v>
      </c>
      <c r="C996" s="146">
        <v>1508</v>
      </c>
      <c r="D996" s="376"/>
      <c r="E996" s="141"/>
      <c r="F996" s="146" t="s">
        <v>3910</v>
      </c>
      <c r="G996" s="473">
        <v>42177</v>
      </c>
      <c r="H996" s="166">
        <v>42177</v>
      </c>
      <c r="I996" s="68">
        <v>6000</v>
      </c>
      <c r="J996" s="205">
        <v>6000</v>
      </c>
      <c r="K996" s="205"/>
      <c r="L996" s="146" t="s">
        <v>727</v>
      </c>
      <c r="M996" s="166">
        <v>42185</v>
      </c>
      <c r="N996" s="166">
        <v>42223</v>
      </c>
      <c r="O996" s="313" t="s">
        <v>1915</v>
      </c>
      <c r="P996" s="146"/>
      <c r="Q996" s="146"/>
      <c r="R996" s="146"/>
      <c r="S996" s="146"/>
      <c r="T996" s="146" t="s">
        <v>1</v>
      </c>
    </row>
    <row r="997" spans="1:23" s="69" customFormat="1" ht="30" hidden="1" customHeight="1" x14ac:dyDescent="0.25">
      <c r="A997" s="74">
        <v>990</v>
      </c>
      <c r="B997" s="74" t="s">
        <v>4329</v>
      </c>
      <c r="C997" s="62" t="s">
        <v>2040</v>
      </c>
      <c r="D997" s="376" t="s">
        <v>2041</v>
      </c>
      <c r="E997" s="141"/>
      <c r="F997" s="146" t="s">
        <v>774</v>
      </c>
      <c r="G997" s="473">
        <v>42194</v>
      </c>
      <c r="H997" s="166">
        <v>42194</v>
      </c>
      <c r="I997" s="68">
        <v>50.96</v>
      </c>
      <c r="J997" s="205">
        <v>61.15</v>
      </c>
      <c r="K997" s="205"/>
      <c r="L997" s="146" t="s">
        <v>16</v>
      </c>
      <c r="M997" s="166">
        <v>42247</v>
      </c>
      <c r="N997" s="166">
        <v>42247</v>
      </c>
      <c r="O997" s="313" t="s">
        <v>2038</v>
      </c>
      <c r="P997" s="146"/>
      <c r="Q997" s="146"/>
      <c r="R997" s="146"/>
      <c r="S997" s="146"/>
      <c r="T997" s="146"/>
      <c r="W997" s="50"/>
    </row>
    <row r="998" spans="1:23" s="69" customFormat="1" ht="30" hidden="1" customHeight="1" x14ac:dyDescent="0.25">
      <c r="A998" s="74">
        <v>991</v>
      </c>
      <c r="B998" s="74" t="s">
        <v>4329</v>
      </c>
      <c r="C998" s="146" t="s">
        <v>2341</v>
      </c>
      <c r="D998" s="596" t="s">
        <v>2342</v>
      </c>
      <c r="E998" s="141"/>
      <c r="F998" s="146" t="s">
        <v>2039</v>
      </c>
      <c r="G998" s="473">
        <v>42254</v>
      </c>
      <c r="H998" s="166">
        <v>42254</v>
      </c>
      <c r="I998" s="68">
        <v>436.5</v>
      </c>
      <c r="J998" s="379">
        <v>523.79999999999995</v>
      </c>
      <c r="K998" s="379"/>
      <c r="L998" s="146" t="s">
        <v>16</v>
      </c>
      <c r="M998" s="166">
        <v>42308</v>
      </c>
      <c r="N998" s="166">
        <v>42325</v>
      </c>
      <c r="O998" s="313" t="s">
        <v>2343</v>
      </c>
      <c r="P998" s="146"/>
      <c r="Q998" s="146"/>
      <c r="R998" s="146"/>
      <c r="S998" s="146"/>
      <c r="T998" s="146"/>
    </row>
    <row r="999" spans="1:23" s="69" customFormat="1" ht="30" hidden="1" customHeight="1" x14ac:dyDescent="0.25">
      <c r="A999" s="74">
        <v>992</v>
      </c>
      <c r="B999" s="74" t="s">
        <v>1153</v>
      </c>
      <c r="C999" s="146" t="s">
        <v>2099</v>
      </c>
      <c r="D999" s="596" t="s">
        <v>2286</v>
      </c>
      <c r="E999" s="141"/>
      <c r="F999" s="146" t="s">
        <v>1916</v>
      </c>
      <c r="G999" s="473">
        <v>42192</v>
      </c>
      <c r="H999" s="166">
        <v>42192</v>
      </c>
      <c r="I999" s="68">
        <f>948+612+498</f>
        <v>2058</v>
      </c>
      <c r="J999" s="205">
        <f>+I999*1.2</f>
        <v>2469.6</v>
      </c>
      <c r="K999" s="205"/>
      <c r="L999" s="146" t="s">
        <v>16</v>
      </c>
      <c r="M999" s="166">
        <v>42262</v>
      </c>
      <c r="N999" s="122">
        <v>42274</v>
      </c>
      <c r="O999" s="313" t="s">
        <v>2147</v>
      </c>
      <c r="P999" s="183">
        <v>2469.6</v>
      </c>
      <c r="Q999" s="183"/>
      <c r="R999" s="183"/>
      <c r="S999" s="146"/>
      <c r="T999" s="146"/>
      <c r="W999" s="50"/>
    </row>
    <row r="1000" spans="1:23" ht="15" hidden="1" customHeight="1" x14ac:dyDescent="0.25">
      <c r="A1000" s="74">
        <v>993</v>
      </c>
      <c r="B1000" s="74" t="s">
        <v>3665</v>
      </c>
      <c r="C1000" s="146">
        <v>65</v>
      </c>
      <c r="D1000" s="376"/>
      <c r="E1000" s="141"/>
      <c r="F1000" s="146" t="s">
        <v>1917</v>
      </c>
      <c r="G1000" s="473">
        <v>42177</v>
      </c>
      <c r="H1000" s="166">
        <v>42177</v>
      </c>
      <c r="I1000" s="68">
        <v>700</v>
      </c>
      <c r="J1000" s="205">
        <v>700</v>
      </c>
      <c r="K1000" s="205"/>
      <c r="L1000" s="146" t="s">
        <v>727</v>
      </c>
      <c r="M1000" s="166">
        <v>42185</v>
      </c>
      <c r="N1000" s="122">
        <v>42202</v>
      </c>
      <c r="O1000" s="189" t="s">
        <v>1918</v>
      </c>
      <c r="P1000" s="146"/>
      <c r="Q1000" s="146"/>
      <c r="R1000" s="146"/>
      <c r="S1000" s="146"/>
      <c r="T1000" s="146" t="s">
        <v>1</v>
      </c>
    </row>
    <row r="1001" spans="1:23" ht="30" hidden="1" customHeight="1" x14ac:dyDescent="0.25">
      <c r="A1001" s="74">
        <v>994</v>
      </c>
      <c r="B1001" s="74" t="s">
        <v>1920</v>
      </c>
      <c r="C1001" s="146">
        <v>584914</v>
      </c>
      <c r="D1001" s="376">
        <v>2962015</v>
      </c>
      <c r="E1001" s="141"/>
      <c r="F1001" s="146" t="s">
        <v>1921</v>
      </c>
      <c r="G1001" s="473">
        <v>42180</v>
      </c>
      <c r="H1001" s="166">
        <v>42180</v>
      </c>
      <c r="I1001" s="68">
        <f>+J1001/1.2</f>
        <v>28.958333333333336</v>
      </c>
      <c r="J1001" s="205">
        <v>34.75</v>
      </c>
      <c r="K1001" s="205"/>
      <c r="L1001" s="146" t="s">
        <v>2053</v>
      </c>
      <c r="M1001" s="166">
        <v>42180</v>
      </c>
      <c r="N1001" s="166">
        <v>42180</v>
      </c>
      <c r="O1001" s="189" t="s">
        <v>1922</v>
      </c>
      <c r="P1001" s="192">
        <v>34.75</v>
      </c>
      <c r="Q1001" s="192"/>
      <c r="R1001" s="192"/>
      <c r="S1001" s="146"/>
      <c r="T1001" s="146"/>
    </row>
    <row r="1002" spans="1:23" ht="30" hidden="1" customHeight="1" x14ac:dyDescent="0.25">
      <c r="A1002" s="74">
        <v>995</v>
      </c>
      <c r="B1002" s="74" t="s">
        <v>3994</v>
      </c>
      <c r="C1002" s="191">
        <v>2015003</v>
      </c>
      <c r="D1002" s="376"/>
      <c r="E1002" s="141"/>
      <c r="F1002" s="146" t="s">
        <v>1923</v>
      </c>
      <c r="G1002" s="473">
        <v>42182</v>
      </c>
      <c r="H1002" s="166">
        <v>42182</v>
      </c>
      <c r="I1002" s="68">
        <v>450</v>
      </c>
      <c r="J1002" s="205">
        <v>450</v>
      </c>
      <c r="K1002" s="205"/>
      <c r="L1002" s="146" t="s">
        <v>727</v>
      </c>
      <c r="M1002" s="166">
        <v>42185</v>
      </c>
      <c r="N1002" s="122">
        <v>42202</v>
      </c>
      <c r="O1002" s="189" t="s">
        <v>1924</v>
      </c>
      <c r="P1002" s="146"/>
      <c r="Q1002" s="146"/>
      <c r="R1002" s="146"/>
      <c r="S1002" s="146"/>
      <c r="T1002" s="146" t="s">
        <v>1</v>
      </c>
    </row>
    <row r="1003" spans="1:23" s="69" customFormat="1" ht="30" hidden="1" customHeight="1" x14ac:dyDescent="0.25">
      <c r="A1003" s="74">
        <v>996</v>
      </c>
      <c r="B1003" s="74" t="s">
        <v>1229</v>
      </c>
      <c r="C1003" s="146" t="s">
        <v>2270</v>
      </c>
      <c r="D1003" s="596" t="s">
        <v>2287</v>
      </c>
      <c r="E1003" s="141"/>
      <c r="F1003" s="146" t="s">
        <v>2272</v>
      </c>
      <c r="G1003" s="473">
        <v>42193</v>
      </c>
      <c r="H1003" s="166">
        <v>42193</v>
      </c>
      <c r="I1003" s="68">
        <v>19.87</v>
      </c>
      <c r="J1003" s="205">
        <v>23.84</v>
      </c>
      <c r="K1003" s="205"/>
      <c r="L1003" s="146" t="s">
        <v>727</v>
      </c>
      <c r="M1003" s="166">
        <v>42231</v>
      </c>
      <c r="N1003" s="166">
        <v>42247</v>
      </c>
      <c r="O1003" s="313" t="s">
        <v>2271</v>
      </c>
      <c r="P1003" s="146"/>
      <c r="Q1003" s="146"/>
      <c r="R1003" s="146"/>
      <c r="S1003" s="146"/>
      <c r="T1003" s="146" t="s">
        <v>1</v>
      </c>
    </row>
    <row r="1004" spans="1:23" ht="15" hidden="1" customHeight="1" x14ac:dyDescent="0.25">
      <c r="A1004" s="74">
        <v>997</v>
      </c>
      <c r="B1004" s="74" t="s">
        <v>1630</v>
      </c>
      <c r="C1004" s="146" t="s">
        <v>1926</v>
      </c>
      <c r="D1004" s="376"/>
      <c r="E1004" s="141"/>
      <c r="F1004" s="146" t="s">
        <v>1927</v>
      </c>
      <c r="G1004" s="473">
        <v>42181</v>
      </c>
      <c r="H1004" s="166">
        <v>42181</v>
      </c>
      <c r="I1004" s="68">
        <v>5610</v>
      </c>
      <c r="J1004" s="205">
        <v>5610</v>
      </c>
      <c r="K1004" s="205"/>
      <c r="L1004" s="146" t="s">
        <v>727</v>
      </c>
      <c r="M1004" s="166">
        <v>42200</v>
      </c>
      <c r="N1004" s="122">
        <v>42202</v>
      </c>
      <c r="O1004" s="189" t="s">
        <v>1928</v>
      </c>
      <c r="P1004" s="146"/>
      <c r="Q1004" s="146"/>
      <c r="R1004" s="146"/>
      <c r="S1004" s="146"/>
      <c r="T1004" s="146" t="s">
        <v>1</v>
      </c>
    </row>
    <row r="1005" spans="1:23" s="69" customFormat="1" ht="15" hidden="1" customHeight="1" x14ac:dyDescent="0.25">
      <c r="A1005" s="74">
        <v>998</v>
      </c>
      <c r="B1005" s="74" t="s">
        <v>67</v>
      </c>
      <c r="C1005" s="62">
        <v>646385</v>
      </c>
      <c r="D1005" s="376" t="s">
        <v>2042</v>
      </c>
      <c r="E1005" s="141"/>
      <c r="F1005" s="146" t="s">
        <v>2054</v>
      </c>
      <c r="G1005" s="473">
        <v>42187</v>
      </c>
      <c r="H1005" s="166">
        <v>42187</v>
      </c>
      <c r="I1005" s="68">
        <v>454.81</v>
      </c>
      <c r="J1005" s="205">
        <v>545.78</v>
      </c>
      <c r="K1005" s="205"/>
      <c r="L1005" s="146" t="s">
        <v>727</v>
      </c>
      <c r="M1005" s="166">
        <v>42247</v>
      </c>
      <c r="N1005" s="166">
        <v>42247</v>
      </c>
      <c r="O1005" s="313" t="s">
        <v>2003</v>
      </c>
      <c r="P1005" s="146"/>
      <c r="Q1005" s="146"/>
      <c r="R1005" s="146"/>
      <c r="S1005" s="146"/>
      <c r="T1005" s="146" t="s">
        <v>1</v>
      </c>
      <c r="W1005" s="50"/>
    </row>
    <row r="1006" spans="1:23" ht="15" hidden="1" customHeight="1" x14ac:dyDescent="0.25">
      <c r="A1006" s="74">
        <v>999</v>
      </c>
      <c r="B1006" s="74" t="s">
        <v>36</v>
      </c>
      <c r="C1006" s="146" t="s">
        <v>1930</v>
      </c>
      <c r="D1006" s="376"/>
      <c r="E1006" s="141"/>
      <c r="F1006" s="146" t="s">
        <v>1931</v>
      </c>
      <c r="G1006" s="473">
        <v>42186</v>
      </c>
      <c r="H1006" s="166">
        <v>42186</v>
      </c>
      <c r="I1006" s="68">
        <v>67.349999999999994</v>
      </c>
      <c r="J1006" s="205">
        <v>80.819999999999993</v>
      </c>
      <c r="K1006" s="205"/>
      <c r="L1006" s="146" t="s">
        <v>34</v>
      </c>
      <c r="M1006" s="166">
        <v>42186</v>
      </c>
      <c r="N1006" s="166" t="s">
        <v>20</v>
      </c>
      <c r="O1006" s="189" t="s">
        <v>1932</v>
      </c>
      <c r="P1006" s="146"/>
      <c r="Q1006" s="146"/>
      <c r="R1006" s="146"/>
      <c r="S1006" s="146"/>
      <c r="T1006" s="146"/>
    </row>
    <row r="1007" spans="1:23" ht="15" hidden="1" customHeight="1" x14ac:dyDescent="0.25">
      <c r="A1007" s="74">
        <v>1000</v>
      </c>
      <c r="B1007" s="74" t="s">
        <v>260</v>
      </c>
      <c r="C1007" s="146">
        <v>1014</v>
      </c>
      <c r="D1007" s="376"/>
      <c r="E1007" s="141"/>
      <c r="F1007" s="146" t="s">
        <v>1935</v>
      </c>
      <c r="G1007" s="473">
        <v>42174</v>
      </c>
      <c r="H1007" s="166">
        <v>42174</v>
      </c>
      <c r="I1007" s="137">
        <v>956.4</v>
      </c>
      <c r="J1007" s="208">
        <v>678.68</v>
      </c>
      <c r="K1007" s="208"/>
      <c r="L1007" s="146" t="s">
        <v>16</v>
      </c>
      <c r="M1007" s="166">
        <v>42204</v>
      </c>
      <c r="N1007" s="452">
        <v>41635</v>
      </c>
      <c r="O1007" s="189" t="s">
        <v>1936</v>
      </c>
      <c r="P1007" s="146"/>
      <c r="Q1007" s="146"/>
      <c r="R1007" s="146"/>
      <c r="S1007" s="146"/>
      <c r="T1007" s="146" t="s">
        <v>1</v>
      </c>
    </row>
    <row r="1008" spans="1:23" ht="30" hidden="1" customHeight="1" x14ac:dyDescent="0.25">
      <c r="A1008" s="74">
        <v>1001</v>
      </c>
      <c r="B1008" s="74" t="s">
        <v>4413</v>
      </c>
      <c r="C1008" s="146">
        <v>34100189</v>
      </c>
      <c r="D1008" s="376"/>
      <c r="E1008" s="141"/>
      <c r="F1008" s="146" t="s">
        <v>1591</v>
      </c>
      <c r="G1008" s="473">
        <v>42180</v>
      </c>
      <c r="H1008" s="166">
        <v>42180</v>
      </c>
      <c r="I1008" s="68">
        <v>842.67</v>
      </c>
      <c r="J1008" s="205">
        <v>1011.2</v>
      </c>
      <c r="K1008" s="205"/>
      <c r="L1008" s="146" t="s">
        <v>34</v>
      </c>
      <c r="M1008" s="166">
        <v>42216</v>
      </c>
      <c r="N1008" s="166" t="s">
        <v>20</v>
      </c>
      <c r="O1008" s="189" t="s">
        <v>1939</v>
      </c>
      <c r="P1008" s="146"/>
      <c r="Q1008" s="146"/>
      <c r="R1008" s="146"/>
      <c r="S1008" s="146"/>
      <c r="T1008" s="146"/>
    </row>
    <row r="1009" spans="1:20" ht="15" hidden="1" customHeight="1" x14ac:dyDescent="0.25">
      <c r="A1009" s="74">
        <v>1002</v>
      </c>
      <c r="B1009" s="74" t="s">
        <v>427</v>
      </c>
      <c r="C1009" s="146" t="s">
        <v>1941</v>
      </c>
      <c r="D1009" s="376"/>
      <c r="E1009" s="141"/>
      <c r="F1009" s="146" t="s">
        <v>1942</v>
      </c>
      <c r="G1009" s="473">
        <v>42185</v>
      </c>
      <c r="H1009" s="166">
        <v>42185</v>
      </c>
      <c r="I1009" s="68">
        <v>91</v>
      </c>
      <c r="J1009" s="205">
        <v>109.2</v>
      </c>
      <c r="K1009" s="205"/>
      <c r="L1009" s="146" t="s">
        <v>16</v>
      </c>
      <c r="M1009" s="166">
        <v>42231</v>
      </c>
      <c r="N1009" s="166">
        <v>42247</v>
      </c>
      <c r="O1009" s="189" t="s">
        <v>1943</v>
      </c>
      <c r="P1009" s="146"/>
      <c r="Q1009" s="146"/>
      <c r="R1009" s="146"/>
      <c r="S1009" s="146"/>
      <c r="T1009" s="146"/>
    </row>
    <row r="1010" spans="1:20" ht="30" hidden="1" customHeight="1" x14ac:dyDescent="0.25">
      <c r="A1010" s="74">
        <v>1003</v>
      </c>
      <c r="B1010" s="74" t="s">
        <v>3648</v>
      </c>
      <c r="C1010" s="146" t="s">
        <v>1944</v>
      </c>
      <c r="D1010" s="376"/>
      <c r="E1010" s="141"/>
      <c r="F1010" s="146" t="s">
        <v>2344</v>
      </c>
      <c r="G1010" s="473">
        <v>42185</v>
      </c>
      <c r="H1010" s="166">
        <v>42185</v>
      </c>
      <c r="I1010" s="68">
        <v>10690</v>
      </c>
      <c r="J1010" s="205">
        <v>10690</v>
      </c>
      <c r="K1010" s="205"/>
      <c r="L1010" s="62" t="s">
        <v>727</v>
      </c>
      <c r="M1010" s="166">
        <v>42216</v>
      </c>
      <c r="N1010" s="122">
        <v>42268</v>
      </c>
      <c r="O1010" s="189" t="s">
        <v>1946</v>
      </c>
      <c r="P1010" s="146"/>
      <c r="Q1010" s="146"/>
      <c r="R1010" s="146"/>
      <c r="S1010" s="146"/>
      <c r="T1010" s="146"/>
    </row>
    <row r="1011" spans="1:20" ht="30" hidden="1" customHeight="1" x14ac:dyDescent="0.25">
      <c r="A1011" s="74">
        <v>1004</v>
      </c>
      <c r="B1011" s="74" t="s">
        <v>3648</v>
      </c>
      <c r="C1011" s="146" t="s">
        <v>1945</v>
      </c>
      <c r="D1011" s="376"/>
      <c r="E1011" s="141"/>
      <c r="F1011" s="146" t="s">
        <v>2345</v>
      </c>
      <c r="G1011" s="473">
        <v>42185</v>
      </c>
      <c r="H1011" s="166">
        <v>42185</v>
      </c>
      <c r="I1011" s="68">
        <v>6700</v>
      </c>
      <c r="J1011" s="205">
        <v>6700</v>
      </c>
      <c r="K1011" s="205"/>
      <c r="L1011" s="62" t="s">
        <v>727</v>
      </c>
      <c r="M1011" s="166">
        <v>42216</v>
      </c>
      <c r="N1011" s="122">
        <v>42268</v>
      </c>
      <c r="O1011" s="189" t="s">
        <v>1947</v>
      </c>
      <c r="P1011" s="146"/>
      <c r="Q1011" s="146"/>
      <c r="R1011" s="146"/>
      <c r="S1011" s="146"/>
      <c r="T1011" s="146"/>
    </row>
    <row r="1012" spans="1:20" ht="15" hidden="1" customHeight="1" x14ac:dyDescent="0.25">
      <c r="A1012" s="74">
        <v>1005</v>
      </c>
      <c r="B1012" s="74" t="s">
        <v>938</v>
      </c>
      <c r="C1012" s="146"/>
      <c r="D1012" s="376"/>
      <c r="E1012" s="141"/>
      <c r="F1012" s="146" t="s">
        <v>1802</v>
      </c>
      <c r="G1012" s="473">
        <v>42156</v>
      </c>
      <c r="H1012" s="166">
        <v>42156</v>
      </c>
      <c r="I1012" s="68">
        <v>1850</v>
      </c>
      <c r="J1012" s="205">
        <v>1850</v>
      </c>
      <c r="K1012" s="205"/>
      <c r="L1012" s="146" t="s">
        <v>16</v>
      </c>
      <c r="M1012" s="166" t="s">
        <v>634</v>
      </c>
      <c r="N1012" s="166">
        <v>42156</v>
      </c>
      <c r="O1012" s="313" t="s">
        <v>2770</v>
      </c>
      <c r="P1012" s="146"/>
      <c r="Q1012" s="146"/>
      <c r="R1012" s="146"/>
      <c r="S1012" s="146"/>
      <c r="T1012" s="146"/>
    </row>
    <row r="1013" spans="1:20" ht="15" hidden="1" customHeight="1" x14ac:dyDescent="0.25">
      <c r="A1013" s="74">
        <v>1006</v>
      </c>
      <c r="B1013" s="74" t="s">
        <v>938</v>
      </c>
      <c r="C1013" s="146"/>
      <c r="D1013" s="376"/>
      <c r="E1013" s="141"/>
      <c r="F1013" s="146" t="s">
        <v>1948</v>
      </c>
      <c r="G1013" s="473">
        <v>42186</v>
      </c>
      <c r="H1013" s="166">
        <v>42186</v>
      </c>
      <c r="I1013" s="68">
        <v>1850</v>
      </c>
      <c r="J1013" s="205">
        <v>1850</v>
      </c>
      <c r="K1013" s="205"/>
      <c r="L1013" s="146" t="s">
        <v>16</v>
      </c>
      <c r="M1013" s="166" t="s">
        <v>634</v>
      </c>
      <c r="N1013" s="166">
        <v>42186</v>
      </c>
      <c r="O1013" s="313" t="s">
        <v>2770</v>
      </c>
      <c r="P1013" s="146"/>
      <c r="Q1013" s="146"/>
      <c r="R1013" s="146"/>
      <c r="S1013" s="146"/>
      <c r="T1013" s="146"/>
    </row>
    <row r="1014" spans="1:20" ht="15" hidden="1" customHeight="1" x14ac:dyDescent="0.25">
      <c r="A1014" s="74">
        <v>1007</v>
      </c>
      <c r="B1014" s="74" t="s">
        <v>30</v>
      </c>
      <c r="C1014" s="146" t="s">
        <v>1949</v>
      </c>
      <c r="D1014" s="376"/>
      <c r="E1014" s="141"/>
      <c r="F1014" s="146" t="s">
        <v>1950</v>
      </c>
      <c r="G1014" s="473">
        <v>42185</v>
      </c>
      <c r="H1014" s="166">
        <v>42185</v>
      </c>
      <c r="I1014" s="68">
        <v>73.11</v>
      </c>
      <c r="J1014" s="205">
        <v>98.26</v>
      </c>
      <c r="K1014" s="205"/>
      <c r="L1014" s="146" t="s">
        <v>727</v>
      </c>
      <c r="M1014" s="166">
        <v>42215</v>
      </c>
      <c r="N1014" s="166">
        <v>42215</v>
      </c>
      <c r="O1014" s="189" t="s">
        <v>1951</v>
      </c>
      <c r="P1014" s="146"/>
      <c r="Q1014" s="146"/>
      <c r="R1014" s="146"/>
      <c r="S1014" s="146"/>
      <c r="T1014" s="192">
        <v>98.26</v>
      </c>
    </row>
    <row r="1015" spans="1:20" ht="30" hidden="1" customHeight="1" x14ac:dyDescent="0.25">
      <c r="A1015" s="74">
        <v>1008</v>
      </c>
      <c r="B1015" s="74" t="s">
        <v>1952</v>
      </c>
      <c r="C1015" s="146">
        <v>20150358</v>
      </c>
      <c r="D1015" s="376"/>
      <c r="E1015" s="141"/>
      <c r="F1015" s="146" t="s">
        <v>2289</v>
      </c>
      <c r="G1015" s="473">
        <v>42184</v>
      </c>
      <c r="H1015" s="166">
        <v>42184</v>
      </c>
      <c r="I1015" s="68">
        <v>1315</v>
      </c>
      <c r="J1015" s="205">
        <v>1315</v>
      </c>
      <c r="K1015" s="205"/>
      <c r="L1015" s="146" t="s">
        <v>727</v>
      </c>
      <c r="M1015" s="166">
        <v>42216</v>
      </c>
      <c r="N1015" s="164">
        <v>42247</v>
      </c>
      <c r="O1015" s="189" t="s">
        <v>1953</v>
      </c>
      <c r="P1015" s="146"/>
      <c r="Q1015" s="146"/>
      <c r="R1015" s="146"/>
      <c r="S1015" s="146"/>
      <c r="T1015" s="146" t="s">
        <v>1</v>
      </c>
    </row>
    <row r="1016" spans="1:20" ht="15" hidden="1" customHeight="1" x14ac:dyDescent="0.25">
      <c r="A1016" s="74">
        <v>1009</v>
      </c>
      <c r="B1016" s="74" t="s">
        <v>500</v>
      </c>
      <c r="C1016" s="146" t="s">
        <v>1954</v>
      </c>
      <c r="D1016" s="376"/>
      <c r="E1016" s="141"/>
      <c r="F1016" s="146" t="s">
        <v>1955</v>
      </c>
      <c r="G1016" s="473">
        <v>42187</v>
      </c>
      <c r="H1016" s="166">
        <v>42187</v>
      </c>
      <c r="I1016" s="68">
        <v>1929.7</v>
      </c>
      <c r="J1016" s="205">
        <v>2315.64</v>
      </c>
      <c r="K1016" s="205"/>
      <c r="L1016" s="146" t="s">
        <v>16</v>
      </c>
      <c r="M1016" s="166">
        <v>42188</v>
      </c>
      <c r="N1016" s="166">
        <v>42215</v>
      </c>
      <c r="O1016" s="189" t="s">
        <v>1956</v>
      </c>
      <c r="P1016" s="146"/>
      <c r="Q1016" s="146"/>
      <c r="R1016" s="146"/>
      <c r="S1016" s="146"/>
      <c r="T1016" s="146"/>
    </row>
    <row r="1017" spans="1:20" ht="30" hidden="1" customHeight="1" x14ac:dyDescent="0.25">
      <c r="A1017" s="74">
        <v>1010</v>
      </c>
      <c r="B1017" s="74" t="s">
        <v>1960</v>
      </c>
      <c r="C1017" s="146" t="s">
        <v>2105</v>
      </c>
      <c r="D1017" s="376"/>
      <c r="E1017" s="141"/>
      <c r="F1017" s="146" t="s">
        <v>1959</v>
      </c>
      <c r="G1017" s="473">
        <v>42095</v>
      </c>
      <c r="H1017" s="166">
        <v>42095</v>
      </c>
      <c r="I1017" s="68">
        <v>396</v>
      </c>
      <c r="J1017" s="205">
        <v>396</v>
      </c>
      <c r="K1017" s="205"/>
      <c r="L1017" s="146" t="s">
        <v>727</v>
      </c>
      <c r="M1017" s="166">
        <v>42111</v>
      </c>
      <c r="N1017" s="166"/>
      <c r="O1017" s="189" t="s">
        <v>1961</v>
      </c>
      <c r="P1017" s="146"/>
      <c r="Q1017" s="146"/>
      <c r="R1017" s="146"/>
      <c r="S1017" s="146"/>
      <c r="T1017" s="146" t="s">
        <v>1</v>
      </c>
    </row>
    <row r="1018" spans="1:20" ht="15" hidden="1" customHeight="1" x14ac:dyDescent="0.25">
      <c r="A1018" s="74">
        <v>1011</v>
      </c>
      <c r="B1018" s="74" t="s">
        <v>39</v>
      </c>
      <c r="C1018" s="146" t="s">
        <v>1962</v>
      </c>
      <c r="D1018" s="376"/>
      <c r="E1018" s="141"/>
      <c r="F1018" s="146" t="s">
        <v>1715</v>
      </c>
      <c r="G1018" s="473">
        <v>42185</v>
      </c>
      <c r="H1018" s="166">
        <v>42185</v>
      </c>
      <c r="I1018" s="68">
        <v>158.79</v>
      </c>
      <c r="J1018" s="205">
        <v>190.55</v>
      </c>
      <c r="K1018" s="205"/>
      <c r="L1018" s="146" t="s">
        <v>34</v>
      </c>
      <c r="M1018" s="166">
        <v>42195</v>
      </c>
      <c r="N1018" s="166" t="s">
        <v>20</v>
      </c>
      <c r="O1018" s="189" t="s">
        <v>1963</v>
      </c>
      <c r="P1018" s="146"/>
      <c r="Q1018" s="146"/>
      <c r="R1018" s="146"/>
      <c r="S1018" s="146"/>
      <c r="T1018" s="146"/>
    </row>
    <row r="1019" spans="1:20" ht="15" hidden="1" customHeight="1" x14ac:dyDescent="0.25">
      <c r="A1019" s="74">
        <v>1012</v>
      </c>
      <c r="B1019" s="74" t="s">
        <v>1229</v>
      </c>
      <c r="C1019" s="43" t="s">
        <v>1964</v>
      </c>
      <c r="D1019" s="529">
        <v>2922015</v>
      </c>
      <c r="E1019" s="60"/>
      <c r="F1019" s="43" t="s">
        <v>2052</v>
      </c>
      <c r="G1019" s="87">
        <v>42186</v>
      </c>
      <c r="H1019" s="55">
        <v>42186</v>
      </c>
      <c r="I1019" s="68">
        <v>222.7</v>
      </c>
      <c r="J1019" s="205">
        <v>237.21</v>
      </c>
      <c r="K1019" s="205"/>
      <c r="L1019" s="43" t="s">
        <v>727</v>
      </c>
      <c r="M1019" s="55">
        <v>42231</v>
      </c>
      <c r="N1019" s="55">
        <v>42247</v>
      </c>
      <c r="O1019" s="313" t="s">
        <v>1965</v>
      </c>
      <c r="P1019" s="43"/>
      <c r="Q1019" s="43"/>
      <c r="R1019" s="43"/>
      <c r="S1019" s="43"/>
      <c r="T1019" s="43" t="s">
        <v>1</v>
      </c>
    </row>
    <row r="1020" spans="1:20" ht="15" hidden="1" customHeight="1" x14ac:dyDescent="0.25">
      <c r="A1020" s="74">
        <v>1013</v>
      </c>
      <c r="B1020" s="74" t="s">
        <v>84</v>
      </c>
      <c r="C1020" s="43">
        <v>140556</v>
      </c>
      <c r="D1020" s="529"/>
      <c r="E1020" s="60"/>
      <c r="F1020" s="43" t="s">
        <v>1966</v>
      </c>
      <c r="G1020" s="87">
        <v>42184</v>
      </c>
      <c r="H1020" s="55">
        <v>42184</v>
      </c>
      <c r="I1020" s="137">
        <f>1.40976*35</f>
        <v>49.3416</v>
      </c>
      <c r="J1020" s="208" t="s">
        <v>1967</v>
      </c>
      <c r="K1020" s="208"/>
      <c r="L1020" s="43" t="s">
        <v>727</v>
      </c>
      <c r="M1020" s="55">
        <v>42216</v>
      </c>
      <c r="N1020" s="44">
        <v>42215</v>
      </c>
      <c r="O1020" s="313" t="s">
        <v>1968</v>
      </c>
      <c r="P1020" s="43"/>
      <c r="Q1020" s="43"/>
      <c r="R1020" s="43"/>
      <c r="S1020" s="43"/>
      <c r="T1020" s="43" t="s">
        <v>1</v>
      </c>
    </row>
    <row r="1021" spans="1:20" ht="15" hidden="1" customHeight="1" x14ac:dyDescent="0.25">
      <c r="A1021" s="74">
        <v>1014</v>
      </c>
      <c r="B1021" s="74" t="s">
        <v>84</v>
      </c>
      <c r="C1021" s="43">
        <v>140557</v>
      </c>
      <c r="D1021" s="529"/>
      <c r="E1021" s="60"/>
      <c r="F1021" s="43" t="s">
        <v>1969</v>
      </c>
      <c r="G1021" s="87">
        <v>42184</v>
      </c>
      <c r="H1021" s="55">
        <v>42184</v>
      </c>
      <c r="I1021" s="137">
        <f>1.40976*35</f>
        <v>49.3416</v>
      </c>
      <c r="J1021" s="208" t="s">
        <v>1967</v>
      </c>
      <c r="K1021" s="208"/>
      <c r="L1021" s="43" t="s">
        <v>727</v>
      </c>
      <c r="M1021" s="55">
        <v>42216</v>
      </c>
      <c r="N1021" s="44">
        <v>42215</v>
      </c>
      <c r="O1021" s="313" t="s">
        <v>1970</v>
      </c>
      <c r="P1021" s="43"/>
      <c r="Q1021" s="43"/>
      <c r="R1021" s="43"/>
      <c r="S1021" s="43"/>
      <c r="T1021" s="43" t="s">
        <v>1</v>
      </c>
    </row>
    <row r="1022" spans="1:20" ht="15" hidden="1" customHeight="1" x14ac:dyDescent="0.25">
      <c r="A1022" s="74">
        <v>1015</v>
      </c>
      <c r="B1022" s="74" t="s">
        <v>84</v>
      </c>
      <c r="C1022" s="43">
        <v>140558</v>
      </c>
      <c r="D1022" s="529"/>
      <c r="E1022" s="60"/>
      <c r="F1022" s="43" t="s">
        <v>1971</v>
      </c>
      <c r="G1022" s="87">
        <v>42184</v>
      </c>
      <c r="H1022" s="55">
        <v>42184</v>
      </c>
      <c r="I1022" s="137">
        <f>1.40976*35</f>
        <v>49.3416</v>
      </c>
      <c r="J1022" s="208" t="s">
        <v>1967</v>
      </c>
      <c r="K1022" s="208"/>
      <c r="L1022" s="43" t="s">
        <v>727</v>
      </c>
      <c r="M1022" s="55">
        <v>42216</v>
      </c>
      <c r="N1022" s="44">
        <v>42215</v>
      </c>
      <c r="O1022" s="313" t="s">
        <v>1972</v>
      </c>
      <c r="P1022" s="43"/>
      <c r="Q1022" s="43"/>
      <c r="R1022" s="43"/>
      <c r="S1022" s="43"/>
      <c r="T1022" s="43" t="s">
        <v>1</v>
      </c>
    </row>
    <row r="1023" spans="1:20" ht="15" hidden="1" customHeight="1" x14ac:dyDescent="0.25">
      <c r="A1023" s="74">
        <v>1016</v>
      </c>
      <c r="B1023" s="74" t="s">
        <v>84</v>
      </c>
      <c r="C1023" s="43">
        <v>140559</v>
      </c>
      <c r="D1023" s="529"/>
      <c r="E1023" s="60"/>
      <c r="F1023" s="43" t="s">
        <v>1973</v>
      </c>
      <c r="G1023" s="87">
        <v>42184</v>
      </c>
      <c r="H1023" s="55">
        <v>42184</v>
      </c>
      <c r="I1023" s="137">
        <f>1.40976*J1023</f>
        <v>84.585599999999999</v>
      </c>
      <c r="J1023" s="208">
        <v>60</v>
      </c>
      <c r="K1023" s="208"/>
      <c r="L1023" s="43" t="s">
        <v>727</v>
      </c>
      <c r="M1023" s="55">
        <v>42216</v>
      </c>
      <c r="N1023" s="44">
        <v>42215</v>
      </c>
      <c r="O1023" s="313" t="s">
        <v>1974</v>
      </c>
      <c r="P1023" s="43"/>
      <c r="Q1023" s="43"/>
      <c r="R1023" s="43"/>
      <c r="S1023" s="43"/>
      <c r="T1023" s="43" t="s">
        <v>1</v>
      </c>
    </row>
    <row r="1024" spans="1:20" ht="15" hidden="1" customHeight="1" x14ac:dyDescent="0.25">
      <c r="A1024" s="74">
        <v>1017</v>
      </c>
      <c r="B1024" s="74" t="s">
        <v>84</v>
      </c>
      <c r="C1024" s="43">
        <v>140560</v>
      </c>
      <c r="D1024" s="529"/>
      <c r="E1024" s="60"/>
      <c r="F1024" s="43" t="s">
        <v>1975</v>
      </c>
      <c r="G1024" s="87">
        <v>42184</v>
      </c>
      <c r="H1024" s="55">
        <v>42184</v>
      </c>
      <c r="I1024" s="137">
        <f>1.40976*J1024</f>
        <v>84.585599999999999</v>
      </c>
      <c r="J1024" s="208">
        <v>60</v>
      </c>
      <c r="K1024" s="208"/>
      <c r="L1024" s="43" t="s">
        <v>727</v>
      </c>
      <c r="M1024" s="55">
        <v>42216</v>
      </c>
      <c r="N1024" s="44">
        <v>42215</v>
      </c>
      <c r="O1024" s="313" t="s">
        <v>1976</v>
      </c>
      <c r="P1024" s="43"/>
      <c r="Q1024" s="43"/>
      <c r="R1024" s="43"/>
      <c r="S1024" s="43"/>
      <c r="T1024" s="43" t="s">
        <v>1</v>
      </c>
    </row>
    <row r="1025" spans="1:23" ht="15" hidden="1" customHeight="1" x14ac:dyDescent="0.25">
      <c r="A1025" s="74">
        <v>1018</v>
      </c>
      <c r="B1025" s="74" t="s">
        <v>163</v>
      </c>
      <c r="C1025" s="43" t="s">
        <v>1977</v>
      </c>
      <c r="D1025" s="529"/>
      <c r="E1025" s="60"/>
      <c r="F1025" s="43" t="s">
        <v>1979</v>
      </c>
      <c r="G1025" s="87">
        <v>42191</v>
      </c>
      <c r="H1025" s="55">
        <v>42191</v>
      </c>
      <c r="I1025" s="68">
        <v>1666</v>
      </c>
      <c r="J1025" s="205">
        <v>1999.2</v>
      </c>
      <c r="K1025" s="205"/>
      <c r="L1025" s="43" t="s">
        <v>727</v>
      </c>
      <c r="M1025" s="55">
        <v>42231</v>
      </c>
      <c r="N1025" s="55">
        <v>42247</v>
      </c>
      <c r="O1025" s="313" t="s">
        <v>1980</v>
      </c>
      <c r="P1025" s="43"/>
      <c r="Q1025" s="43"/>
      <c r="R1025" s="43"/>
      <c r="S1025" s="43"/>
      <c r="T1025" s="43" t="s">
        <v>1</v>
      </c>
    </row>
    <row r="1026" spans="1:23" ht="15" hidden="1" customHeight="1" x14ac:dyDescent="0.25">
      <c r="A1026" s="74">
        <v>1019</v>
      </c>
      <c r="B1026" s="74" t="s">
        <v>45</v>
      </c>
      <c r="C1026" s="43">
        <v>39</v>
      </c>
      <c r="D1026" s="529"/>
      <c r="E1026" s="60"/>
      <c r="F1026" s="43" t="s">
        <v>1981</v>
      </c>
      <c r="G1026" s="87">
        <v>42185</v>
      </c>
      <c r="H1026" s="55">
        <v>42185</v>
      </c>
      <c r="I1026" s="68">
        <v>462.39</v>
      </c>
      <c r="J1026" s="205">
        <v>554.87</v>
      </c>
      <c r="K1026" s="205"/>
      <c r="L1026" s="43" t="s">
        <v>16</v>
      </c>
      <c r="M1026" s="55">
        <v>42200</v>
      </c>
      <c r="N1026" s="55">
        <v>42215</v>
      </c>
      <c r="O1026" s="313" t="s">
        <v>1982</v>
      </c>
      <c r="P1026" s="319">
        <v>554.87</v>
      </c>
      <c r="Q1026" s="319"/>
      <c r="R1026" s="319"/>
      <c r="S1026" s="43"/>
      <c r="T1026" s="43"/>
    </row>
    <row r="1027" spans="1:23" ht="15" hidden="1" customHeight="1" x14ac:dyDescent="0.25">
      <c r="A1027" s="74">
        <v>1020</v>
      </c>
      <c r="B1027" s="74" t="s">
        <v>1394</v>
      </c>
      <c r="C1027" s="146" t="s">
        <v>1983</v>
      </c>
      <c r="D1027" s="529"/>
      <c r="E1027" s="60"/>
      <c r="F1027" s="146" t="s">
        <v>1984</v>
      </c>
      <c r="G1027" s="87">
        <v>42187</v>
      </c>
      <c r="H1027" s="55">
        <v>42187</v>
      </c>
      <c r="I1027" s="137">
        <f>+J1027*0.903598</f>
        <v>11202.808004</v>
      </c>
      <c r="J1027" s="381">
        <v>12398</v>
      </c>
      <c r="K1027" s="381"/>
      <c r="L1027" s="43" t="s">
        <v>16</v>
      </c>
      <c r="M1027" s="55">
        <v>42216</v>
      </c>
      <c r="N1027" s="55">
        <v>42248</v>
      </c>
      <c r="O1027" s="313" t="s">
        <v>1985</v>
      </c>
      <c r="P1027" s="43"/>
      <c r="Q1027" s="43"/>
      <c r="R1027" s="43"/>
      <c r="S1027" s="43"/>
      <c r="T1027" s="43"/>
      <c r="U1027" s="66" t="s">
        <v>1</v>
      </c>
    </row>
    <row r="1028" spans="1:23" ht="15" hidden="1" customHeight="1" x14ac:dyDescent="0.25">
      <c r="A1028" s="74">
        <v>1021</v>
      </c>
      <c r="B1028" s="74" t="s">
        <v>180</v>
      </c>
      <c r="C1028" s="43">
        <v>41242229</v>
      </c>
      <c r="D1028" s="529"/>
      <c r="E1028" s="60"/>
      <c r="F1028" s="43" t="s">
        <v>1987</v>
      </c>
      <c r="G1028" s="87">
        <v>42187</v>
      </c>
      <c r="H1028" s="55">
        <v>42187</v>
      </c>
      <c r="I1028" s="68">
        <v>234.15</v>
      </c>
      <c r="J1028" s="205">
        <v>246.66</v>
      </c>
      <c r="K1028" s="205"/>
      <c r="L1028" s="43" t="s">
        <v>34</v>
      </c>
      <c r="M1028" s="55">
        <v>42198</v>
      </c>
      <c r="N1028" s="55" t="s">
        <v>20</v>
      </c>
      <c r="O1028" s="313" t="s">
        <v>2487</v>
      </c>
      <c r="P1028" s="43"/>
      <c r="Q1028" s="43"/>
      <c r="R1028" s="43"/>
      <c r="S1028" s="43"/>
      <c r="T1028" s="43"/>
    </row>
    <row r="1029" spans="1:23" ht="30" hidden="1" customHeight="1" x14ac:dyDescent="0.25">
      <c r="A1029" s="77">
        <v>1022</v>
      </c>
      <c r="B1029" s="77" t="s">
        <v>3660</v>
      </c>
      <c r="C1029" s="43">
        <v>4</v>
      </c>
      <c r="D1029" s="529"/>
      <c r="E1029" s="60"/>
      <c r="F1029" s="43" t="s">
        <v>1988</v>
      </c>
      <c r="G1029" s="87">
        <v>42192</v>
      </c>
      <c r="H1029" s="55">
        <v>42192</v>
      </c>
      <c r="I1029" s="68">
        <v>6000</v>
      </c>
      <c r="J1029" s="205">
        <v>6000</v>
      </c>
      <c r="K1029" s="205"/>
      <c r="L1029" s="146" t="s">
        <v>727</v>
      </c>
      <c r="M1029" s="55">
        <v>42200</v>
      </c>
      <c r="N1029" s="122">
        <v>42202</v>
      </c>
      <c r="O1029" s="313" t="s">
        <v>1989</v>
      </c>
      <c r="P1029" s="43"/>
      <c r="Q1029" s="43"/>
      <c r="R1029" s="43"/>
      <c r="S1029" s="43"/>
      <c r="T1029" s="43" t="s">
        <v>1</v>
      </c>
    </row>
    <row r="1030" spans="1:23" s="69" customFormat="1" ht="30" hidden="1" customHeight="1" x14ac:dyDescent="0.25">
      <c r="A1030" s="74">
        <v>1023</v>
      </c>
      <c r="B1030" s="74" t="s">
        <v>3648</v>
      </c>
      <c r="C1030" s="43" t="s">
        <v>1990</v>
      </c>
      <c r="D1030" s="529"/>
      <c r="E1030" s="60"/>
      <c r="F1030" s="43" t="s">
        <v>2344</v>
      </c>
      <c r="G1030" s="87">
        <v>42155</v>
      </c>
      <c r="H1030" s="55">
        <v>42155</v>
      </c>
      <c r="I1030" s="68">
        <v>16955</v>
      </c>
      <c r="J1030" s="205">
        <v>16955</v>
      </c>
      <c r="K1030" s="205"/>
      <c r="L1030" s="146" t="s">
        <v>727</v>
      </c>
      <c r="M1030" s="55">
        <v>42185</v>
      </c>
      <c r="N1030" s="166">
        <v>42202</v>
      </c>
      <c r="O1030" s="313" t="s">
        <v>1991</v>
      </c>
      <c r="P1030" s="43"/>
      <c r="Q1030" s="43"/>
      <c r="R1030" s="43"/>
      <c r="S1030" s="43"/>
      <c r="T1030" s="43"/>
      <c r="W1030" s="50"/>
    </row>
    <row r="1031" spans="1:23" s="69" customFormat="1" ht="30" hidden="1" customHeight="1" x14ac:dyDescent="0.25">
      <c r="A1031" s="74">
        <v>1024</v>
      </c>
      <c r="B1031" s="74" t="s">
        <v>3648</v>
      </c>
      <c r="C1031" s="43" t="s">
        <v>1992</v>
      </c>
      <c r="D1031" s="529"/>
      <c r="E1031" s="60"/>
      <c r="F1031" s="43" t="s">
        <v>2345</v>
      </c>
      <c r="G1031" s="87">
        <v>42155</v>
      </c>
      <c r="H1031" s="55">
        <v>42155</v>
      </c>
      <c r="I1031" s="68">
        <v>20200</v>
      </c>
      <c r="J1031" s="205">
        <v>20200</v>
      </c>
      <c r="K1031" s="205"/>
      <c r="L1031" s="146" t="s">
        <v>727</v>
      </c>
      <c r="M1031" s="55">
        <v>42185</v>
      </c>
      <c r="N1031" s="166">
        <v>42202</v>
      </c>
      <c r="O1031" s="313" t="s">
        <v>1993</v>
      </c>
      <c r="P1031" s="43"/>
      <c r="Q1031" s="43"/>
      <c r="R1031" s="43"/>
      <c r="S1031" s="43"/>
      <c r="T1031" s="43"/>
      <c r="W1031" s="50"/>
    </row>
    <row r="1032" spans="1:23" ht="15" hidden="1" customHeight="1" x14ac:dyDescent="0.25">
      <c r="A1032" s="74">
        <v>1025</v>
      </c>
      <c r="B1032" s="74" t="s">
        <v>69</v>
      </c>
      <c r="C1032" s="43" t="s">
        <v>1994</v>
      </c>
      <c r="D1032" s="529"/>
      <c r="E1032" s="60"/>
      <c r="F1032" s="43" t="s">
        <v>1995</v>
      </c>
      <c r="G1032" s="87">
        <v>42193</v>
      </c>
      <c r="H1032" s="55">
        <v>42193</v>
      </c>
      <c r="I1032" s="68">
        <v>129.6</v>
      </c>
      <c r="J1032" s="205">
        <v>155.52000000000001</v>
      </c>
      <c r="K1032" s="205"/>
      <c r="L1032" s="43" t="s">
        <v>16</v>
      </c>
      <c r="M1032" s="55">
        <v>42193</v>
      </c>
      <c r="N1032" s="166">
        <v>42202</v>
      </c>
      <c r="O1032" s="313" t="s">
        <v>1996</v>
      </c>
      <c r="P1032" s="43"/>
      <c r="Q1032" s="43"/>
      <c r="R1032" s="43"/>
      <c r="S1032" s="43"/>
      <c r="T1032" s="43"/>
    </row>
    <row r="1033" spans="1:23" ht="15" hidden="1" customHeight="1" x14ac:dyDescent="0.25">
      <c r="A1033" s="74">
        <v>1026</v>
      </c>
      <c r="B1033" s="74" t="s">
        <v>137</v>
      </c>
      <c r="C1033" s="43">
        <v>40026</v>
      </c>
      <c r="D1033" s="529"/>
      <c r="E1033" s="60"/>
      <c r="F1033" s="43" t="s">
        <v>1997</v>
      </c>
      <c r="G1033" s="87">
        <v>42185</v>
      </c>
      <c r="H1033" s="55">
        <v>42185</v>
      </c>
      <c r="I1033" s="68">
        <v>41</v>
      </c>
      <c r="J1033" s="205">
        <v>49.2</v>
      </c>
      <c r="K1033" s="205"/>
      <c r="L1033" s="43" t="s">
        <v>16</v>
      </c>
      <c r="M1033" s="55">
        <v>42231</v>
      </c>
      <c r="N1033" s="55">
        <v>42247</v>
      </c>
      <c r="O1033" s="313" t="s">
        <v>1998</v>
      </c>
      <c r="P1033" s="43"/>
      <c r="Q1033" s="43"/>
      <c r="R1033" s="43"/>
      <c r="S1033" s="43"/>
      <c r="T1033" s="43"/>
    </row>
    <row r="1034" spans="1:23" ht="15" hidden="1" customHeight="1" x14ac:dyDescent="0.25">
      <c r="A1034" s="74">
        <v>1027</v>
      </c>
      <c r="B1034" s="74" t="s">
        <v>448</v>
      </c>
      <c r="C1034" s="48">
        <v>54952989</v>
      </c>
      <c r="D1034" s="529"/>
      <c r="E1034" s="60"/>
      <c r="F1034" s="43" t="s">
        <v>2011</v>
      </c>
      <c r="G1034" s="87">
        <v>42179</v>
      </c>
      <c r="H1034" s="55">
        <v>42179</v>
      </c>
      <c r="I1034" s="68">
        <v>906.58</v>
      </c>
      <c r="J1034" s="205">
        <v>1064.82</v>
      </c>
      <c r="K1034" s="205"/>
      <c r="L1034" s="43" t="s">
        <v>34</v>
      </c>
      <c r="M1034" s="55">
        <v>42192</v>
      </c>
      <c r="N1034" s="55">
        <v>42192</v>
      </c>
      <c r="O1034" s="313" t="s">
        <v>2012</v>
      </c>
      <c r="P1034" s="43"/>
      <c r="Q1034" s="43"/>
      <c r="R1034" s="43"/>
      <c r="S1034" s="43"/>
      <c r="T1034" s="43"/>
    </row>
    <row r="1035" spans="1:23" ht="15" hidden="1" customHeight="1" x14ac:dyDescent="0.25">
      <c r="A1035" s="74">
        <v>1028</v>
      </c>
      <c r="B1035" s="74" t="s">
        <v>514</v>
      </c>
      <c r="C1035" s="43">
        <v>3032945</v>
      </c>
      <c r="D1035" s="529"/>
      <c r="E1035" s="60"/>
      <c r="F1035" s="43" t="s">
        <v>2001</v>
      </c>
      <c r="G1035" s="87">
        <v>42179</v>
      </c>
      <c r="H1035" s="55">
        <v>42179</v>
      </c>
      <c r="I1035" s="68">
        <v>1332.69</v>
      </c>
      <c r="J1035" s="205">
        <v>1332.69</v>
      </c>
      <c r="K1035" s="205"/>
      <c r="L1035" s="43" t="s">
        <v>16</v>
      </c>
      <c r="M1035" s="55">
        <v>42200</v>
      </c>
      <c r="N1035" s="166">
        <v>42202</v>
      </c>
      <c r="O1035" s="313" t="s">
        <v>2002</v>
      </c>
      <c r="P1035" s="43"/>
      <c r="Q1035" s="43"/>
      <c r="R1035" s="43"/>
      <c r="S1035" s="43"/>
      <c r="T1035" s="43"/>
    </row>
    <row r="1036" spans="1:23" ht="15" hidden="1" customHeight="1" x14ac:dyDescent="0.25">
      <c r="A1036" s="74">
        <v>1029</v>
      </c>
      <c r="B1036" s="74" t="s">
        <v>67</v>
      </c>
      <c r="C1036" s="43">
        <v>647838</v>
      </c>
      <c r="D1036" s="529" t="s">
        <v>2043</v>
      </c>
      <c r="E1036" s="60"/>
      <c r="F1036" s="43" t="s">
        <v>2055</v>
      </c>
      <c r="G1036" s="87">
        <v>42193</v>
      </c>
      <c r="H1036" s="55">
        <v>42193</v>
      </c>
      <c r="I1036" s="68">
        <v>302.73</v>
      </c>
      <c r="J1036" s="205">
        <v>363.27</v>
      </c>
      <c r="K1036" s="205"/>
      <c r="L1036" s="146" t="s">
        <v>727</v>
      </c>
      <c r="M1036" s="55">
        <v>42247</v>
      </c>
      <c r="N1036" s="55">
        <v>42247</v>
      </c>
      <c r="O1036" s="313" t="s">
        <v>2004</v>
      </c>
      <c r="P1036" s="43"/>
      <c r="Q1036" s="43"/>
      <c r="R1036" s="43"/>
      <c r="S1036" s="43"/>
      <c r="T1036" s="43" t="s">
        <v>1</v>
      </c>
    </row>
    <row r="1037" spans="1:23" ht="15" hidden="1" customHeight="1" x14ac:dyDescent="0.25">
      <c r="A1037" s="74">
        <v>1030</v>
      </c>
      <c r="B1037" s="74" t="s">
        <v>1665</v>
      </c>
      <c r="C1037" s="43" t="s">
        <v>2006</v>
      </c>
      <c r="D1037" s="529"/>
      <c r="E1037" s="60"/>
      <c r="F1037" s="43" t="s">
        <v>2005</v>
      </c>
      <c r="G1037" s="87">
        <v>42150</v>
      </c>
      <c r="H1037" s="55">
        <v>42150</v>
      </c>
      <c r="I1037" s="68">
        <v>12324</v>
      </c>
      <c r="J1037" s="205">
        <v>12324</v>
      </c>
      <c r="K1037" s="205"/>
      <c r="L1037" s="43" t="s">
        <v>727</v>
      </c>
      <c r="M1037" s="55">
        <v>42185</v>
      </c>
      <c r="N1037" s="55">
        <v>42194</v>
      </c>
      <c r="O1037" s="313" t="s">
        <v>2007</v>
      </c>
      <c r="P1037" s="43"/>
      <c r="Q1037" s="43"/>
      <c r="R1037" s="43"/>
      <c r="S1037" s="43"/>
      <c r="T1037" s="43"/>
    </row>
    <row r="1038" spans="1:23" ht="90" hidden="1" customHeight="1" x14ac:dyDescent="0.25">
      <c r="A1038" s="74">
        <v>1031</v>
      </c>
      <c r="B1038" s="74" t="s">
        <v>26</v>
      </c>
      <c r="C1038" s="146" t="s">
        <v>2166</v>
      </c>
      <c r="D1038" s="529"/>
      <c r="E1038" s="60"/>
      <c r="F1038" s="146" t="s">
        <v>2168</v>
      </c>
      <c r="G1038" s="87">
        <v>42186</v>
      </c>
      <c r="H1038" s="55">
        <v>42186</v>
      </c>
      <c r="I1038" s="68">
        <v>3002.93</v>
      </c>
      <c r="J1038" s="205">
        <v>3002.93</v>
      </c>
      <c r="K1038" s="205"/>
      <c r="L1038" s="43" t="s">
        <v>16</v>
      </c>
      <c r="M1038" s="55">
        <v>42195</v>
      </c>
      <c r="N1038" s="55">
        <v>42202</v>
      </c>
      <c r="O1038" s="313" t="s">
        <v>2065</v>
      </c>
      <c r="P1038" s="49">
        <f>120+161</f>
        <v>281</v>
      </c>
      <c r="Q1038" s="49"/>
      <c r="R1038" s="49"/>
      <c r="S1038" s="43"/>
      <c r="T1038" s="49" t="s">
        <v>3315</v>
      </c>
    </row>
    <row r="1039" spans="1:23" ht="15" hidden="1" customHeight="1" x14ac:dyDescent="0.25">
      <c r="A1039" s="74">
        <v>1032</v>
      </c>
      <c r="B1039" s="74" t="s">
        <v>4209</v>
      </c>
      <c r="C1039" s="43" t="s">
        <v>2013</v>
      </c>
      <c r="D1039" s="529"/>
      <c r="E1039" s="60"/>
      <c r="F1039" s="43" t="s">
        <v>1925</v>
      </c>
      <c r="G1039" s="87">
        <v>42185</v>
      </c>
      <c r="H1039" s="55">
        <v>42185</v>
      </c>
      <c r="I1039" s="68">
        <v>67.45</v>
      </c>
      <c r="J1039" s="205">
        <v>80.94</v>
      </c>
      <c r="K1039" s="205"/>
      <c r="L1039" s="43" t="s">
        <v>3548</v>
      </c>
      <c r="M1039" s="55">
        <v>42185</v>
      </c>
      <c r="N1039" s="55">
        <v>42219</v>
      </c>
      <c r="O1039" s="313" t="s">
        <v>2014</v>
      </c>
      <c r="P1039" s="43"/>
      <c r="Q1039" s="43"/>
      <c r="R1039" s="43"/>
      <c r="S1039" s="43"/>
      <c r="T1039" s="43" t="s">
        <v>1</v>
      </c>
    </row>
    <row r="1040" spans="1:23" ht="15" hidden="1" customHeight="1" x14ac:dyDescent="0.25">
      <c r="A1040" s="74">
        <v>1033</v>
      </c>
      <c r="B1040" s="74" t="s">
        <v>5227</v>
      </c>
      <c r="C1040" s="43" t="s">
        <v>2015</v>
      </c>
      <c r="D1040" s="529"/>
      <c r="E1040" s="60"/>
      <c r="F1040" s="43" t="s">
        <v>2017</v>
      </c>
      <c r="G1040" s="87">
        <v>42186</v>
      </c>
      <c r="H1040" s="55">
        <v>42186</v>
      </c>
      <c r="I1040" s="68">
        <v>58.55</v>
      </c>
      <c r="J1040" s="205">
        <v>70.260000000000005</v>
      </c>
      <c r="K1040" s="205"/>
      <c r="L1040" s="43" t="s">
        <v>34</v>
      </c>
      <c r="M1040" s="55">
        <v>42192</v>
      </c>
      <c r="N1040" s="55" t="s">
        <v>20</v>
      </c>
      <c r="O1040" s="313" t="s">
        <v>2018</v>
      </c>
      <c r="P1040" s="43"/>
      <c r="Q1040" s="43"/>
      <c r="R1040" s="43"/>
      <c r="S1040" s="43"/>
      <c r="T1040" s="43"/>
    </row>
    <row r="1041" spans="1:23" ht="15" hidden="1" customHeight="1" x14ac:dyDescent="0.25">
      <c r="A1041" s="74">
        <v>1034</v>
      </c>
      <c r="B1041" s="74" t="s">
        <v>1665</v>
      </c>
      <c r="C1041" s="43" t="s">
        <v>2033</v>
      </c>
      <c r="D1041" s="529"/>
      <c r="E1041" s="60"/>
      <c r="F1041" s="43" t="s">
        <v>2031</v>
      </c>
      <c r="G1041" s="87">
        <v>42165</v>
      </c>
      <c r="H1041" s="55">
        <v>42165</v>
      </c>
      <c r="I1041" s="68">
        <v>19513</v>
      </c>
      <c r="J1041" s="205">
        <v>19513</v>
      </c>
      <c r="K1041" s="205"/>
      <c r="L1041" s="48" t="s">
        <v>727</v>
      </c>
      <c r="M1041" s="55">
        <v>42200</v>
      </c>
      <c r="N1041" s="55">
        <v>42262</v>
      </c>
      <c r="O1041" s="313" t="s">
        <v>2032</v>
      </c>
      <c r="P1041" s="43"/>
      <c r="Q1041" s="43"/>
      <c r="R1041" s="43"/>
      <c r="S1041" s="43"/>
      <c r="T1041" s="43"/>
    </row>
    <row r="1042" spans="1:23" ht="15" hidden="1" customHeight="1" x14ac:dyDescent="0.25">
      <c r="A1042" s="74">
        <v>1035</v>
      </c>
      <c r="B1042" s="74" t="s">
        <v>163</v>
      </c>
      <c r="C1042" s="43" t="s">
        <v>2034</v>
      </c>
      <c r="D1042" s="529"/>
      <c r="E1042" s="60"/>
      <c r="F1042" s="43" t="s">
        <v>2035</v>
      </c>
      <c r="G1042" s="87">
        <v>42198</v>
      </c>
      <c r="H1042" s="55">
        <v>42198</v>
      </c>
      <c r="I1042" s="68">
        <v>489</v>
      </c>
      <c r="J1042" s="205">
        <v>584.1</v>
      </c>
      <c r="K1042" s="205"/>
      <c r="L1042" s="43" t="s">
        <v>727</v>
      </c>
      <c r="M1042" s="55">
        <v>42246</v>
      </c>
      <c r="N1042" s="55">
        <v>42247</v>
      </c>
      <c r="O1042" s="313" t="s">
        <v>2036</v>
      </c>
      <c r="P1042" s="43"/>
      <c r="Q1042" s="43"/>
      <c r="R1042" s="43"/>
      <c r="S1042" s="43"/>
      <c r="T1042" s="43" t="s">
        <v>1</v>
      </c>
    </row>
    <row r="1043" spans="1:23" s="69" customFormat="1" ht="30" hidden="1" customHeight="1" x14ac:dyDescent="0.25">
      <c r="A1043" s="74">
        <v>1036</v>
      </c>
      <c r="B1043" s="74" t="s">
        <v>905</v>
      </c>
      <c r="C1043" s="43" t="s">
        <v>2093</v>
      </c>
      <c r="D1043" s="599" t="s">
        <v>2094</v>
      </c>
      <c r="E1043" s="60"/>
      <c r="F1043" s="43" t="s">
        <v>2057</v>
      </c>
      <c r="G1043" s="87">
        <v>42200</v>
      </c>
      <c r="H1043" s="55">
        <v>42200</v>
      </c>
      <c r="I1043" s="68">
        <v>242.23</v>
      </c>
      <c r="J1043" s="205">
        <v>290.68</v>
      </c>
      <c r="K1043" s="205"/>
      <c r="L1043" s="43" t="s">
        <v>16</v>
      </c>
      <c r="M1043" s="55">
        <v>42231</v>
      </c>
      <c r="N1043" s="55">
        <v>42247</v>
      </c>
      <c r="O1043" s="313" t="s">
        <v>2095</v>
      </c>
      <c r="P1043" s="43"/>
      <c r="Q1043" s="43"/>
      <c r="R1043" s="43"/>
      <c r="S1043" s="43"/>
      <c r="T1043" s="43"/>
      <c r="W1043" s="50"/>
    </row>
    <row r="1044" spans="1:23" s="69" customFormat="1" ht="15" hidden="1" customHeight="1" x14ac:dyDescent="0.25">
      <c r="A1044" s="74">
        <v>1037</v>
      </c>
      <c r="B1044" s="74" t="s">
        <v>67</v>
      </c>
      <c r="C1044" s="43">
        <v>649680</v>
      </c>
      <c r="D1044" s="599" t="s">
        <v>2288</v>
      </c>
      <c r="E1044" s="60"/>
      <c r="F1044" s="43" t="s">
        <v>2056</v>
      </c>
      <c r="G1044" s="87">
        <v>42205</v>
      </c>
      <c r="H1044" s="55">
        <v>42205</v>
      </c>
      <c r="I1044" s="68">
        <v>404.61</v>
      </c>
      <c r="J1044" s="205">
        <v>485.53</v>
      </c>
      <c r="K1044" s="205"/>
      <c r="L1044" s="43" t="s">
        <v>16</v>
      </c>
      <c r="M1044" s="55">
        <v>42247</v>
      </c>
      <c r="N1044" s="55">
        <v>42247</v>
      </c>
      <c r="O1044" s="313" t="s">
        <v>2083</v>
      </c>
      <c r="P1044" s="43"/>
      <c r="Q1044" s="43"/>
      <c r="R1044" s="43"/>
      <c r="S1044" s="43"/>
      <c r="T1044" s="43"/>
      <c r="W1044" s="50"/>
    </row>
    <row r="1045" spans="1:23" ht="15" hidden="1" customHeight="1" x14ac:dyDescent="0.25">
      <c r="A1045" s="74">
        <v>1038</v>
      </c>
      <c r="B1045" s="74" t="s">
        <v>67</v>
      </c>
      <c r="C1045" s="43">
        <v>648949</v>
      </c>
      <c r="D1045" s="529" t="s">
        <v>2045</v>
      </c>
      <c r="E1045" s="60"/>
      <c r="F1045" s="43" t="s">
        <v>1810</v>
      </c>
      <c r="G1045" s="87">
        <v>42200</v>
      </c>
      <c r="H1045" s="55">
        <v>42200</v>
      </c>
      <c r="I1045" s="68">
        <v>147.30000000000001</v>
      </c>
      <c r="J1045" s="205">
        <v>176.76</v>
      </c>
      <c r="K1045" s="205"/>
      <c r="L1045" s="146" t="s">
        <v>727</v>
      </c>
      <c r="M1045" s="55">
        <v>42247</v>
      </c>
      <c r="N1045" s="55">
        <v>42247</v>
      </c>
      <c r="O1045" s="313" t="s">
        <v>2046</v>
      </c>
      <c r="P1045" s="43"/>
      <c r="Q1045" s="43"/>
      <c r="R1045" s="43"/>
      <c r="S1045" s="43"/>
      <c r="T1045" s="43" t="s">
        <v>1</v>
      </c>
    </row>
    <row r="1046" spans="1:23" ht="15" hidden="1" customHeight="1" x14ac:dyDescent="0.25">
      <c r="A1046" s="74">
        <v>1039</v>
      </c>
      <c r="B1046" s="74" t="s">
        <v>1630</v>
      </c>
      <c r="C1046" s="43" t="s">
        <v>2047</v>
      </c>
      <c r="D1046" s="529"/>
      <c r="E1046" s="60"/>
      <c r="F1046" s="43" t="s">
        <v>2048</v>
      </c>
      <c r="G1046" s="87">
        <v>42200</v>
      </c>
      <c r="H1046" s="55">
        <v>42200</v>
      </c>
      <c r="I1046" s="68">
        <v>1500</v>
      </c>
      <c r="J1046" s="205">
        <v>1500</v>
      </c>
      <c r="K1046" s="205"/>
      <c r="L1046" s="43" t="s">
        <v>727</v>
      </c>
      <c r="M1046" s="55">
        <v>42216</v>
      </c>
      <c r="N1046" s="55">
        <v>42215</v>
      </c>
      <c r="O1046" s="313" t="s">
        <v>2049</v>
      </c>
      <c r="P1046" s="43"/>
      <c r="Q1046" s="43"/>
      <c r="R1046" s="43"/>
      <c r="S1046" s="43"/>
      <c r="T1046" s="43" t="s">
        <v>1</v>
      </c>
    </row>
    <row r="1047" spans="1:23" ht="15" hidden="1" customHeight="1" x14ac:dyDescent="0.25">
      <c r="A1047" s="74">
        <v>1040</v>
      </c>
      <c r="B1047" s="74" t="s">
        <v>112</v>
      </c>
      <c r="C1047" s="43">
        <v>50</v>
      </c>
      <c r="D1047" s="529"/>
      <c r="E1047" s="60"/>
      <c r="F1047" s="43" t="s">
        <v>2059</v>
      </c>
      <c r="G1047" s="87">
        <v>42198</v>
      </c>
      <c r="H1047" s="55">
        <v>42198</v>
      </c>
      <c r="I1047" s="68">
        <v>1380</v>
      </c>
      <c r="J1047" s="205">
        <v>1380</v>
      </c>
      <c r="K1047" s="205"/>
      <c r="L1047" s="43" t="s">
        <v>727</v>
      </c>
      <c r="M1047" s="55">
        <v>42231</v>
      </c>
      <c r="N1047" s="166">
        <v>42223</v>
      </c>
      <c r="O1047" s="313" t="s">
        <v>2060</v>
      </c>
      <c r="P1047" s="43"/>
      <c r="Q1047" s="43"/>
      <c r="R1047" s="43"/>
      <c r="S1047" s="43"/>
      <c r="T1047" s="43" t="s">
        <v>1</v>
      </c>
    </row>
    <row r="1048" spans="1:23" ht="30" hidden="1" customHeight="1" x14ac:dyDescent="0.25">
      <c r="A1048" s="74">
        <v>1041</v>
      </c>
      <c r="B1048" s="74" t="s">
        <v>90</v>
      </c>
      <c r="C1048" s="43" t="s">
        <v>2061</v>
      </c>
      <c r="D1048" s="529"/>
      <c r="E1048" s="60"/>
      <c r="F1048" s="43" t="s">
        <v>2261</v>
      </c>
      <c r="G1048" s="87">
        <v>42185</v>
      </c>
      <c r="H1048" s="55">
        <v>42185</v>
      </c>
      <c r="I1048" s="68">
        <v>28103.5</v>
      </c>
      <c r="J1048" s="205">
        <v>28103.5</v>
      </c>
      <c r="K1048" s="205"/>
      <c r="L1048" s="48" t="s">
        <v>727</v>
      </c>
      <c r="M1048" s="55">
        <v>42262</v>
      </c>
      <c r="N1048" s="122">
        <v>42268</v>
      </c>
      <c r="O1048" s="313" t="s">
        <v>2062</v>
      </c>
      <c r="P1048" s="43"/>
      <c r="Q1048" s="43"/>
      <c r="R1048" s="43"/>
      <c r="S1048" s="43"/>
      <c r="T1048" s="43"/>
    </row>
    <row r="1049" spans="1:23" ht="15" hidden="1" customHeight="1" x14ac:dyDescent="0.25">
      <c r="A1049" s="77">
        <v>1042</v>
      </c>
      <c r="B1049" s="77" t="s">
        <v>39</v>
      </c>
      <c r="C1049" s="43" t="s">
        <v>2063</v>
      </c>
      <c r="D1049" s="529"/>
      <c r="E1049" s="60"/>
      <c r="F1049" s="43" t="s">
        <v>1715</v>
      </c>
      <c r="G1049" s="87">
        <v>42200</v>
      </c>
      <c r="H1049" s="55">
        <v>42200</v>
      </c>
      <c r="I1049" s="68">
        <v>83.12</v>
      </c>
      <c r="J1049" s="205">
        <v>99.75</v>
      </c>
      <c r="K1049" s="205"/>
      <c r="L1049" s="43" t="s">
        <v>34</v>
      </c>
      <c r="M1049" s="55">
        <v>42210</v>
      </c>
      <c r="N1049" s="55" t="s">
        <v>20</v>
      </c>
      <c r="O1049" s="313" t="s">
        <v>2064</v>
      </c>
      <c r="P1049" s="43"/>
      <c r="Q1049" s="43"/>
      <c r="R1049" s="43"/>
      <c r="S1049" s="43"/>
      <c r="T1049" s="43"/>
    </row>
    <row r="1050" spans="1:23" ht="30" hidden="1" customHeight="1" x14ac:dyDescent="0.25">
      <c r="A1050" s="74">
        <v>1043</v>
      </c>
      <c r="B1050" s="74" t="s">
        <v>1670</v>
      </c>
      <c r="C1050" s="43">
        <v>2</v>
      </c>
      <c r="D1050" s="529"/>
      <c r="E1050" s="60"/>
      <c r="F1050" s="43" t="s">
        <v>2084</v>
      </c>
      <c r="G1050" s="87">
        <v>42170</v>
      </c>
      <c r="H1050" s="55">
        <v>42170</v>
      </c>
      <c r="I1050" s="68">
        <v>400</v>
      </c>
      <c r="J1050" s="205">
        <v>400</v>
      </c>
      <c r="K1050" s="205"/>
      <c r="L1050" s="43" t="s">
        <v>16</v>
      </c>
      <c r="M1050" s="55">
        <v>42215</v>
      </c>
      <c r="N1050" s="55">
        <v>42215</v>
      </c>
      <c r="O1050" s="313" t="s">
        <v>2086</v>
      </c>
      <c r="P1050" s="43"/>
      <c r="Q1050" s="43"/>
      <c r="R1050" s="43"/>
      <c r="S1050" s="43"/>
      <c r="T1050" s="43" t="s">
        <v>1</v>
      </c>
    </row>
    <row r="1051" spans="1:23" ht="15" hidden="1" customHeight="1" x14ac:dyDescent="0.25">
      <c r="A1051" s="74">
        <v>1044</v>
      </c>
      <c r="B1051" s="74" t="s">
        <v>144</v>
      </c>
      <c r="C1051" s="43" t="s">
        <v>2087</v>
      </c>
      <c r="D1051" s="529"/>
      <c r="E1051" s="60"/>
      <c r="F1051" s="43" t="s">
        <v>2088</v>
      </c>
      <c r="G1051" s="87">
        <v>42194</v>
      </c>
      <c r="H1051" s="55">
        <v>42194</v>
      </c>
      <c r="I1051" s="68">
        <v>2450</v>
      </c>
      <c r="J1051" s="205">
        <v>2450</v>
      </c>
      <c r="K1051" s="98"/>
      <c r="L1051" s="43" t="s">
        <v>727</v>
      </c>
      <c r="M1051" s="55">
        <v>42231</v>
      </c>
      <c r="N1051" s="55">
        <v>42247</v>
      </c>
      <c r="O1051" s="313" t="s">
        <v>2089</v>
      </c>
      <c r="P1051" s="43"/>
      <c r="Q1051" s="43"/>
      <c r="R1051" s="43"/>
      <c r="S1051" s="43"/>
      <c r="T1051" s="43" t="s">
        <v>1</v>
      </c>
    </row>
    <row r="1052" spans="1:23" ht="15" hidden="1" customHeight="1" x14ac:dyDescent="0.25">
      <c r="A1052" s="74">
        <v>1045</v>
      </c>
      <c r="B1052" s="74" t="s">
        <v>36</v>
      </c>
      <c r="C1052" s="43" t="s">
        <v>2090</v>
      </c>
      <c r="D1052" s="529"/>
      <c r="E1052" s="60"/>
      <c r="F1052" s="43" t="s">
        <v>2091</v>
      </c>
      <c r="G1052" s="87">
        <v>42200</v>
      </c>
      <c r="H1052" s="55">
        <v>42200</v>
      </c>
      <c r="I1052" s="68">
        <v>96</v>
      </c>
      <c r="J1052" s="205">
        <v>80</v>
      </c>
      <c r="K1052" s="205"/>
      <c r="L1052" s="43" t="s">
        <v>34</v>
      </c>
      <c r="M1052" s="55">
        <v>42210</v>
      </c>
      <c r="N1052" s="55" t="s">
        <v>20</v>
      </c>
      <c r="O1052" s="313" t="s">
        <v>2092</v>
      </c>
      <c r="P1052" s="43"/>
      <c r="Q1052" s="43"/>
      <c r="R1052" s="43"/>
      <c r="S1052" s="43"/>
      <c r="T1052" s="43"/>
    </row>
    <row r="1053" spans="1:23" ht="15" hidden="1" customHeight="1" x14ac:dyDescent="0.25">
      <c r="A1053" s="74">
        <v>1046</v>
      </c>
      <c r="B1053" s="74" t="s">
        <v>36</v>
      </c>
      <c r="C1053" s="43">
        <v>42945147</v>
      </c>
      <c r="D1053" s="529"/>
      <c r="E1053" s="60"/>
      <c r="F1053" s="43" t="s">
        <v>2096</v>
      </c>
      <c r="G1053" s="87">
        <v>42185</v>
      </c>
      <c r="H1053" s="55">
        <v>42185</v>
      </c>
      <c r="I1053" s="68">
        <v>1069.56</v>
      </c>
      <c r="J1053" s="205">
        <v>1280.27</v>
      </c>
      <c r="K1053" s="205"/>
      <c r="L1053" s="43" t="s">
        <v>34</v>
      </c>
      <c r="M1053" s="55">
        <v>42218</v>
      </c>
      <c r="N1053" s="55" t="s">
        <v>20</v>
      </c>
      <c r="O1053" s="313" t="s">
        <v>2098</v>
      </c>
      <c r="P1053" s="43"/>
      <c r="Q1053" s="43"/>
      <c r="R1053" s="43"/>
      <c r="S1053" s="43"/>
      <c r="T1053" s="43"/>
    </row>
    <row r="1054" spans="1:23" ht="15" hidden="1" customHeight="1" x14ac:dyDescent="0.25">
      <c r="A1054" s="74">
        <v>1047</v>
      </c>
      <c r="B1054" s="74" t="s">
        <v>144</v>
      </c>
      <c r="C1054" s="43" t="s">
        <v>2100</v>
      </c>
      <c r="D1054" s="529"/>
      <c r="E1054" s="60"/>
      <c r="F1054" s="43" t="s">
        <v>2101</v>
      </c>
      <c r="G1054" s="87">
        <v>42184</v>
      </c>
      <c r="H1054" s="55">
        <v>42184</v>
      </c>
      <c r="I1054" s="68">
        <v>2940</v>
      </c>
      <c r="J1054" s="205">
        <v>2940</v>
      </c>
      <c r="K1054" s="98"/>
      <c r="L1054" s="43" t="s">
        <v>727</v>
      </c>
      <c r="M1054" s="55">
        <v>42231</v>
      </c>
      <c r="N1054" s="55">
        <v>42247</v>
      </c>
      <c r="O1054" s="313" t="s">
        <v>2102</v>
      </c>
      <c r="P1054" s="43"/>
      <c r="Q1054" s="43"/>
      <c r="R1054" s="43"/>
      <c r="S1054" s="43"/>
      <c r="T1054" s="43" t="s">
        <v>1</v>
      </c>
    </row>
    <row r="1055" spans="1:23" ht="30" hidden="1" customHeight="1" x14ac:dyDescent="0.25">
      <c r="A1055" s="74">
        <v>1048</v>
      </c>
      <c r="B1055" s="74" t="s">
        <v>1856</v>
      </c>
      <c r="C1055" s="43" t="s">
        <v>2104</v>
      </c>
      <c r="D1055" s="529"/>
      <c r="E1055" s="60"/>
      <c r="F1055" s="43" t="s">
        <v>2103</v>
      </c>
      <c r="G1055" s="87">
        <v>42208</v>
      </c>
      <c r="H1055" s="55">
        <v>42208</v>
      </c>
      <c r="I1055" s="68">
        <v>1400</v>
      </c>
      <c r="J1055" s="205">
        <v>1400</v>
      </c>
      <c r="K1055" s="205"/>
      <c r="L1055" s="43" t="s">
        <v>16</v>
      </c>
      <c r="M1055" s="55">
        <v>42215</v>
      </c>
      <c r="N1055" s="55">
        <v>42214</v>
      </c>
      <c r="O1055" s="313" t="s">
        <v>2106</v>
      </c>
      <c r="P1055" s="43"/>
      <c r="Q1055" s="43"/>
      <c r="R1055" s="43"/>
      <c r="S1055" s="43"/>
      <c r="T1055" s="43"/>
    </row>
    <row r="1056" spans="1:23" s="69" customFormat="1" ht="30" hidden="1" customHeight="1" x14ac:dyDescent="0.25">
      <c r="A1056" s="74">
        <v>1049</v>
      </c>
      <c r="B1056" s="74" t="s">
        <v>2107</v>
      </c>
      <c r="C1056" s="43" t="s">
        <v>2283</v>
      </c>
      <c r="D1056" s="600"/>
      <c r="E1056" s="60"/>
      <c r="F1056" s="43" t="s">
        <v>2284</v>
      </c>
      <c r="G1056" s="87">
        <v>42240</v>
      </c>
      <c r="H1056" s="55">
        <v>42240</v>
      </c>
      <c r="I1056" s="68">
        <v>3000</v>
      </c>
      <c r="J1056" s="379">
        <v>3000</v>
      </c>
      <c r="K1056" s="379"/>
      <c r="L1056" s="43" t="s">
        <v>727</v>
      </c>
      <c r="M1056" s="55" t="s">
        <v>1241</v>
      </c>
      <c r="N1056" s="55">
        <v>42247</v>
      </c>
      <c r="O1056" s="313" t="s">
        <v>2285</v>
      </c>
      <c r="P1056" s="43"/>
      <c r="Q1056" s="43"/>
      <c r="R1056" s="43"/>
      <c r="S1056" s="43"/>
      <c r="T1056" s="43" t="s">
        <v>1</v>
      </c>
    </row>
    <row r="1057" spans="1:20" ht="30" hidden="1" customHeight="1" x14ac:dyDescent="0.25">
      <c r="A1057" s="74">
        <v>1050</v>
      </c>
      <c r="B1057" s="74" t="s">
        <v>35</v>
      </c>
      <c r="C1057" s="43" t="s">
        <v>2030</v>
      </c>
      <c r="D1057" s="529"/>
      <c r="E1057" s="60"/>
      <c r="F1057" s="43" t="s">
        <v>3831</v>
      </c>
      <c r="G1057" s="87">
        <v>42095</v>
      </c>
      <c r="H1057" s="55">
        <v>42095</v>
      </c>
      <c r="I1057" s="68">
        <v>17506.740000000002</v>
      </c>
      <c r="J1057" s="205">
        <v>17506.740000000002</v>
      </c>
      <c r="K1057" s="205"/>
      <c r="L1057" s="43" t="s">
        <v>16</v>
      </c>
      <c r="M1057" s="55">
        <v>42095</v>
      </c>
      <c r="N1057" s="55">
        <v>42215</v>
      </c>
      <c r="O1057" s="313" t="s">
        <v>2027</v>
      </c>
      <c r="P1057" s="43"/>
      <c r="Q1057" s="43"/>
      <c r="R1057" s="43"/>
      <c r="S1057" s="43"/>
      <c r="T1057" s="43"/>
    </row>
    <row r="1058" spans="1:20" ht="15" hidden="1" customHeight="1" x14ac:dyDescent="0.25">
      <c r="A1058" s="74">
        <v>1051</v>
      </c>
      <c r="B1058" s="74" t="s">
        <v>448</v>
      </c>
      <c r="C1058" s="43">
        <v>55021619</v>
      </c>
      <c r="D1058" s="529"/>
      <c r="E1058" s="60"/>
      <c r="F1058" s="43" t="s">
        <v>2117</v>
      </c>
      <c r="G1058" s="87">
        <v>42209</v>
      </c>
      <c r="H1058" s="55">
        <v>42209</v>
      </c>
      <c r="I1058" s="68">
        <v>760.15</v>
      </c>
      <c r="J1058" s="205">
        <v>889.11</v>
      </c>
      <c r="K1058" s="205"/>
      <c r="L1058" s="43" t="s">
        <v>34</v>
      </c>
      <c r="M1058" s="55">
        <v>42223</v>
      </c>
      <c r="N1058" s="55">
        <v>42223</v>
      </c>
      <c r="O1058" s="313" t="s">
        <v>2118</v>
      </c>
      <c r="P1058" s="43"/>
      <c r="Q1058" s="43"/>
      <c r="R1058" s="43"/>
      <c r="S1058" s="43"/>
      <c r="T1058" s="43"/>
    </row>
    <row r="1059" spans="1:20" ht="15" hidden="1" customHeight="1" x14ac:dyDescent="0.25">
      <c r="A1059" s="74">
        <v>1052</v>
      </c>
      <c r="B1059" s="74" t="s">
        <v>84</v>
      </c>
      <c r="C1059" s="43">
        <v>141142</v>
      </c>
      <c r="D1059" s="529"/>
      <c r="E1059" s="60"/>
      <c r="F1059" s="43" t="s">
        <v>2119</v>
      </c>
      <c r="G1059" s="87">
        <v>42214</v>
      </c>
      <c r="H1059" s="55">
        <v>42214</v>
      </c>
      <c r="I1059" s="137">
        <f t="shared" ref="I1059:I1071" si="3">+J1059*1.42972</f>
        <v>50.040200000000006</v>
      </c>
      <c r="J1059" s="208">
        <v>35</v>
      </c>
      <c r="K1059" s="208"/>
      <c r="L1059" s="43" t="s">
        <v>727</v>
      </c>
      <c r="M1059" s="55">
        <v>42247</v>
      </c>
      <c r="N1059" s="44">
        <v>42247</v>
      </c>
      <c r="O1059" s="313" t="s">
        <v>2120</v>
      </c>
      <c r="P1059" s="43"/>
      <c r="Q1059" s="43"/>
      <c r="R1059" s="43"/>
      <c r="S1059" s="43"/>
      <c r="T1059" s="43" t="s">
        <v>1</v>
      </c>
    </row>
    <row r="1060" spans="1:20" ht="15" hidden="1" customHeight="1" x14ac:dyDescent="0.25">
      <c r="A1060" s="74">
        <v>1053</v>
      </c>
      <c r="B1060" s="74" t="s">
        <v>84</v>
      </c>
      <c r="C1060" s="43">
        <v>141143</v>
      </c>
      <c r="D1060" s="529"/>
      <c r="E1060" s="60"/>
      <c r="F1060" s="43" t="s">
        <v>2121</v>
      </c>
      <c r="G1060" s="87">
        <v>42214</v>
      </c>
      <c r="H1060" s="55">
        <v>42214</v>
      </c>
      <c r="I1060" s="137">
        <f t="shared" si="3"/>
        <v>50.040200000000006</v>
      </c>
      <c r="J1060" s="208">
        <v>35</v>
      </c>
      <c r="K1060" s="208"/>
      <c r="L1060" s="43" t="s">
        <v>727</v>
      </c>
      <c r="M1060" s="55">
        <v>42247</v>
      </c>
      <c r="N1060" s="44">
        <v>42247</v>
      </c>
      <c r="O1060" s="313" t="s">
        <v>2122</v>
      </c>
      <c r="P1060" s="43"/>
      <c r="Q1060" s="43"/>
      <c r="R1060" s="43"/>
      <c r="S1060" s="43"/>
      <c r="T1060" s="43" t="s">
        <v>1</v>
      </c>
    </row>
    <row r="1061" spans="1:20" ht="15" hidden="1" customHeight="1" x14ac:dyDescent="0.25">
      <c r="A1061" s="74">
        <v>1054</v>
      </c>
      <c r="B1061" s="74" t="s">
        <v>84</v>
      </c>
      <c r="C1061" s="43">
        <v>141145</v>
      </c>
      <c r="D1061" s="529"/>
      <c r="E1061" s="60"/>
      <c r="F1061" s="43" t="s">
        <v>2123</v>
      </c>
      <c r="G1061" s="87">
        <v>42214</v>
      </c>
      <c r="H1061" s="55">
        <v>42214</v>
      </c>
      <c r="I1061" s="137">
        <f t="shared" si="3"/>
        <v>50.040200000000006</v>
      </c>
      <c r="J1061" s="208">
        <v>35</v>
      </c>
      <c r="K1061" s="208"/>
      <c r="L1061" s="43" t="s">
        <v>727</v>
      </c>
      <c r="M1061" s="55">
        <v>42247</v>
      </c>
      <c r="N1061" s="44">
        <v>42247</v>
      </c>
      <c r="O1061" s="313" t="s">
        <v>2124</v>
      </c>
      <c r="P1061" s="43"/>
      <c r="Q1061" s="43"/>
      <c r="R1061" s="43"/>
      <c r="S1061" s="43"/>
      <c r="T1061" s="43" t="s">
        <v>1</v>
      </c>
    </row>
    <row r="1062" spans="1:20" ht="30" hidden="1" customHeight="1" x14ac:dyDescent="0.25">
      <c r="A1062" s="74">
        <v>1055</v>
      </c>
      <c r="B1062" s="74" t="s">
        <v>84</v>
      </c>
      <c r="C1062" s="43">
        <v>141146</v>
      </c>
      <c r="D1062" s="529"/>
      <c r="E1062" s="60"/>
      <c r="F1062" s="43" t="s">
        <v>2125</v>
      </c>
      <c r="G1062" s="87">
        <v>42214</v>
      </c>
      <c r="H1062" s="55">
        <v>42214</v>
      </c>
      <c r="I1062" s="137">
        <f t="shared" si="3"/>
        <v>100.08040000000001</v>
      </c>
      <c r="J1062" s="208">
        <v>70</v>
      </c>
      <c r="K1062" s="208"/>
      <c r="L1062" s="43" t="s">
        <v>727</v>
      </c>
      <c r="M1062" s="55">
        <v>42247</v>
      </c>
      <c r="N1062" s="44">
        <v>42247</v>
      </c>
      <c r="O1062" s="313" t="s">
        <v>2126</v>
      </c>
      <c r="P1062" s="43"/>
      <c r="Q1062" s="43"/>
      <c r="R1062" s="43"/>
      <c r="S1062" s="43"/>
      <c r="T1062" s="43" t="s">
        <v>1</v>
      </c>
    </row>
    <row r="1063" spans="1:20" ht="15" hidden="1" customHeight="1" x14ac:dyDescent="0.25">
      <c r="A1063" s="74">
        <v>1056</v>
      </c>
      <c r="B1063" s="74" t="s">
        <v>84</v>
      </c>
      <c r="C1063" s="43">
        <v>141147</v>
      </c>
      <c r="D1063" s="529"/>
      <c r="E1063" s="60"/>
      <c r="F1063" s="43" t="s">
        <v>2127</v>
      </c>
      <c r="G1063" s="87">
        <v>42214</v>
      </c>
      <c r="H1063" s="55">
        <v>42214</v>
      </c>
      <c r="I1063" s="137">
        <f t="shared" si="3"/>
        <v>85.783200000000008</v>
      </c>
      <c r="J1063" s="208">
        <v>60</v>
      </c>
      <c r="K1063" s="208"/>
      <c r="L1063" s="43" t="s">
        <v>727</v>
      </c>
      <c r="M1063" s="55">
        <v>42247</v>
      </c>
      <c r="N1063" s="44">
        <v>42247</v>
      </c>
      <c r="O1063" s="313" t="s">
        <v>2128</v>
      </c>
      <c r="P1063" s="43"/>
      <c r="Q1063" s="43"/>
      <c r="R1063" s="43"/>
      <c r="S1063" s="43"/>
      <c r="T1063" s="43" t="s">
        <v>1</v>
      </c>
    </row>
    <row r="1064" spans="1:20" ht="15" hidden="1" customHeight="1" x14ac:dyDescent="0.25">
      <c r="A1064" s="74">
        <v>1057</v>
      </c>
      <c r="B1064" s="74" t="s">
        <v>84</v>
      </c>
      <c r="C1064" s="43">
        <v>141149</v>
      </c>
      <c r="D1064" s="529"/>
      <c r="E1064" s="60"/>
      <c r="F1064" s="43" t="s">
        <v>2129</v>
      </c>
      <c r="G1064" s="87">
        <v>42214</v>
      </c>
      <c r="H1064" s="55">
        <v>42214</v>
      </c>
      <c r="I1064" s="137">
        <f t="shared" si="3"/>
        <v>85.783200000000008</v>
      </c>
      <c r="J1064" s="208">
        <v>60</v>
      </c>
      <c r="K1064" s="208"/>
      <c r="L1064" s="43" t="s">
        <v>727</v>
      </c>
      <c r="M1064" s="55">
        <v>42247</v>
      </c>
      <c r="N1064" s="44">
        <v>42247</v>
      </c>
      <c r="O1064" s="313" t="s">
        <v>2130</v>
      </c>
      <c r="P1064" s="43"/>
      <c r="Q1064" s="43"/>
      <c r="R1064" s="43"/>
      <c r="S1064" s="43"/>
      <c r="T1064" s="43" t="s">
        <v>1</v>
      </c>
    </row>
    <row r="1065" spans="1:20" ht="15" hidden="1" customHeight="1" x14ac:dyDescent="0.25">
      <c r="A1065" s="74">
        <v>1058</v>
      </c>
      <c r="B1065" s="74" t="s">
        <v>84</v>
      </c>
      <c r="C1065" s="43">
        <v>141150</v>
      </c>
      <c r="D1065" s="529"/>
      <c r="E1065" s="60"/>
      <c r="F1065" s="43" t="s">
        <v>2131</v>
      </c>
      <c r="G1065" s="87">
        <v>42214</v>
      </c>
      <c r="H1065" s="55">
        <v>42214</v>
      </c>
      <c r="I1065" s="137">
        <f t="shared" si="3"/>
        <v>50.040200000000006</v>
      </c>
      <c r="J1065" s="208">
        <v>35</v>
      </c>
      <c r="K1065" s="208"/>
      <c r="L1065" s="43" t="s">
        <v>727</v>
      </c>
      <c r="M1065" s="55">
        <v>42247</v>
      </c>
      <c r="N1065" s="44">
        <v>42247</v>
      </c>
      <c r="O1065" s="313" t="s">
        <v>2132</v>
      </c>
      <c r="P1065" s="43"/>
      <c r="Q1065" s="43"/>
      <c r="R1065" s="43"/>
      <c r="S1065" s="43"/>
      <c r="T1065" s="43" t="s">
        <v>1</v>
      </c>
    </row>
    <row r="1066" spans="1:20" ht="15" hidden="1" customHeight="1" x14ac:dyDescent="0.25">
      <c r="A1066" s="74">
        <v>1059</v>
      </c>
      <c r="B1066" s="74" t="s">
        <v>84</v>
      </c>
      <c r="C1066" s="43">
        <v>141152</v>
      </c>
      <c r="D1066" s="529"/>
      <c r="E1066" s="60"/>
      <c r="F1066" s="43" t="s">
        <v>2133</v>
      </c>
      <c r="G1066" s="87">
        <v>42214</v>
      </c>
      <c r="H1066" s="55">
        <v>42214</v>
      </c>
      <c r="I1066" s="137">
        <f t="shared" si="3"/>
        <v>50.040200000000006</v>
      </c>
      <c r="J1066" s="208">
        <v>35</v>
      </c>
      <c r="K1066" s="208"/>
      <c r="L1066" s="43" t="s">
        <v>727</v>
      </c>
      <c r="M1066" s="55">
        <v>42247</v>
      </c>
      <c r="N1066" s="44">
        <v>42247</v>
      </c>
      <c r="O1066" s="313" t="s">
        <v>2134</v>
      </c>
      <c r="P1066" s="43"/>
      <c r="Q1066" s="43"/>
      <c r="R1066" s="43"/>
      <c r="S1066" s="43"/>
      <c r="T1066" s="43" t="s">
        <v>1</v>
      </c>
    </row>
    <row r="1067" spans="1:20" ht="15" hidden="1" customHeight="1" x14ac:dyDescent="0.25">
      <c r="A1067" s="74">
        <v>1060</v>
      </c>
      <c r="B1067" s="74" t="s">
        <v>84</v>
      </c>
      <c r="C1067" s="43">
        <v>141159</v>
      </c>
      <c r="D1067" s="529"/>
      <c r="E1067" s="60"/>
      <c r="F1067" s="43" t="s">
        <v>2136</v>
      </c>
      <c r="G1067" s="87">
        <v>42214</v>
      </c>
      <c r="H1067" s="55">
        <v>42214</v>
      </c>
      <c r="I1067" s="137">
        <f t="shared" si="3"/>
        <v>85.783200000000008</v>
      </c>
      <c r="J1067" s="208">
        <v>60</v>
      </c>
      <c r="K1067" s="208"/>
      <c r="L1067" s="43" t="s">
        <v>727</v>
      </c>
      <c r="M1067" s="55">
        <v>42247</v>
      </c>
      <c r="N1067" s="44">
        <v>42247</v>
      </c>
      <c r="O1067" s="313" t="s">
        <v>2135</v>
      </c>
      <c r="P1067" s="43"/>
      <c r="Q1067" s="43"/>
      <c r="R1067" s="43"/>
      <c r="S1067" s="43"/>
      <c r="T1067" s="43" t="s">
        <v>1</v>
      </c>
    </row>
    <row r="1068" spans="1:20" ht="15" hidden="1" customHeight="1" x14ac:dyDescent="0.25">
      <c r="A1068" s="74">
        <v>1061</v>
      </c>
      <c r="B1068" s="74" t="s">
        <v>84</v>
      </c>
      <c r="C1068" s="43">
        <v>141160</v>
      </c>
      <c r="D1068" s="529"/>
      <c r="E1068" s="60"/>
      <c r="F1068" s="43" t="s">
        <v>2137</v>
      </c>
      <c r="G1068" s="87">
        <v>42214</v>
      </c>
      <c r="H1068" s="55">
        <v>42214</v>
      </c>
      <c r="I1068" s="137">
        <f t="shared" si="3"/>
        <v>85.783200000000008</v>
      </c>
      <c r="J1068" s="208">
        <v>60</v>
      </c>
      <c r="K1068" s="208"/>
      <c r="L1068" s="43" t="s">
        <v>727</v>
      </c>
      <c r="M1068" s="55">
        <v>42247</v>
      </c>
      <c r="N1068" s="44">
        <v>42247</v>
      </c>
      <c r="O1068" s="313" t="s">
        <v>2138</v>
      </c>
      <c r="P1068" s="43"/>
      <c r="Q1068" s="43"/>
      <c r="R1068" s="43"/>
      <c r="S1068" s="43"/>
      <c r="T1068" s="43" t="s">
        <v>1</v>
      </c>
    </row>
    <row r="1069" spans="1:20" ht="15" hidden="1" customHeight="1" x14ac:dyDescent="0.25">
      <c r="A1069" s="74">
        <v>1062</v>
      </c>
      <c r="B1069" s="74" t="s">
        <v>84</v>
      </c>
      <c r="C1069" s="43">
        <v>141161</v>
      </c>
      <c r="D1069" s="529"/>
      <c r="E1069" s="60"/>
      <c r="F1069" s="43" t="s">
        <v>2139</v>
      </c>
      <c r="G1069" s="87">
        <v>42214</v>
      </c>
      <c r="H1069" s="55">
        <v>42214</v>
      </c>
      <c r="I1069" s="137">
        <f t="shared" si="3"/>
        <v>85.783200000000008</v>
      </c>
      <c r="J1069" s="208">
        <v>60</v>
      </c>
      <c r="K1069" s="208"/>
      <c r="L1069" s="43" t="s">
        <v>727</v>
      </c>
      <c r="M1069" s="55">
        <v>42247</v>
      </c>
      <c r="N1069" s="44">
        <v>42247</v>
      </c>
      <c r="O1069" s="313" t="s">
        <v>2140</v>
      </c>
      <c r="P1069" s="43"/>
      <c r="Q1069" s="43"/>
      <c r="R1069" s="43"/>
      <c r="S1069" s="43"/>
      <c r="T1069" s="43" t="s">
        <v>1</v>
      </c>
    </row>
    <row r="1070" spans="1:20" ht="15" hidden="1" customHeight="1" x14ac:dyDescent="0.25">
      <c r="A1070" s="74">
        <v>1063</v>
      </c>
      <c r="B1070" s="74" t="s">
        <v>84</v>
      </c>
      <c r="C1070" s="43">
        <v>141162</v>
      </c>
      <c r="D1070" s="529"/>
      <c r="E1070" s="60"/>
      <c r="F1070" s="43" t="s">
        <v>2141</v>
      </c>
      <c r="G1070" s="87">
        <v>42214</v>
      </c>
      <c r="H1070" s="55">
        <v>42214</v>
      </c>
      <c r="I1070" s="137">
        <f t="shared" si="3"/>
        <v>85.783200000000008</v>
      </c>
      <c r="J1070" s="208">
        <v>60</v>
      </c>
      <c r="K1070" s="208"/>
      <c r="L1070" s="43" t="s">
        <v>727</v>
      </c>
      <c r="M1070" s="55">
        <v>42247</v>
      </c>
      <c r="N1070" s="44">
        <v>42247</v>
      </c>
      <c r="O1070" s="313" t="s">
        <v>2142</v>
      </c>
      <c r="P1070" s="43"/>
      <c r="Q1070" s="43"/>
      <c r="R1070" s="43"/>
      <c r="S1070" s="43"/>
      <c r="T1070" s="43" t="s">
        <v>1</v>
      </c>
    </row>
    <row r="1071" spans="1:20" ht="15" hidden="1" customHeight="1" x14ac:dyDescent="0.25">
      <c r="A1071" s="74">
        <v>1064</v>
      </c>
      <c r="B1071" s="74" t="s">
        <v>84</v>
      </c>
      <c r="C1071" s="43">
        <v>141163</v>
      </c>
      <c r="D1071" s="529"/>
      <c r="E1071" s="60"/>
      <c r="F1071" s="43" t="s">
        <v>2143</v>
      </c>
      <c r="G1071" s="87">
        <v>42214</v>
      </c>
      <c r="H1071" s="55">
        <v>42214</v>
      </c>
      <c r="I1071" s="137">
        <f t="shared" si="3"/>
        <v>85.783200000000008</v>
      </c>
      <c r="J1071" s="208">
        <v>60</v>
      </c>
      <c r="K1071" s="208"/>
      <c r="L1071" s="43" t="s">
        <v>727</v>
      </c>
      <c r="M1071" s="55">
        <v>42247</v>
      </c>
      <c r="N1071" s="44">
        <v>42247</v>
      </c>
      <c r="O1071" s="313" t="s">
        <v>2144</v>
      </c>
      <c r="P1071" s="43"/>
      <c r="Q1071" s="43"/>
      <c r="R1071" s="43"/>
      <c r="S1071" s="43"/>
      <c r="T1071" s="43" t="s">
        <v>1</v>
      </c>
    </row>
    <row r="1072" spans="1:20" ht="15" hidden="1" customHeight="1" x14ac:dyDescent="0.25">
      <c r="A1072" s="74">
        <v>1065</v>
      </c>
      <c r="B1072" s="74" t="s">
        <v>938</v>
      </c>
      <c r="C1072" s="43"/>
      <c r="D1072" s="529"/>
      <c r="E1072" s="60"/>
      <c r="F1072" s="43" t="s">
        <v>2145</v>
      </c>
      <c r="G1072" s="87">
        <v>42217</v>
      </c>
      <c r="H1072" s="55">
        <v>42217</v>
      </c>
      <c r="I1072" s="68">
        <v>1850</v>
      </c>
      <c r="J1072" s="205">
        <v>1850</v>
      </c>
      <c r="K1072" s="205"/>
      <c r="L1072" s="43" t="s">
        <v>16</v>
      </c>
      <c r="M1072" s="55" t="s">
        <v>634</v>
      </c>
      <c r="N1072" s="55">
        <v>42216</v>
      </c>
      <c r="O1072" s="313" t="s">
        <v>2769</v>
      </c>
      <c r="P1072" s="43"/>
      <c r="Q1072" s="43"/>
      <c r="R1072" s="43"/>
      <c r="S1072" s="43"/>
      <c r="T1072" s="43"/>
    </row>
    <row r="1073" spans="1:21" ht="30" hidden="1" customHeight="1" x14ac:dyDescent="0.25">
      <c r="A1073" s="74">
        <v>1066</v>
      </c>
      <c r="B1073" s="74" t="s">
        <v>98</v>
      </c>
      <c r="C1073" s="43">
        <v>694</v>
      </c>
      <c r="D1073" s="529"/>
      <c r="E1073" s="60"/>
      <c r="F1073" s="43" t="s">
        <v>2146</v>
      </c>
      <c r="G1073" s="87">
        <v>42213</v>
      </c>
      <c r="H1073" s="55">
        <v>42213</v>
      </c>
      <c r="I1073" s="68">
        <v>15505.5</v>
      </c>
      <c r="J1073" s="379">
        <v>18606.599999999999</v>
      </c>
      <c r="K1073" s="98"/>
      <c r="L1073" s="48" t="s">
        <v>16</v>
      </c>
      <c r="M1073" s="55">
        <v>42277</v>
      </c>
      <c r="N1073" s="122">
        <v>42292</v>
      </c>
      <c r="O1073" s="313" t="s">
        <v>3240</v>
      </c>
      <c r="P1073" s="43"/>
      <c r="Q1073" s="43"/>
      <c r="R1073" s="43"/>
      <c r="S1073" s="43"/>
      <c r="T1073" s="43"/>
    </row>
    <row r="1074" spans="1:21" ht="15" hidden="1" customHeight="1" x14ac:dyDescent="0.25">
      <c r="A1074" s="74">
        <v>1067</v>
      </c>
      <c r="B1074" s="74" t="s">
        <v>39</v>
      </c>
      <c r="C1074" s="43" t="s">
        <v>2148</v>
      </c>
      <c r="D1074" s="529"/>
      <c r="E1074" s="60"/>
      <c r="F1074" s="43" t="s">
        <v>1715</v>
      </c>
      <c r="G1074" s="87">
        <v>42216</v>
      </c>
      <c r="H1074" s="55">
        <v>42216</v>
      </c>
      <c r="I1074" s="68">
        <v>107.46</v>
      </c>
      <c r="J1074" s="205">
        <v>128.97</v>
      </c>
      <c r="K1074" s="205"/>
      <c r="L1074" s="43" t="s">
        <v>34</v>
      </c>
      <c r="M1074" s="55">
        <v>42226</v>
      </c>
      <c r="N1074" s="55" t="s">
        <v>20</v>
      </c>
      <c r="O1074" s="313" t="s">
        <v>2149</v>
      </c>
      <c r="P1074" s="43"/>
      <c r="Q1074" s="43"/>
      <c r="R1074" s="43"/>
      <c r="S1074" s="43"/>
      <c r="T1074" s="43"/>
    </row>
    <row r="1075" spans="1:21" ht="30" hidden="1" customHeight="1" x14ac:dyDescent="0.25">
      <c r="A1075" s="74">
        <v>1068</v>
      </c>
      <c r="B1075" s="74" t="s">
        <v>2150</v>
      </c>
      <c r="C1075" s="43" t="s">
        <v>2151</v>
      </c>
      <c r="D1075" s="529"/>
      <c r="E1075" s="60"/>
      <c r="F1075" s="43" t="s">
        <v>2152</v>
      </c>
      <c r="G1075" s="87">
        <v>42216</v>
      </c>
      <c r="H1075" s="55">
        <v>42216</v>
      </c>
      <c r="I1075" s="68">
        <v>1550.52</v>
      </c>
      <c r="J1075" s="205">
        <v>1550.52</v>
      </c>
      <c r="K1075" s="205"/>
      <c r="L1075" s="43" t="s">
        <v>16</v>
      </c>
      <c r="M1075" s="55">
        <v>42216</v>
      </c>
      <c r="N1075" s="55">
        <v>42218</v>
      </c>
      <c r="O1075" s="313" t="s">
        <v>2153</v>
      </c>
      <c r="P1075" s="43"/>
      <c r="Q1075" s="43"/>
      <c r="R1075" s="43"/>
      <c r="S1075" s="43"/>
      <c r="T1075" s="43"/>
    </row>
    <row r="1076" spans="1:21" ht="15" hidden="1" customHeight="1" x14ac:dyDescent="0.25">
      <c r="A1076" s="74">
        <v>1069</v>
      </c>
      <c r="B1076" s="74" t="s">
        <v>1442</v>
      </c>
      <c r="C1076" s="43">
        <v>150401576</v>
      </c>
      <c r="D1076" s="529"/>
      <c r="E1076" s="60"/>
      <c r="F1076" s="43" t="s">
        <v>2346</v>
      </c>
      <c r="G1076" s="87">
        <v>42124</v>
      </c>
      <c r="H1076" s="55">
        <v>42124</v>
      </c>
      <c r="I1076" s="68">
        <v>20354.919999999998</v>
      </c>
      <c r="J1076" s="205">
        <v>20354.919999999998</v>
      </c>
      <c r="K1076" s="205"/>
      <c r="L1076" s="43" t="s">
        <v>16</v>
      </c>
      <c r="M1076" s="55">
        <v>42154</v>
      </c>
      <c r="N1076" s="55">
        <v>42218</v>
      </c>
      <c r="O1076" s="313" t="s">
        <v>2154</v>
      </c>
      <c r="P1076" s="43"/>
      <c r="Q1076" s="43"/>
      <c r="R1076" s="43"/>
      <c r="S1076" s="43"/>
      <c r="T1076" s="43"/>
    </row>
    <row r="1077" spans="1:21" ht="15" hidden="1" customHeight="1" x14ac:dyDescent="0.25">
      <c r="A1077" s="74">
        <v>1070</v>
      </c>
      <c r="B1077" s="74" t="s">
        <v>1442</v>
      </c>
      <c r="C1077" s="43">
        <v>150501604</v>
      </c>
      <c r="D1077" s="529"/>
      <c r="E1077" s="60"/>
      <c r="F1077" s="43" t="s">
        <v>2346</v>
      </c>
      <c r="G1077" s="87">
        <v>42155</v>
      </c>
      <c r="H1077" s="55">
        <v>42155</v>
      </c>
      <c r="I1077" s="68">
        <v>13074.98</v>
      </c>
      <c r="J1077" s="205">
        <v>13074.98</v>
      </c>
      <c r="K1077" s="205"/>
      <c r="L1077" s="43" t="s">
        <v>16</v>
      </c>
      <c r="M1077" s="55">
        <v>42185</v>
      </c>
      <c r="N1077" s="55">
        <v>42218</v>
      </c>
      <c r="O1077" s="313" t="s">
        <v>2155</v>
      </c>
      <c r="P1077" s="43"/>
      <c r="Q1077" s="43"/>
      <c r="R1077" s="43"/>
      <c r="S1077" s="43"/>
      <c r="T1077" s="43"/>
    </row>
    <row r="1078" spans="1:21" ht="15" hidden="1" customHeight="1" x14ac:dyDescent="0.25">
      <c r="A1078" s="74">
        <v>1071</v>
      </c>
      <c r="B1078" s="74" t="s">
        <v>441</v>
      </c>
      <c r="C1078" s="43">
        <v>7377</v>
      </c>
      <c r="D1078" s="529"/>
      <c r="E1078" s="60"/>
      <c r="F1078" s="43" t="s">
        <v>2156</v>
      </c>
      <c r="G1078" s="87">
        <v>42215</v>
      </c>
      <c r="H1078" s="55">
        <v>42215</v>
      </c>
      <c r="I1078" s="68">
        <v>464.05</v>
      </c>
      <c r="J1078" s="205">
        <v>556.86</v>
      </c>
      <c r="K1078" s="205"/>
      <c r="L1078" s="43" t="s">
        <v>16</v>
      </c>
      <c r="M1078" s="55">
        <v>42247</v>
      </c>
      <c r="N1078" s="122">
        <v>42292</v>
      </c>
      <c r="O1078" s="313" t="s">
        <v>2157</v>
      </c>
      <c r="P1078" s="49">
        <v>556.86</v>
      </c>
      <c r="Q1078" s="319"/>
      <c r="R1078" s="319"/>
      <c r="S1078" s="43"/>
      <c r="T1078" s="43"/>
    </row>
    <row r="1079" spans="1:21" ht="15" hidden="1" customHeight="1" x14ac:dyDescent="0.25">
      <c r="A1079" s="74">
        <v>1072</v>
      </c>
      <c r="B1079" s="74" t="s">
        <v>441</v>
      </c>
      <c r="C1079" s="43">
        <v>7612</v>
      </c>
      <c r="D1079" s="529"/>
      <c r="E1079" s="60"/>
      <c r="F1079" s="43" t="s">
        <v>2158</v>
      </c>
      <c r="G1079" s="87">
        <v>42215</v>
      </c>
      <c r="H1079" s="55">
        <v>42215</v>
      </c>
      <c r="I1079" s="68">
        <v>385.35</v>
      </c>
      <c r="J1079" s="205">
        <v>462.42</v>
      </c>
      <c r="K1079" s="205"/>
      <c r="L1079" s="43" t="s">
        <v>16</v>
      </c>
      <c r="M1079" s="55">
        <v>42247</v>
      </c>
      <c r="N1079" s="122">
        <v>42292</v>
      </c>
      <c r="O1079" s="313" t="s">
        <v>2159</v>
      </c>
      <c r="P1079" s="49">
        <v>462.42</v>
      </c>
      <c r="Q1079" s="319"/>
      <c r="R1079" s="319"/>
      <c r="S1079" s="43"/>
      <c r="T1079" s="43"/>
    </row>
    <row r="1080" spans="1:21" ht="15" hidden="1" customHeight="1" x14ac:dyDescent="0.25">
      <c r="A1080" s="74">
        <v>1073</v>
      </c>
      <c r="B1080" s="74" t="s">
        <v>36</v>
      </c>
      <c r="C1080" s="43" t="s">
        <v>2160</v>
      </c>
      <c r="D1080" s="529"/>
      <c r="E1080" s="60"/>
      <c r="F1080" s="43" t="s">
        <v>2161</v>
      </c>
      <c r="G1080" s="87">
        <v>42217</v>
      </c>
      <c r="H1080" s="55">
        <v>42217</v>
      </c>
      <c r="I1080" s="68">
        <v>67.349999999999994</v>
      </c>
      <c r="J1080" s="205">
        <v>80.819999999999993</v>
      </c>
      <c r="K1080" s="205"/>
      <c r="L1080" s="43" t="s">
        <v>34</v>
      </c>
      <c r="M1080" s="55">
        <v>42217</v>
      </c>
      <c r="N1080" s="55" t="s">
        <v>20</v>
      </c>
      <c r="O1080" s="313" t="s">
        <v>2162</v>
      </c>
      <c r="P1080" s="43"/>
      <c r="Q1080" s="43"/>
      <c r="R1080" s="43"/>
      <c r="S1080" s="43"/>
      <c r="T1080" s="43"/>
    </row>
    <row r="1081" spans="1:21" ht="15" hidden="1" customHeight="1" x14ac:dyDescent="0.25">
      <c r="A1081" s="77">
        <v>1074</v>
      </c>
      <c r="B1081" s="77" t="s">
        <v>3660</v>
      </c>
      <c r="C1081" s="43">
        <v>5</v>
      </c>
      <c r="D1081" s="529"/>
      <c r="E1081" s="60"/>
      <c r="F1081" s="43" t="s">
        <v>2163</v>
      </c>
      <c r="G1081" s="87">
        <v>42219</v>
      </c>
      <c r="H1081" s="55">
        <v>42219</v>
      </c>
      <c r="I1081" s="68">
        <v>1400</v>
      </c>
      <c r="J1081" s="205">
        <v>1400</v>
      </c>
      <c r="K1081" s="205"/>
      <c r="L1081" s="43" t="s">
        <v>727</v>
      </c>
      <c r="M1081" s="55">
        <v>42231</v>
      </c>
      <c r="N1081" s="166">
        <v>42223</v>
      </c>
      <c r="O1081" s="313" t="s">
        <v>2164</v>
      </c>
      <c r="P1081" s="43"/>
      <c r="Q1081" s="43"/>
      <c r="R1081" s="43"/>
      <c r="S1081" s="43"/>
      <c r="T1081" s="43" t="s">
        <v>1</v>
      </c>
    </row>
    <row r="1082" spans="1:21" ht="60" hidden="1" customHeight="1" x14ac:dyDescent="0.25">
      <c r="A1082" s="74">
        <v>1075</v>
      </c>
      <c r="B1082" s="74" t="s">
        <v>26</v>
      </c>
      <c r="C1082" s="328" t="s">
        <v>2169</v>
      </c>
      <c r="D1082" s="529"/>
      <c r="E1082" s="60"/>
      <c r="F1082" s="146" t="s">
        <v>2173</v>
      </c>
      <c r="G1082" s="87">
        <v>42216</v>
      </c>
      <c r="H1082" s="55">
        <v>42216</v>
      </c>
      <c r="I1082" s="68">
        <v>7275.6</v>
      </c>
      <c r="J1082" s="205">
        <v>7275.6</v>
      </c>
      <c r="K1082" s="205"/>
      <c r="L1082" s="43" t="s">
        <v>16</v>
      </c>
      <c r="M1082" s="55">
        <v>42226</v>
      </c>
      <c r="N1082" s="166">
        <v>42223</v>
      </c>
      <c r="O1082" s="313" t="s">
        <v>2170</v>
      </c>
      <c r="P1082" s="319">
        <v>133</v>
      </c>
      <c r="Q1082" s="319"/>
      <c r="R1082" s="319"/>
      <c r="S1082" s="43"/>
      <c r="T1082" s="319" t="s">
        <v>3316</v>
      </c>
    </row>
    <row r="1083" spans="1:21" ht="15" hidden="1" customHeight="1" x14ac:dyDescent="0.25">
      <c r="A1083" s="74">
        <v>1076</v>
      </c>
      <c r="B1083" s="74" t="s">
        <v>427</v>
      </c>
      <c r="C1083" s="43" t="s">
        <v>2171</v>
      </c>
      <c r="D1083" s="529"/>
      <c r="E1083" s="60"/>
      <c r="F1083" s="43" t="s">
        <v>2301</v>
      </c>
      <c r="G1083" s="87">
        <v>42216</v>
      </c>
      <c r="H1083" s="55">
        <v>42216</v>
      </c>
      <c r="I1083" s="68">
        <v>91</v>
      </c>
      <c r="J1083" s="205">
        <v>109.2</v>
      </c>
      <c r="K1083" s="205"/>
      <c r="L1083" s="43" t="s">
        <v>16</v>
      </c>
      <c r="M1083" s="55">
        <v>42262</v>
      </c>
      <c r="N1083" s="122">
        <v>42274</v>
      </c>
      <c r="O1083" s="313" t="s">
        <v>2172</v>
      </c>
      <c r="P1083" s="43"/>
      <c r="Q1083" s="43"/>
      <c r="R1083" s="43"/>
      <c r="S1083" s="43"/>
      <c r="T1083" s="43"/>
    </row>
    <row r="1084" spans="1:21" ht="45" hidden="1" customHeight="1" x14ac:dyDescent="0.25">
      <c r="A1084" s="74">
        <v>1077</v>
      </c>
      <c r="B1084" s="74" t="s">
        <v>1400</v>
      </c>
      <c r="C1084" s="43" t="s">
        <v>2174</v>
      </c>
      <c r="D1084" s="529"/>
      <c r="E1084" s="60"/>
      <c r="F1084" s="43" t="s">
        <v>2175</v>
      </c>
      <c r="G1084" s="87">
        <v>42216</v>
      </c>
      <c r="H1084" s="55">
        <v>42216</v>
      </c>
      <c r="I1084" s="68">
        <v>3752.51</v>
      </c>
      <c r="J1084" s="205">
        <v>6013</v>
      </c>
      <c r="K1084" s="205"/>
      <c r="L1084" s="43" t="s">
        <v>16</v>
      </c>
      <c r="M1084" s="55">
        <v>42247</v>
      </c>
      <c r="N1084" s="166">
        <v>42223</v>
      </c>
      <c r="O1084" s="313" t="s">
        <v>2176</v>
      </c>
      <c r="P1084" s="319">
        <v>5687</v>
      </c>
      <c r="Q1084" s="319"/>
      <c r="R1084" s="319"/>
      <c r="S1084" s="43"/>
      <c r="T1084" s="43"/>
    </row>
    <row r="1085" spans="1:21" ht="15" hidden="1" customHeight="1" x14ac:dyDescent="0.25">
      <c r="A1085" s="74">
        <v>1078</v>
      </c>
      <c r="B1085" s="74" t="s">
        <v>59</v>
      </c>
      <c r="C1085" s="43">
        <v>5810313585</v>
      </c>
      <c r="D1085" s="529"/>
      <c r="E1085" s="60"/>
      <c r="F1085" s="43" t="s">
        <v>2177</v>
      </c>
      <c r="G1085" s="87">
        <v>42216</v>
      </c>
      <c r="H1085" s="55">
        <v>42216</v>
      </c>
      <c r="I1085" s="68">
        <v>260.41000000000003</v>
      </c>
      <c r="J1085" s="205">
        <v>312.49</v>
      </c>
      <c r="K1085" s="205"/>
      <c r="L1085" s="43" t="s">
        <v>16</v>
      </c>
      <c r="M1085" s="55">
        <v>42247</v>
      </c>
      <c r="N1085" s="55">
        <v>42247</v>
      </c>
      <c r="O1085" s="313" t="s">
        <v>2178</v>
      </c>
      <c r="P1085" s="43"/>
      <c r="Q1085" s="43"/>
      <c r="R1085" s="43"/>
      <c r="S1085" s="43"/>
      <c r="T1085" s="43"/>
    </row>
    <row r="1086" spans="1:21" ht="15" hidden="1" customHeight="1" x14ac:dyDescent="0.25">
      <c r="A1086" s="74">
        <v>1079</v>
      </c>
      <c r="B1086" s="74" t="s">
        <v>1394</v>
      </c>
      <c r="C1086" s="43" t="s">
        <v>2179</v>
      </c>
      <c r="D1086" s="529"/>
      <c r="E1086" s="60"/>
      <c r="F1086" s="146" t="s">
        <v>2180</v>
      </c>
      <c r="G1086" s="87">
        <v>42221</v>
      </c>
      <c r="H1086" s="55">
        <v>42221</v>
      </c>
      <c r="I1086" s="137">
        <f>0.920732*J1086</f>
        <v>11620.742718400001</v>
      </c>
      <c r="J1086" s="381">
        <v>12621.2</v>
      </c>
      <c r="K1086" s="381"/>
      <c r="L1086" s="43" t="s">
        <v>16</v>
      </c>
      <c r="M1086" s="55">
        <v>42247</v>
      </c>
      <c r="N1086" s="55">
        <v>42262</v>
      </c>
      <c r="O1086" s="313" t="s">
        <v>2181</v>
      </c>
      <c r="P1086" s="43"/>
      <c r="Q1086" s="43"/>
      <c r="R1086" s="43"/>
      <c r="S1086" s="43"/>
      <c r="T1086" s="43"/>
      <c r="U1086" s="66" t="s">
        <v>1</v>
      </c>
    </row>
    <row r="1087" spans="1:21" ht="15" hidden="1" customHeight="1" x14ac:dyDescent="0.25">
      <c r="A1087" s="74">
        <v>1080</v>
      </c>
      <c r="B1087" s="74" t="s">
        <v>112</v>
      </c>
      <c r="C1087" s="43">
        <v>41</v>
      </c>
      <c r="D1087" s="529"/>
      <c r="E1087" s="60"/>
      <c r="F1087" s="43" t="s">
        <v>2182</v>
      </c>
      <c r="G1087" s="87">
        <v>42177</v>
      </c>
      <c r="H1087" s="55">
        <v>42177</v>
      </c>
      <c r="I1087" s="68">
        <v>2650</v>
      </c>
      <c r="J1087" s="205">
        <v>2650</v>
      </c>
      <c r="K1087" s="205"/>
      <c r="L1087" s="43" t="s">
        <v>727</v>
      </c>
      <c r="M1087" s="55">
        <v>42231</v>
      </c>
      <c r="N1087" s="166">
        <v>42223</v>
      </c>
      <c r="O1087" s="313" t="s">
        <v>2183</v>
      </c>
      <c r="P1087" s="43"/>
      <c r="Q1087" s="43"/>
      <c r="R1087" s="43"/>
      <c r="S1087" s="43"/>
      <c r="T1087" s="43" t="s">
        <v>1</v>
      </c>
    </row>
    <row r="1088" spans="1:21" ht="15" hidden="1" customHeight="1" x14ac:dyDescent="0.25">
      <c r="A1088" s="74">
        <v>1081</v>
      </c>
      <c r="B1088" s="74" t="s">
        <v>84</v>
      </c>
      <c r="C1088" s="43">
        <v>141381</v>
      </c>
      <c r="D1088" s="529"/>
      <c r="E1088" s="60"/>
      <c r="F1088" s="43" t="s">
        <v>2184</v>
      </c>
      <c r="G1088" s="87">
        <v>42223</v>
      </c>
      <c r="H1088" s="55">
        <v>42223</v>
      </c>
      <c r="I1088" s="137">
        <f>+J1088*1.42972</f>
        <v>50.040200000000006</v>
      </c>
      <c r="J1088" s="208">
        <v>35</v>
      </c>
      <c r="K1088" s="208"/>
      <c r="L1088" s="43" t="s">
        <v>727</v>
      </c>
      <c r="M1088" s="55">
        <v>42262</v>
      </c>
      <c r="N1088" s="44">
        <v>42262</v>
      </c>
      <c r="O1088" s="313" t="s">
        <v>2185</v>
      </c>
      <c r="P1088" s="43"/>
      <c r="Q1088" s="43"/>
      <c r="R1088" s="43"/>
      <c r="S1088" s="43"/>
      <c r="T1088" s="43" t="s">
        <v>1</v>
      </c>
    </row>
    <row r="1089" spans="1:20" ht="15" hidden="1" customHeight="1" x14ac:dyDescent="0.25">
      <c r="A1089" s="74">
        <v>1082</v>
      </c>
      <c r="B1089" s="74" t="s">
        <v>95</v>
      </c>
      <c r="C1089" s="634" t="s">
        <v>2189</v>
      </c>
      <c r="D1089" s="529"/>
      <c r="E1089" s="60"/>
      <c r="F1089" s="43" t="s">
        <v>2190</v>
      </c>
      <c r="G1089" s="87">
        <v>42186</v>
      </c>
      <c r="H1089" s="55">
        <v>42186</v>
      </c>
      <c r="I1089" s="68">
        <v>37.33</v>
      </c>
      <c r="J1089" s="205">
        <v>44.8</v>
      </c>
      <c r="K1089" s="205"/>
      <c r="L1089" s="43" t="s">
        <v>34</v>
      </c>
      <c r="M1089" s="55">
        <v>42216</v>
      </c>
      <c r="N1089" s="55" t="s">
        <v>20</v>
      </c>
      <c r="O1089" s="313" t="s">
        <v>2192</v>
      </c>
      <c r="P1089" s="43"/>
      <c r="Q1089" s="43"/>
      <c r="R1089" s="43"/>
      <c r="S1089" s="43"/>
      <c r="T1089" s="43" t="s">
        <v>1</v>
      </c>
    </row>
    <row r="1090" spans="1:20" ht="15" hidden="1" customHeight="1" x14ac:dyDescent="0.25">
      <c r="A1090" s="74">
        <v>1083</v>
      </c>
      <c r="B1090" s="74" t="s">
        <v>95</v>
      </c>
      <c r="C1090" s="43" t="s">
        <v>2186</v>
      </c>
      <c r="D1090" s="529"/>
      <c r="E1090" s="60"/>
      <c r="F1090" s="43" t="s">
        <v>2191</v>
      </c>
      <c r="G1090" s="87">
        <v>42217</v>
      </c>
      <c r="H1090" s="55">
        <v>42217</v>
      </c>
      <c r="I1090" s="68">
        <v>37.33</v>
      </c>
      <c r="J1090" s="205">
        <v>44.8</v>
      </c>
      <c r="K1090" s="205"/>
      <c r="L1090" s="43" t="s">
        <v>34</v>
      </c>
      <c r="M1090" s="55">
        <v>42247</v>
      </c>
      <c r="N1090" s="55" t="s">
        <v>20</v>
      </c>
      <c r="O1090" s="313" t="s">
        <v>2193</v>
      </c>
      <c r="P1090" s="43"/>
      <c r="Q1090" s="43"/>
      <c r="R1090" s="43"/>
      <c r="S1090" s="43"/>
      <c r="T1090" s="43" t="s">
        <v>1</v>
      </c>
    </row>
    <row r="1091" spans="1:20" ht="15" hidden="1" customHeight="1" x14ac:dyDescent="0.25">
      <c r="A1091" s="378">
        <v>1084</v>
      </c>
      <c r="B1091" s="378" t="s">
        <v>98</v>
      </c>
      <c r="C1091" s="46" t="s">
        <v>2</v>
      </c>
      <c r="D1091" s="601"/>
      <c r="E1091" s="325">
        <v>2114</v>
      </c>
      <c r="F1091" s="46" t="s">
        <v>2194</v>
      </c>
      <c r="G1091" s="478">
        <v>42222</v>
      </c>
      <c r="H1091" s="326">
        <v>42222</v>
      </c>
      <c r="I1091" s="388">
        <v>-727.87</v>
      </c>
      <c r="J1091" s="403">
        <v>-873.44</v>
      </c>
      <c r="K1091" s="207"/>
      <c r="L1091" s="46" t="s">
        <v>2998</v>
      </c>
      <c r="M1091" s="326" t="s">
        <v>2997</v>
      </c>
      <c r="N1091" s="326">
        <v>42375</v>
      </c>
      <c r="O1091" s="327" t="s">
        <v>3241</v>
      </c>
      <c r="P1091" s="46"/>
      <c r="Q1091" s="46"/>
      <c r="R1091" s="46"/>
      <c r="S1091" s="46"/>
      <c r="T1091" s="46"/>
    </row>
    <row r="1092" spans="1:20" ht="15" hidden="1" customHeight="1" x14ac:dyDescent="0.25">
      <c r="A1092" s="74">
        <v>1085</v>
      </c>
      <c r="B1092" s="74" t="s">
        <v>4353</v>
      </c>
      <c r="C1092" s="412">
        <v>20151363902615</v>
      </c>
      <c r="D1092" s="529"/>
      <c r="E1092" s="60"/>
      <c r="F1092" s="43" t="s">
        <v>2195</v>
      </c>
      <c r="G1092" s="87">
        <v>42222</v>
      </c>
      <c r="H1092" s="55">
        <v>42222</v>
      </c>
      <c r="I1092" s="68">
        <v>4300</v>
      </c>
      <c r="J1092" s="205">
        <v>5160</v>
      </c>
      <c r="K1092" s="205"/>
      <c r="L1092" s="43" t="s">
        <v>16</v>
      </c>
      <c r="M1092" s="55">
        <v>42252</v>
      </c>
      <c r="N1092" s="122">
        <v>42299</v>
      </c>
      <c r="O1092" s="313" t="s">
        <v>2374</v>
      </c>
      <c r="P1092" s="43"/>
      <c r="Q1092" s="43"/>
      <c r="R1092" s="43"/>
      <c r="S1092" s="43"/>
      <c r="T1092" s="43"/>
    </row>
    <row r="1093" spans="1:20" ht="15" hidden="1" customHeight="1" x14ac:dyDescent="0.25">
      <c r="A1093" s="74">
        <v>1086</v>
      </c>
      <c r="B1093" s="74" t="s">
        <v>5227</v>
      </c>
      <c r="C1093" s="43" t="s">
        <v>2196</v>
      </c>
      <c r="D1093" s="529"/>
      <c r="E1093" s="60"/>
      <c r="F1093" s="43" t="s">
        <v>2197</v>
      </c>
      <c r="G1093" s="87">
        <v>42217</v>
      </c>
      <c r="H1093" s="55">
        <v>42217</v>
      </c>
      <c r="I1093" s="68">
        <v>58.55</v>
      </c>
      <c r="J1093" s="205">
        <v>70.260000000000005</v>
      </c>
      <c r="K1093" s="205"/>
      <c r="L1093" s="43" t="s">
        <v>34</v>
      </c>
      <c r="M1093" s="55">
        <v>42223</v>
      </c>
      <c r="N1093" s="55" t="s">
        <v>20</v>
      </c>
      <c r="O1093" s="313" t="s">
        <v>2198</v>
      </c>
      <c r="P1093" s="43"/>
      <c r="Q1093" s="43"/>
      <c r="R1093" s="43"/>
      <c r="S1093" s="43"/>
      <c r="T1093" s="43"/>
    </row>
    <row r="1094" spans="1:20" ht="15" hidden="1" customHeight="1" x14ac:dyDescent="0.25">
      <c r="A1094" s="74">
        <v>1087</v>
      </c>
      <c r="B1094" s="74" t="s">
        <v>180</v>
      </c>
      <c r="C1094" s="43">
        <v>41647017</v>
      </c>
      <c r="D1094" s="529"/>
      <c r="E1094" s="60"/>
      <c r="F1094" s="43" t="s">
        <v>2199</v>
      </c>
      <c r="G1094" s="87">
        <v>42221</v>
      </c>
      <c r="H1094" s="55">
        <v>42221</v>
      </c>
      <c r="I1094" s="68">
        <v>167.09</v>
      </c>
      <c r="J1094" s="205">
        <v>184.72</v>
      </c>
      <c r="K1094" s="205"/>
      <c r="L1094" s="43" t="s">
        <v>34</v>
      </c>
      <c r="M1094" s="55">
        <v>42233</v>
      </c>
      <c r="N1094" s="55" t="s">
        <v>20</v>
      </c>
      <c r="O1094" s="313" t="s">
        <v>2488</v>
      </c>
      <c r="P1094" s="43"/>
      <c r="Q1094" s="43"/>
      <c r="R1094" s="43"/>
      <c r="S1094" s="43"/>
      <c r="T1094" s="43"/>
    </row>
    <row r="1095" spans="1:20" ht="15" hidden="1" customHeight="1" x14ac:dyDescent="0.25">
      <c r="A1095" s="74">
        <v>1088</v>
      </c>
      <c r="B1095" s="74" t="s">
        <v>84</v>
      </c>
      <c r="C1095" s="43">
        <v>141264</v>
      </c>
      <c r="D1095" s="529"/>
      <c r="E1095" s="60"/>
      <c r="F1095" s="43" t="s">
        <v>2200</v>
      </c>
      <c r="G1095" s="87">
        <v>42221</v>
      </c>
      <c r="H1095" s="55">
        <v>42221</v>
      </c>
      <c r="I1095" s="137">
        <f t="shared" ref="I1095:I1108" si="4">1.40273*J1095</f>
        <v>35.068249999999999</v>
      </c>
      <c r="J1095" s="208">
        <v>25</v>
      </c>
      <c r="K1095" s="208"/>
      <c r="L1095" s="43" t="s">
        <v>727</v>
      </c>
      <c r="M1095" s="55">
        <v>42262</v>
      </c>
      <c r="N1095" s="44">
        <v>42262</v>
      </c>
      <c r="O1095" s="313" t="s">
        <v>2201</v>
      </c>
      <c r="P1095" s="43"/>
      <c r="Q1095" s="43"/>
      <c r="R1095" s="43"/>
      <c r="S1095" s="43"/>
      <c r="T1095" s="43" t="s">
        <v>1</v>
      </c>
    </row>
    <row r="1096" spans="1:20" ht="15" hidden="1" customHeight="1" x14ac:dyDescent="0.25">
      <c r="A1096" s="74">
        <v>1089</v>
      </c>
      <c r="B1096" s="74" t="s">
        <v>84</v>
      </c>
      <c r="C1096" s="43">
        <v>141394</v>
      </c>
      <c r="D1096" s="529"/>
      <c r="E1096" s="60"/>
      <c r="F1096" s="43" t="s">
        <v>2202</v>
      </c>
      <c r="G1096" s="87">
        <v>42226</v>
      </c>
      <c r="H1096" s="55">
        <v>42226</v>
      </c>
      <c r="I1096" s="137">
        <f t="shared" si="4"/>
        <v>49.095550000000003</v>
      </c>
      <c r="J1096" s="208">
        <v>35</v>
      </c>
      <c r="K1096" s="208"/>
      <c r="L1096" s="43" t="s">
        <v>727</v>
      </c>
      <c r="M1096" s="55">
        <v>42262</v>
      </c>
      <c r="N1096" s="44">
        <v>42262</v>
      </c>
      <c r="O1096" s="313" t="s">
        <v>2203</v>
      </c>
      <c r="P1096" s="43"/>
      <c r="Q1096" s="43"/>
      <c r="R1096" s="43"/>
      <c r="S1096" s="43"/>
      <c r="T1096" s="43" t="s">
        <v>1</v>
      </c>
    </row>
    <row r="1097" spans="1:20" ht="15" hidden="1" customHeight="1" x14ac:dyDescent="0.25">
      <c r="A1097" s="74">
        <v>1090</v>
      </c>
      <c r="B1097" s="74" t="s">
        <v>84</v>
      </c>
      <c r="C1097" s="43">
        <v>141395</v>
      </c>
      <c r="D1097" s="529"/>
      <c r="E1097" s="60"/>
      <c r="F1097" s="43" t="s">
        <v>2205</v>
      </c>
      <c r="G1097" s="87">
        <v>42226</v>
      </c>
      <c r="H1097" s="55">
        <v>42226</v>
      </c>
      <c r="I1097" s="137">
        <f t="shared" si="4"/>
        <v>49.095550000000003</v>
      </c>
      <c r="J1097" s="208">
        <v>35</v>
      </c>
      <c r="K1097" s="208"/>
      <c r="L1097" s="43" t="s">
        <v>727</v>
      </c>
      <c r="M1097" s="55">
        <v>42262</v>
      </c>
      <c r="N1097" s="44">
        <v>42262</v>
      </c>
      <c r="O1097" s="313" t="s">
        <v>2204</v>
      </c>
      <c r="P1097" s="43"/>
      <c r="Q1097" s="43"/>
      <c r="R1097" s="43"/>
      <c r="S1097" s="43"/>
      <c r="T1097" s="43" t="s">
        <v>1</v>
      </c>
    </row>
    <row r="1098" spans="1:20" ht="15" hidden="1" customHeight="1" x14ac:dyDescent="0.25">
      <c r="A1098" s="74">
        <v>1091</v>
      </c>
      <c r="B1098" s="74" t="s">
        <v>84</v>
      </c>
      <c r="C1098" s="43">
        <v>141339</v>
      </c>
      <c r="D1098" s="529"/>
      <c r="E1098" s="60"/>
      <c r="F1098" s="43" t="s">
        <v>2206</v>
      </c>
      <c r="G1098" s="87">
        <v>42222</v>
      </c>
      <c r="H1098" s="55">
        <v>42222</v>
      </c>
      <c r="I1098" s="137">
        <f t="shared" si="4"/>
        <v>84.163800000000009</v>
      </c>
      <c r="J1098" s="208">
        <v>60</v>
      </c>
      <c r="K1098" s="208"/>
      <c r="L1098" s="43" t="s">
        <v>727</v>
      </c>
      <c r="M1098" s="55">
        <v>42262</v>
      </c>
      <c r="N1098" s="44">
        <v>42262</v>
      </c>
      <c r="O1098" s="313" t="s">
        <v>2207</v>
      </c>
      <c r="P1098" s="43"/>
      <c r="Q1098" s="43"/>
      <c r="R1098" s="43"/>
      <c r="S1098" s="43"/>
      <c r="T1098" s="43" t="s">
        <v>1</v>
      </c>
    </row>
    <row r="1099" spans="1:20" ht="15" hidden="1" customHeight="1" x14ac:dyDescent="0.25">
      <c r="A1099" s="74">
        <v>1092</v>
      </c>
      <c r="B1099" s="74" t="s">
        <v>84</v>
      </c>
      <c r="C1099" s="43">
        <v>141340</v>
      </c>
      <c r="D1099" s="529"/>
      <c r="E1099" s="60"/>
      <c r="F1099" s="43" t="s">
        <v>2210</v>
      </c>
      <c r="G1099" s="87">
        <v>42222</v>
      </c>
      <c r="H1099" s="55">
        <v>42222</v>
      </c>
      <c r="I1099" s="137">
        <f t="shared" si="4"/>
        <v>84.163800000000009</v>
      </c>
      <c r="J1099" s="208">
        <v>60</v>
      </c>
      <c r="K1099" s="208"/>
      <c r="L1099" s="43" t="s">
        <v>727</v>
      </c>
      <c r="M1099" s="55">
        <v>42262</v>
      </c>
      <c r="N1099" s="44">
        <v>42262</v>
      </c>
      <c r="O1099" s="313" t="s">
        <v>2208</v>
      </c>
      <c r="P1099" s="43"/>
      <c r="Q1099" s="43"/>
      <c r="R1099" s="43"/>
      <c r="S1099" s="43"/>
      <c r="T1099" s="43" t="s">
        <v>1</v>
      </c>
    </row>
    <row r="1100" spans="1:20" ht="15" hidden="1" customHeight="1" x14ac:dyDescent="0.25">
      <c r="A1100" s="74">
        <v>1093</v>
      </c>
      <c r="B1100" s="74" t="s">
        <v>84</v>
      </c>
      <c r="C1100" s="43">
        <v>141341</v>
      </c>
      <c r="D1100" s="529"/>
      <c r="E1100" s="60"/>
      <c r="F1100" s="43" t="s">
        <v>2211</v>
      </c>
      <c r="G1100" s="87">
        <v>42222</v>
      </c>
      <c r="H1100" s="55">
        <v>42222</v>
      </c>
      <c r="I1100" s="137">
        <f t="shared" si="4"/>
        <v>84.163800000000009</v>
      </c>
      <c r="J1100" s="208">
        <v>60</v>
      </c>
      <c r="K1100" s="208"/>
      <c r="L1100" s="43" t="s">
        <v>727</v>
      </c>
      <c r="M1100" s="55">
        <v>42262</v>
      </c>
      <c r="N1100" s="44">
        <v>42262</v>
      </c>
      <c r="O1100" s="313" t="s">
        <v>2209</v>
      </c>
      <c r="P1100" s="43"/>
      <c r="Q1100" s="43"/>
      <c r="R1100" s="43"/>
      <c r="S1100" s="43"/>
      <c r="T1100" s="43" t="s">
        <v>1</v>
      </c>
    </row>
    <row r="1101" spans="1:20" ht="15" hidden="1" customHeight="1" x14ac:dyDescent="0.25">
      <c r="A1101" s="74">
        <v>1094</v>
      </c>
      <c r="B1101" s="74" t="s">
        <v>84</v>
      </c>
      <c r="C1101" s="43">
        <v>141342</v>
      </c>
      <c r="D1101" s="529"/>
      <c r="E1101" s="60"/>
      <c r="F1101" s="43" t="s">
        <v>2212</v>
      </c>
      <c r="G1101" s="87">
        <v>42222</v>
      </c>
      <c r="H1101" s="55">
        <v>42222</v>
      </c>
      <c r="I1101" s="137">
        <f t="shared" si="4"/>
        <v>49.095550000000003</v>
      </c>
      <c r="J1101" s="208">
        <v>35</v>
      </c>
      <c r="K1101" s="208"/>
      <c r="L1101" s="43" t="s">
        <v>727</v>
      </c>
      <c r="M1101" s="55">
        <v>42262</v>
      </c>
      <c r="N1101" s="44">
        <v>42262</v>
      </c>
      <c r="O1101" s="313" t="s">
        <v>2213</v>
      </c>
      <c r="P1101" s="43"/>
      <c r="Q1101" s="43"/>
      <c r="R1101" s="43"/>
      <c r="S1101" s="43"/>
      <c r="T1101" s="43" t="s">
        <v>1</v>
      </c>
    </row>
    <row r="1102" spans="1:20" ht="15" hidden="1" customHeight="1" x14ac:dyDescent="0.25">
      <c r="A1102" s="74">
        <v>1095</v>
      </c>
      <c r="B1102" s="74" t="s">
        <v>84</v>
      </c>
      <c r="C1102" s="43">
        <v>141343</v>
      </c>
      <c r="D1102" s="529"/>
      <c r="E1102" s="60"/>
      <c r="F1102" s="43" t="s">
        <v>2214</v>
      </c>
      <c r="G1102" s="87">
        <v>42222</v>
      </c>
      <c r="H1102" s="55">
        <v>42222</v>
      </c>
      <c r="I1102" s="137">
        <f t="shared" si="4"/>
        <v>49.095550000000003</v>
      </c>
      <c r="J1102" s="208">
        <v>35</v>
      </c>
      <c r="K1102" s="208"/>
      <c r="L1102" s="43" t="s">
        <v>727</v>
      </c>
      <c r="M1102" s="55">
        <v>42262</v>
      </c>
      <c r="N1102" s="44">
        <v>42262</v>
      </c>
      <c r="O1102" s="313" t="s">
        <v>2215</v>
      </c>
      <c r="P1102" s="43"/>
      <c r="Q1102" s="43"/>
      <c r="R1102" s="43"/>
      <c r="S1102" s="43"/>
      <c r="T1102" s="43" t="s">
        <v>1</v>
      </c>
    </row>
    <row r="1103" spans="1:20" ht="15" hidden="1" customHeight="1" x14ac:dyDescent="0.25">
      <c r="A1103" s="74">
        <v>1096</v>
      </c>
      <c r="B1103" s="74" t="s">
        <v>84</v>
      </c>
      <c r="C1103" s="43">
        <v>141346</v>
      </c>
      <c r="D1103" s="529"/>
      <c r="E1103" s="60"/>
      <c r="F1103" s="43" t="s">
        <v>2216</v>
      </c>
      <c r="G1103" s="87">
        <v>42222</v>
      </c>
      <c r="H1103" s="55">
        <v>42222</v>
      </c>
      <c r="I1103" s="137">
        <f t="shared" si="4"/>
        <v>49.095550000000003</v>
      </c>
      <c r="J1103" s="208">
        <v>35</v>
      </c>
      <c r="K1103" s="208"/>
      <c r="L1103" s="43" t="s">
        <v>727</v>
      </c>
      <c r="M1103" s="55">
        <v>42262</v>
      </c>
      <c r="N1103" s="44">
        <v>42262</v>
      </c>
      <c r="O1103" s="313" t="s">
        <v>2217</v>
      </c>
      <c r="P1103" s="43"/>
      <c r="Q1103" s="43"/>
      <c r="R1103" s="43"/>
      <c r="S1103" s="43"/>
      <c r="T1103" s="43" t="s">
        <v>1</v>
      </c>
    </row>
    <row r="1104" spans="1:20" ht="15" hidden="1" customHeight="1" x14ac:dyDescent="0.25">
      <c r="A1104" s="74">
        <v>1097</v>
      </c>
      <c r="B1104" s="74" t="s">
        <v>84</v>
      </c>
      <c r="C1104" s="43">
        <v>141347</v>
      </c>
      <c r="D1104" s="529"/>
      <c r="E1104" s="60"/>
      <c r="F1104" s="43" t="s">
        <v>2218</v>
      </c>
      <c r="G1104" s="87">
        <v>42222</v>
      </c>
      <c r="H1104" s="55">
        <v>42222</v>
      </c>
      <c r="I1104" s="137">
        <f t="shared" si="4"/>
        <v>84.163800000000009</v>
      </c>
      <c r="J1104" s="208">
        <v>60</v>
      </c>
      <c r="K1104" s="208"/>
      <c r="L1104" s="43" t="s">
        <v>727</v>
      </c>
      <c r="M1104" s="55">
        <v>42262</v>
      </c>
      <c r="N1104" s="44">
        <v>42262</v>
      </c>
      <c r="O1104" s="313" t="s">
        <v>2219</v>
      </c>
      <c r="P1104" s="43"/>
      <c r="Q1104" s="43"/>
      <c r="R1104" s="43"/>
      <c r="S1104" s="43"/>
      <c r="T1104" s="43" t="s">
        <v>1</v>
      </c>
    </row>
    <row r="1105" spans="1:21" ht="15" hidden="1" customHeight="1" x14ac:dyDescent="0.25">
      <c r="A1105" s="74">
        <v>1098</v>
      </c>
      <c r="B1105" s="74" t="s">
        <v>84</v>
      </c>
      <c r="C1105" s="43">
        <v>141348</v>
      </c>
      <c r="D1105" s="529"/>
      <c r="E1105" s="60"/>
      <c r="F1105" s="43" t="s">
        <v>2220</v>
      </c>
      <c r="G1105" s="87">
        <v>42222</v>
      </c>
      <c r="H1105" s="55">
        <v>42222</v>
      </c>
      <c r="I1105" s="137">
        <f t="shared" si="4"/>
        <v>84.163800000000009</v>
      </c>
      <c r="J1105" s="208">
        <v>60</v>
      </c>
      <c r="K1105" s="208"/>
      <c r="L1105" s="43" t="s">
        <v>727</v>
      </c>
      <c r="M1105" s="55">
        <v>42262</v>
      </c>
      <c r="N1105" s="44">
        <v>42262</v>
      </c>
      <c r="O1105" s="313" t="s">
        <v>2221</v>
      </c>
      <c r="P1105" s="43"/>
      <c r="Q1105" s="43"/>
      <c r="R1105" s="43"/>
      <c r="S1105" s="43"/>
      <c r="T1105" s="43" t="s">
        <v>1</v>
      </c>
    </row>
    <row r="1106" spans="1:21" ht="15" hidden="1" customHeight="1" x14ac:dyDescent="0.25">
      <c r="A1106" s="74">
        <v>1099</v>
      </c>
      <c r="B1106" s="74" t="s">
        <v>84</v>
      </c>
      <c r="C1106" s="43">
        <v>141349</v>
      </c>
      <c r="D1106" s="529"/>
      <c r="E1106" s="60"/>
      <c r="F1106" s="43" t="s">
        <v>2222</v>
      </c>
      <c r="G1106" s="87">
        <v>42222</v>
      </c>
      <c r="H1106" s="55">
        <v>42222</v>
      </c>
      <c r="I1106" s="137">
        <f t="shared" si="4"/>
        <v>84.163800000000009</v>
      </c>
      <c r="J1106" s="208">
        <v>60</v>
      </c>
      <c r="K1106" s="208"/>
      <c r="L1106" s="43" t="s">
        <v>727</v>
      </c>
      <c r="M1106" s="55">
        <v>42262</v>
      </c>
      <c r="N1106" s="44">
        <v>42262</v>
      </c>
      <c r="O1106" s="313" t="s">
        <v>2223</v>
      </c>
      <c r="P1106" s="43"/>
      <c r="Q1106" s="43"/>
      <c r="R1106" s="43"/>
      <c r="S1106" s="43"/>
      <c r="T1106" s="43" t="s">
        <v>1</v>
      </c>
    </row>
    <row r="1107" spans="1:21" ht="15" hidden="1" customHeight="1" x14ac:dyDescent="0.25">
      <c r="A1107" s="74">
        <v>1100</v>
      </c>
      <c r="B1107" s="74" t="s">
        <v>84</v>
      </c>
      <c r="C1107" s="43">
        <v>141350</v>
      </c>
      <c r="D1107" s="529"/>
      <c r="E1107" s="60"/>
      <c r="F1107" s="43" t="s">
        <v>2224</v>
      </c>
      <c r="G1107" s="87">
        <v>42222</v>
      </c>
      <c r="H1107" s="55">
        <v>42222</v>
      </c>
      <c r="I1107" s="137">
        <f t="shared" si="4"/>
        <v>84.163800000000009</v>
      </c>
      <c r="J1107" s="208">
        <v>60</v>
      </c>
      <c r="K1107" s="208"/>
      <c r="L1107" s="43" t="s">
        <v>727</v>
      </c>
      <c r="M1107" s="55">
        <v>42262</v>
      </c>
      <c r="N1107" s="44">
        <v>42262</v>
      </c>
      <c r="O1107" s="313" t="s">
        <v>2225</v>
      </c>
      <c r="P1107" s="43"/>
      <c r="Q1107" s="43"/>
      <c r="R1107" s="43"/>
      <c r="S1107" s="43"/>
      <c r="T1107" s="43" t="s">
        <v>1</v>
      </c>
    </row>
    <row r="1108" spans="1:21" ht="15" hidden="1" customHeight="1" x14ac:dyDescent="0.25">
      <c r="A1108" s="74">
        <v>1101</v>
      </c>
      <c r="B1108" s="74" t="s">
        <v>84</v>
      </c>
      <c r="C1108" s="43">
        <v>141351</v>
      </c>
      <c r="D1108" s="529"/>
      <c r="E1108" s="60"/>
      <c r="F1108" s="43" t="s">
        <v>2226</v>
      </c>
      <c r="G1108" s="87">
        <v>42222</v>
      </c>
      <c r="H1108" s="55">
        <v>42222</v>
      </c>
      <c r="I1108" s="137">
        <f t="shared" si="4"/>
        <v>84.163800000000009</v>
      </c>
      <c r="J1108" s="208">
        <v>60</v>
      </c>
      <c r="K1108" s="208"/>
      <c r="L1108" s="43" t="s">
        <v>727</v>
      </c>
      <c r="M1108" s="55">
        <v>42262</v>
      </c>
      <c r="N1108" s="44">
        <v>42262</v>
      </c>
      <c r="O1108" s="313" t="s">
        <v>2227</v>
      </c>
      <c r="P1108" s="43"/>
      <c r="Q1108" s="43"/>
      <c r="R1108" s="43"/>
      <c r="S1108" s="43"/>
      <c r="T1108" s="43" t="s">
        <v>1</v>
      </c>
    </row>
    <row r="1109" spans="1:21" ht="15" hidden="1" customHeight="1" x14ac:dyDescent="0.25">
      <c r="A1109" s="74">
        <v>1102</v>
      </c>
      <c r="B1109" s="74" t="s">
        <v>45</v>
      </c>
      <c r="C1109" s="43">
        <v>40</v>
      </c>
      <c r="D1109" s="529"/>
      <c r="E1109" s="60"/>
      <c r="F1109" s="43" t="s">
        <v>2228</v>
      </c>
      <c r="G1109" s="87">
        <v>42216</v>
      </c>
      <c r="H1109" s="55">
        <v>42216</v>
      </c>
      <c r="I1109" s="68">
        <v>90.5</v>
      </c>
      <c r="J1109" s="205">
        <v>108.6</v>
      </c>
      <c r="K1109" s="205"/>
      <c r="L1109" s="43" t="s">
        <v>16</v>
      </c>
      <c r="M1109" s="55">
        <v>42231</v>
      </c>
      <c r="N1109" s="55">
        <v>42247</v>
      </c>
      <c r="O1109" s="313" t="s">
        <v>2229</v>
      </c>
      <c r="P1109" s="319">
        <v>108.6</v>
      </c>
      <c r="Q1109" s="319"/>
      <c r="R1109" s="319"/>
      <c r="S1109" s="43"/>
      <c r="T1109" s="43"/>
    </row>
    <row r="1110" spans="1:21" ht="30" hidden="1" customHeight="1" x14ac:dyDescent="0.25">
      <c r="A1110" s="74">
        <v>1103</v>
      </c>
      <c r="B1110" s="74" t="s">
        <v>262</v>
      </c>
      <c r="C1110" s="43" t="s">
        <v>2230</v>
      </c>
      <c r="D1110" s="529"/>
      <c r="E1110" s="60"/>
      <c r="F1110" s="43" t="s">
        <v>2231</v>
      </c>
      <c r="G1110" s="87">
        <v>42220</v>
      </c>
      <c r="H1110" s="55">
        <v>42220</v>
      </c>
      <c r="I1110" s="68">
        <f>27+26745.67</f>
        <v>26772.67</v>
      </c>
      <c r="J1110" s="205">
        <f>27+26745.67</f>
        <v>26772.67</v>
      </c>
      <c r="K1110" s="205"/>
      <c r="L1110" s="43" t="s">
        <v>16</v>
      </c>
      <c r="M1110" s="55">
        <v>42246</v>
      </c>
      <c r="N1110" s="122">
        <v>42274</v>
      </c>
      <c r="O1110" s="313" t="s">
        <v>2232</v>
      </c>
      <c r="P1110" s="43"/>
      <c r="Q1110" s="43"/>
      <c r="R1110" s="43"/>
      <c r="S1110" s="43"/>
      <c r="T1110" s="43"/>
    </row>
    <row r="1111" spans="1:21" ht="15" hidden="1" customHeight="1" x14ac:dyDescent="0.25">
      <c r="A1111" s="74">
        <v>1104</v>
      </c>
      <c r="B1111" s="74" t="s">
        <v>39</v>
      </c>
      <c r="C1111" s="43" t="s">
        <v>2234</v>
      </c>
      <c r="D1111" s="529"/>
      <c r="E1111" s="60"/>
      <c r="F1111" s="43" t="s">
        <v>1715</v>
      </c>
      <c r="G1111" s="87">
        <v>42231</v>
      </c>
      <c r="H1111" s="55">
        <v>42231</v>
      </c>
      <c r="I1111" s="68">
        <v>56.83</v>
      </c>
      <c r="J1111" s="205">
        <v>68.180000000000007</v>
      </c>
      <c r="K1111" s="205"/>
      <c r="L1111" s="43" t="s">
        <v>34</v>
      </c>
      <c r="M1111" s="55">
        <v>42241</v>
      </c>
      <c r="N1111" s="55" t="s">
        <v>20</v>
      </c>
      <c r="O1111" s="313" t="s">
        <v>2235</v>
      </c>
      <c r="P1111" s="43"/>
      <c r="Q1111" s="43"/>
      <c r="R1111" s="43"/>
      <c r="S1111" s="43"/>
      <c r="T1111" s="43"/>
    </row>
    <row r="1112" spans="1:21" ht="15" hidden="1" customHeight="1" x14ac:dyDescent="0.25">
      <c r="A1112" s="74">
        <v>1105</v>
      </c>
      <c r="B1112" s="74" t="s">
        <v>1316</v>
      </c>
      <c r="C1112" s="43" t="s">
        <v>2236</v>
      </c>
      <c r="D1112" s="529"/>
      <c r="E1112" s="60"/>
      <c r="F1112" s="43" t="s">
        <v>2237</v>
      </c>
      <c r="G1112" s="87">
        <v>42226</v>
      </c>
      <c r="H1112" s="55">
        <v>42226</v>
      </c>
      <c r="I1112" s="68">
        <v>1200</v>
      </c>
      <c r="J1112" s="205">
        <v>1200</v>
      </c>
      <c r="K1112" s="205"/>
      <c r="L1112" s="43" t="s">
        <v>727</v>
      </c>
      <c r="M1112" s="55">
        <v>42256</v>
      </c>
      <c r="N1112" s="122">
        <v>42268</v>
      </c>
      <c r="O1112" s="313" t="s">
        <v>2396</v>
      </c>
      <c r="P1112" s="43"/>
      <c r="Q1112" s="43"/>
      <c r="R1112" s="43"/>
      <c r="S1112" s="43"/>
      <c r="T1112" s="43" t="s">
        <v>1</v>
      </c>
    </row>
    <row r="1113" spans="1:21" ht="15" hidden="1" customHeight="1" x14ac:dyDescent="0.25">
      <c r="A1113" s="74">
        <v>1106</v>
      </c>
      <c r="B1113" s="74" t="s">
        <v>2238</v>
      </c>
      <c r="C1113" s="43" t="s">
        <v>2239</v>
      </c>
      <c r="D1113" s="529"/>
      <c r="E1113" s="60"/>
      <c r="F1113" s="43" t="s">
        <v>2240</v>
      </c>
      <c r="G1113" s="87">
        <v>42218</v>
      </c>
      <c r="H1113" s="55">
        <v>42218</v>
      </c>
      <c r="I1113" s="68">
        <v>750</v>
      </c>
      <c r="J1113" s="205">
        <v>750</v>
      </c>
      <c r="K1113" s="205"/>
      <c r="L1113" s="43" t="s">
        <v>727</v>
      </c>
      <c r="M1113" s="55">
        <v>42247</v>
      </c>
      <c r="N1113" s="55">
        <v>42247</v>
      </c>
      <c r="O1113" s="313" t="s">
        <v>2241</v>
      </c>
      <c r="P1113" s="43"/>
      <c r="Q1113" s="43"/>
      <c r="R1113" s="43"/>
      <c r="S1113" s="43"/>
      <c r="T1113" s="43" t="s">
        <v>1</v>
      </c>
    </row>
    <row r="1114" spans="1:21" ht="30" hidden="1" customHeight="1" x14ac:dyDescent="0.25">
      <c r="A1114" s="74">
        <v>1107</v>
      </c>
      <c r="B1114" s="74" t="s">
        <v>48</v>
      </c>
      <c r="C1114" s="43">
        <v>68044</v>
      </c>
      <c r="D1114" s="529"/>
      <c r="E1114" s="60"/>
      <c r="F1114" s="43" t="s">
        <v>2242</v>
      </c>
      <c r="G1114" s="87">
        <v>42216</v>
      </c>
      <c r="H1114" s="55">
        <v>42216</v>
      </c>
      <c r="I1114" s="68">
        <v>81.81</v>
      </c>
      <c r="J1114" s="205">
        <v>89.9</v>
      </c>
      <c r="K1114" s="205"/>
      <c r="L1114" s="43" t="s">
        <v>727</v>
      </c>
      <c r="M1114" s="55">
        <v>42247</v>
      </c>
      <c r="N1114" s="122">
        <v>42268</v>
      </c>
      <c r="O1114" s="313" t="s">
        <v>2243</v>
      </c>
      <c r="P1114" s="43"/>
      <c r="Q1114" s="43"/>
      <c r="R1114" s="43"/>
      <c r="S1114" s="43"/>
      <c r="T1114" s="43" t="s">
        <v>1</v>
      </c>
    </row>
    <row r="1115" spans="1:21" ht="15" hidden="1" customHeight="1" x14ac:dyDescent="0.25">
      <c r="A1115" s="74">
        <v>1108</v>
      </c>
      <c r="B1115" s="74" t="s">
        <v>1860</v>
      </c>
      <c r="C1115" s="43">
        <v>43811</v>
      </c>
      <c r="D1115" s="529"/>
      <c r="E1115" s="60"/>
      <c r="F1115" s="43" t="s">
        <v>4523</v>
      </c>
      <c r="G1115" s="87">
        <v>42216</v>
      </c>
      <c r="H1115" s="55">
        <v>42216</v>
      </c>
      <c r="I1115" s="137">
        <f>1.40865*J1115</f>
        <v>1232.5687499999999</v>
      </c>
      <c r="J1115" s="208">
        <v>875</v>
      </c>
      <c r="K1115" s="208"/>
      <c r="L1115" s="43" t="s">
        <v>16</v>
      </c>
      <c r="M1115" s="55">
        <v>42247</v>
      </c>
      <c r="N1115" s="55">
        <v>42248</v>
      </c>
      <c r="O1115" s="313" t="s">
        <v>2244</v>
      </c>
      <c r="P1115" s="369">
        <f>+I1115/2</f>
        <v>616.28437499999995</v>
      </c>
      <c r="Q1115" s="369"/>
      <c r="R1115" s="369"/>
      <c r="S1115" s="43"/>
      <c r="T1115" s="43"/>
    </row>
    <row r="1116" spans="1:21" ht="15" hidden="1" customHeight="1" x14ac:dyDescent="0.25">
      <c r="A1116" s="74">
        <v>1109</v>
      </c>
      <c r="B1116" s="74" t="s">
        <v>36</v>
      </c>
      <c r="C1116" s="43" t="s">
        <v>2245</v>
      </c>
      <c r="D1116" s="529"/>
      <c r="E1116" s="60"/>
      <c r="F1116" s="43" t="s">
        <v>2246</v>
      </c>
      <c r="G1116" s="87">
        <v>42229</v>
      </c>
      <c r="H1116" s="55">
        <v>42229</v>
      </c>
      <c r="I1116" s="68">
        <v>82.2</v>
      </c>
      <c r="J1116" s="205">
        <v>98.64</v>
      </c>
      <c r="K1116" s="205"/>
      <c r="L1116" s="43" t="s">
        <v>34</v>
      </c>
      <c r="M1116" s="55">
        <v>42241</v>
      </c>
      <c r="N1116" s="55" t="s">
        <v>20</v>
      </c>
      <c r="O1116" s="313" t="s">
        <v>2247</v>
      </c>
      <c r="P1116" s="43"/>
      <c r="Q1116" s="43"/>
      <c r="R1116" s="43"/>
      <c r="S1116" s="43"/>
      <c r="T1116" s="43"/>
    </row>
    <row r="1117" spans="1:21" ht="15" hidden="1" customHeight="1" x14ac:dyDescent="0.25">
      <c r="A1117" s="74">
        <v>1110</v>
      </c>
      <c r="B1117" s="74" t="s">
        <v>36</v>
      </c>
      <c r="C1117" s="43" t="s">
        <v>2248</v>
      </c>
      <c r="D1117" s="529"/>
      <c r="E1117" s="60"/>
      <c r="F1117" s="43" t="s">
        <v>2249</v>
      </c>
      <c r="G1117" s="87">
        <v>42229</v>
      </c>
      <c r="H1117" s="55">
        <v>42229</v>
      </c>
      <c r="I1117" s="68">
        <v>312.64</v>
      </c>
      <c r="J1117" s="205">
        <v>375.17</v>
      </c>
      <c r="K1117" s="205"/>
      <c r="L1117" s="43" t="s">
        <v>34</v>
      </c>
      <c r="M1117" s="55">
        <v>42241</v>
      </c>
      <c r="N1117" s="55" t="s">
        <v>20</v>
      </c>
      <c r="O1117" s="313" t="s">
        <v>2250</v>
      </c>
      <c r="P1117" s="43"/>
      <c r="Q1117" s="43"/>
      <c r="R1117" s="43"/>
      <c r="S1117" s="43"/>
      <c r="T1117" s="43"/>
    </row>
    <row r="1118" spans="1:21" ht="15" hidden="1" customHeight="1" x14ac:dyDescent="0.25">
      <c r="A1118" s="74">
        <v>1111</v>
      </c>
      <c r="B1118" s="74" t="s">
        <v>36</v>
      </c>
      <c r="C1118" s="43">
        <v>43455540</v>
      </c>
      <c r="D1118" s="529"/>
      <c r="E1118" s="60"/>
      <c r="F1118" s="43" t="s">
        <v>2252</v>
      </c>
      <c r="G1118" s="87">
        <v>42216</v>
      </c>
      <c r="H1118" s="55">
        <v>42216</v>
      </c>
      <c r="I1118" s="68">
        <v>736.63</v>
      </c>
      <c r="J1118" s="205">
        <v>880.76</v>
      </c>
      <c r="K1118" s="205"/>
      <c r="L1118" s="43" t="s">
        <v>34</v>
      </c>
      <c r="M1118" s="55">
        <v>42246</v>
      </c>
      <c r="N1118" s="55" t="s">
        <v>20</v>
      </c>
      <c r="O1118" s="313" t="s">
        <v>2253</v>
      </c>
      <c r="P1118" s="43"/>
      <c r="Q1118" s="43"/>
      <c r="R1118" s="43"/>
      <c r="S1118" s="43"/>
      <c r="T1118" s="43"/>
    </row>
    <row r="1119" spans="1:21" ht="30" hidden="1" customHeight="1" x14ac:dyDescent="0.25">
      <c r="A1119" s="74">
        <v>1112</v>
      </c>
      <c r="B1119" s="74" t="s">
        <v>69</v>
      </c>
      <c r="C1119" s="43" t="s">
        <v>2254</v>
      </c>
      <c r="D1119" s="529"/>
      <c r="E1119" s="60"/>
      <c r="F1119" s="43" t="s">
        <v>2705</v>
      </c>
      <c r="G1119" s="87">
        <v>42234</v>
      </c>
      <c r="H1119" s="55">
        <v>42234</v>
      </c>
      <c r="I1119" s="68">
        <v>204</v>
      </c>
      <c r="J1119" s="205">
        <v>244.8</v>
      </c>
      <c r="K1119" s="205"/>
      <c r="L1119" s="43" t="s">
        <v>16</v>
      </c>
      <c r="M1119" s="55">
        <v>42234</v>
      </c>
      <c r="N1119" s="55">
        <v>42247</v>
      </c>
      <c r="O1119" s="313" t="s">
        <v>2255</v>
      </c>
      <c r="P1119" s="43"/>
      <c r="Q1119" s="43"/>
      <c r="R1119" s="43"/>
      <c r="S1119" s="43"/>
      <c r="T1119" s="43"/>
    </row>
    <row r="1120" spans="1:21" ht="15" hidden="1" customHeight="1" x14ac:dyDescent="0.25">
      <c r="A1120" s="74">
        <v>1113</v>
      </c>
      <c r="B1120" s="74" t="s">
        <v>1408</v>
      </c>
      <c r="C1120" s="43" t="s">
        <v>2256</v>
      </c>
      <c r="D1120" s="529"/>
      <c r="E1120" s="60"/>
      <c r="F1120" s="43" t="s">
        <v>2257</v>
      </c>
      <c r="G1120" s="87">
        <v>42194</v>
      </c>
      <c r="H1120" s="55">
        <v>42194</v>
      </c>
      <c r="I1120" s="137">
        <f>0.867221*J1120</f>
        <v>2941.5442543200002</v>
      </c>
      <c r="J1120" s="381">
        <v>3391.92</v>
      </c>
      <c r="K1120" s="381"/>
      <c r="L1120" s="43" t="s">
        <v>16</v>
      </c>
      <c r="M1120" s="55">
        <v>42215</v>
      </c>
      <c r="N1120" s="55">
        <v>42248</v>
      </c>
      <c r="O1120" s="313" t="s">
        <v>2523</v>
      </c>
      <c r="P1120" s="43"/>
      <c r="Q1120" s="43"/>
      <c r="R1120" s="43"/>
      <c r="S1120" s="43"/>
      <c r="T1120" s="43"/>
      <c r="U1120" s="66" t="s">
        <v>1</v>
      </c>
    </row>
    <row r="1121" spans="1:21" s="69" customFormat="1" ht="30" hidden="1" customHeight="1" x14ac:dyDescent="0.25">
      <c r="A1121" s="74">
        <v>1114</v>
      </c>
      <c r="B1121" s="74" t="s">
        <v>90</v>
      </c>
      <c r="C1121" s="43" t="s">
        <v>2258</v>
      </c>
      <c r="D1121" s="529"/>
      <c r="E1121" s="60"/>
      <c r="F1121" s="43" t="s">
        <v>2262</v>
      </c>
      <c r="G1121" s="87">
        <v>42216</v>
      </c>
      <c r="H1121" s="55">
        <v>42216</v>
      </c>
      <c r="I1121" s="68">
        <v>3395</v>
      </c>
      <c r="J1121" s="205">
        <v>3395</v>
      </c>
      <c r="K1121" s="205"/>
      <c r="L1121" s="43" t="s">
        <v>727</v>
      </c>
      <c r="M1121" s="55">
        <v>42297</v>
      </c>
      <c r="N1121" s="55">
        <v>42488</v>
      </c>
      <c r="O1121" s="313" t="s">
        <v>2263</v>
      </c>
      <c r="P1121" s="43"/>
      <c r="Q1121" s="43"/>
      <c r="R1121" s="43"/>
      <c r="S1121" s="43"/>
      <c r="T1121" s="43"/>
    </row>
    <row r="1122" spans="1:21" ht="30" hidden="1" customHeight="1" x14ac:dyDescent="0.25">
      <c r="A1122" s="74">
        <v>1115</v>
      </c>
      <c r="B1122" s="74" t="s">
        <v>90</v>
      </c>
      <c r="C1122" s="43" t="s">
        <v>2259</v>
      </c>
      <c r="D1122" s="529"/>
      <c r="E1122" s="60"/>
      <c r="F1122" s="43" t="s">
        <v>2264</v>
      </c>
      <c r="G1122" s="87">
        <v>42216</v>
      </c>
      <c r="H1122" s="55">
        <v>42216</v>
      </c>
      <c r="I1122" s="68">
        <v>16975</v>
      </c>
      <c r="J1122" s="205">
        <v>16975</v>
      </c>
      <c r="K1122" s="205"/>
      <c r="L1122" s="43" t="s">
        <v>16</v>
      </c>
      <c r="M1122" s="55">
        <v>42297</v>
      </c>
      <c r="N1122" s="55">
        <v>42308</v>
      </c>
      <c r="O1122" s="313" t="s">
        <v>2265</v>
      </c>
      <c r="P1122" s="43"/>
      <c r="Q1122" s="43"/>
      <c r="R1122" s="43"/>
      <c r="S1122" s="43"/>
      <c r="T1122" s="43"/>
    </row>
    <row r="1123" spans="1:21" s="69" customFormat="1" ht="30" hidden="1" customHeight="1" x14ac:dyDescent="0.25">
      <c r="A1123" s="74">
        <v>1116</v>
      </c>
      <c r="B1123" s="74" t="s">
        <v>90</v>
      </c>
      <c r="C1123" s="43" t="s">
        <v>2260</v>
      </c>
      <c r="D1123" s="529"/>
      <c r="E1123" s="60"/>
      <c r="F1123" s="43" t="s">
        <v>2261</v>
      </c>
      <c r="G1123" s="87">
        <v>42216</v>
      </c>
      <c r="H1123" s="55">
        <v>42216</v>
      </c>
      <c r="I1123" s="68">
        <v>9340</v>
      </c>
      <c r="J1123" s="205">
        <v>9340</v>
      </c>
      <c r="K1123" s="205"/>
      <c r="L1123" s="43" t="s">
        <v>727</v>
      </c>
      <c r="M1123" s="55">
        <v>42297</v>
      </c>
      <c r="N1123" s="55">
        <v>42374</v>
      </c>
      <c r="O1123" s="313" t="s">
        <v>2266</v>
      </c>
      <c r="P1123" s="43"/>
      <c r="Q1123" s="43"/>
      <c r="R1123" s="43"/>
      <c r="S1123" s="43"/>
      <c r="T1123" s="43"/>
    </row>
    <row r="1124" spans="1:21" s="69" customFormat="1" ht="15" hidden="1" customHeight="1" x14ac:dyDescent="0.25">
      <c r="A1124" s="74">
        <v>1117</v>
      </c>
      <c r="B1124" s="74" t="s">
        <v>2267</v>
      </c>
      <c r="C1124" s="43">
        <v>302397</v>
      </c>
      <c r="D1124" s="529"/>
      <c r="E1124" s="60"/>
      <c r="F1124" s="43" t="s">
        <v>2268</v>
      </c>
      <c r="G1124" s="87">
        <v>42244</v>
      </c>
      <c r="H1124" s="55">
        <v>42244</v>
      </c>
      <c r="I1124" s="68">
        <v>971</v>
      </c>
      <c r="J1124" s="205">
        <v>971</v>
      </c>
      <c r="K1124" s="205"/>
      <c r="L1124" s="43" t="s">
        <v>28</v>
      </c>
      <c r="M1124" s="55">
        <v>42246</v>
      </c>
      <c r="N1124" s="55">
        <v>42247</v>
      </c>
      <c r="O1124" s="313" t="s">
        <v>2294</v>
      </c>
      <c r="P1124" s="319">
        <v>971</v>
      </c>
      <c r="Q1124" s="319"/>
      <c r="R1124" s="319"/>
      <c r="S1124" s="43"/>
      <c r="T1124" s="43"/>
    </row>
    <row r="1125" spans="1:21" s="372" customFormat="1" ht="30" hidden="1" customHeight="1" x14ac:dyDescent="0.25">
      <c r="A1125" s="142">
        <v>1118</v>
      </c>
      <c r="B1125" s="142" t="s">
        <v>5417</v>
      </c>
      <c r="C1125" s="62" t="s">
        <v>2385</v>
      </c>
      <c r="D1125" s="596" t="s">
        <v>2384</v>
      </c>
      <c r="E1125" s="120"/>
      <c r="F1125" s="62" t="s">
        <v>2269</v>
      </c>
      <c r="G1125" s="476">
        <v>42263</v>
      </c>
      <c r="H1125" s="122">
        <v>42263</v>
      </c>
      <c r="I1125" s="68">
        <v>6230</v>
      </c>
      <c r="J1125" s="379">
        <v>7476</v>
      </c>
      <c r="K1125" s="379"/>
      <c r="L1125" s="62" t="s">
        <v>727</v>
      </c>
      <c r="M1125" s="122">
        <v>42292</v>
      </c>
      <c r="N1125" s="122">
        <v>42294</v>
      </c>
      <c r="O1125" s="313" t="s">
        <v>2452</v>
      </c>
      <c r="P1125" s="62"/>
      <c r="Q1125" s="62"/>
      <c r="R1125" s="62"/>
      <c r="S1125" s="62"/>
      <c r="T1125" s="62" t="s">
        <v>1</v>
      </c>
    </row>
    <row r="1126" spans="1:21" ht="30" hidden="1" customHeight="1" x14ac:dyDescent="0.25">
      <c r="A1126" s="74">
        <v>1119</v>
      </c>
      <c r="B1126" s="74" t="s">
        <v>4152</v>
      </c>
      <c r="C1126" s="348" t="s">
        <v>2273</v>
      </c>
      <c r="D1126" s="529"/>
      <c r="E1126" s="60"/>
      <c r="F1126" s="43" t="s">
        <v>2275</v>
      </c>
      <c r="G1126" s="87">
        <v>42242</v>
      </c>
      <c r="H1126" s="55">
        <v>42242</v>
      </c>
      <c r="I1126" s="68">
        <v>388</v>
      </c>
      <c r="J1126" s="205">
        <v>388</v>
      </c>
      <c r="K1126" s="205"/>
      <c r="L1126" s="43" t="s">
        <v>16</v>
      </c>
      <c r="M1126" s="55">
        <v>42242</v>
      </c>
      <c r="N1126" s="55">
        <v>42242</v>
      </c>
      <c r="O1126" s="313" t="s">
        <v>2276</v>
      </c>
      <c r="P1126" s="43"/>
      <c r="Q1126" s="43"/>
      <c r="R1126" s="43"/>
      <c r="S1126" s="43"/>
      <c r="T1126" s="43"/>
    </row>
    <row r="1127" spans="1:21" s="69" customFormat="1" ht="45" hidden="1" customHeight="1" x14ac:dyDescent="0.25">
      <c r="A1127" s="74">
        <v>1120</v>
      </c>
      <c r="B1127" s="74" t="s">
        <v>59</v>
      </c>
      <c r="C1127" s="43">
        <v>5810314429</v>
      </c>
      <c r="D1127" s="529">
        <v>3042015</v>
      </c>
      <c r="E1127" s="60"/>
      <c r="F1127" s="43" t="s">
        <v>2317</v>
      </c>
      <c r="G1127" s="87">
        <v>42247</v>
      </c>
      <c r="H1127" s="55">
        <v>42247</v>
      </c>
      <c r="I1127" s="68">
        <v>127.38</v>
      </c>
      <c r="J1127" s="205">
        <v>152.86000000000001</v>
      </c>
      <c r="K1127" s="205"/>
      <c r="L1127" s="43" t="s">
        <v>16</v>
      </c>
      <c r="M1127" s="55">
        <v>42277</v>
      </c>
      <c r="N1127" s="122">
        <v>42292</v>
      </c>
      <c r="O1127" s="313" t="s">
        <v>2318</v>
      </c>
      <c r="P1127" s="43"/>
      <c r="Q1127" s="43"/>
      <c r="R1127" s="43"/>
      <c r="S1127" s="43"/>
      <c r="T1127" s="43"/>
    </row>
    <row r="1128" spans="1:21" ht="15" hidden="1" customHeight="1" x14ac:dyDescent="0.25">
      <c r="A1128" s="74">
        <v>1121</v>
      </c>
      <c r="B1128" s="74" t="s">
        <v>1408</v>
      </c>
      <c r="C1128" s="43" t="s">
        <v>2280</v>
      </c>
      <c r="D1128" s="529"/>
      <c r="E1128" s="60"/>
      <c r="F1128" s="43" t="s">
        <v>2281</v>
      </c>
      <c r="G1128" s="87">
        <v>42228</v>
      </c>
      <c r="H1128" s="55">
        <v>42228</v>
      </c>
      <c r="I1128" s="137">
        <f>+J1128*0.88628</f>
        <v>2989.0147511999999</v>
      </c>
      <c r="J1128" s="381">
        <v>3372.54</v>
      </c>
      <c r="K1128" s="381"/>
      <c r="L1128" s="43" t="s">
        <v>16</v>
      </c>
      <c r="M1128" s="55">
        <v>42246</v>
      </c>
      <c r="N1128" s="55">
        <v>42262</v>
      </c>
      <c r="O1128" s="313" t="s">
        <v>2524</v>
      </c>
      <c r="P1128" s="43"/>
      <c r="Q1128" s="43"/>
      <c r="R1128" s="43"/>
      <c r="S1128" s="43"/>
      <c r="T1128" s="43"/>
      <c r="U1128" s="66" t="s">
        <v>1</v>
      </c>
    </row>
    <row r="1129" spans="1:21" ht="15" hidden="1" customHeight="1" x14ac:dyDescent="0.25">
      <c r="A1129" s="74">
        <v>1122</v>
      </c>
      <c r="B1129" s="74" t="s">
        <v>938</v>
      </c>
      <c r="C1129" s="43"/>
      <c r="D1129" s="529"/>
      <c r="E1129" s="60"/>
      <c r="F1129" s="43" t="s">
        <v>2282</v>
      </c>
      <c r="G1129" s="87">
        <v>42248</v>
      </c>
      <c r="H1129" s="55">
        <v>42248</v>
      </c>
      <c r="I1129" s="68">
        <v>1850</v>
      </c>
      <c r="J1129" s="205">
        <v>1850</v>
      </c>
      <c r="K1129" s="205"/>
      <c r="L1129" s="43" t="s">
        <v>16</v>
      </c>
      <c r="M1129" s="55" t="s">
        <v>634</v>
      </c>
      <c r="N1129" s="55">
        <v>42244</v>
      </c>
      <c r="O1129" s="313" t="s">
        <v>2769</v>
      </c>
      <c r="P1129" s="43"/>
      <c r="Q1129" s="43"/>
      <c r="R1129" s="43"/>
      <c r="S1129" s="43"/>
      <c r="T1129" s="43"/>
    </row>
    <row r="1130" spans="1:21" s="69" customFormat="1" ht="30" hidden="1" customHeight="1" x14ac:dyDescent="0.25">
      <c r="A1130" s="74">
        <v>1123</v>
      </c>
      <c r="B1130" s="74" t="s">
        <v>67</v>
      </c>
      <c r="C1130" s="43">
        <v>656993</v>
      </c>
      <c r="D1130" s="529">
        <v>3052015</v>
      </c>
      <c r="E1130" s="60"/>
      <c r="F1130" s="43" t="s">
        <v>2290</v>
      </c>
      <c r="G1130" s="87">
        <v>42244</v>
      </c>
      <c r="H1130" s="55">
        <v>42244</v>
      </c>
      <c r="I1130" s="68">
        <v>108.33</v>
      </c>
      <c r="J1130" s="205">
        <v>129.99</v>
      </c>
      <c r="K1130" s="205"/>
      <c r="L1130" s="43" t="s">
        <v>16</v>
      </c>
      <c r="M1130" s="55">
        <v>42308</v>
      </c>
      <c r="N1130" s="55">
        <v>42320</v>
      </c>
      <c r="O1130" s="313" t="s">
        <v>2291</v>
      </c>
      <c r="P1130" s="43"/>
      <c r="Q1130" s="43"/>
      <c r="R1130" s="43"/>
      <c r="S1130" s="43"/>
      <c r="T1130" s="43"/>
    </row>
    <row r="1131" spans="1:21" ht="30" hidden="1" customHeight="1" x14ac:dyDescent="0.25">
      <c r="A1131" s="74">
        <v>1124</v>
      </c>
      <c r="B1131" s="74" t="s">
        <v>1442</v>
      </c>
      <c r="C1131" s="43">
        <v>150701744</v>
      </c>
      <c r="D1131" s="529"/>
      <c r="E1131" s="60"/>
      <c r="F1131" s="43" t="s">
        <v>2292</v>
      </c>
      <c r="G1131" s="87">
        <v>42216</v>
      </c>
      <c r="H1131" s="55">
        <v>42216</v>
      </c>
      <c r="I1131" s="68">
        <v>15941.74</v>
      </c>
      <c r="J1131" s="205">
        <v>15941.74</v>
      </c>
      <c r="K1131" s="205"/>
      <c r="L1131" s="43" t="s">
        <v>16</v>
      </c>
      <c r="M1131" s="55">
        <v>42277</v>
      </c>
      <c r="N1131" s="55">
        <v>42282</v>
      </c>
      <c r="O1131" s="313" t="s">
        <v>2293</v>
      </c>
      <c r="P1131" s="43"/>
      <c r="Q1131" s="43"/>
      <c r="R1131" s="43"/>
      <c r="S1131" s="43"/>
      <c r="T1131" s="43"/>
    </row>
    <row r="1132" spans="1:21" ht="15" hidden="1" customHeight="1" x14ac:dyDescent="0.25">
      <c r="A1132" s="74">
        <v>1125</v>
      </c>
      <c r="B1132" s="74" t="s">
        <v>36</v>
      </c>
      <c r="C1132" s="43" t="s">
        <v>2295</v>
      </c>
      <c r="D1132" s="529"/>
      <c r="E1132" s="60"/>
      <c r="F1132" s="43" t="s">
        <v>2296</v>
      </c>
      <c r="G1132" s="87">
        <v>42248</v>
      </c>
      <c r="H1132" s="55">
        <v>42248</v>
      </c>
      <c r="I1132" s="68">
        <v>67.349999999999994</v>
      </c>
      <c r="J1132" s="205">
        <v>80.819999999999993</v>
      </c>
      <c r="K1132" s="205"/>
      <c r="L1132" s="43" t="s">
        <v>34</v>
      </c>
      <c r="M1132" s="55">
        <v>42248</v>
      </c>
      <c r="N1132" s="55" t="s">
        <v>20</v>
      </c>
      <c r="O1132" s="313" t="s">
        <v>2297</v>
      </c>
      <c r="P1132" s="43"/>
      <c r="Q1132" s="43"/>
      <c r="R1132" s="43"/>
      <c r="S1132" s="43"/>
      <c r="T1132" s="43"/>
    </row>
    <row r="1133" spans="1:21" ht="60" hidden="1" customHeight="1" x14ac:dyDescent="0.25">
      <c r="A1133" s="74">
        <v>1126</v>
      </c>
      <c r="B1133" s="74" t="s">
        <v>26</v>
      </c>
      <c r="C1133" s="146" t="s">
        <v>2312</v>
      </c>
      <c r="D1133" s="529"/>
      <c r="E1133" s="60"/>
      <c r="F1133" s="146" t="s">
        <v>2313</v>
      </c>
      <c r="G1133" s="87">
        <v>42247</v>
      </c>
      <c r="H1133" s="55">
        <v>42247</v>
      </c>
      <c r="I1133" s="68">
        <v>7554.52</v>
      </c>
      <c r="J1133" s="205">
        <v>7554.52</v>
      </c>
      <c r="K1133" s="205"/>
      <c r="L1133" s="43" t="s">
        <v>16</v>
      </c>
      <c r="M1133" s="55">
        <v>42257</v>
      </c>
      <c r="N1133" s="55">
        <v>42262</v>
      </c>
      <c r="O1133" s="313" t="s">
        <v>2298</v>
      </c>
      <c r="P1133" s="49">
        <f>79+144</f>
        <v>223</v>
      </c>
      <c r="Q1133" s="49"/>
      <c r="R1133" s="49"/>
      <c r="S1133" s="43"/>
      <c r="T1133" s="43"/>
    </row>
    <row r="1134" spans="1:21" ht="15" hidden="1" customHeight="1" x14ac:dyDescent="0.25">
      <c r="A1134" s="74">
        <v>1127</v>
      </c>
      <c r="B1134" s="74" t="s">
        <v>427</v>
      </c>
      <c r="C1134" s="43" t="s">
        <v>2299</v>
      </c>
      <c r="D1134" s="529"/>
      <c r="E1134" s="60"/>
      <c r="F1134" s="43" t="s">
        <v>2300</v>
      </c>
      <c r="G1134" s="87">
        <v>42247</v>
      </c>
      <c r="H1134" s="55">
        <v>42247</v>
      </c>
      <c r="I1134" s="68">
        <v>91</v>
      </c>
      <c r="J1134" s="205">
        <v>109.2</v>
      </c>
      <c r="K1134" s="205"/>
      <c r="L1134" s="43" t="s">
        <v>16</v>
      </c>
      <c r="M1134" s="55">
        <v>42292</v>
      </c>
      <c r="N1134" s="122">
        <v>42292</v>
      </c>
      <c r="O1134" s="313" t="s">
        <v>2302</v>
      </c>
      <c r="P1134" s="43"/>
      <c r="Q1134" s="43"/>
      <c r="R1134" s="43"/>
      <c r="S1134" s="43"/>
      <c r="T1134" s="43"/>
    </row>
    <row r="1135" spans="1:21" ht="15" hidden="1" customHeight="1" x14ac:dyDescent="0.25">
      <c r="A1135" s="74">
        <v>1128</v>
      </c>
      <c r="B1135" s="74" t="s">
        <v>39</v>
      </c>
      <c r="C1135" s="43" t="s">
        <v>2303</v>
      </c>
      <c r="D1135" s="529"/>
      <c r="E1135" s="60"/>
      <c r="F1135" s="43" t="s">
        <v>1715</v>
      </c>
      <c r="G1135" s="87">
        <v>42247</v>
      </c>
      <c r="H1135" s="55">
        <v>42247</v>
      </c>
      <c r="I1135" s="68">
        <v>87</v>
      </c>
      <c r="J1135" s="205">
        <v>104.41</v>
      </c>
      <c r="K1135" s="205"/>
      <c r="L1135" s="43" t="s">
        <v>34</v>
      </c>
      <c r="M1135" s="55">
        <v>42257</v>
      </c>
      <c r="N1135" s="55" t="s">
        <v>20</v>
      </c>
      <c r="O1135" s="313" t="s">
        <v>2304</v>
      </c>
      <c r="P1135" s="43"/>
      <c r="Q1135" s="43"/>
      <c r="R1135" s="43"/>
      <c r="S1135" s="43"/>
      <c r="T1135" s="43"/>
    </row>
    <row r="1136" spans="1:21" ht="75" hidden="1" customHeight="1" x14ac:dyDescent="0.25">
      <c r="A1136" s="74">
        <v>1129</v>
      </c>
      <c r="B1136" s="74" t="s">
        <v>30</v>
      </c>
      <c r="C1136" s="43" t="s">
        <v>2305</v>
      </c>
      <c r="D1136" s="529"/>
      <c r="E1136" s="60"/>
      <c r="F1136" s="146" t="s">
        <v>2306</v>
      </c>
      <c r="G1136" s="87">
        <v>42247</v>
      </c>
      <c r="H1136" s="55">
        <v>42247</v>
      </c>
      <c r="I1136" s="68">
        <f>365.39+45.68-129.14</f>
        <v>281.93</v>
      </c>
      <c r="J1136" s="205">
        <v>281.93</v>
      </c>
      <c r="K1136" s="205"/>
      <c r="L1136" s="43" t="s">
        <v>16</v>
      </c>
      <c r="M1136" s="55">
        <v>42277</v>
      </c>
      <c r="N1136" s="122">
        <v>42292</v>
      </c>
      <c r="O1136" s="313" t="s">
        <v>2307</v>
      </c>
      <c r="P1136" s="319">
        <v>157.83000000000001</v>
      </c>
      <c r="Q1136" s="319"/>
      <c r="R1136" s="319"/>
      <c r="S1136" s="43"/>
      <c r="T1136" s="319">
        <v>124.1</v>
      </c>
    </row>
    <row r="1137" spans="1:21" ht="30" hidden="1" customHeight="1" x14ac:dyDescent="0.25">
      <c r="A1137" s="74">
        <v>1130</v>
      </c>
      <c r="B1137" s="74" t="s">
        <v>1442</v>
      </c>
      <c r="C1137" s="43">
        <v>150601675</v>
      </c>
      <c r="D1137" s="529"/>
      <c r="E1137" s="60"/>
      <c r="F1137" s="43" t="s">
        <v>2310</v>
      </c>
      <c r="G1137" s="87">
        <v>42185</v>
      </c>
      <c r="H1137" s="55">
        <v>42185</v>
      </c>
      <c r="I1137" s="68">
        <v>22286.6</v>
      </c>
      <c r="J1137" s="205">
        <v>22286.6</v>
      </c>
      <c r="K1137" s="205"/>
      <c r="L1137" s="43" t="s">
        <v>16</v>
      </c>
      <c r="M1137" s="55">
        <v>42215</v>
      </c>
      <c r="N1137" s="55">
        <v>42249</v>
      </c>
      <c r="O1137" s="313" t="s">
        <v>2311</v>
      </c>
      <c r="P1137" s="43"/>
      <c r="Q1137" s="43"/>
      <c r="R1137" s="43"/>
      <c r="S1137" s="43"/>
      <c r="T1137" s="43"/>
    </row>
    <row r="1138" spans="1:21" ht="30" hidden="1" customHeight="1" x14ac:dyDescent="0.25">
      <c r="A1138" s="74">
        <v>1131</v>
      </c>
      <c r="B1138" s="74" t="s">
        <v>1442</v>
      </c>
      <c r="C1138" s="43">
        <v>150801763</v>
      </c>
      <c r="D1138" s="529"/>
      <c r="E1138" s="60"/>
      <c r="F1138" s="43" t="s">
        <v>2308</v>
      </c>
      <c r="G1138" s="87">
        <v>42247</v>
      </c>
      <c r="H1138" s="55">
        <v>42247</v>
      </c>
      <c r="I1138" s="68">
        <v>16650.740000000002</v>
      </c>
      <c r="J1138" s="205">
        <v>16650.740000000002</v>
      </c>
      <c r="K1138" s="205"/>
      <c r="L1138" s="43" t="s">
        <v>16</v>
      </c>
      <c r="M1138" s="55">
        <v>42308</v>
      </c>
      <c r="N1138" s="55">
        <v>42282</v>
      </c>
      <c r="O1138" s="313" t="s">
        <v>2309</v>
      </c>
      <c r="P1138" s="43"/>
      <c r="Q1138" s="43"/>
      <c r="R1138" s="43"/>
      <c r="S1138" s="43"/>
      <c r="T1138" s="43"/>
    </row>
    <row r="1139" spans="1:21" ht="15" hidden="1" customHeight="1" x14ac:dyDescent="0.25">
      <c r="A1139" s="74">
        <v>1132</v>
      </c>
      <c r="B1139" s="74" t="s">
        <v>2314</v>
      </c>
      <c r="C1139" s="43">
        <v>1197</v>
      </c>
      <c r="D1139" s="529"/>
      <c r="E1139" s="60"/>
      <c r="F1139" s="43" t="s">
        <v>2315</v>
      </c>
      <c r="G1139" s="87">
        <v>42250</v>
      </c>
      <c r="H1139" s="55">
        <v>42250</v>
      </c>
      <c r="I1139" s="68">
        <v>682.59</v>
      </c>
      <c r="J1139" s="205">
        <v>819.11</v>
      </c>
      <c r="K1139" s="205"/>
      <c r="L1139" s="43" t="s">
        <v>727</v>
      </c>
      <c r="M1139" s="55" t="s">
        <v>1241</v>
      </c>
      <c r="N1139" s="55">
        <v>42250</v>
      </c>
      <c r="O1139" s="730" t="s">
        <v>2316</v>
      </c>
      <c r="P1139" s="43"/>
      <c r="Q1139" s="43"/>
      <c r="R1139" s="43"/>
      <c r="S1139" s="43"/>
      <c r="T1139" s="43"/>
    </row>
    <row r="1140" spans="1:21" ht="15" hidden="1" customHeight="1" x14ac:dyDescent="0.25">
      <c r="A1140" s="74">
        <v>1133</v>
      </c>
      <c r="B1140" s="74" t="s">
        <v>448</v>
      </c>
      <c r="C1140" s="43">
        <v>55082008</v>
      </c>
      <c r="D1140" s="529"/>
      <c r="E1140" s="60"/>
      <c r="F1140" s="43" t="s">
        <v>2319</v>
      </c>
      <c r="G1140" s="87">
        <v>42242</v>
      </c>
      <c r="H1140" s="55">
        <v>42242</v>
      </c>
      <c r="I1140" s="68">
        <v>760.15</v>
      </c>
      <c r="J1140" s="205">
        <v>889.11</v>
      </c>
      <c r="K1140" s="205"/>
      <c r="L1140" s="43" t="s">
        <v>34</v>
      </c>
      <c r="M1140" s="55">
        <v>42254</v>
      </c>
      <c r="N1140" s="55">
        <v>42254</v>
      </c>
      <c r="O1140" s="313" t="s">
        <v>2320</v>
      </c>
      <c r="P1140" s="43"/>
      <c r="Q1140" s="43"/>
      <c r="R1140" s="43"/>
      <c r="S1140" s="43"/>
      <c r="T1140" s="43"/>
    </row>
    <row r="1141" spans="1:21" ht="45" hidden="1" customHeight="1" x14ac:dyDescent="0.25">
      <c r="A1141" s="74">
        <v>1134</v>
      </c>
      <c r="B1141" s="74" t="s">
        <v>2321</v>
      </c>
      <c r="C1141" s="43" t="s">
        <v>2322</v>
      </c>
      <c r="D1141" s="529"/>
      <c r="E1141" s="60"/>
      <c r="F1141" s="43" t="s">
        <v>2323</v>
      </c>
      <c r="G1141" s="87">
        <v>42251</v>
      </c>
      <c r="H1141" s="55">
        <v>42251</v>
      </c>
      <c r="I1141" s="68">
        <f>+(3*1200)+1000</f>
        <v>4600</v>
      </c>
      <c r="J1141" s="205">
        <v>4600</v>
      </c>
      <c r="K1141" s="205"/>
      <c r="L1141" s="43" t="s">
        <v>727</v>
      </c>
      <c r="M1141" s="55" t="s">
        <v>1241</v>
      </c>
      <c r="N1141" s="55">
        <v>42253</v>
      </c>
      <c r="O1141" s="313" t="s">
        <v>2324</v>
      </c>
      <c r="P1141" s="43"/>
      <c r="Q1141" s="43"/>
      <c r="R1141" s="43"/>
      <c r="S1141" s="43"/>
      <c r="T1141" s="43"/>
    </row>
    <row r="1142" spans="1:21" s="69" customFormat="1" ht="60" hidden="1" customHeight="1" x14ac:dyDescent="0.25">
      <c r="A1142" s="378">
        <v>1134</v>
      </c>
      <c r="B1142" s="378" t="s">
        <v>2321</v>
      </c>
      <c r="C1142" s="46" t="s">
        <v>2916</v>
      </c>
      <c r="D1142" s="601"/>
      <c r="E1142" s="325"/>
      <c r="F1142" s="46" t="s">
        <v>3560</v>
      </c>
      <c r="G1142" s="478">
        <v>42358</v>
      </c>
      <c r="H1142" s="326">
        <v>42358</v>
      </c>
      <c r="I1142" s="388">
        <v>-1000</v>
      </c>
      <c r="J1142" s="403">
        <v>-1000</v>
      </c>
      <c r="K1142" s="403"/>
      <c r="L1142" s="46" t="s">
        <v>2915</v>
      </c>
      <c r="M1142" s="326">
        <v>42368</v>
      </c>
      <c r="N1142" s="132" t="s">
        <v>20</v>
      </c>
      <c r="O1142" s="327" t="s">
        <v>2922</v>
      </c>
      <c r="P1142" s="46"/>
      <c r="Q1142" s="46"/>
      <c r="R1142" s="46"/>
      <c r="S1142" s="46"/>
      <c r="T1142" s="46"/>
    </row>
    <row r="1143" spans="1:21" ht="15" hidden="1" customHeight="1" x14ac:dyDescent="0.25">
      <c r="A1143" s="74">
        <v>1135</v>
      </c>
      <c r="B1143" s="74" t="s">
        <v>95</v>
      </c>
      <c r="C1143" s="43" t="s">
        <v>2325</v>
      </c>
      <c r="D1143" s="529"/>
      <c r="E1143" s="60"/>
      <c r="F1143" s="43" t="s">
        <v>2326</v>
      </c>
      <c r="G1143" s="87">
        <v>42248</v>
      </c>
      <c r="H1143" s="55">
        <v>42248</v>
      </c>
      <c r="I1143" s="68">
        <v>37.33</v>
      </c>
      <c r="J1143" s="205">
        <v>44.8</v>
      </c>
      <c r="K1143" s="205"/>
      <c r="L1143" s="43" t="s">
        <v>34</v>
      </c>
      <c r="M1143" s="55">
        <v>42277</v>
      </c>
      <c r="N1143" s="55" t="s">
        <v>20</v>
      </c>
      <c r="O1143" s="313" t="s">
        <v>2327</v>
      </c>
      <c r="P1143" s="43"/>
      <c r="Q1143" s="43"/>
      <c r="R1143" s="43"/>
      <c r="S1143" s="43"/>
      <c r="T1143" s="43" t="s">
        <v>1</v>
      </c>
    </row>
    <row r="1144" spans="1:21" ht="15" hidden="1" customHeight="1" x14ac:dyDescent="0.25">
      <c r="A1144" s="74">
        <v>1136</v>
      </c>
      <c r="B1144" s="74" t="s">
        <v>1394</v>
      </c>
      <c r="C1144" s="43" t="s">
        <v>2328</v>
      </c>
      <c r="D1144" s="529"/>
      <c r="E1144" s="60"/>
      <c r="F1144" s="146" t="s">
        <v>2329</v>
      </c>
      <c r="G1144" s="87">
        <v>42250</v>
      </c>
      <c r="H1144" s="55">
        <v>42250</v>
      </c>
      <c r="I1144" s="137">
        <f>0.89701*J1144</f>
        <v>8827.6548120000007</v>
      </c>
      <c r="J1144" s="381">
        <v>9841.2000000000007</v>
      </c>
      <c r="K1144" s="381"/>
      <c r="L1144" s="43" t="s">
        <v>16</v>
      </c>
      <c r="M1144" s="55">
        <v>42277</v>
      </c>
      <c r="N1144" s="122">
        <v>42292</v>
      </c>
      <c r="O1144" s="313" t="s">
        <v>2330</v>
      </c>
      <c r="P1144" s="43"/>
      <c r="Q1144" s="43"/>
      <c r="R1144" s="43"/>
      <c r="S1144" s="43"/>
      <c r="T1144" s="43"/>
      <c r="U1144" s="66" t="s">
        <v>1</v>
      </c>
    </row>
    <row r="1145" spans="1:21" ht="30" hidden="1" customHeight="1" x14ac:dyDescent="0.25">
      <c r="A1145" s="74">
        <v>1137</v>
      </c>
      <c r="B1145" s="74" t="s">
        <v>2411</v>
      </c>
      <c r="C1145" s="43">
        <v>1</v>
      </c>
      <c r="D1145" s="529"/>
      <c r="E1145" s="60"/>
      <c r="F1145" s="43" t="s">
        <v>2331</v>
      </c>
      <c r="G1145" s="87">
        <v>42247</v>
      </c>
      <c r="H1145" s="55">
        <v>42247</v>
      </c>
      <c r="I1145" s="68">
        <v>215</v>
      </c>
      <c r="J1145" s="205">
        <v>215</v>
      </c>
      <c r="K1145" s="205"/>
      <c r="L1145" s="43" t="s">
        <v>16</v>
      </c>
      <c r="M1145" s="55">
        <v>42262</v>
      </c>
      <c r="N1145" s="55">
        <v>42262</v>
      </c>
      <c r="O1145" s="313" t="s">
        <v>2332</v>
      </c>
      <c r="P1145" s="319">
        <v>215</v>
      </c>
      <c r="Q1145" s="319"/>
      <c r="R1145" s="319"/>
      <c r="S1145" s="43"/>
      <c r="T1145" s="43"/>
    </row>
    <row r="1146" spans="1:21" ht="30" hidden="1" customHeight="1" x14ac:dyDescent="0.25">
      <c r="A1146" s="74">
        <v>1138</v>
      </c>
      <c r="B1146" s="74" t="s">
        <v>2411</v>
      </c>
      <c r="C1146" s="43">
        <v>2</v>
      </c>
      <c r="D1146" s="529"/>
      <c r="E1146" s="60"/>
      <c r="F1146" s="43" t="s">
        <v>2333</v>
      </c>
      <c r="G1146" s="87">
        <v>42247</v>
      </c>
      <c r="H1146" s="55">
        <v>42247</v>
      </c>
      <c r="I1146" s="68">
        <v>335</v>
      </c>
      <c r="J1146" s="205">
        <v>335</v>
      </c>
      <c r="K1146" s="205"/>
      <c r="L1146" s="43" t="s">
        <v>16</v>
      </c>
      <c r="M1146" s="55">
        <v>42262</v>
      </c>
      <c r="N1146" s="55">
        <v>42262</v>
      </c>
      <c r="O1146" s="313" t="s">
        <v>2334</v>
      </c>
      <c r="P1146" s="319">
        <v>335</v>
      </c>
      <c r="Q1146" s="319"/>
      <c r="R1146" s="319"/>
      <c r="S1146" s="43"/>
      <c r="T1146" s="43"/>
    </row>
    <row r="1147" spans="1:21" ht="30" hidden="1" customHeight="1" x14ac:dyDescent="0.25">
      <c r="A1147" s="74">
        <v>1139</v>
      </c>
      <c r="B1147" s="74" t="s">
        <v>2411</v>
      </c>
      <c r="C1147" s="43">
        <v>3</v>
      </c>
      <c r="D1147" s="529"/>
      <c r="E1147" s="60"/>
      <c r="F1147" s="43" t="s">
        <v>2335</v>
      </c>
      <c r="G1147" s="87">
        <v>42247</v>
      </c>
      <c r="H1147" s="55">
        <v>42247</v>
      </c>
      <c r="I1147" s="68">
        <v>190</v>
      </c>
      <c r="J1147" s="205">
        <v>190</v>
      </c>
      <c r="K1147" s="205"/>
      <c r="L1147" s="43" t="s">
        <v>16</v>
      </c>
      <c r="M1147" s="55">
        <v>42262</v>
      </c>
      <c r="N1147" s="55">
        <v>42262</v>
      </c>
      <c r="O1147" s="313" t="s">
        <v>2336</v>
      </c>
      <c r="P1147" s="43"/>
      <c r="Q1147" s="43"/>
      <c r="R1147" s="43"/>
      <c r="S1147" s="43"/>
      <c r="T1147" s="43"/>
    </row>
    <row r="1148" spans="1:21" ht="15" hidden="1" customHeight="1" x14ac:dyDescent="0.25">
      <c r="A1148" s="74">
        <v>1140</v>
      </c>
      <c r="B1148" s="74" t="s">
        <v>2337</v>
      </c>
      <c r="C1148" s="43" t="s">
        <v>2338</v>
      </c>
      <c r="D1148" s="529">
        <v>3082015</v>
      </c>
      <c r="E1148" s="60"/>
      <c r="F1148" s="43" t="s">
        <v>2339</v>
      </c>
      <c r="G1148" s="87">
        <v>42251</v>
      </c>
      <c r="H1148" s="55">
        <v>42251</v>
      </c>
      <c r="I1148" s="68">
        <v>136.6</v>
      </c>
      <c r="J1148" s="205">
        <v>163.92</v>
      </c>
      <c r="K1148" s="205"/>
      <c r="L1148" s="43" t="s">
        <v>28</v>
      </c>
      <c r="M1148" s="55">
        <v>42262</v>
      </c>
      <c r="N1148" s="122">
        <v>42274</v>
      </c>
      <c r="O1148" s="313" t="s">
        <v>2340</v>
      </c>
      <c r="P1148" s="43"/>
      <c r="Q1148" s="43"/>
      <c r="R1148" s="43"/>
      <c r="S1148" s="43"/>
      <c r="T1148" s="43"/>
    </row>
    <row r="1149" spans="1:21" ht="15" hidden="1" customHeight="1" x14ac:dyDescent="0.25">
      <c r="A1149" s="142">
        <v>1141</v>
      </c>
      <c r="B1149" s="142" t="s">
        <v>2347</v>
      </c>
      <c r="C1149" s="43" t="s">
        <v>2406</v>
      </c>
      <c r="D1149" s="529">
        <v>3112015</v>
      </c>
      <c r="E1149" s="60"/>
      <c r="F1149" s="43" t="s">
        <v>2348</v>
      </c>
      <c r="G1149" s="87">
        <v>42271</v>
      </c>
      <c r="H1149" s="55">
        <v>42271</v>
      </c>
      <c r="I1149" s="68">
        <v>128.44</v>
      </c>
      <c r="J1149" s="205">
        <v>154.13</v>
      </c>
      <c r="K1149" s="205"/>
      <c r="L1149" s="43" t="s">
        <v>727</v>
      </c>
      <c r="M1149" s="55">
        <v>42262</v>
      </c>
      <c r="N1149" s="122">
        <v>42268</v>
      </c>
      <c r="O1149" s="313" t="s">
        <v>2407</v>
      </c>
      <c r="P1149" s="43"/>
      <c r="Q1149" s="43"/>
      <c r="R1149" s="43"/>
      <c r="S1149" s="43"/>
      <c r="T1149" s="43" t="s">
        <v>1</v>
      </c>
    </row>
    <row r="1150" spans="1:21" ht="15" hidden="1" customHeight="1" x14ac:dyDescent="0.25">
      <c r="A1150" s="74">
        <v>1142</v>
      </c>
      <c r="B1150" s="74" t="s">
        <v>67</v>
      </c>
      <c r="C1150" s="43">
        <v>658834</v>
      </c>
      <c r="D1150" s="529">
        <v>3062015</v>
      </c>
      <c r="E1150" s="60"/>
      <c r="F1150" s="43" t="s">
        <v>2349</v>
      </c>
      <c r="G1150" s="87">
        <v>42256</v>
      </c>
      <c r="H1150" s="55">
        <v>42256</v>
      </c>
      <c r="I1150" s="68">
        <v>836.86</v>
      </c>
      <c r="J1150" s="205">
        <v>1004.23</v>
      </c>
      <c r="K1150" s="205"/>
      <c r="L1150" s="43" t="s">
        <v>727</v>
      </c>
      <c r="M1150" s="55">
        <v>42308</v>
      </c>
      <c r="N1150" s="55">
        <v>42318</v>
      </c>
      <c r="O1150" s="313" t="s">
        <v>2350</v>
      </c>
      <c r="P1150" s="43"/>
      <c r="Q1150" s="43"/>
      <c r="R1150" s="43"/>
      <c r="S1150" s="43"/>
      <c r="T1150" s="43" t="s">
        <v>1</v>
      </c>
    </row>
    <row r="1151" spans="1:21" ht="30" hidden="1" customHeight="1" x14ac:dyDescent="0.25">
      <c r="A1151" s="74">
        <v>1143</v>
      </c>
      <c r="B1151" s="74" t="s">
        <v>67</v>
      </c>
      <c r="C1151" s="43">
        <v>658825</v>
      </c>
      <c r="D1151" s="529">
        <v>3102015</v>
      </c>
      <c r="E1151" s="60"/>
      <c r="F1151" s="43" t="s">
        <v>2351</v>
      </c>
      <c r="G1151" s="87">
        <v>42256</v>
      </c>
      <c r="H1151" s="55">
        <v>42256</v>
      </c>
      <c r="I1151" s="68">
        <v>629.24</v>
      </c>
      <c r="J1151" s="205">
        <v>755.08</v>
      </c>
      <c r="K1151" s="205"/>
      <c r="L1151" s="43" t="s">
        <v>727</v>
      </c>
      <c r="M1151" s="55">
        <v>42308</v>
      </c>
      <c r="N1151" s="55">
        <v>42318</v>
      </c>
      <c r="O1151" s="313" t="s">
        <v>2352</v>
      </c>
      <c r="P1151" s="43"/>
      <c r="Q1151" s="43"/>
      <c r="R1151" s="43"/>
      <c r="S1151" s="43"/>
      <c r="T1151" s="43" t="s">
        <v>1</v>
      </c>
    </row>
    <row r="1152" spans="1:21" ht="15" hidden="1" customHeight="1" x14ac:dyDescent="0.25">
      <c r="A1152" s="74">
        <v>1144</v>
      </c>
      <c r="B1152" s="74" t="s">
        <v>45</v>
      </c>
      <c r="C1152" s="43">
        <v>41</v>
      </c>
      <c r="D1152" s="529"/>
      <c r="E1152" s="60"/>
      <c r="F1152" s="43" t="s">
        <v>2353</v>
      </c>
      <c r="G1152" s="87">
        <v>42247</v>
      </c>
      <c r="H1152" s="55">
        <v>42247</v>
      </c>
      <c r="I1152" s="68">
        <v>325.57</v>
      </c>
      <c r="J1152" s="205">
        <v>390.68</v>
      </c>
      <c r="K1152" s="205"/>
      <c r="L1152" s="43" t="s">
        <v>16</v>
      </c>
      <c r="M1152" s="55">
        <v>42262</v>
      </c>
      <c r="N1152" s="122">
        <v>42274</v>
      </c>
      <c r="O1152" s="313" t="s">
        <v>2354</v>
      </c>
      <c r="P1152" s="319">
        <v>390.68</v>
      </c>
      <c r="Q1152" s="319"/>
      <c r="R1152" s="319"/>
      <c r="S1152" s="43"/>
      <c r="T1152" s="43"/>
    </row>
    <row r="1153" spans="1:21" ht="15" hidden="1" customHeight="1" x14ac:dyDescent="0.25">
      <c r="A1153" s="74">
        <v>1145</v>
      </c>
      <c r="B1153" s="74" t="s">
        <v>180</v>
      </c>
      <c r="C1153" s="43">
        <v>41853066</v>
      </c>
      <c r="D1153" s="529"/>
      <c r="E1153" s="60"/>
      <c r="F1153" s="43" t="s">
        <v>2355</v>
      </c>
      <c r="G1153" s="87">
        <v>42250</v>
      </c>
      <c r="H1153" s="55">
        <v>42250</v>
      </c>
      <c r="I1153" s="68">
        <v>12.88</v>
      </c>
      <c r="J1153" s="205">
        <v>12.88</v>
      </c>
      <c r="K1153" s="205"/>
      <c r="L1153" s="43" t="s">
        <v>34</v>
      </c>
      <c r="M1153" s="55">
        <v>42261</v>
      </c>
      <c r="N1153" s="55" t="s">
        <v>20</v>
      </c>
      <c r="O1153" s="313" t="s">
        <v>2489</v>
      </c>
      <c r="P1153" s="43"/>
      <c r="Q1153" s="43"/>
      <c r="R1153" s="43"/>
      <c r="S1153" s="43"/>
      <c r="T1153" s="43"/>
    </row>
    <row r="1154" spans="1:21" ht="15" hidden="1" customHeight="1" x14ac:dyDescent="0.25">
      <c r="A1154" s="74">
        <v>1146</v>
      </c>
      <c r="B1154" s="74" t="s">
        <v>2356</v>
      </c>
      <c r="C1154" s="43">
        <v>2</v>
      </c>
      <c r="D1154" s="529"/>
      <c r="E1154" s="60"/>
      <c r="F1154" s="43" t="s">
        <v>2357</v>
      </c>
      <c r="G1154" s="87">
        <v>42252</v>
      </c>
      <c r="H1154" s="55">
        <v>42252</v>
      </c>
      <c r="I1154" s="68">
        <v>700</v>
      </c>
      <c r="J1154" s="205">
        <v>840</v>
      </c>
      <c r="K1154" s="205"/>
      <c r="L1154" s="43" t="s">
        <v>727</v>
      </c>
      <c r="M1154" s="55">
        <v>42262</v>
      </c>
      <c r="N1154" s="55">
        <v>42284</v>
      </c>
      <c r="O1154" s="313" t="s">
        <v>2358</v>
      </c>
      <c r="P1154" s="43"/>
      <c r="Q1154" s="43"/>
      <c r="R1154" s="43"/>
      <c r="S1154" s="43"/>
      <c r="T1154" s="43" t="s">
        <v>1</v>
      </c>
    </row>
    <row r="1155" spans="1:21" ht="15" hidden="1" customHeight="1" x14ac:dyDescent="0.25">
      <c r="A1155" s="74">
        <v>1147</v>
      </c>
      <c r="B1155" s="74" t="s">
        <v>5227</v>
      </c>
      <c r="C1155" s="43" t="s">
        <v>2359</v>
      </c>
      <c r="D1155" s="529"/>
      <c r="E1155" s="60"/>
      <c r="F1155" s="43" t="s">
        <v>2360</v>
      </c>
      <c r="G1155" s="87">
        <v>42248</v>
      </c>
      <c r="H1155" s="55">
        <v>42248</v>
      </c>
      <c r="I1155" s="68">
        <v>58.55</v>
      </c>
      <c r="J1155" s="205">
        <v>70.260000000000005</v>
      </c>
      <c r="K1155" s="205"/>
      <c r="L1155" s="43" t="s">
        <v>34</v>
      </c>
      <c r="M1155" s="55">
        <v>42254</v>
      </c>
      <c r="N1155" s="55" t="s">
        <v>20</v>
      </c>
      <c r="O1155" s="313" t="s">
        <v>2361</v>
      </c>
      <c r="P1155" s="43"/>
      <c r="Q1155" s="43"/>
      <c r="R1155" s="43"/>
      <c r="S1155" s="43"/>
      <c r="T1155" s="43"/>
    </row>
    <row r="1156" spans="1:21" ht="15" hidden="1" customHeight="1" x14ac:dyDescent="0.25">
      <c r="A1156" s="74">
        <v>1148</v>
      </c>
      <c r="B1156" s="74" t="s">
        <v>880</v>
      </c>
      <c r="C1156" s="43" t="s">
        <v>2363</v>
      </c>
      <c r="D1156" s="529"/>
      <c r="E1156" s="60"/>
      <c r="F1156" s="43" t="s">
        <v>2364</v>
      </c>
      <c r="G1156" s="87">
        <v>42256</v>
      </c>
      <c r="H1156" s="55">
        <v>42256</v>
      </c>
      <c r="I1156" s="68">
        <v>920</v>
      </c>
      <c r="J1156" s="205">
        <v>1104</v>
      </c>
      <c r="K1156" s="205"/>
      <c r="L1156" s="43" t="s">
        <v>727</v>
      </c>
      <c r="M1156" s="55">
        <v>42323</v>
      </c>
      <c r="N1156" s="55">
        <v>42344</v>
      </c>
      <c r="O1156" s="313" t="s">
        <v>2365</v>
      </c>
      <c r="P1156" s="43"/>
      <c r="Q1156" s="43"/>
      <c r="R1156" s="43"/>
      <c r="S1156" s="43"/>
      <c r="T1156" s="43" t="s">
        <v>1</v>
      </c>
    </row>
    <row r="1157" spans="1:21" ht="15" hidden="1" customHeight="1" x14ac:dyDescent="0.25">
      <c r="A1157" s="74">
        <v>1149</v>
      </c>
      <c r="B1157" s="74" t="s">
        <v>1665</v>
      </c>
      <c r="C1157" s="43" t="s">
        <v>2366</v>
      </c>
      <c r="D1157" s="529"/>
      <c r="E1157" s="60"/>
      <c r="F1157" s="43" t="s">
        <v>2367</v>
      </c>
      <c r="G1157" s="87">
        <v>42203</v>
      </c>
      <c r="H1157" s="55">
        <v>42203</v>
      </c>
      <c r="I1157" s="68">
        <v>17459</v>
      </c>
      <c r="J1157" s="205">
        <v>17459</v>
      </c>
      <c r="K1157" s="205"/>
      <c r="L1157" s="43" t="s">
        <v>727</v>
      </c>
      <c r="M1157" s="55">
        <v>42262</v>
      </c>
      <c r="N1157" s="55">
        <v>42300</v>
      </c>
      <c r="O1157" s="313" t="s">
        <v>2369</v>
      </c>
      <c r="P1157" s="43"/>
      <c r="Q1157" s="43"/>
      <c r="R1157" s="43"/>
      <c r="S1157" s="43"/>
      <c r="T1157" s="43"/>
    </row>
    <row r="1158" spans="1:21" ht="15" hidden="1" customHeight="1" x14ac:dyDescent="0.25">
      <c r="A1158" s="74">
        <v>1150</v>
      </c>
      <c r="B1158" s="74" t="s">
        <v>1665</v>
      </c>
      <c r="C1158" s="43" t="s">
        <v>2954</v>
      </c>
      <c r="D1158" s="529"/>
      <c r="E1158" s="60"/>
      <c r="F1158" s="43" t="s">
        <v>2368</v>
      </c>
      <c r="G1158" s="87">
        <v>42228</v>
      </c>
      <c r="H1158" s="55">
        <v>42228</v>
      </c>
      <c r="I1158" s="68">
        <v>14378</v>
      </c>
      <c r="J1158" s="205">
        <v>14378</v>
      </c>
      <c r="K1158" s="205"/>
      <c r="L1158" s="43" t="s">
        <v>727</v>
      </c>
      <c r="M1158" s="55">
        <v>42292</v>
      </c>
      <c r="N1158" s="55">
        <v>42354</v>
      </c>
      <c r="O1158" s="313" t="s">
        <v>2953</v>
      </c>
      <c r="P1158" s="43"/>
      <c r="Q1158" s="43"/>
      <c r="R1158" s="43"/>
      <c r="S1158" s="43"/>
      <c r="T1158" s="43"/>
    </row>
    <row r="1159" spans="1:21" ht="15" hidden="1" customHeight="1" x14ac:dyDescent="0.25">
      <c r="A1159" s="74">
        <v>1151</v>
      </c>
      <c r="B1159" s="74" t="s">
        <v>441</v>
      </c>
      <c r="C1159" s="43">
        <v>7734</v>
      </c>
      <c r="D1159" s="529"/>
      <c r="E1159" s="60"/>
      <c r="F1159" s="43" t="s">
        <v>2370</v>
      </c>
      <c r="G1159" s="87">
        <v>42255</v>
      </c>
      <c r="H1159" s="55">
        <v>42255</v>
      </c>
      <c r="I1159" s="68">
        <v>385.35</v>
      </c>
      <c r="J1159" s="205">
        <v>462.42</v>
      </c>
      <c r="K1159" s="205"/>
      <c r="L1159" s="43" t="s">
        <v>16</v>
      </c>
      <c r="M1159" s="55">
        <v>42277</v>
      </c>
      <c r="N1159" s="122">
        <v>42292</v>
      </c>
      <c r="O1159" s="313" t="s">
        <v>2371</v>
      </c>
      <c r="P1159" s="49">
        <v>462.42</v>
      </c>
      <c r="Q1159" s="319"/>
      <c r="R1159" s="319"/>
      <c r="S1159" s="43"/>
      <c r="T1159" s="43"/>
    </row>
    <row r="1160" spans="1:21" s="69" customFormat="1" ht="15" hidden="1" customHeight="1" x14ac:dyDescent="0.25">
      <c r="A1160" s="74">
        <v>1152</v>
      </c>
      <c r="B1160" s="74" t="s">
        <v>48</v>
      </c>
      <c r="C1160" s="43">
        <v>232</v>
      </c>
      <c r="D1160" s="529"/>
      <c r="E1160" s="60"/>
      <c r="F1160" s="43" t="s">
        <v>2372</v>
      </c>
      <c r="G1160" s="87">
        <v>42258</v>
      </c>
      <c r="H1160" s="55">
        <v>42258</v>
      </c>
      <c r="I1160" s="68">
        <v>407.2</v>
      </c>
      <c r="J1160" s="205">
        <v>448.7</v>
      </c>
      <c r="K1160" s="205"/>
      <c r="L1160" s="43" t="s">
        <v>16</v>
      </c>
      <c r="M1160" s="55">
        <v>42292</v>
      </c>
      <c r="N1160" s="55">
        <v>42320</v>
      </c>
      <c r="O1160" s="313" t="s">
        <v>2373</v>
      </c>
      <c r="P1160" s="43"/>
      <c r="Q1160" s="43"/>
      <c r="R1160" s="43"/>
      <c r="S1160" s="43"/>
      <c r="T1160" s="43"/>
    </row>
    <row r="1161" spans="1:21" ht="30" hidden="1" customHeight="1" x14ac:dyDescent="0.25">
      <c r="A1161" s="74">
        <v>1153</v>
      </c>
      <c r="B1161" s="74" t="s">
        <v>90</v>
      </c>
      <c r="C1161" s="43" t="s">
        <v>2375</v>
      </c>
      <c r="D1161" s="529"/>
      <c r="E1161" s="60"/>
      <c r="F1161" s="43" t="s">
        <v>2262</v>
      </c>
      <c r="G1161" s="87">
        <v>42247</v>
      </c>
      <c r="H1161" s="55">
        <v>42247</v>
      </c>
      <c r="I1161" s="68">
        <v>29585</v>
      </c>
      <c r="J1161" s="205">
        <v>29585</v>
      </c>
      <c r="K1161" s="205"/>
      <c r="L1161" s="43" t="s">
        <v>16</v>
      </c>
      <c r="M1161" s="55">
        <v>42323</v>
      </c>
      <c r="N1161" s="55">
        <v>42308</v>
      </c>
      <c r="O1161" s="313" t="s">
        <v>2376</v>
      </c>
      <c r="P1161" s="43"/>
      <c r="Q1161" s="43"/>
      <c r="R1161" s="43"/>
      <c r="S1161" s="43"/>
      <c r="T1161" s="43"/>
    </row>
    <row r="1162" spans="1:21" ht="30" hidden="1" customHeight="1" x14ac:dyDescent="0.25">
      <c r="A1162" s="74">
        <v>1154</v>
      </c>
      <c r="B1162" s="74" t="s">
        <v>90</v>
      </c>
      <c r="C1162" s="43" t="s">
        <v>2377</v>
      </c>
      <c r="D1162" s="529"/>
      <c r="E1162" s="60"/>
      <c r="F1162" s="43" t="s">
        <v>2261</v>
      </c>
      <c r="G1162" s="87">
        <v>42247</v>
      </c>
      <c r="H1162" s="55">
        <v>42247</v>
      </c>
      <c r="I1162" s="68">
        <v>17746</v>
      </c>
      <c r="J1162" s="205">
        <v>17746</v>
      </c>
      <c r="K1162" s="205"/>
      <c r="L1162" s="43" t="s">
        <v>727</v>
      </c>
      <c r="M1162" s="55">
        <v>42323</v>
      </c>
      <c r="N1162" s="55">
        <v>42374</v>
      </c>
      <c r="O1162" s="313" t="s">
        <v>2378</v>
      </c>
      <c r="P1162" s="43"/>
      <c r="Q1162" s="43"/>
      <c r="R1162" s="43"/>
      <c r="S1162" s="43"/>
      <c r="T1162" s="43"/>
    </row>
    <row r="1163" spans="1:21" ht="30" hidden="1" customHeight="1" x14ac:dyDescent="0.25">
      <c r="A1163" s="74">
        <v>1155</v>
      </c>
      <c r="B1163" s="74" t="s">
        <v>90</v>
      </c>
      <c r="C1163" s="43" t="s">
        <v>2379</v>
      </c>
      <c r="D1163" s="529"/>
      <c r="E1163" s="60"/>
      <c r="F1163" s="43" t="s">
        <v>2264</v>
      </c>
      <c r="G1163" s="87">
        <v>42247</v>
      </c>
      <c r="H1163" s="55">
        <v>42247</v>
      </c>
      <c r="I1163" s="68">
        <v>19885</v>
      </c>
      <c r="J1163" s="205">
        <v>19885</v>
      </c>
      <c r="K1163" s="205"/>
      <c r="L1163" s="43" t="s">
        <v>16</v>
      </c>
      <c r="M1163" s="55">
        <v>42323</v>
      </c>
      <c r="N1163" s="55">
        <v>42308</v>
      </c>
      <c r="O1163" s="313" t="s">
        <v>2380</v>
      </c>
      <c r="P1163" s="43"/>
      <c r="Q1163" s="43"/>
      <c r="R1163" s="43"/>
      <c r="S1163" s="43"/>
      <c r="T1163" s="43"/>
    </row>
    <row r="1164" spans="1:21" ht="30" hidden="1" customHeight="1" x14ac:dyDescent="0.25">
      <c r="A1164" s="74">
        <v>1156</v>
      </c>
      <c r="B1164" s="74" t="s">
        <v>90</v>
      </c>
      <c r="C1164" s="43" t="s">
        <v>2381</v>
      </c>
      <c r="D1164" s="529"/>
      <c r="E1164" s="60"/>
      <c r="F1164" s="43" t="s">
        <v>2382</v>
      </c>
      <c r="G1164" s="87">
        <v>42247</v>
      </c>
      <c r="H1164" s="55">
        <v>42247</v>
      </c>
      <c r="I1164" s="68">
        <v>1910.87</v>
      </c>
      <c r="J1164" s="205">
        <v>1910.87</v>
      </c>
      <c r="K1164" s="205"/>
      <c r="L1164" s="43" t="s">
        <v>727</v>
      </c>
      <c r="M1164" s="55">
        <v>42323</v>
      </c>
      <c r="N1164" s="55">
        <v>42374</v>
      </c>
      <c r="O1164" s="313" t="s">
        <v>2383</v>
      </c>
      <c r="P1164" s="43"/>
      <c r="Q1164" s="43"/>
      <c r="R1164" s="43"/>
      <c r="S1164" s="43"/>
      <c r="T1164" s="43"/>
    </row>
    <row r="1165" spans="1:21" ht="15" hidden="1" customHeight="1" x14ac:dyDescent="0.25">
      <c r="A1165" s="74">
        <v>1157</v>
      </c>
      <c r="B1165" s="74" t="s">
        <v>1408</v>
      </c>
      <c r="C1165" s="43" t="s">
        <v>2386</v>
      </c>
      <c r="D1165" s="529"/>
      <c r="E1165" s="60"/>
      <c r="F1165" s="43" t="s">
        <v>2387</v>
      </c>
      <c r="G1165" s="87">
        <v>42265</v>
      </c>
      <c r="H1165" s="55">
        <v>42265</v>
      </c>
      <c r="I1165" s="137">
        <f>+J1165*0.873274</f>
        <v>2980.24837802</v>
      </c>
      <c r="J1165" s="381">
        <v>3412.73</v>
      </c>
      <c r="K1165" s="381"/>
      <c r="L1165" s="43" t="s">
        <v>16</v>
      </c>
      <c r="M1165" s="55">
        <v>42277</v>
      </c>
      <c r="N1165" s="122">
        <v>42292</v>
      </c>
      <c r="O1165" s="313" t="s">
        <v>2388</v>
      </c>
      <c r="P1165" s="43"/>
      <c r="Q1165" s="43"/>
      <c r="R1165" s="43"/>
      <c r="S1165" s="43"/>
      <c r="T1165" s="43"/>
      <c r="U1165" s="66" t="s">
        <v>1</v>
      </c>
    </row>
    <row r="1166" spans="1:21" ht="15" hidden="1" customHeight="1" x14ac:dyDescent="0.25">
      <c r="A1166" s="74">
        <v>1158</v>
      </c>
      <c r="B1166" s="74" t="s">
        <v>36</v>
      </c>
      <c r="C1166" s="43" t="s">
        <v>2389</v>
      </c>
      <c r="D1166" s="529"/>
      <c r="E1166" s="60"/>
      <c r="F1166" s="43" t="s">
        <v>2390</v>
      </c>
      <c r="G1166" s="87">
        <v>42262</v>
      </c>
      <c r="H1166" s="55">
        <v>42262</v>
      </c>
      <c r="I1166" s="68">
        <v>80</v>
      </c>
      <c r="J1166" s="205">
        <v>96</v>
      </c>
      <c r="K1166" s="205"/>
      <c r="L1166" s="43" t="s">
        <v>34</v>
      </c>
      <c r="M1166" s="55">
        <v>42272</v>
      </c>
      <c r="N1166" s="55" t="s">
        <v>20</v>
      </c>
      <c r="O1166" s="313" t="s">
        <v>2391</v>
      </c>
      <c r="P1166" s="43"/>
      <c r="Q1166" s="43"/>
      <c r="R1166" s="43"/>
      <c r="S1166" s="43"/>
      <c r="T1166" s="43"/>
    </row>
    <row r="1167" spans="1:21" ht="15" hidden="1" customHeight="1" x14ac:dyDescent="0.25">
      <c r="A1167" s="74">
        <v>1159</v>
      </c>
      <c r="B1167" s="74" t="s">
        <v>36</v>
      </c>
      <c r="C1167" s="43">
        <v>43958618</v>
      </c>
      <c r="D1167" s="529"/>
      <c r="E1167" s="60"/>
      <c r="F1167" s="43" t="s">
        <v>2394</v>
      </c>
      <c r="G1167" s="87">
        <v>42247</v>
      </c>
      <c r="H1167" s="55">
        <v>42247</v>
      </c>
      <c r="I1167" s="68">
        <v>816.92</v>
      </c>
      <c r="J1167" s="205">
        <v>977.1</v>
      </c>
      <c r="K1167" s="205"/>
      <c r="L1167" s="43" t="s">
        <v>34</v>
      </c>
      <c r="M1167" s="55">
        <v>42281</v>
      </c>
      <c r="N1167" s="55" t="s">
        <v>20</v>
      </c>
      <c r="O1167" s="313" t="s">
        <v>2395</v>
      </c>
      <c r="P1167" s="43"/>
      <c r="Q1167" s="43"/>
      <c r="R1167" s="43"/>
      <c r="S1167" s="43"/>
      <c r="T1167" s="43"/>
    </row>
    <row r="1168" spans="1:21" ht="30" hidden="1" customHeight="1" x14ac:dyDescent="0.25">
      <c r="A1168" s="74">
        <v>1160</v>
      </c>
      <c r="B1168" s="74" t="s">
        <v>35</v>
      </c>
      <c r="C1168" s="43" t="s">
        <v>2021</v>
      </c>
      <c r="D1168" s="529"/>
      <c r="E1168" s="60"/>
      <c r="F1168" s="43" t="s">
        <v>3842</v>
      </c>
      <c r="G1168" s="87">
        <v>42251</v>
      </c>
      <c r="H1168" s="55">
        <v>42251</v>
      </c>
      <c r="I1168" s="68">
        <v>377.69</v>
      </c>
      <c r="J1168" s="205">
        <v>377.69</v>
      </c>
      <c r="K1168" s="205"/>
      <c r="L1168" s="43" t="s">
        <v>16</v>
      </c>
      <c r="M1168" s="55">
        <v>42278</v>
      </c>
      <c r="N1168" s="122">
        <v>42298</v>
      </c>
      <c r="O1168" s="313" t="s">
        <v>2397</v>
      </c>
      <c r="P1168" s="43"/>
      <c r="Q1168" s="43"/>
      <c r="R1168" s="43"/>
      <c r="S1168" s="43"/>
      <c r="T1168" s="43"/>
    </row>
    <row r="1169" spans="1:20" s="69" customFormat="1" ht="60" hidden="1" customHeight="1" x14ac:dyDescent="0.25">
      <c r="A1169" s="498">
        <v>1161</v>
      </c>
      <c r="B1169" s="498" t="s">
        <v>35</v>
      </c>
      <c r="C1169" s="499" t="s">
        <v>3470</v>
      </c>
      <c r="D1169" s="602"/>
      <c r="E1169" s="500"/>
      <c r="F1169" s="499" t="s">
        <v>3835</v>
      </c>
      <c r="G1169" s="508">
        <v>42251</v>
      </c>
      <c r="H1169" s="501">
        <v>42251</v>
      </c>
      <c r="I1169" s="502">
        <v>18030.849999999999</v>
      </c>
      <c r="J1169" s="503">
        <v>18030.849999999999</v>
      </c>
      <c r="K1169" s="503"/>
      <c r="L1169" s="499" t="s">
        <v>28</v>
      </c>
      <c r="M1169" s="504" t="s">
        <v>3391</v>
      </c>
      <c r="N1169" s="504" t="s">
        <v>3391</v>
      </c>
      <c r="O1169" s="505" t="s">
        <v>3392</v>
      </c>
      <c r="P1169" s="499"/>
      <c r="Q1169" s="499"/>
      <c r="R1169" s="499"/>
      <c r="S1169" s="499"/>
      <c r="T1169" s="499"/>
    </row>
    <row r="1170" spans="1:20" ht="30" hidden="1" customHeight="1" x14ac:dyDescent="0.25">
      <c r="A1170" s="74">
        <v>1162</v>
      </c>
      <c r="B1170" s="74" t="s">
        <v>35</v>
      </c>
      <c r="C1170" s="43" t="s">
        <v>2022</v>
      </c>
      <c r="D1170" s="529"/>
      <c r="E1170" s="60"/>
      <c r="F1170" s="43" t="s">
        <v>3822</v>
      </c>
      <c r="G1170" s="87">
        <v>42251</v>
      </c>
      <c r="H1170" s="55">
        <v>42251</v>
      </c>
      <c r="I1170" s="68">
        <v>924.81</v>
      </c>
      <c r="J1170" s="205">
        <v>924.81</v>
      </c>
      <c r="K1170" s="205"/>
      <c r="L1170" s="43" t="s">
        <v>16</v>
      </c>
      <c r="M1170" s="55">
        <v>42278</v>
      </c>
      <c r="N1170" s="122">
        <v>42298</v>
      </c>
      <c r="O1170" s="313" t="s">
        <v>2398</v>
      </c>
      <c r="P1170" s="43"/>
      <c r="Q1170" s="43"/>
      <c r="R1170" s="43"/>
      <c r="S1170" s="43"/>
      <c r="T1170" s="43"/>
    </row>
    <row r="1171" spans="1:20" s="69" customFormat="1" ht="15" hidden="1" customHeight="1" x14ac:dyDescent="0.25">
      <c r="A1171" s="74">
        <v>1163</v>
      </c>
      <c r="B1171" s="74" t="s">
        <v>30</v>
      </c>
      <c r="C1171" s="43" t="s">
        <v>2399</v>
      </c>
      <c r="D1171" s="529"/>
      <c r="E1171" s="60"/>
      <c r="F1171" s="43" t="s">
        <v>2400</v>
      </c>
      <c r="G1171" s="87">
        <v>42277</v>
      </c>
      <c r="H1171" s="55">
        <v>42277</v>
      </c>
      <c r="I1171" s="68">
        <v>61.22</v>
      </c>
      <c r="J1171" s="205">
        <v>61.22</v>
      </c>
      <c r="K1171" s="205"/>
      <c r="L1171" s="43" t="s">
        <v>16</v>
      </c>
      <c r="M1171" s="55">
        <v>42308</v>
      </c>
      <c r="N1171" s="55">
        <v>42320</v>
      </c>
      <c r="O1171" s="313" t="s">
        <v>2401</v>
      </c>
      <c r="P1171" s="43"/>
      <c r="Q1171" s="43"/>
      <c r="R1171" s="43"/>
      <c r="S1171" s="43"/>
      <c r="T1171" s="43"/>
    </row>
    <row r="1172" spans="1:20" ht="15" hidden="1" customHeight="1" x14ac:dyDescent="0.25">
      <c r="A1172" s="74">
        <v>1164</v>
      </c>
      <c r="B1172" s="74" t="s">
        <v>1321</v>
      </c>
      <c r="C1172" s="43">
        <v>10</v>
      </c>
      <c r="D1172" s="529"/>
      <c r="E1172" s="60"/>
      <c r="F1172" s="43" t="s">
        <v>2402</v>
      </c>
      <c r="G1172" s="87">
        <v>42280</v>
      </c>
      <c r="H1172" s="55">
        <v>42280</v>
      </c>
      <c r="I1172" s="68">
        <v>1920</v>
      </c>
      <c r="J1172" s="205">
        <v>1920</v>
      </c>
      <c r="K1172" s="205"/>
      <c r="L1172" s="43" t="s">
        <v>727</v>
      </c>
      <c r="M1172" s="55">
        <v>42292</v>
      </c>
      <c r="N1172" s="55">
        <v>42290</v>
      </c>
      <c r="O1172" s="313" t="s">
        <v>2500</v>
      </c>
      <c r="P1172" s="43"/>
      <c r="Q1172" s="43"/>
      <c r="R1172" s="43"/>
      <c r="S1172" s="43"/>
      <c r="T1172" s="43" t="s">
        <v>1</v>
      </c>
    </row>
    <row r="1173" spans="1:20" ht="15" hidden="1" customHeight="1" x14ac:dyDescent="0.25">
      <c r="A1173" s="74">
        <v>1165</v>
      </c>
      <c r="B1173" s="74" t="s">
        <v>1856</v>
      </c>
      <c r="C1173" s="43" t="s">
        <v>2403</v>
      </c>
      <c r="D1173" s="529"/>
      <c r="E1173" s="60"/>
      <c r="F1173" s="43" t="s">
        <v>2404</v>
      </c>
      <c r="G1173" s="87">
        <v>42258</v>
      </c>
      <c r="H1173" s="55">
        <v>42258</v>
      </c>
      <c r="I1173" s="68">
        <v>1650</v>
      </c>
      <c r="J1173" s="205">
        <v>1650</v>
      </c>
      <c r="K1173" s="205"/>
      <c r="L1173" s="43" t="s">
        <v>16</v>
      </c>
      <c r="M1173" s="55">
        <v>42292</v>
      </c>
      <c r="N1173" s="122">
        <v>42292</v>
      </c>
      <c r="O1173" s="313" t="s">
        <v>2405</v>
      </c>
      <c r="P1173" s="43"/>
      <c r="Q1173" s="43"/>
      <c r="R1173" s="43"/>
      <c r="S1173" s="43"/>
      <c r="T1173" s="43"/>
    </row>
    <row r="1174" spans="1:20" ht="15" hidden="1" customHeight="1" x14ac:dyDescent="0.25">
      <c r="A1174" s="74">
        <v>1166</v>
      </c>
      <c r="B1174" s="74" t="s">
        <v>1229</v>
      </c>
      <c r="C1174" s="43" t="s">
        <v>2408</v>
      </c>
      <c r="D1174" s="529">
        <v>3072015</v>
      </c>
      <c r="E1174" s="60"/>
      <c r="F1174" s="43" t="s">
        <v>2409</v>
      </c>
      <c r="G1174" s="87">
        <v>42271</v>
      </c>
      <c r="H1174" s="55">
        <v>42271</v>
      </c>
      <c r="I1174" s="68">
        <v>198</v>
      </c>
      <c r="J1174" s="205">
        <v>237.6</v>
      </c>
      <c r="K1174" s="205"/>
      <c r="L1174" s="43" t="s">
        <v>727</v>
      </c>
      <c r="M1174" s="55">
        <v>42308</v>
      </c>
      <c r="N1174" s="55">
        <v>42318</v>
      </c>
      <c r="O1174" s="313" t="s">
        <v>2410</v>
      </c>
      <c r="P1174" s="43"/>
      <c r="Q1174" s="43"/>
      <c r="R1174" s="43"/>
      <c r="S1174" s="43"/>
      <c r="T1174" s="43" t="s">
        <v>1</v>
      </c>
    </row>
    <row r="1175" spans="1:20" ht="30" hidden="1" customHeight="1" x14ac:dyDescent="0.25">
      <c r="A1175" s="74">
        <v>1167</v>
      </c>
      <c r="B1175" s="74" t="s">
        <v>2411</v>
      </c>
      <c r="C1175" s="43">
        <v>10</v>
      </c>
      <c r="D1175" s="529"/>
      <c r="E1175" s="60"/>
      <c r="F1175" s="43" t="s">
        <v>2412</v>
      </c>
      <c r="G1175" s="87">
        <v>42282</v>
      </c>
      <c r="H1175" s="55">
        <v>42282</v>
      </c>
      <c r="I1175" s="68">
        <v>786.5</v>
      </c>
      <c r="J1175" s="205">
        <v>786.5</v>
      </c>
      <c r="K1175" s="205"/>
      <c r="L1175" s="43" t="s">
        <v>16</v>
      </c>
      <c r="M1175" s="55">
        <v>42292</v>
      </c>
      <c r="N1175" s="122">
        <v>42292</v>
      </c>
      <c r="O1175" s="313" t="s">
        <v>2413</v>
      </c>
      <c r="P1175" s="49">
        <v>786.5</v>
      </c>
      <c r="Q1175" s="49"/>
      <c r="R1175" s="49"/>
      <c r="S1175" s="43"/>
      <c r="T1175" s="43"/>
    </row>
    <row r="1176" spans="1:20" ht="15" hidden="1" customHeight="1" x14ac:dyDescent="0.25">
      <c r="A1176" s="74">
        <v>1168</v>
      </c>
      <c r="B1176" s="74" t="s">
        <v>2411</v>
      </c>
      <c r="C1176" s="43">
        <v>11</v>
      </c>
      <c r="D1176" s="529"/>
      <c r="E1176" s="60"/>
      <c r="F1176" s="43" t="s">
        <v>2414</v>
      </c>
      <c r="G1176" s="87">
        <v>42282</v>
      </c>
      <c r="H1176" s="55">
        <v>42282</v>
      </c>
      <c r="I1176" s="68">
        <v>225</v>
      </c>
      <c r="J1176" s="205">
        <v>225</v>
      </c>
      <c r="K1176" s="205"/>
      <c r="L1176" s="43" t="s">
        <v>16</v>
      </c>
      <c r="M1176" s="55">
        <v>42292</v>
      </c>
      <c r="N1176" s="122">
        <v>42292</v>
      </c>
      <c r="O1176" s="313" t="s">
        <v>2415</v>
      </c>
      <c r="P1176" s="43"/>
      <c r="Q1176" s="43"/>
      <c r="R1176" s="43"/>
      <c r="S1176" s="43"/>
      <c r="T1176" s="43"/>
    </row>
    <row r="1177" spans="1:20" ht="15" hidden="1" customHeight="1" x14ac:dyDescent="0.25">
      <c r="A1177" s="74">
        <v>1169</v>
      </c>
      <c r="B1177" s="74" t="s">
        <v>2411</v>
      </c>
      <c r="C1177" s="43">
        <v>12</v>
      </c>
      <c r="D1177" s="529"/>
      <c r="E1177" s="60"/>
      <c r="F1177" s="43" t="s">
        <v>2416</v>
      </c>
      <c r="G1177" s="87">
        <v>42282</v>
      </c>
      <c r="H1177" s="55">
        <v>42282</v>
      </c>
      <c r="I1177" s="68">
        <v>65</v>
      </c>
      <c r="J1177" s="205">
        <v>65</v>
      </c>
      <c r="K1177" s="205"/>
      <c r="L1177" s="43" t="s">
        <v>16</v>
      </c>
      <c r="M1177" s="55">
        <v>42292</v>
      </c>
      <c r="N1177" s="122">
        <v>42292</v>
      </c>
      <c r="O1177" s="313" t="s">
        <v>2417</v>
      </c>
      <c r="P1177" s="49">
        <v>65</v>
      </c>
      <c r="Q1177" s="49"/>
      <c r="R1177" s="49"/>
      <c r="S1177" s="43"/>
      <c r="T1177" s="43"/>
    </row>
    <row r="1178" spans="1:20" ht="60" hidden="1" customHeight="1" x14ac:dyDescent="0.25">
      <c r="A1178" s="74">
        <v>1170</v>
      </c>
      <c r="B1178" s="74" t="s">
        <v>448</v>
      </c>
      <c r="C1178" s="43">
        <v>55160649</v>
      </c>
      <c r="D1178" s="529"/>
      <c r="E1178" s="60"/>
      <c r="F1178" s="43" t="s">
        <v>2418</v>
      </c>
      <c r="G1178" s="87">
        <v>42272</v>
      </c>
      <c r="H1178" s="55">
        <v>42272</v>
      </c>
      <c r="I1178" s="68">
        <v>760.15</v>
      </c>
      <c r="J1178" s="205">
        <v>889.11</v>
      </c>
      <c r="K1178" s="205"/>
      <c r="L1178" s="43" t="s">
        <v>4157</v>
      </c>
      <c r="M1178" s="55">
        <v>42284</v>
      </c>
      <c r="N1178" s="55" t="s">
        <v>3391</v>
      </c>
      <c r="O1178" s="313" t="s">
        <v>2419</v>
      </c>
      <c r="P1178" s="43"/>
      <c r="Q1178" s="43"/>
      <c r="R1178" s="43"/>
      <c r="S1178" s="43"/>
      <c r="T1178" s="43"/>
    </row>
    <row r="1179" spans="1:20" s="69" customFormat="1" ht="15" hidden="1" customHeight="1" x14ac:dyDescent="0.25">
      <c r="A1179" s="74">
        <v>1171</v>
      </c>
      <c r="B1179" s="74" t="s">
        <v>500</v>
      </c>
      <c r="C1179" s="43" t="s">
        <v>2420</v>
      </c>
      <c r="D1179" s="529"/>
      <c r="E1179" s="60"/>
      <c r="F1179" s="43" t="s">
        <v>2421</v>
      </c>
      <c r="G1179" s="87">
        <v>42279</v>
      </c>
      <c r="H1179" s="55">
        <v>42279</v>
      </c>
      <c r="I1179" s="68">
        <v>1718.7</v>
      </c>
      <c r="J1179" s="205">
        <v>2062.44</v>
      </c>
      <c r="K1179" s="205"/>
      <c r="L1179" s="43" t="s">
        <v>16</v>
      </c>
      <c r="M1179" s="55">
        <v>42292</v>
      </c>
      <c r="N1179" s="55">
        <v>42320</v>
      </c>
      <c r="O1179" s="313" t="s">
        <v>2422</v>
      </c>
      <c r="P1179" s="43"/>
      <c r="Q1179" s="43"/>
      <c r="R1179" s="43"/>
      <c r="S1179" s="43"/>
      <c r="T1179" s="43"/>
    </row>
    <row r="1180" spans="1:20" ht="30" hidden="1" customHeight="1" x14ac:dyDescent="0.25">
      <c r="A1180" s="74">
        <v>1172</v>
      </c>
      <c r="B1180" s="74" t="s">
        <v>3994</v>
      </c>
      <c r="C1180" s="416">
        <v>2015014</v>
      </c>
      <c r="D1180" s="529"/>
      <c r="E1180" s="60"/>
      <c r="F1180" s="43" t="s">
        <v>2423</v>
      </c>
      <c r="G1180" s="87">
        <v>42282</v>
      </c>
      <c r="H1180" s="55">
        <v>42282</v>
      </c>
      <c r="I1180" s="68">
        <v>450</v>
      </c>
      <c r="J1180" s="205">
        <v>450</v>
      </c>
      <c r="K1180" s="205"/>
      <c r="L1180" s="43" t="s">
        <v>727</v>
      </c>
      <c r="M1180" s="55">
        <v>42292</v>
      </c>
      <c r="N1180" s="55">
        <v>42318</v>
      </c>
      <c r="O1180" s="313" t="s">
        <v>2424</v>
      </c>
      <c r="P1180" s="43"/>
      <c r="Q1180" s="43"/>
      <c r="R1180" s="43"/>
      <c r="S1180" s="43"/>
      <c r="T1180" s="43" t="s">
        <v>1</v>
      </c>
    </row>
    <row r="1181" spans="1:20" ht="30" hidden="1" customHeight="1" x14ac:dyDescent="0.25">
      <c r="A1181" s="74">
        <v>1173</v>
      </c>
      <c r="B1181" s="74" t="s">
        <v>4413</v>
      </c>
      <c r="C1181" s="43">
        <v>34105565</v>
      </c>
      <c r="D1181" s="529"/>
      <c r="E1181" s="60"/>
      <c r="F1181" s="43" t="s">
        <v>1591</v>
      </c>
      <c r="G1181" s="87">
        <v>42271</v>
      </c>
      <c r="H1181" s="55">
        <v>42271</v>
      </c>
      <c r="I1181" s="68">
        <v>1022.25</v>
      </c>
      <c r="J1181" s="205">
        <v>1226.7</v>
      </c>
      <c r="K1181" s="205"/>
      <c r="L1181" s="43" t="s">
        <v>34</v>
      </c>
      <c r="M1181" s="55">
        <v>42277</v>
      </c>
      <c r="N1181" s="55" t="s">
        <v>20</v>
      </c>
      <c r="O1181" s="313" t="s">
        <v>2425</v>
      </c>
      <c r="P1181" s="43"/>
      <c r="Q1181" s="43"/>
      <c r="R1181" s="43"/>
      <c r="S1181" s="43"/>
      <c r="T1181" s="43"/>
    </row>
    <row r="1182" spans="1:20" s="69" customFormat="1" ht="15" hidden="1" customHeight="1" x14ac:dyDescent="0.25">
      <c r="A1182" s="74">
        <v>1174</v>
      </c>
      <c r="B1182" s="74" t="s">
        <v>905</v>
      </c>
      <c r="C1182" s="43" t="s">
        <v>2426</v>
      </c>
      <c r="D1182" s="529">
        <v>3152015</v>
      </c>
      <c r="E1182" s="60"/>
      <c r="F1182" s="43" t="s">
        <v>2427</v>
      </c>
      <c r="G1182" s="87">
        <v>42276</v>
      </c>
      <c r="H1182" s="55">
        <v>42276</v>
      </c>
      <c r="I1182" s="68">
        <v>111.1</v>
      </c>
      <c r="J1182" s="205">
        <v>133.32</v>
      </c>
      <c r="K1182" s="205"/>
      <c r="L1182" s="43" t="s">
        <v>16</v>
      </c>
      <c r="M1182" s="55">
        <v>42307</v>
      </c>
      <c r="N1182" s="55">
        <v>42320</v>
      </c>
      <c r="O1182" s="313" t="s">
        <v>2428</v>
      </c>
      <c r="P1182" s="43"/>
      <c r="Q1182" s="43"/>
      <c r="R1182" s="43"/>
      <c r="S1182" s="43"/>
      <c r="T1182" s="43"/>
    </row>
    <row r="1183" spans="1:20" s="69" customFormat="1" ht="15" hidden="1" customHeight="1" x14ac:dyDescent="0.25">
      <c r="A1183" s="74">
        <v>1175</v>
      </c>
      <c r="B1183" s="74" t="s">
        <v>905</v>
      </c>
      <c r="C1183" s="43" t="s">
        <v>2429</v>
      </c>
      <c r="D1183" s="529">
        <v>3132015</v>
      </c>
      <c r="E1183" s="60"/>
      <c r="F1183" s="43" t="s">
        <v>2430</v>
      </c>
      <c r="G1183" s="87">
        <v>42276</v>
      </c>
      <c r="H1183" s="55">
        <v>42276</v>
      </c>
      <c r="I1183" s="68">
        <v>89</v>
      </c>
      <c r="J1183" s="205">
        <v>106.8</v>
      </c>
      <c r="K1183" s="205"/>
      <c r="L1183" s="43" t="s">
        <v>16</v>
      </c>
      <c r="M1183" s="55">
        <v>42307</v>
      </c>
      <c r="N1183" s="55">
        <v>42320</v>
      </c>
      <c r="O1183" s="313" t="s">
        <v>2431</v>
      </c>
      <c r="P1183" s="319">
        <v>106.8</v>
      </c>
      <c r="Q1183" s="319"/>
      <c r="R1183" s="319"/>
      <c r="S1183" s="43"/>
      <c r="T1183" s="43"/>
    </row>
    <row r="1184" spans="1:20" ht="15" hidden="1" customHeight="1" x14ac:dyDescent="0.25">
      <c r="A1184" s="74">
        <v>1176</v>
      </c>
      <c r="B1184" s="74" t="s">
        <v>36</v>
      </c>
      <c r="C1184" s="43" t="s">
        <v>2432</v>
      </c>
      <c r="D1184" s="529"/>
      <c r="E1184" s="60"/>
      <c r="F1184" s="43" t="s">
        <v>2433</v>
      </c>
      <c r="G1184" s="87">
        <v>42278</v>
      </c>
      <c r="H1184" s="55">
        <v>42278</v>
      </c>
      <c r="I1184" s="68">
        <v>67.349999999999994</v>
      </c>
      <c r="J1184" s="205">
        <v>80.819999999999993</v>
      </c>
      <c r="K1184" s="205"/>
      <c r="L1184" s="43" t="s">
        <v>34</v>
      </c>
      <c r="M1184" s="55">
        <v>42278</v>
      </c>
      <c r="N1184" s="55" t="s">
        <v>20</v>
      </c>
      <c r="O1184" s="313" t="s">
        <v>2434</v>
      </c>
      <c r="P1184" s="43"/>
      <c r="Q1184" s="43"/>
      <c r="R1184" s="43"/>
      <c r="S1184" s="43"/>
      <c r="T1184" s="43"/>
    </row>
    <row r="1185" spans="1:21" ht="15" hidden="1" customHeight="1" x14ac:dyDescent="0.25">
      <c r="A1185" s="74">
        <v>1177</v>
      </c>
      <c r="B1185" s="74" t="s">
        <v>427</v>
      </c>
      <c r="C1185" s="43" t="s">
        <v>2435</v>
      </c>
      <c r="D1185" s="529"/>
      <c r="E1185" s="60"/>
      <c r="F1185" s="43" t="s">
        <v>2436</v>
      </c>
      <c r="G1185" s="87">
        <v>42277</v>
      </c>
      <c r="H1185" s="55">
        <v>42277</v>
      </c>
      <c r="I1185" s="68">
        <v>109</v>
      </c>
      <c r="J1185" s="205">
        <v>130.81</v>
      </c>
      <c r="K1185" s="205"/>
      <c r="L1185" s="43" t="s">
        <v>16</v>
      </c>
      <c r="M1185" s="55">
        <v>42323</v>
      </c>
      <c r="N1185" s="55">
        <v>42341</v>
      </c>
      <c r="O1185" s="313" t="s">
        <v>2437</v>
      </c>
      <c r="P1185" s="43"/>
      <c r="Q1185" s="43"/>
      <c r="R1185" s="43"/>
      <c r="S1185" s="43"/>
      <c r="T1185" s="43"/>
    </row>
    <row r="1186" spans="1:21" s="69" customFormat="1" ht="30" hidden="1" customHeight="1" x14ac:dyDescent="0.25">
      <c r="A1186" s="74">
        <v>1178</v>
      </c>
      <c r="B1186" s="74" t="s">
        <v>59</v>
      </c>
      <c r="C1186" s="43">
        <v>5810315571</v>
      </c>
      <c r="D1186" s="529" t="s">
        <v>2438</v>
      </c>
      <c r="E1186" s="60"/>
      <c r="F1186" s="43" t="s">
        <v>2440</v>
      </c>
      <c r="G1186" s="87">
        <v>42277</v>
      </c>
      <c r="H1186" s="55">
        <v>42277</v>
      </c>
      <c r="I1186" s="68">
        <v>314.2</v>
      </c>
      <c r="J1186" s="205">
        <v>377.04</v>
      </c>
      <c r="K1186" s="205"/>
      <c r="L1186" s="43" t="s">
        <v>16</v>
      </c>
      <c r="M1186" s="55">
        <v>42308</v>
      </c>
      <c r="N1186" s="55">
        <v>42320</v>
      </c>
      <c r="O1186" s="313" t="s">
        <v>2439</v>
      </c>
      <c r="P1186" s="43"/>
      <c r="Q1186" s="43"/>
      <c r="R1186" s="43"/>
      <c r="S1186" s="43"/>
      <c r="T1186" s="43"/>
    </row>
    <row r="1187" spans="1:21" ht="15" hidden="1" customHeight="1" x14ac:dyDescent="0.25">
      <c r="A1187" s="74">
        <v>1179</v>
      </c>
      <c r="B1187" s="74" t="s">
        <v>2356</v>
      </c>
      <c r="C1187" s="43" t="s">
        <v>2441</v>
      </c>
      <c r="D1187" s="529"/>
      <c r="E1187" s="60"/>
      <c r="F1187" s="43" t="s">
        <v>2442</v>
      </c>
      <c r="G1187" s="87">
        <v>42275</v>
      </c>
      <c r="H1187" s="55">
        <v>42275</v>
      </c>
      <c r="I1187" s="68">
        <v>1804.09</v>
      </c>
      <c r="J1187" s="205">
        <v>2164.5</v>
      </c>
      <c r="K1187" s="205"/>
      <c r="L1187" s="43" t="s">
        <v>727</v>
      </c>
      <c r="M1187" s="55">
        <v>42277</v>
      </c>
      <c r="N1187" s="55">
        <v>42284</v>
      </c>
      <c r="O1187" s="313" t="s">
        <v>2443</v>
      </c>
      <c r="P1187" s="43"/>
      <c r="Q1187" s="43"/>
      <c r="R1187" s="43"/>
      <c r="S1187" s="43"/>
      <c r="T1187" s="43" t="s">
        <v>1</v>
      </c>
    </row>
    <row r="1188" spans="1:21" ht="15" hidden="1" customHeight="1" x14ac:dyDescent="0.25">
      <c r="A1188" s="74">
        <v>1180</v>
      </c>
      <c r="B1188" s="74" t="s">
        <v>103</v>
      </c>
      <c r="C1188" s="43">
        <v>210</v>
      </c>
      <c r="D1188" s="529"/>
      <c r="E1188" s="60"/>
      <c r="F1188" s="43" t="s">
        <v>2444</v>
      </c>
      <c r="G1188" s="87">
        <v>42269</v>
      </c>
      <c r="H1188" s="55">
        <v>42269</v>
      </c>
      <c r="I1188" s="68">
        <v>223.6</v>
      </c>
      <c r="J1188" s="205">
        <v>268.32</v>
      </c>
      <c r="K1188" s="205"/>
      <c r="L1188" s="43" t="s">
        <v>727</v>
      </c>
      <c r="M1188" s="55">
        <v>42308</v>
      </c>
      <c r="N1188" s="55">
        <v>42318</v>
      </c>
      <c r="O1188" s="313" t="s">
        <v>2445</v>
      </c>
      <c r="P1188" s="43"/>
      <c r="Q1188" s="43"/>
      <c r="R1188" s="43"/>
      <c r="S1188" s="43"/>
      <c r="T1188" s="43" t="s">
        <v>1</v>
      </c>
    </row>
    <row r="1189" spans="1:21" ht="15" hidden="1" customHeight="1" x14ac:dyDescent="0.25">
      <c r="A1189" s="74">
        <v>1181</v>
      </c>
      <c r="B1189" s="74" t="s">
        <v>163</v>
      </c>
      <c r="C1189" s="43" t="s">
        <v>2447</v>
      </c>
      <c r="D1189" s="529"/>
      <c r="E1189" s="60"/>
      <c r="F1189" s="43" t="s">
        <v>2448</v>
      </c>
      <c r="G1189" s="87">
        <v>42277</v>
      </c>
      <c r="H1189" s="55">
        <v>42277</v>
      </c>
      <c r="I1189" s="68">
        <v>516.6</v>
      </c>
      <c r="J1189" s="205">
        <v>618.66</v>
      </c>
      <c r="K1189" s="205"/>
      <c r="L1189" s="43" t="s">
        <v>727</v>
      </c>
      <c r="M1189" s="55">
        <v>42323</v>
      </c>
      <c r="N1189" s="166">
        <v>42325</v>
      </c>
      <c r="O1189" s="313" t="s">
        <v>2449</v>
      </c>
      <c r="P1189" s="43"/>
      <c r="Q1189" s="43"/>
      <c r="R1189" s="43"/>
      <c r="S1189" s="43"/>
      <c r="T1189" s="43" t="s">
        <v>1</v>
      </c>
    </row>
    <row r="1190" spans="1:21" ht="15" hidden="1" customHeight="1" x14ac:dyDescent="0.25">
      <c r="A1190" s="74">
        <v>1182</v>
      </c>
      <c r="B1190" s="74" t="s">
        <v>2267</v>
      </c>
      <c r="C1190" s="43">
        <v>178359</v>
      </c>
      <c r="D1190" s="529"/>
      <c r="E1190" s="60"/>
      <c r="F1190" s="43" t="s">
        <v>2450</v>
      </c>
      <c r="G1190" s="87">
        <v>42277</v>
      </c>
      <c r="H1190" s="55">
        <v>42277</v>
      </c>
      <c r="I1190" s="68">
        <v>391.46</v>
      </c>
      <c r="J1190" s="205">
        <v>469.75</v>
      </c>
      <c r="K1190" s="205"/>
      <c r="L1190" s="43" t="s">
        <v>727</v>
      </c>
      <c r="M1190" s="55">
        <v>42308</v>
      </c>
      <c r="N1190" s="55">
        <v>42318</v>
      </c>
      <c r="O1190" s="313" t="s">
        <v>2451</v>
      </c>
      <c r="P1190" s="43"/>
      <c r="Q1190" s="43"/>
      <c r="R1190" s="43"/>
      <c r="S1190" s="43"/>
      <c r="T1190" s="43" t="s">
        <v>1</v>
      </c>
    </row>
    <row r="1191" spans="1:21" ht="15" hidden="1" customHeight="1" x14ac:dyDescent="0.25">
      <c r="A1191" s="74">
        <v>1183</v>
      </c>
      <c r="B1191" s="74" t="s">
        <v>39</v>
      </c>
      <c r="C1191" s="43" t="s">
        <v>2453</v>
      </c>
      <c r="D1191" s="529"/>
      <c r="E1191" s="60"/>
      <c r="F1191" s="43" t="s">
        <v>1715</v>
      </c>
      <c r="G1191" s="87">
        <v>42277</v>
      </c>
      <c r="H1191" s="55">
        <v>42277</v>
      </c>
      <c r="I1191" s="68">
        <v>67.319999999999993</v>
      </c>
      <c r="J1191" s="205">
        <v>80.78</v>
      </c>
      <c r="K1191" s="205"/>
      <c r="L1191" s="43" t="s">
        <v>34</v>
      </c>
      <c r="M1191" s="55">
        <v>42287</v>
      </c>
      <c r="N1191" s="55" t="s">
        <v>20</v>
      </c>
      <c r="O1191" s="313" t="s">
        <v>2454</v>
      </c>
      <c r="P1191" s="43"/>
      <c r="Q1191" s="43"/>
      <c r="R1191" s="43"/>
      <c r="S1191" s="43"/>
      <c r="T1191" s="43"/>
    </row>
    <row r="1192" spans="1:21" s="69" customFormat="1" ht="30" hidden="1" customHeight="1" x14ac:dyDescent="0.25">
      <c r="A1192" s="74">
        <v>1184</v>
      </c>
      <c r="B1192" s="74" t="s">
        <v>2150</v>
      </c>
      <c r="C1192" s="43" t="s">
        <v>2455</v>
      </c>
      <c r="D1192" s="529"/>
      <c r="E1192" s="60"/>
      <c r="F1192" s="43" t="s">
        <v>2456</v>
      </c>
      <c r="G1192" s="87">
        <v>42277</v>
      </c>
      <c r="H1192" s="55">
        <v>42277</v>
      </c>
      <c r="I1192" s="413">
        <v>3250000</v>
      </c>
      <c r="J1192" s="206">
        <v>4954.6000000000004</v>
      </c>
      <c r="K1192" s="206"/>
      <c r="L1192" s="43" t="s">
        <v>16</v>
      </c>
      <c r="M1192" s="55">
        <v>42308</v>
      </c>
      <c r="N1192" s="55">
        <v>42317</v>
      </c>
      <c r="O1192" s="313" t="s">
        <v>2457</v>
      </c>
      <c r="P1192" s="43"/>
      <c r="Q1192" s="43"/>
      <c r="R1192" s="43"/>
      <c r="S1192" s="43"/>
      <c r="T1192" s="43"/>
    </row>
    <row r="1193" spans="1:21" ht="90" hidden="1" customHeight="1" x14ac:dyDescent="0.25">
      <c r="A1193" s="74">
        <v>1185</v>
      </c>
      <c r="B1193" s="74" t="s">
        <v>26</v>
      </c>
      <c r="C1193" s="328" t="s">
        <v>2458</v>
      </c>
      <c r="D1193" s="529"/>
      <c r="E1193" s="60"/>
      <c r="F1193" s="146" t="s">
        <v>2459</v>
      </c>
      <c r="G1193" s="87">
        <v>42278</v>
      </c>
      <c r="H1193" s="55">
        <v>42278</v>
      </c>
      <c r="I1193" s="68">
        <v>9260.41</v>
      </c>
      <c r="J1193" s="205">
        <v>9260.41</v>
      </c>
      <c r="K1193" s="205"/>
      <c r="L1193" s="43" t="s">
        <v>16</v>
      </c>
      <c r="M1193" s="55">
        <v>42287</v>
      </c>
      <c r="N1193" s="55">
        <v>42290</v>
      </c>
      <c r="O1193" s="313" t="s">
        <v>2460</v>
      </c>
      <c r="P1193" s="43"/>
      <c r="Q1193" s="43"/>
      <c r="R1193" s="43"/>
      <c r="S1193" s="43"/>
      <c r="T1193" s="319" t="s">
        <v>3317</v>
      </c>
    </row>
    <row r="1194" spans="1:21" ht="15" hidden="1" customHeight="1" x14ac:dyDescent="0.25">
      <c r="A1194" s="74">
        <v>1188</v>
      </c>
      <c r="B1194" s="74" t="s">
        <v>938</v>
      </c>
      <c r="C1194" s="43"/>
      <c r="D1194" s="529"/>
      <c r="E1194" s="60"/>
      <c r="F1194" s="43" t="s">
        <v>2461</v>
      </c>
      <c r="G1194" s="87">
        <v>42278</v>
      </c>
      <c r="H1194" s="55">
        <v>42278</v>
      </c>
      <c r="I1194" s="68">
        <v>1850</v>
      </c>
      <c r="J1194" s="205">
        <v>1850</v>
      </c>
      <c r="K1194" s="205"/>
      <c r="L1194" s="43" t="s">
        <v>16</v>
      </c>
      <c r="M1194" s="55" t="s">
        <v>634</v>
      </c>
      <c r="N1194" s="55">
        <v>42277</v>
      </c>
      <c r="O1194" s="313" t="s">
        <v>2768</v>
      </c>
      <c r="P1194" s="43"/>
      <c r="Q1194" s="43"/>
      <c r="R1194" s="43"/>
      <c r="S1194" s="43"/>
      <c r="T1194" s="43"/>
    </row>
    <row r="1195" spans="1:21" ht="15" hidden="1" customHeight="1" x14ac:dyDescent="0.25">
      <c r="A1195" s="74">
        <v>1189</v>
      </c>
      <c r="B1195" s="74" t="s">
        <v>98</v>
      </c>
      <c r="C1195" s="43">
        <v>2135</v>
      </c>
      <c r="D1195" s="529"/>
      <c r="E1195" s="60"/>
      <c r="F1195" s="43" t="s">
        <v>2462</v>
      </c>
      <c r="G1195" s="87">
        <v>42283</v>
      </c>
      <c r="H1195" s="55">
        <v>42283</v>
      </c>
      <c r="I1195" s="68">
        <v>8014.62</v>
      </c>
      <c r="J1195" s="411">
        <v>9617.5400000000009</v>
      </c>
      <c r="K1195" s="98"/>
      <c r="L1195" s="43" t="s">
        <v>16</v>
      </c>
      <c r="M1195" s="55">
        <v>42292</v>
      </c>
      <c r="N1195" s="122">
        <v>42298</v>
      </c>
      <c r="O1195" s="313" t="s">
        <v>3242</v>
      </c>
      <c r="P1195" s="43"/>
      <c r="Q1195" s="43"/>
      <c r="R1195" s="43"/>
      <c r="S1195" s="43"/>
      <c r="T1195" s="43"/>
    </row>
    <row r="1196" spans="1:21" ht="15" hidden="1" customHeight="1" x14ac:dyDescent="0.25">
      <c r="A1196" s="74">
        <v>1190</v>
      </c>
      <c r="B1196" s="74" t="s">
        <v>2463</v>
      </c>
      <c r="C1196" s="43" t="s">
        <v>2548</v>
      </c>
      <c r="D1196" s="529" t="s">
        <v>2464</v>
      </c>
      <c r="E1196" s="60"/>
      <c r="F1196" s="43" t="s">
        <v>2549</v>
      </c>
      <c r="G1196" s="87">
        <v>42296</v>
      </c>
      <c r="H1196" s="55">
        <v>42296</v>
      </c>
      <c r="I1196" s="68">
        <v>34.880000000000003</v>
      </c>
      <c r="J1196" s="204">
        <v>41.85</v>
      </c>
      <c r="K1196" s="204"/>
      <c r="L1196" s="43" t="s">
        <v>16</v>
      </c>
      <c r="M1196" s="55">
        <v>42292</v>
      </c>
      <c r="N1196" s="122">
        <v>42292</v>
      </c>
      <c r="O1196" s="313" t="s">
        <v>2550</v>
      </c>
      <c r="P1196" s="43"/>
      <c r="Q1196" s="43"/>
      <c r="R1196" s="43"/>
      <c r="S1196" s="43"/>
      <c r="T1196" s="43"/>
    </row>
    <row r="1197" spans="1:21" ht="15" hidden="1" customHeight="1" x14ac:dyDescent="0.25">
      <c r="A1197" s="74">
        <v>1191</v>
      </c>
      <c r="B1197" s="74" t="s">
        <v>69</v>
      </c>
      <c r="C1197" s="43" t="s">
        <v>2465</v>
      </c>
      <c r="D1197" s="529"/>
      <c r="E1197" s="60"/>
      <c r="F1197" s="43" t="s">
        <v>2466</v>
      </c>
      <c r="G1197" s="87">
        <v>42285</v>
      </c>
      <c r="H1197" s="55">
        <v>42285</v>
      </c>
      <c r="I1197" s="68">
        <v>129.6</v>
      </c>
      <c r="J1197" s="204">
        <v>155.52000000000001</v>
      </c>
      <c r="K1197" s="204"/>
      <c r="L1197" s="43" t="s">
        <v>16</v>
      </c>
      <c r="M1197" s="55">
        <v>42292</v>
      </c>
      <c r="N1197" s="122">
        <v>42292</v>
      </c>
      <c r="O1197" s="313" t="s">
        <v>2467</v>
      </c>
      <c r="P1197" s="43"/>
      <c r="Q1197" s="43"/>
      <c r="R1197" s="43"/>
      <c r="S1197" s="43"/>
      <c r="T1197" s="43"/>
    </row>
    <row r="1198" spans="1:21" ht="30" hidden="1" customHeight="1" x14ac:dyDescent="0.25">
      <c r="A1198" s="74">
        <v>1192</v>
      </c>
      <c r="B1198" s="74" t="s">
        <v>1394</v>
      </c>
      <c r="C1198" s="43" t="s">
        <v>2468</v>
      </c>
      <c r="D1198" s="529"/>
      <c r="E1198" s="60"/>
      <c r="F1198" s="146" t="s">
        <v>2469</v>
      </c>
      <c r="G1198" s="87">
        <v>42282</v>
      </c>
      <c r="H1198" s="55">
        <v>42282</v>
      </c>
      <c r="I1198" s="137">
        <f>+J1198*0.88242</f>
        <v>11775.012479999999</v>
      </c>
      <c r="J1198" s="381">
        <v>13344</v>
      </c>
      <c r="K1198" s="381"/>
      <c r="L1198" s="43" t="s">
        <v>16</v>
      </c>
      <c r="M1198" s="55">
        <v>42308</v>
      </c>
      <c r="N1198" s="55">
        <v>42320</v>
      </c>
      <c r="O1198" s="313" t="s">
        <v>2470</v>
      </c>
      <c r="P1198" s="43"/>
      <c r="Q1198" s="43"/>
      <c r="R1198" s="43"/>
      <c r="S1198" s="43"/>
      <c r="T1198" s="43"/>
      <c r="U1198" s="66" t="s">
        <v>1</v>
      </c>
    </row>
    <row r="1199" spans="1:21" ht="30" hidden="1" customHeight="1" x14ac:dyDescent="0.25">
      <c r="A1199" s="74">
        <v>1193</v>
      </c>
      <c r="B1199" s="74" t="s">
        <v>48</v>
      </c>
      <c r="C1199" s="43">
        <v>957</v>
      </c>
      <c r="D1199" s="529"/>
      <c r="E1199" s="60"/>
      <c r="F1199" s="43" t="s">
        <v>2471</v>
      </c>
      <c r="G1199" s="87">
        <v>42286</v>
      </c>
      <c r="H1199" s="55">
        <v>42286</v>
      </c>
      <c r="I1199" s="68">
        <v>326.3</v>
      </c>
      <c r="J1199" s="204">
        <v>358.6</v>
      </c>
      <c r="K1199" s="204"/>
      <c r="L1199" s="43" t="s">
        <v>727</v>
      </c>
      <c r="M1199" s="55">
        <v>42308</v>
      </c>
      <c r="N1199" s="55">
        <v>42318</v>
      </c>
      <c r="O1199" s="313" t="s">
        <v>2472</v>
      </c>
      <c r="P1199" s="43"/>
      <c r="Q1199" s="43"/>
      <c r="R1199" s="43"/>
      <c r="S1199" s="43"/>
      <c r="T1199" s="43" t="s">
        <v>1</v>
      </c>
    </row>
    <row r="1200" spans="1:21" ht="30" hidden="1" customHeight="1" x14ac:dyDescent="0.25">
      <c r="A1200" s="74">
        <v>1194</v>
      </c>
      <c r="B1200" s="74" t="s">
        <v>48</v>
      </c>
      <c r="C1200" s="43">
        <v>962</v>
      </c>
      <c r="D1200" s="529"/>
      <c r="E1200" s="60"/>
      <c r="F1200" s="43" t="s">
        <v>2473</v>
      </c>
      <c r="G1200" s="87">
        <v>42286</v>
      </c>
      <c r="H1200" s="55">
        <v>42286</v>
      </c>
      <c r="I1200" s="68">
        <v>81.8</v>
      </c>
      <c r="J1200" s="204">
        <v>89.9</v>
      </c>
      <c r="K1200" s="204"/>
      <c r="L1200" s="43" t="s">
        <v>727</v>
      </c>
      <c r="M1200" s="55">
        <v>42308</v>
      </c>
      <c r="N1200" s="55">
        <v>42318</v>
      </c>
      <c r="O1200" s="313" t="s">
        <v>2474</v>
      </c>
      <c r="P1200" s="43"/>
      <c r="Q1200" s="43"/>
      <c r="R1200" s="43"/>
      <c r="S1200" s="43"/>
      <c r="T1200" s="43" t="s">
        <v>1</v>
      </c>
    </row>
    <row r="1201" spans="1:21" ht="15" hidden="1" customHeight="1" x14ac:dyDescent="0.25">
      <c r="A1201" s="74">
        <v>1195</v>
      </c>
      <c r="B1201" s="74" t="s">
        <v>1316</v>
      </c>
      <c r="C1201" s="43" t="s">
        <v>2475</v>
      </c>
      <c r="D1201" s="529"/>
      <c r="E1201" s="60"/>
      <c r="F1201" s="43" t="s">
        <v>2476</v>
      </c>
      <c r="G1201" s="87">
        <v>42285</v>
      </c>
      <c r="H1201" s="55">
        <v>42285</v>
      </c>
      <c r="I1201" s="68">
        <v>2400</v>
      </c>
      <c r="J1201" s="204">
        <v>2400</v>
      </c>
      <c r="K1201" s="204"/>
      <c r="L1201" s="43" t="s">
        <v>727</v>
      </c>
      <c r="M1201" s="55">
        <v>42292</v>
      </c>
      <c r="N1201" s="122">
        <v>42294</v>
      </c>
      <c r="O1201" s="313" t="s">
        <v>2477</v>
      </c>
      <c r="P1201" s="43"/>
      <c r="Q1201" s="43"/>
      <c r="R1201" s="43"/>
      <c r="S1201" s="43"/>
      <c r="T1201" s="43" t="s">
        <v>1</v>
      </c>
    </row>
    <row r="1202" spans="1:21" ht="15" hidden="1" customHeight="1" x14ac:dyDescent="0.25">
      <c r="A1202" s="74">
        <v>1196</v>
      </c>
      <c r="B1202" s="74" t="s">
        <v>1316</v>
      </c>
      <c r="C1202" s="43" t="s">
        <v>2480</v>
      </c>
      <c r="D1202" s="529"/>
      <c r="E1202" s="60"/>
      <c r="F1202" s="43" t="s">
        <v>2479</v>
      </c>
      <c r="G1202" s="87">
        <v>42285</v>
      </c>
      <c r="H1202" s="55">
        <v>42285</v>
      </c>
      <c r="I1202" s="68">
        <v>240</v>
      </c>
      <c r="J1202" s="204">
        <v>240</v>
      </c>
      <c r="K1202" s="204"/>
      <c r="L1202" s="43" t="s">
        <v>727</v>
      </c>
      <c r="M1202" s="55">
        <v>42292</v>
      </c>
      <c r="N1202" s="122">
        <v>42294</v>
      </c>
      <c r="O1202" s="313" t="s">
        <v>2478</v>
      </c>
      <c r="P1202" s="43"/>
      <c r="Q1202" s="43"/>
      <c r="R1202" s="43"/>
      <c r="S1202" s="43"/>
      <c r="T1202" s="43" t="s">
        <v>1</v>
      </c>
    </row>
    <row r="1203" spans="1:21" ht="30" hidden="1" customHeight="1" x14ac:dyDescent="0.25">
      <c r="A1203" s="74">
        <v>1197</v>
      </c>
      <c r="B1203" s="74" t="s">
        <v>67</v>
      </c>
      <c r="C1203" s="43">
        <v>665230</v>
      </c>
      <c r="D1203" s="529" t="s">
        <v>2508</v>
      </c>
      <c r="E1203" s="60"/>
      <c r="F1203" s="43" t="s">
        <v>2503</v>
      </c>
      <c r="G1203" s="87">
        <v>42289</v>
      </c>
      <c r="H1203" s="55">
        <v>42289</v>
      </c>
      <c r="I1203" s="68">
        <v>721.64</v>
      </c>
      <c r="J1203" s="204">
        <v>865.95</v>
      </c>
      <c r="K1203" s="204"/>
      <c r="L1203" s="43" t="s">
        <v>727</v>
      </c>
      <c r="M1203" s="55">
        <v>42338</v>
      </c>
      <c r="N1203" s="55">
        <v>42341</v>
      </c>
      <c r="O1203" s="313" t="s">
        <v>2481</v>
      </c>
      <c r="P1203" s="43"/>
      <c r="Q1203" s="43"/>
      <c r="R1203" s="43"/>
      <c r="S1203" s="43"/>
      <c r="T1203" s="319">
        <v>798.45</v>
      </c>
    </row>
    <row r="1204" spans="1:21" ht="15" hidden="1" customHeight="1" x14ac:dyDescent="0.25">
      <c r="A1204" s="74">
        <v>1198</v>
      </c>
      <c r="B1204" s="74" t="s">
        <v>5227</v>
      </c>
      <c r="C1204" s="43" t="s">
        <v>2482</v>
      </c>
      <c r="D1204" s="529"/>
      <c r="E1204" s="60"/>
      <c r="F1204" s="43" t="s">
        <v>2483</v>
      </c>
      <c r="G1204" s="87">
        <v>42284</v>
      </c>
      <c r="H1204" s="55">
        <v>42284</v>
      </c>
      <c r="I1204" s="68">
        <v>58.55</v>
      </c>
      <c r="J1204" s="204">
        <v>70.260000000000005</v>
      </c>
      <c r="K1204" s="204"/>
      <c r="L1204" s="43" t="s">
        <v>601</v>
      </c>
      <c r="M1204" s="55">
        <v>42284</v>
      </c>
      <c r="N1204" s="55" t="s">
        <v>20</v>
      </c>
      <c r="O1204" s="313" t="s">
        <v>2484</v>
      </c>
      <c r="P1204" s="43"/>
      <c r="Q1204" s="43"/>
      <c r="R1204" s="43"/>
      <c r="S1204" s="43"/>
      <c r="T1204" s="43"/>
    </row>
    <row r="1205" spans="1:21" ht="15" hidden="1" customHeight="1" x14ac:dyDescent="0.25">
      <c r="A1205" s="74">
        <v>1199</v>
      </c>
      <c r="B1205" s="74" t="s">
        <v>180</v>
      </c>
      <c r="C1205" s="43">
        <v>42075080</v>
      </c>
      <c r="D1205" s="529"/>
      <c r="E1205" s="60"/>
      <c r="F1205" s="43" t="s">
        <v>2485</v>
      </c>
      <c r="G1205" s="87">
        <v>42282</v>
      </c>
      <c r="H1205" s="55">
        <v>42282</v>
      </c>
      <c r="I1205" s="68">
        <v>103.59</v>
      </c>
      <c r="J1205" s="204">
        <v>117.06</v>
      </c>
      <c r="K1205" s="204"/>
      <c r="L1205" s="43" t="s">
        <v>34</v>
      </c>
      <c r="M1205" s="55">
        <v>42292</v>
      </c>
      <c r="N1205" s="55" t="s">
        <v>20</v>
      </c>
      <c r="O1205" s="313" t="s">
        <v>2486</v>
      </c>
      <c r="P1205" s="43"/>
      <c r="Q1205" s="43"/>
      <c r="R1205" s="43"/>
      <c r="S1205" s="43"/>
      <c r="T1205" s="43"/>
    </row>
    <row r="1206" spans="1:21" ht="30" hidden="1" customHeight="1" x14ac:dyDescent="0.25">
      <c r="A1206" s="74">
        <v>1200</v>
      </c>
      <c r="B1206" s="74" t="s">
        <v>2490</v>
      </c>
      <c r="C1206" s="43" t="s">
        <v>6562</v>
      </c>
      <c r="D1206" s="529"/>
      <c r="E1206" s="60"/>
      <c r="F1206" s="43" t="s">
        <v>6564</v>
      </c>
      <c r="G1206" s="87">
        <v>42214</v>
      </c>
      <c r="H1206" s="55">
        <v>42214</v>
      </c>
      <c r="I1206" s="68">
        <v>692</v>
      </c>
      <c r="J1206" s="204">
        <v>692</v>
      </c>
      <c r="K1206" s="204"/>
      <c r="L1206" s="43" t="s">
        <v>16</v>
      </c>
      <c r="M1206" s="55">
        <v>42216</v>
      </c>
      <c r="N1206" s="55">
        <v>42214</v>
      </c>
      <c r="O1206" s="313" t="s">
        <v>6577</v>
      </c>
      <c r="P1206" s="43"/>
      <c r="Q1206" s="43"/>
      <c r="R1206" s="43"/>
      <c r="S1206" s="43"/>
      <c r="T1206" s="43"/>
    </row>
    <row r="1207" spans="1:21" ht="30" hidden="1" customHeight="1" x14ac:dyDescent="0.25">
      <c r="A1207" s="74">
        <v>1200</v>
      </c>
      <c r="B1207" s="74" t="s">
        <v>2490</v>
      </c>
      <c r="C1207" s="43" t="s">
        <v>6563</v>
      </c>
      <c r="D1207" s="529"/>
      <c r="E1207" s="60"/>
      <c r="F1207" s="43" t="s">
        <v>6565</v>
      </c>
      <c r="G1207" s="87">
        <v>42214</v>
      </c>
      <c r="H1207" s="55">
        <v>42214</v>
      </c>
      <c r="I1207" s="68">
        <v>13984</v>
      </c>
      <c r="J1207" s="204">
        <v>13984</v>
      </c>
      <c r="K1207" s="204"/>
      <c r="L1207" s="43" t="s">
        <v>16</v>
      </c>
      <c r="M1207" s="55">
        <v>42216</v>
      </c>
      <c r="N1207" s="55">
        <v>42214</v>
      </c>
      <c r="O1207" s="313" t="s">
        <v>6576</v>
      </c>
      <c r="P1207" s="43"/>
      <c r="Q1207" s="43"/>
      <c r="R1207" s="43"/>
      <c r="S1207" s="43"/>
      <c r="T1207" s="43"/>
    </row>
    <row r="1208" spans="1:21" ht="45" hidden="1" customHeight="1" x14ac:dyDescent="0.25">
      <c r="A1208" s="74">
        <v>1201</v>
      </c>
      <c r="B1208" s="74" t="s">
        <v>2490</v>
      </c>
      <c r="C1208" s="43" t="s">
        <v>2645</v>
      </c>
      <c r="D1208" s="529"/>
      <c r="E1208" s="60"/>
      <c r="F1208" s="43" t="s">
        <v>2646</v>
      </c>
      <c r="G1208" s="87">
        <v>42269</v>
      </c>
      <c r="H1208" s="55">
        <v>42269</v>
      </c>
      <c r="I1208" s="68">
        <v>3727.99</v>
      </c>
      <c r="J1208" s="204">
        <v>3727.99</v>
      </c>
      <c r="K1208" s="204"/>
      <c r="L1208" s="43" t="s">
        <v>16</v>
      </c>
      <c r="M1208" s="55">
        <v>42292</v>
      </c>
      <c r="N1208" s="122">
        <v>42292</v>
      </c>
      <c r="O1208" s="313" t="s">
        <v>6578</v>
      </c>
      <c r="P1208" s="43"/>
      <c r="Q1208" s="43"/>
      <c r="R1208" s="43"/>
      <c r="S1208" s="43"/>
      <c r="T1208" s="43"/>
    </row>
    <row r="1209" spans="1:21" ht="15" hidden="1" customHeight="1" x14ac:dyDescent="0.25">
      <c r="A1209" s="74">
        <v>1202</v>
      </c>
      <c r="B1209" s="74" t="s">
        <v>2490</v>
      </c>
      <c r="C1209" s="43" t="s">
        <v>2491</v>
      </c>
      <c r="D1209" s="529"/>
      <c r="E1209" s="60"/>
      <c r="F1209" s="43" t="s">
        <v>2492</v>
      </c>
      <c r="G1209" s="87">
        <v>42248</v>
      </c>
      <c r="H1209" s="55">
        <v>42248</v>
      </c>
      <c r="I1209" s="68">
        <v>9583</v>
      </c>
      <c r="J1209" s="204">
        <v>9583</v>
      </c>
      <c r="K1209" s="204"/>
      <c r="L1209" s="43" t="s">
        <v>16</v>
      </c>
      <c r="M1209" s="55">
        <v>42292</v>
      </c>
      <c r="N1209" s="122">
        <v>42292</v>
      </c>
      <c r="O1209" s="313" t="s">
        <v>6579</v>
      </c>
      <c r="P1209" s="43"/>
      <c r="Q1209" s="43"/>
      <c r="R1209" s="43"/>
      <c r="S1209" s="43"/>
      <c r="T1209" s="43"/>
    </row>
    <row r="1210" spans="1:21" ht="15" hidden="1" customHeight="1" x14ac:dyDescent="0.25">
      <c r="A1210" s="74">
        <v>1203</v>
      </c>
      <c r="B1210" s="74" t="s">
        <v>2356</v>
      </c>
      <c r="C1210" s="43" t="s">
        <v>2493</v>
      </c>
      <c r="D1210" s="529"/>
      <c r="E1210" s="60"/>
      <c r="F1210" s="43" t="s">
        <v>2494</v>
      </c>
      <c r="G1210" s="87">
        <v>42285</v>
      </c>
      <c r="H1210" s="55">
        <v>42285</v>
      </c>
      <c r="I1210" s="68">
        <v>1500</v>
      </c>
      <c r="J1210" s="204">
        <v>1800</v>
      </c>
      <c r="K1210" s="204"/>
      <c r="L1210" s="43" t="s">
        <v>727</v>
      </c>
      <c r="M1210" s="55">
        <v>42292</v>
      </c>
      <c r="N1210" s="122">
        <v>42294</v>
      </c>
      <c r="O1210" s="313" t="s">
        <v>2495</v>
      </c>
      <c r="P1210" s="43"/>
      <c r="Q1210" s="43"/>
      <c r="R1210" s="43"/>
      <c r="S1210" s="43"/>
      <c r="T1210" s="43" t="s">
        <v>1</v>
      </c>
    </row>
    <row r="1211" spans="1:21" ht="30" hidden="1" customHeight="1" x14ac:dyDescent="0.25">
      <c r="A1211" s="74">
        <v>1204</v>
      </c>
      <c r="B1211" s="74" t="s">
        <v>90</v>
      </c>
      <c r="C1211" s="43" t="s">
        <v>2496</v>
      </c>
      <c r="D1211" s="529"/>
      <c r="E1211" s="60"/>
      <c r="F1211" s="43" t="s">
        <v>3283</v>
      </c>
      <c r="G1211" s="87">
        <v>42247</v>
      </c>
      <c r="H1211" s="55">
        <v>42247</v>
      </c>
      <c r="I1211" s="68">
        <v>3085.35</v>
      </c>
      <c r="J1211" s="204">
        <v>3085.35</v>
      </c>
      <c r="K1211" s="204"/>
      <c r="L1211" s="43" t="s">
        <v>727</v>
      </c>
      <c r="M1211" s="55">
        <v>42323</v>
      </c>
      <c r="N1211" s="55">
        <v>42488</v>
      </c>
      <c r="O1211" s="313" t="s">
        <v>2383</v>
      </c>
      <c r="P1211" s="43"/>
      <c r="Q1211" s="43"/>
      <c r="R1211" s="43"/>
      <c r="S1211" s="43"/>
      <c r="T1211" s="43"/>
    </row>
    <row r="1212" spans="1:21" ht="15" hidden="1" customHeight="1" x14ac:dyDescent="0.25">
      <c r="A1212" s="74">
        <v>1205</v>
      </c>
      <c r="B1212" s="74" t="s">
        <v>95</v>
      </c>
      <c r="C1212" s="43" t="s">
        <v>2497</v>
      </c>
      <c r="D1212" s="529"/>
      <c r="E1212" s="60"/>
      <c r="F1212" s="43" t="s">
        <v>2498</v>
      </c>
      <c r="G1212" s="87">
        <v>42278</v>
      </c>
      <c r="H1212" s="55">
        <v>42278</v>
      </c>
      <c r="I1212" s="68">
        <v>37.33</v>
      </c>
      <c r="J1212" s="204">
        <v>44.8</v>
      </c>
      <c r="K1212" s="204"/>
      <c r="L1212" s="43" t="s">
        <v>34</v>
      </c>
      <c r="M1212" s="55">
        <v>42308</v>
      </c>
      <c r="N1212" s="55" t="s">
        <v>20</v>
      </c>
      <c r="O1212" s="313" t="s">
        <v>2499</v>
      </c>
      <c r="P1212" s="43"/>
      <c r="Q1212" s="43"/>
      <c r="R1212" s="43"/>
      <c r="S1212" s="43"/>
      <c r="T1212" s="43" t="s">
        <v>1</v>
      </c>
    </row>
    <row r="1213" spans="1:21" ht="30" hidden="1" customHeight="1" x14ac:dyDescent="0.25">
      <c r="A1213" s="74">
        <v>1206</v>
      </c>
      <c r="B1213" s="74" t="s">
        <v>1442</v>
      </c>
      <c r="C1213" s="43">
        <v>150901831</v>
      </c>
      <c r="D1213" s="529"/>
      <c r="E1213" s="60"/>
      <c r="F1213" s="43" t="s">
        <v>2501</v>
      </c>
      <c r="G1213" s="87">
        <v>42277</v>
      </c>
      <c r="H1213" s="55">
        <v>42277</v>
      </c>
      <c r="I1213" s="68">
        <v>22995.599999999999</v>
      </c>
      <c r="J1213" s="411">
        <v>22995.599999999999</v>
      </c>
      <c r="K1213" s="411"/>
      <c r="L1213" s="43" t="s">
        <v>727</v>
      </c>
      <c r="M1213" s="55">
        <v>42338</v>
      </c>
      <c r="N1213" s="55">
        <v>42488</v>
      </c>
      <c r="O1213" s="313" t="s">
        <v>2502</v>
      </c>
      <c r="P1213" s="43"/>
      <c r="Q1213" s="43"/>
      <c r="R1213" s="43"/>
      <c r="S1213" s="43"/>
      <c r="T1213" s="43"/>
    </row>
    <row r="1214" spans="1:21" ht="15" hidden="1" customHeight="1" x14ac:dyDescent="0.25">
      <c r="A1214" s="74">
        <v>1207</v>
      </c>
      <c r="B1214" s="74" t="s">
        <v>67</v>
      </c>
      <c r="C1214" s="43">
        <v>666103</v>
      </c>
      <c r="D1214" s="529" t="s">
        <v>2509</v>
      </c>
      <c r="E1214" s="60"/>
      <c r="F1214" s="43" t="s">
        <v>2510</v>
      </c>
      <c r="G1214" s="87">
        <v>42292</v>
      </c>
      <c r="H1214" s="55">
        <v>42292</v>
      </c>
      <c r="I1214" s="68">
        <v>712.49</v>
      </c>
      <c r="J1214" s="204">
        <v>854.98</v>
      </c>
      <c r="K1214" s="204"/>
      <c r="L1214" s="43" t="s">
        <v>727</v>
      </c>
      <c r="M1214" s="55">
        <v>42338</v>
      </c>
      <c r="N1214" s="55">
        <v>42344</v>
      </c>
      <c r="O1214" s="313" t="s">
        <v>2511</v>
      </c>
      <c r="P1214" s="43"/>
      <c r="Q1214" s="43"/>
      <c r="R1214" s="43"/>
      <c r="S1214" s="43"/>
      <c r="T1214" s="43" t="s">
        <v>1</v>
      </c>
    </row>
    <row r="1215" spans="1:21" ht="30" hidden="1" customHeight="1" x14ac:dyDescent="0.25">
      <c r="A1215" s="74">
        <v>1207</v>
      </c>
      <c r="B1215" s="74" t="s">
        <v>3665</v>
      </c>
      <c r="C1215" s="43">
        <v>68</v>
      </c>
      <c r="D1215" s="529"/>
      <c r="E1215" s="60"/>
      <c r="F1215" s="43" t="s">
        <v>2504</v>
      </c>
      <c r="G1215" s="87">
        <v>42286</v>
      </c>
      <c r="H1215" s="55">
        <v>42286</v>
      </c>
      <c r="I1215" s="68">
        <v>550</v>
      </c>
      <c r="J1215" s="204">
        <v>550</v>
      </c>
      <c r="K1215" s="204"/>
      <c r="L1215" s="43" t="s">
        <v>727</v>
      </c>
      <c r="M1215" s="55">
        <v>42292</v>
      </c>
      <c r="N1215" s="122">
        <v>42294</v>
      </c>
      <c r="O1215" s="313" t="s">
        <v>2505</v>
      </c>
      <c r="P1215" s="43"/>
      <c r="Q1215" s="43"/>
      <c r="R1215" s="43"/>
      <c r="S1215" s="43"/>
      <c r="T1215" s="43" t="s">
        <v>1</v>
      </c>
    </row>
    <row r="1216" spans="1:21" ht="30" hidden="1" customHeight="1" x14ac:dyDescent="0.25">
      <c r="A1216" s="74">
        <v>1208</v>
      </c>
      <c r="B1216" s="74" t="s">
        <v>1408</v>
      </c>
      <c r="C1216" s="43" t="s">
        <v>2512</v>
      </c>
      <c r="D1216" s="529"/>
      <c r="E1216" s="60"/>
      <c r="F1216" s="43" t="s">
        <v>2513</v>
      </c>
      <c r="G1216" s="87">
        <v>42292</v>
      </c>
      <c r="H1216" s="55">
        <v>42292</v>
      </c>
      <c r="I1216" s="137">
        <f>0.877961*J1216</f>
        <v>3089.00920279</v>
      </c>
      <c r="J1216" s="381">
        <v>3518.39</v>
      </c>
      <c r="K1216" s="381"/>
      <c r="L1216" s="43" t="s">
        <v>16</v>
      </c>
      <c r="M1216" s="55">
        <v>42308</v>
      </c>
      <c r="N1216" s="55">
        <v>42338</v>
      </c>
      <c r="O1216" s="313" t="s">
        <v>2514</v>
      </c>
      <c r="P1216" s="43"/>
      <c r="Q1216" s="43"/>
      <c r="R1216" s="43"/>
      <c r="S1216" s="43"/>
      <c r="T1216" s="43"/>
      <c r="U1216" s="66" t="s">
        <v>1</v>
      </c>
    </row>
    <row r="1217" spans="1:20" ht="15" hidden="1" customHeight="1" x14ac:dyDescent="0.25">
      <c r="A1217" s="74">
        <v>1208</v>
      </c>
      <c r="B1217" s="74" t="s">
        <v>4321</v>
      </c>
      <c r="C1217" s="43" t="s">
        <v>2506</v>
      </c>
      <c r="D1217" s="529"/>
      <c r="E1217" s="60"/>
      <c r="F1217" s="43" t="s">
        <v>2507</v>
      </c>
      <c r="G1217" s="87">
        <v>42289</v>
      </c>
      <c r="H1217" s="55">
        <v>42289</v>
      </c>
      <c r="I1217" s="68">
        <v>25.06</v>
      </c>
      <c r="J1217" s="204">
        <v>25.06</v>
      </c>
      <c r="K1217" s="204"/>
      <c r="L1217" s="43" t="s">
        <v>727</v>
      </c>
      <c r="M1217" s="55">
        <v>42292</v>
      </c>
      <c r="N1217" s="122">
        <v>42294</v>
      </c>
      <c r="O1217" s="227" t="s">
        <v>4322</v>
      </c>
      <c r="P1217" s="43"/>
      <c r="Q1217" s="43"/>
      <c r="R1217" s="43"/>
      <c r="S1217" s="43"/>
      <c r="T1217" s="43" t="s">
        <v>1</v>
      </c>
    </row>
    <row r="1218" spans="1:20" ht="15" hidden="1" customHeight="1" x14ac:dyDescent="0.25">
      <c r="A1218" s="74">
        <v>1209</v>
      </c>
      <c r="B1218" s="74" t="s">
        <v>2356</v>
      </c>
      <c r="C1218" s="43" t="s">
        <v>2515</v>
      </c>
      <c r="D1218" s="529"/>
      <c r="E1218" s="60"/>
      <c r="F1218" s="43" t="s">
        <v>2516</v>
      </c>
      <c r="G1218" s="87">
        <v>42293</v>
      </c>
      <c r="H1218" s="55">
        <v>42293</v>
      </c>
      <c r="I1218" s="68">
        <v>1500</v>
      </c>
      <c r="J1218" s="204">
        <v>1806.15</v>
      </c>
      <c r="K1218" s="204"/>
      <c r="L1218" s="43" t="s">
        <v>727</v>
      </c>
      <c r="M1218" s="55">
        <v>42308</v>
      </c>
      <c r="N1218" s="55">
        <v>42318</v>
      </c>
      <c r="O1218" s="313" t="s">
        <v>2517</v>
      </c>
      <c r="P1218" s="43"/>
      <c r="Q1218" s="43"/>
      <c r="R1218" s="43"/>
      <c r="S1218" s="43"/>
      <c r="T1218" s="43" t="s">
        <v>1</v>
      </c>
    </row>
    <row r="1219" spans="1:20" ht="15" hidden="1" customHeight="1" x14ac:dyDescent="0.25">
      <c r="A1219" s="74">
        <v>1210</v>
      </c>
      <c r="B1219" s="74" t="s">
        <v>36</v>
      </c>
      <c r="C1219" s="43" t="s">
        <v>2525</v>
      </c>
      <c r="D1219" s="529"/>
      <c r="E1219" s="60"/>
      <c r="F1219" s="43" t="s">
        <v>2526</v>
      </c>
      <c r="G1219" s="87">
        <v>42290</v>
      </c>
      <c r="H1219" s="55">
        <v>42290</v>
      </c>
      <c r="I1219" s="68">
        <v>81.569999999999993</v>
      </c>
      <c r="J1219" s="204">
        <v>97.88</v>
      </c>
      <c r="K1219" s="204"/>
      <c r="L1219" s="43" t="s">
        <v>34</v>
      </c>
      <c r="M1219" s="55">
        <v>42302</v>
      </c>
      <c r="N1219" s="55" t="s">
        <v>20</v>
      </c>
      <c r="O1219" s="313" t="s">
        <v>2527</v>
      </c>
      <c r="P1219" s="43"/>
      <c r="Q1219" s="43"/>
      <c r="R1219" s="43"/>
      <c r="S1219" s="43"/>
      <c r="T1219" s="43"/>
    </row>
    <row r="1220" spans="1:20" ht="15" hidden="1" customHeight="1" x14ac:dyDescent="0.25">
      <c r="A1220" s="74">
        <v>1211</v>
      </c>
      <c r="B1220" s="74" t="s">
        <v>36</v>
      </c>
      <c r="C1220" s="43" t="s">
        <v>2528</v>
      </c>
      <c r="D1220" s="529"/>
      <c r="E1220" s="60"/>
      <c r="F1220" s="43" t="s">
        <v>2529</v>
      </c>
      <c r="G1220" s="87">
        <v>42290</v>
      </c>
      <c r="H1220" s="55">
        <v>42290</v>
      </c>
      <c r="I1220" s="68">
        <v>279.81</v>
      </c>
      <c r="J1220" s="204">
        <v>335.77</v>
      </c>
      <c r="K1220" s="204"/>
      <c r="L1220" s="43" t="s">
        <v>34</v>
      </c>
      <c r="M1220" s="55">
        <v>42302</v>
      </c>
      <c r="N1220" s="55" t="s">
        <v>20</v>
      </c>
      <c r="O1220" s="313" t="s">
        <v>2530</v>
      </c>
      <c r="P1220" s="43"/>
      <c r="Q1220" s="43"/>
      <c r="R1220" s="43"/>
      <c r="S1220" s="43"/>
      <c r="T1220" s="43"/>
    </row>
    <row r="1221" spans="1:20" ht="30" hidden="1" customHeight="1" x14ac:dyDescent="0.25">
      <c r="A1221" s="74">
        <v>1212</v>
      </c>
      <c r="B1221" s="74" t="s">
        <v>4301</v>
      </c>
      <c r="C1221" s="43">
        <v>4050013626</v>
      </c>
      <c r="D1221" s="529"/>
      <c r="E1221" s="60"/>
      <c r="F1221" s="43" t="s">
        <v>2531</v>
      </c>
      <c r="G1221" s="87">
        <v>42279</v>
      </c>
      <c r="H1221" s="55">
        <v>42279</v>
      </c>
      <c r="I1221" s="68">
        <v>0</v>
      </c>
      <c r="J1221" s="204">
        <v>0</v>
      </c>
      <c r="K1221" s="204"/>
      <c r="L1221" s="43" t="s">
        <v>3391</v>
      </c>
      <c r="M1221" s="55" t="s">
        <v>20</v>
      </c>
      <c r="N1221" s="55" t="s">
        <v>20</v>
      </c>
      <c r="O1221" s="313" t="s">
        <v>2532</v>
      </c>
      <c r="P1221" s="43"/>
      <c r="Q1221" s="43"/>
      <c r="R1221" s="43"/>
      <c r="S1221" s="43"/>
      <c r="T1221" s="43"/>
    </row>
    <row r="1222" spans="1:20" s="69" customFormat="1" ht="30" hidden="1" customHeight="1" x14ac:dyDescent="0.25">
      <c r="A1222" s="74">
        <v>1213</v>
      </c>
      <c r="B1222" s="74" t="s">
        <v>4318</v>
      </c>
      <c r="C1222" s="43" t="s">
        <v>2533</v>
      </c>
      <c r="D1222" s="529"/>
      <c r="E1222" s="60"/>
      <c r="F1222" s="43" t="s">
        <v>2534</v>
      </c>
      <c r="G1222" s="87">
        <v>42277</v>
      </c>
      <c r="H1222" s="55">
        <v>42277</v>
      </c>
      <c r="I1222" s="68">
        <v>263.5</v>
      </c>
      <c r="J1222" s="204">
        <v>316.2</v>
      </c>
      <c r="K1222" s="204"/>
      <c r="L1222" s="43" t="s">
        <v>16</v>
      </c>
      <c r="M1222" s="55">
        <v>42308</v>
      </c>
      <c r="N1222" s="55">
        <v>42320</v>
      </c>
      <c r="O1222" s="313" t="s">
        <v>2535</v>
      </c>
      <c r="P1222" s="43"/>
      <c r="Q1222" s="43"/>
      <c r="R1222" s="43"/>
      <c r="S1222" s="43"/>
      <c r="T1222" s="43"/>
    </row>
    <row r="1223" spans="1:20" ht="30" hidden="1" customHeight="1" x14ac:dyDescent="0.25">
      <c r="A1223" s="74">
        <v>1214</v>
      </c>
      <c r="B1223" s="74" t="s">
        <v>90</v>
      </c>
      <c r="C1223" s="43" t="s">
        <v>2536</v>
      </c>
      <c r="D1223" s="529"/>
      <c r="E1223" s="60"/>
      <c r="F1223" s="43" t="s">
        <v>2262</v>
      </c>
      <c r="G1223" s="87">
        <v>42277</v>
      </c>
      <c r="H1223" s="55">
        <v>42277</v>
      </c>
      <c r="I1223" s="68">
        <v>29100</v>
      </c>
      <c r="J1223" s="204">
        <v>29100</v>
      </c>
      <c r="K1223" s="204"/>
      <c r="L1223" s="43" t="s">
        <v>16</v>
      </c>
      <c r="M1223" s="55">
        <v>42353</v>
      </c>
      <c r="N1223" s="55">
        <v>42308</v>
      </c>
      <c r="O1223" s="313" t="s">
        <v>2539</v>
      </c>
      <c r="P1223" s="43"/>
      <c r="Q1223" s="43"/>
      <c r="R1223" s="43"/>
      <c r="S1223" s="43"/>
      <c r="T1223" s="43"/>
    </row>
    <row r="1224" spans="1:20" ht="30" hidden="1" customHeight="1" x14ac:dyDescent="0.25">
      <c r="A1224" s="74">
        <v>1215</v>
      </c>
      <c r="B1224" s="74" t="s">
        <v>90</v>
      </c>
      <c r="C1224" s="43" t="s">
        <v>2537</v>
      </c>
      <c r="D1224" s="529"/>
      <c r="E1224" s="60"/>
      <c r="F1224" s="43" t="s">
        <v>2261</v>
      </c>
      <c r="G1224" s="87">
        <v>42277</v>
      </c>
      <c r="H1224" s="55">
        <v>42277</v>
      </c>
      <c r="I1224" s="68">
        <v>2802</v>
      </c>
      <c r="J1224" s="204">
        <v>2802</v>
      </c>
      <c r="K1224" s="204"/>
      <c r="L1224" s="43" t="s">
        <v>727</v>
      </c>
      <c r="M1224" s="55">
        <v>42353</v>
      </c>
      <c r="N1224" s="55">
        <v>42415</v>
      </c>
      <c r="O1224" s="313" t="s">
        <v>2540</v>
      </c>
      <c r="P1224" s="43"/>
      <c r="Q1224" s="43"/>
      <c r="R1224" s="43"/>
      <c r="S1224" s="43"/>
      <c r="T1224" s="43"/>
    </row>
    <row r="1225" spans="1:20" ht="30" hidden="1" customHeight="1" x14ac:dyDescent="0.25">
      <c r="A1225" s="74">
        <v>1216</v>
      </c>
      <c r="B1225" s="74" t="s">
        <v>90</v>
      </c>
      <c r="C1225" s="43" t="s">
        <v>2538</v>
      </c>
      <c r="D1225" s="529"/>
      <c r="E1225" s="60"/>
      <c r="F1225" s="43" t="s">
        <v>2264</v>
      </c>
      <c r="G1225" s="87">
        <v>42277</v>
      </c>
      <c r="H1225" s="55">
        <v>42277</v>
      </c>
      <c r="I1225" s="68">
        <v>16005</v>
      </c>
      <c r="J1225" s="204">
        <v>16005</v>
      </c>
      <c r="K1225" s="204"/>
      <c r="L1225" s="43" t="s">
        <v>16</v>
      </c>
      <c r="M1225" s="55">
        <v>42353</v>
      </c>
      <c r="N1225" s="55">
        <v>42308</v>
      </c>
      <c r="O1225" s="313" t="s">
        <v>2541</v>
      </c>
      <c r="P1225" s="43"/>
      <c r="Q1225" s="43"/>
      <c r="R1225" s="43"/>
      <c r="S1225" s="43"/>
      <c r="T1225" s="43"/>
    </row>
    <row r="1226" spans="1:20" ht="15" hidden="1" customHeight="1" x14ac:dyDescent="0.25">
      <c r="A1226" s="74">
        <v>1217</v>
      </c>
      <c r="B1226" s="74" t="s">
        <v>103</v>
      </c>
      <c r="C1226" s="43">
        <v>501</v>
      </c>
      <c r="D1226" s="529"/>
      <c r="E1226" s="60"/>
      <c r="F1226" s="43" t="s">
        <v>2542</v>
      </c>
      <c r="G1226" s="87">
        <v>42290</v>
      </c>
      <c r="H1226" s="55">
        <v>42290</v>
      </c>
      <c r="I1226" s="68">
        <v>223.6</v>
      </c>
      <c r="J1226" s="204">
        <v>268.32</v>
      </c>
      <c r="K1226" s="204"/>
      <c r="L1226" s="43" t="s">
        <v>727</v>
      </c>
      <c r="M1226" s="55">
        <v>42323</v>
      </c>
      <c r="N1226" s="55">
        <v>42344</v>
      </c>
      <c r="O1226" s="313" t="s">
        <v>2543</v>
      </c>
      <c r="P1226" s="43"/>
      <c r="Q1226" s="43"/>
      <c r="R1226" s="43"/>
      <c r="S1226" s="43"/>
      <c r="T1226" s="43" t="s">
        <v>1</v>
      </c>
    </row>
    <row r="1227" spans="1:20" ht="45" hidden="1" customHeight="1" x14ac:dyDescent="0.25">
      <c r="A1227" s="74">
        <v>1218</v>
      </c>
      <c r="B1227" s="74" t="s">
        <v>1109</v>
      </c>
      <c r="C1227" s="43">
        <v>15933285</v>
      </c>
      <c r="D1227" s="529"/>
      <c r="E1227" s="60"/>
      <c r="F1227" s="43" t="s">
        <v>2544</v>
      </c>
      <c r="G1227" s="87">
        <v>42292</v>
      </c>
      <c r="H1227" s="55">
        <v>42292</v>
      </c>
      <c r="I1227" s="68">
        <v>325</v>
      </c>
      <c r="J1227" s="204">
        <v>390</v>
      </c>
      <c r="K1227" s="204"/>
      <c r="L1227" s="43" t="s">
        <v>16</v>
      </c>
      <c r="M1227" s="55">
        <v>42323</v>
      </c>
      <c r="N1227" s="55">
        <v>42341</v>
      </c>
      <c r="O1227" s="313" t="s">
        <v>2545</v>
      </c>
      <c r="P1227" s="43"/>
      <c r="Q1227" s="43"/>
      <c r="R1227" s="43"/>
      <c r="S1227" s="43"/>
      <c r="T1227" s="43" t="s">
        <v>1</v>
      </c>
    </row>
    <row r="1228" spans="1:20" ht="15" hidden="1" customHeight="1" x14ac:dyDescent="0.25">
      <c r="A1228" s="74">
        <v>1219</v>
      </c>
      <c r="B1228" s="74" t="s">
        <v>39</v>
      </c>
      <c r="C1228" s="43" t="s">
        <v>2546</v>
      </c>
      <c r="D1228" s="529"/>
      <c r="E1228" s="60"/>
      <c r="F1228" s="43" t="s">
        <v>1715</v>
      </c>
      <c r="G1228" s="87">
        <v>42292</v>
      </c>
      <c r="H1228" s="55">
        <v>42292</v>
      </c>
      <c r="I1228" s="68">
        <v>38.97</v>
      </c>
      <c r="J1228" s="204">
        <v>46.77</v>
      </c>
      <c r="K1228" s="204"/>
      <c r="L1228" s="43" t="s">
        <v>34</v>
      </c>
      <c r="M1228" s="55">
        <v>42302</v>
      </c>
      <c r="N1228" s="55" t="s">
        <v>20</v>
      </c>
      <c r="O1228" s="313" t="s">
        <v>2547</v>
      </c>
      <c r="P1228" s="43"/>
      <c r="Q1228" s="43"/>
      <c r="R1228" s="43"/>
      <c r="S1228" s="43"/>
      <c r="T1228" s="43"/>
    </row>
    <row r="1229" spans="1:20" ht="15" hidden="1" customHeight="1" x14ac:dyDescent="0.25">
      <c r="A1229" s="74">
        <v>1220</v>
      </c>
      <c r="B1229" s="74" t="s">
        <v>22</v>
      </c>
      <c r="C1229" s="43" t="s">
        <v>2551</v>
      </c>
      <c r="D1229" s="529"/>
      <c r="E1229" s="60"/>
      <c r="F1229" s="43" t="s">
        <v>2552</v>
      </c>
      <c r="G1229" s="87">
        <v>42295</v>
      </c>
      <c r="H1229" s="55">
        <v>42295</v>
      </c>
      <c r="I1229" s="68">
        <v>900</v>
      </c>
      <c r="J1229" s="204">
        <v>900</v>
      </c>
      <c r="K1229" s="204"/>
      <c r="L1229" s="43" t="s">
        <v>727</v>
      </c>
      <c r="M1229" s="59">
        <v>42308</v>
      </c>
      <c r="N1229" s="55">
        <v>42318</v>
      </c>
      <c r="O1229" s="313" t="s">
        <v>2553</v>
      </c>
      <c r="P1229" s="43"/>
      <c r="Q1229" s="43"/>
      <c r="R1229" s="43"/>
      <c r="S1229" s="43"/>
      <c r="T1229" s="43" t="s">
        <v>1</v>
      </c>
    </row>
    <row r="1230" spans="1:20" ht="15" hidden="1" customHeight="1" x14ac:dyDescent="0.25">
      <c r="A1230" s="74">
        <v>1221</v>
      </c>
      <c r="B1230" s="74" t="s">
        <v>4300</v>
      </c>
      <c r="C1230" s="43" t="s">
        <v>2555</v>
      </c>
      <c r="D1230" s="529"/>
      <c r="E1230" s="60"/>
      <c r="F1230" s="43" t="s">
        <v>2554</v>
      </c>
      <c r="G1230" s="87">
        <v>42296</v>
      </c>
      <c r="H1230" s="55">
        <v>42296</v>
      </c>
      <c r="I1230" s="68">
        <v>640</v>
      </c>
      <c r="J1230" s="204">
        <v>768</v>
      </c>
      <c r="K1230" s="204"/>
      <c r="L1230" s="43" t="s">
        <v>16</v>
      </c>
      <c r="M1230" s="59" t="s">
        <v>25</v>
      </c>
      <c r="N1230" s="55">
        <v>42298</v>
      </c>
      <c r="O1230" s="313" t="s">
        <v>2556</v>
      </c>
      <c r="P1230" s="43"/>
      <c r="Q1230" s="43"/>
      <c r="R1230" s="43"/>
      <c r="S1230" s="43"/>
      <c r="T1230" s="43" t="s">
        <v>1</v>
      </c>
    </row>
    <row r="1231" spans="1:20" ht="30" hidden="1" customHeight="1" x14ac:dyDescent="0.25">
      <c r="A1231" s="74">
        <v>1222</v>
      </c>
      <c r="B1231" s="74" t="s">
        <v>36</v>
      </c>
      <c r="C1231" s="43">
        <v>44473959</v>
      </c>
      <c r="D1231" s="529"/>
      <c r="E1231" s="60"/>
      <c r="F1231" s="43" t="s">
        <v>2557</v>
      </c>
      <c r="G1231" s="87">
        <v>42277</v>
      </c>
      <c r="H1231" s="55">
        <v>42277</v>
      </c>
      <c r="I1231" s="68">
        <v>1986.27</v>
      </c>
      <c r="J1231" s="204">
        <v>2380.3200000000002</v>
      </c>
      <c r="K1231" s="204"/>
      <c r="L1231" s="43" t="s">
        <v>34</v>
      </c>
      <c r="M1231" s="59">
        <v>42309</v>
      </c>
      <c r="N1231" s="55" t="s">
        <v>20</v>
      </c>
      <c r="O1231" s="313" t="s">
        <v>2558</v>
      </c>
      <c r="P1231" s="43"/>
      <c r="Q1231" s="43"/>
      <c r="R1231" s="43"/>
      <c r="S1231" s="43"/>
      <c r="T1231" s="43"/>
    </row>
    <row r="1232" spans="1:20" s="69" customFormat="1" ht="15" hidden="1" customHeight="1" x14ac:dyDescent="0.25">
      <c r="A1232" s="74">
        <v>1223</v>
      </c>
      <c r="B1232" s="77" t="s">
        <v>819</v>
      </c>
      <c r="C1232" s="43">
        <v>140402</v>
      </c>
      <c r="D1232" s="529" t="s">
        <v>2559</v>
      </c>
      <c r="E1232" s="60"/>
      <c r="F1232" s="43" t="s">
        <v>838</v>
      </c>
      <c r="G1232" s="87">
        <v>42292</v>
      </c>
      <c r="H1232" s="55">
        <v>42292</v>
      </c>
      <c r="I1232" s="68">
        <v>150</v>
      </c>
      <c r="J1232" s="204">
        <v>180</v>
      </c>
      <c r="K1232" s="204"/>
      <c r="L1232" s="43" t="s">
        <v>727</v>
      </c>
      <c r="M1232" s="59">
        <v>42323</v>
      </c>
      <c r="N1232" s="55">
        <v>42344</v>
      </c>
      <c r="O1232" s="313" t="s">
        <v>2560</v>
      </c>
      <c r="P1232" s="43"/>
      <c r="Q1232" s="43"/>
      <c r="R1232" s="43"/>
      <c r="S1232" s="43"/>
      <c r="T1232" s="43" t="s">
        <v>1</v>
      </c>
    </row>
    <row r="1233" spans="1:21" ht="15" hidden="1" customHeight="1" x14ac:dyDescent="0.25">
      <c r="A1233" s="74">
        <v>1224</v>
      </c>
      <c r="B1233" s="74" t="s">
        <v>163</v>
      </c>
      <c r="C1233" s="43" t="s">
        <v>2561</v>
      </c>
      <c r="D1233" s="529"/>
      <c r="E1233" s="60"/>
      <c r="F1233" s="43" t="s">
        <v>2563</v>
      </c>
      <c r="G1233" s="87">
        <v>42298</v>
      </c>
      <c r="H1233" s="55">
        <v>42298</v>
      </c>
      <c r="I1233" s="68">
        <v>1801.2</v>
      </c>
      <c r="J1233" s="204">
        <v>2153.52</v>
      </c>
      <c r="K1233" s="204"/>
      <c r="L1233" s="43" t="s">
        <v>727</v>
      </c>
      <c r="M1233" s="59">
        <v>42338</v>
      </c>
      <c r="N1233" s="166">
        <v>42359</v>
      </c>
      <c r="O1233" s="313" t="s">
        <v>2564</v>
      </c>
      <c r="P1233" s="43"/>
      <c r="Q1233" s="43"/>
      <c r="R1233" s="43"/>
      <c r="S1233" s="43"/>
      <c r="T1233" s="43" t="s">
        <v>1</v>
      </c>
    </row>
    <row r="1234" spans="1:21" ht="15" hidden="1" customHeight="1" x14ac:dyDescent="0.25">
      <c r="A1234" s="74">
        <v>1225</v>
      </c>
      <c r="B1234" s="74" t="s">
        <v>163</v>
      </c>
      <c r="C1234" s="43" t="s">
        <v>2562</v>
      </c>
      <c r="D1234" s="529"/>
      <c r="E1234" s="60"/>
      <c r="F1234" s="43" t="s">
        <v>2566</v>
      </c>
      <c r="G1234" s="87">
        <v>42298</v>
      </c>
      <c r="H1234" s="55">
        <v>42298</v>
      </c>
      <c r="I1234" s="68">
        <v>712.9</v>
      </c>
      <c r="J1234" s="204">
        <v>849.99</v>
      </c>
      <c r="K1234" s="204"/>
      <c r="L1234" s="43" t="s">
        <v>727</v>
      </c>
      <c r="M1234" s="59">
        <v>42338</v>
      </c>
      <c r="N1234" s="166">
        <v>42359</v>
      </c>
      <c r="O1234" s="313" t="s">
        <v>2565</v>
      </c>
      <c r="P1234" s="43"/>
      <c r="Q1234" s="43"/>
      <c r="R1234" s="43"/>
      <c r="S1234" s="43"/>
      <c r="T1234" s="43" t="s">
        <v>1</v>
      </c>
    </row>
    <row r="1235" spans="1:21" s="69" customFormat="1" ht="60" hidden="1" customHeight="1" x14ac:dyDescent="0.25">
      <c r="A1235" s="74">
        <v>1226</v>
      </c>
      <c r="B1235" s="74" t="s">
        <v>4302</v>
      </c>
      <c r="C1235" s="43" t="s">
        <v>2631</v>
      </c>
      <c r="D1235" s="529"/>
      <c r="E1235" s="60"/>
      <c r="F1235" s="43" t="s">
        <v>2632</v>
      </c>
      <c r="G1235" s="87">
        <v>42311</v>
      </c>
      <c r="H1235" s="55">
        <v>42311</v>
      </c>
      <c r="I1235" s="68">
        <f>493.64+75+13.2</f>
        <v>581.84</v>
      </c>
      <c r="J1235" s="411">
        <v>646.20000000000005</v>
      </c>
      <c r="K1235" s="411"/>
      <c r="L1235" s="43" t="s">
        <v>727</v>
      </c>
      <c r="M1235" s="59">
        <v>42338</v>
      </c>
      <c r="N1235" s="55">
        <v>42341</v>
      </c>
      <c r="O1235" s="313" t="s">
        <v>2630</v>
      </c>
      <c r="P1235" s="43"/>
      <c r="Q1235" s="43"/>
      <c r="R1235" s="43"/>
      <c r="S1235" s="43"/>
      <c r="T1235" s="43" t="s">
        <v>1</v>
      </c>
    </row>
    <row r="1236" spans="1:21" ht="15" hidden="1" customHeight="1" x14ac:dyDescent="0.25">
      <c r="A1236" s="74">
        <v>1227</v>
      </c>
      <c r="B1236" s="74" t="s">
        <v>2568</v>
      </c>
      <c r="C1236" s="43" t="s">
        <v>2569</v>
      </c>
      <c r="D1236" s="529"/>
      <c r="E1236" s="60"/>
      <c r="F1236" s="43" t="s">
        <v>2570</v>
      </c>
      <c r="G1236" s="87">
        <v>42284</v>
      </c>
      <c r="H1236" s="55">
        <v>42284</v>
      </c>
      <c r="I1236" s="68">
        <v>15164.69</v>
      </c>
      <c r="J1236" s="204">
        <v>15164.69</v>
      </c>
      <c r="K1236" s="204"/>
      <c r="L1236" s="43" t="s">
        <v>16</v>
      </c>
      <c r="M1236" s="59">
        <v>42278</v>
      </c>
      <c r="N1236" s="55">
        <v>42278</v>
      </c>
      <c r="O1236" s="313" t="s">
        <v>2571</v>
      </c>
      <c r="P1236" s="43"/>
      <c r="Q1236" s="43"/>
      <c r="R1236" s="43"/>
      <c r="S1236" s="43"/>
      <c r="T1236" s="43"/>
      <c r="U1236" s="66" t="s">
        <v>1</v>
      </c>
    </row>
    <row r="1237" spans="1:21" ht="15" hidden="1" customHeight="1" x14ac:dyDescent="0.25">
      <c r="A1237" s="74">
        <v>1228</v>
      </c>
      <c r="B1237" s="74" t="s">
        <v>1321</v>
      </c>
      <c r="C1237" s="43">
        <v>11</v>
      </c>
      <c r="D1237" s="529"/>
      <c r="E1237" s="60"/>
      <c r="F1237" s="43" t="s">
        <v>2572</v>
      </c>
      <c r="G1237" s="87">
        <v>42303</v>
      </c>
      <c r="H1237" s="55">
        <v>42303</v>
      </c>
      <c r="I1237" s="68">
        <v>480</v>
      </c>
      <c r="J1237" s="204">
        <v>480</v>
      </c>
      <c r="K1237" s="204"/>
      <c r="L1237" s="43" t="s">
        <v>727</v>
      </c>
      <c r="M1237" s="59">
        <v>42308</v>
      </c>
      <c r="N1237" s="55">
        <v>42318</v>
      </c>
      <c r="O1237" s="313" t="s">
        <v>2573</v>
      </c>
      <c r="P1237" s="43"/>
      <c r="Q1237" s="43"/>
      <c r="R1237" s="43"/>
      <c r="S1237" s="43"/>
      <c r="T1237" s="43" t="s">
        <v>1</v>
      </c>
    </row>
    <row r="1238" spans="1:21" ht="15" hidden="1" customHeight="1" x14ac:dyDescent="0.25">
      <c r="A1238" s="74">
        <v>1229</v>
      </c>
      <c r="B1238" s="74" t="s">
        <v>67</v>
      </c>
      <c r="C1238" s="43">
        <v>667493</v>
      </c>
      <c r="D1238" s="529" t="s">
        <v>2596</v>
      </c>
      <c r="E1238" s="60"/>
      <c r="F1238" s="43" t="s">
        <v>2574</v>
      </c>
      <c r="G1238" s="87">
        <v>42299</v>
      </c>
      <c r="H1238" s="55">
        <v>42299</v>
      </c>
      <c r="I1238" s="68">
        <v>9582.83</v>
      </c>
      <c r="J1238" s="204">
        <v>11499.4</v>
      </c>
      <c r="K1238" s="204"/>
      <c r="L1238" s="43" t="s">
        <v>727</v>
      </c>
      <c r="M1238" s="59">
        <v>42369</v>
      </c>
      <c r="N1238" s="55">
        <v>42351</v>
      </c>
      <c r="O1238" s="313" t="s">
        <v>2575</v>
      </c>
      <c r="P1238" s="43"/>
      <c r="Q1238" s="43"/>
      <c r="R1238" s="43"/>
      <c r="S1238" s="43"/>
      <c r="T1238" s="43" t="s">
        <v>1</v>
      </c>
    </row>
    <row r="1239" spans="1:21" ht="30" hidden="1" customHeight="1" x14ac:dyDescent="0.25">
      <c r="A1239" s="74">
        <v>1230</v>
      </c>
      <c r="B1239" s="74" t="s">
        <v>67</v>
      </c>
      <c r="C1239" s="43">
        <v>667483</v>
      </c>
      <c r="D1239" s="529" t="s">
        <v>2576</v>
      </c>
      <c r="E1239" s="60"/>
      <c r="F1239" s="43" t="s">
        <v>2577</v>
      </c>
      <c r="G1239" s="87">
        <v>42299</v>
      </c>
      <c r="H1239" s="55">
        <v>42299</v>
      </c>
      <c r="I1239" s="68">
        <v>572.64</v>
      </c>
      <c r="J1239" s="204">
        <v>687.16</v>
      </c>
      <c r="K1239" s="204"/>
      <c r="L1239" s="43" t="s">
        <v>727</v>
      </c>
      <c r="M1239" s="59">
        <v>42369</v>
      </c>
      <c r="N1239" s="55">
        <v>42374</v>
      </c>
      <c r="O1239" s="313" t="s">
        <v>2578</v>
      </c>
      <c r="P1239" s="43"/>
      <c r="Q1239" s="43"/>
      <c r="R1239" s="43"/>
      <c r="S1239" s="43"/>
      <c r="T1239" s="43" t="s">
        <v>1</v>
      </c>
    </row>
    <row r="1240" spans="1:21" ht="30" hidden="1" customHeight="1" x14ac:dyDescent="0.25">
      <c r="A1240" s="74">
        <v>1231</v>
      </c>
      <c r="B1240" s="74" t="s">
        <v>67</v>
      </c>
      <c r="C1240" s="43">
        <v>667482</v>
      </c>
      <c r="D1240" s="529" t="s">
        <v>2579</v>
      </c>
      <c r="E1240" s="60"/>
      <c r="F1240" s="43" t="s">
        <v>2580</v>
      </c>
      <c r="G1240" s="87">
        <v>42299</v>
      </c>
      <c r="H1240" s="55">
        <v>42299</v>
      </c>
      <c r="I1240" s="68">
        <v>682.32</v>
      </c>
      <c r="J1240" s="204">
        <v>818.77</v>
      </c>
      <c r="K1240" s="204"/>
      <c r="L1240" s="43" t="s">
        <v>727</v>
      </c>
      <c r="M1240" s="59">
        <v>42369</v>
      </c>
      <c r="N1240" s="55">
        <v>42374</v>
      </c>
      <c r="O1240" s="313" t="s">
        <v>2581</v>
      </c>
      <c r="P1240" s="43"/>
      <c r="Q1240" s="43"/>
      <c r="R1240" s="43"/>
      <c r="S1240" s="43"/>
      <c r="T1240" s="43" t="s">
        <v>1</v>
      </c>
    </row>
    <row r="1241" spans="1:21" ht="30" hidden="1" customHeight="1" x14ac:dyDescent="0.25">
      <c r="A1241" s="74">
        <v>1232</v>
      </c>
      <c r="B1241" s="74" t="s">
        <v>2347</v>
      </c>
      <c r="C1241" s="43" t="s">
        <v>2582</v>
      </c>
      <c r="D1241" s="529" t="s">
        <v>2583</v>
      </c>
      <c r="E1241" s="60"/>
      <c r="F1241" s="43" t="s">
        <v>2584</v>
      </c>
      <c r="G1241" s="87">
        <v>42297</v>
      </c>
      <c r="H1241" s="55">
        <v>42297</v>
      </c>
      <c r="I1241" s="68">
        <v>802.8</v>
      </c>
      <c r="J1241" s="204">
        <v>963.36</v>
      </c>
      <c r="K1241" s="204"/>
      <c r="L1241" s="43" t="s">
        <v>727</v>
      </c>
      <c r="M1241" s="59">
        <v>42353</v>
      </c>
      <c r="N1241" s="55">
        <v>42344</v>
      </c>
      <c r="O1241" s="313" t="s">
        <v>2585</v>
      </c>
      <c r="P1241" s="43"/>
      <c r="Q1241" s="43"/>
      <c r="R1241" s="43"/>
      <c r="S1241" s="43"/>
      <c r="T1241" s="43" t="s">
        <v>1</v>
      </c>
    </row>
    <row r="1242" spans="1:21" ht="30" hidden="1" customHeight="1" x14ac:dyDescent="0.25">
      <c r="A1242" s="74">
        <v>1233</v>
      </c>
      <c r="B1242" s="74" t="s">
        <v>1351</v>
      </c>
      <c r="C1242" s="43">
        <v>561392</v>
      </c>
      <c r="D1242" s="529" t="s">
        <v>2586</v>
      </c>
      <c r="E1242" s="60"/>
      <c r="F1242" s="43" t="s">
        <v>2587</v>
      </c>
      <c r="G1242" s="87">
        <v>42297</v>
      </c>
      <c r="H1242" s="55">
        <v>42297</v>
      </c>
      <c r="I1242" s="68">
        <v>60.21</v>
      </c>
      <c r="J1242" s="204">
        <v>72.25</v>
      </c>
      <c r="K1242" s="204"/>
      <c r="L1242" s="43" t="s">
        <v>727</v>
      </c>
      <c r="M1242" s="59">
        <v>42323</v>
      </c>
      <c r="N1242" s="55">
        <v>42341</v>
      </c>
      <c r="O1242" s="313" t="s">
        <v>2588</v>
      </c>
      <c r="P1242" s="43"/>
      <c r="Q1242" s="43"/>
      <c r="R1242" s="43"/>
      <c r="S1242" s="43"/>
      <c r="T1242" s="43" t="s">
        <v>1</v>
      </c>
    </row>
    <row r="1243" spans="1:21" ht="30" hidden="1" customHeight="1" x14ac:dyDescent="0.25">
      <c r="A1243" s="74">
        <v>1234</v>
      </c>
      <c r="B1243" s="74" t="s">
        <v>1109</v>
      </c>
      <c r="C1243" s="43">
        <v>15940959</v>
      </c>
      <c r="D1243" s="529"/>
      <c r="E1243" s="60"/>
      <c r="F1243" s="43" t="s">
        <v>2589</v>
      </c>
      <c r="G1243" s="87">
        <v>42296</v>
      </c>
      <c r="H1243" s="55">
        <v>42296</v>
      </c>
      <c r="I1243" s="68">
        <v>270</v>
      </c>
      <c r="J1243" s="204">
        <v>324</v>
      </c>
      <c r="K1243" s="204"/>
      <c r="L1243" s="43" t="s">
        <v>727</v>
      </c>
      <c r="M1243" s="59">
        <v>42328</v>
      </c>
      <c r="N1243" s="166">
        <v>42359</v>
      </c>
      <c r="O1243" s="313" t="s">
        <v>2590</v>
      </c>
      <c r="P1243" s="43"/>
      <c r="Q1243" s="43"/>
      <c r="R1243" s="43"/>
      <c r="S1243" s="43"/>
      <c r="T1243" s="43" t="s">
        <v>1</v>
      </c>
    </row>
    <row r="1244" spans="1:21" ht="15" hidden="1" customHeight="1" x14ac:dyDescent="0.25">
      <c r="A1244" s="74">
        <v>1235</v>
      </c>
      <c r="B1244" s="74" t="s">
        <v>1630</v>
      </c>
      <c r="C1244" s="43" t="s">
        <v>2592</v>
      </c>
      <c r="D1244" s="529"/>
      <c r="E1244" s="60"/>
      <c r="F1244" s="43" t="s">
        <v>2593</v>
      </c>
      <c r="G1244" s="87">
        <v>42303</v>
      </c>
      <c r="H1244" s="55">
        <v>42303</v>
      </c>
      <c r="I1244" s="68">
        <v>1405</v>
      </c>
      <c r="J1244" s="204">
        <v>1405</v>
      </c>
      <c r="K1244" s="204"/>
      <c r="L1244" s="43" t="s">
        <v>727</v>
      </c>
      <c r="M1244" s="59">
        <v>42308</v>
      </c>
      <c r="N1244" s="55">
        <v>42318</v>
      </c>
      <c r="O1244" s="313" t="s">
        <v>2594</v>
      </c>
      <c r="P1244" s="43"/>
      <c r="Q1244" s="43"/>
      <c r="R1244" s="43"/>
      <c r="S1244" s="43"/>
      <c r="T1244" s="43" t="s">
        <v>1</v>
      </c>
    </row>
    <row r="1245" spans="1:21" ht="30" hidden="1" customHeight="1" x14ac:dyDescent="0.25">
      <c r="A1245" s="74">
        <v>1236</v>
      </c>
      <c r="B1245" s="74" t="s">
        <v>1340</v>
      </c>
      <c r="C1245" s="43">
        <v>151313</v>
      </c>
      <c r="D1245" s="529"/>
      <c r="E1245" s="60"/>
      <c r="F1245" s="43" t="s">
        <v>2595</v>
      </c>
      <c r="G1245" s="87">
        <v>42320</v>
      </c>
      <c r="H1245" s="55">
        <v>42320</v>
      </c>
      <c r="I1245" s="68">
        <v>4800</v>
      </c>
      <c r="J1245" s="204">
        <v>5760</v>
      </c>
      <c r="K1245" s="204"/>
      <c r="L1245" s="43" t="s">
        <v>16</v>
      </c>
      <c r="M1245" s="59">
        <v>42306</v>
      </c>
      <c r="N1245" s="55">
        <v>42307</v>
      </c>
      <c r="O1245" s="635" t="s">
        <v>2664</v>
      </c>
      <c r="P1245" s="49">
        <v>5760</v>
      </c>
      <c r="Q1245" s="49"/>
      <c r="R1245" s="49"/>
      <c r="S1245" s="43"/>
      <c r="T1245" s="43"/>
    </row>
    <row r="1246" spans="1:21" ht="15" hidden="1" customHeight="1" x14ac:dyDescent="0.25">
      <c r="A1246" s="74">
        <v>1237</v>
      </c>
      <c r="B1246" s="74" t="s">
        <v>67</v>
      </c>
      <c r="C1246" s="43">
        <v>669256</v>
      </c>
      <c r="D1246" s="529" t="s">
        <v>2597</v>
      </c>
      <c r="E1246" s="60"/>
      <c r="F1246" s="43" t="s">
        <v>2574</v>
      </c>
      <c r="G1246" s="87">
        <v>42307</v>
      </c>
      <c r="H1246" s="55">
        <v>42307</v>
      </c>
      <c r="I1246" s="68">
        <v>790</v>
      </c>
      <c r="J1246" s="204">
        <v>948</v>
      </c>
      <c r="K1246" s="204"/>
      <c r="L1246" s="43" t="s">
        <v>727</v>
      </c>
      <c r="M1246" s="59">
        <v>42369</v>
      </c>
      <c r="N1246" s="55">
        <v>42344</v>
      </c>
      <c r="O1246" s="313" t="s">
        <v>2598</v>
      </c>
      <c r="P1246" s="43"/>
      <c r="Q1246" s="43"/>
      <c r="R1246" s="43"/>
      <c r="S1246" s="43"/>
      <c r="T1246" s="43" t="s">
        <v>1</v>
      </c>
    </row>
    <row r="1247" spans="1:21" ht="15" hidden="1" customHeight="1" x14ac:dyDescent="0.25">
      <c r="A1247" s="74">
        <v>1238</v>
      </c>
      <c r="B1247" s="74" t="s">
        <v>1856</v>
      </c>
      <c r="C1247" s="43" t="s">
        <v>2599</v>
      </c>
      <c r="D1247" s="529"/>
      <c r="E1247" s="60"/>
      <c r="F1247" s="43" t="s">
        <v>2600</v>
      </c>
      <c r="G1247" s="87">
        <v>42268</v>
      </c>
      <c r="H1247" s="55">
        <v>42268</v>
      </c>
      <c r="I1247" s="68">
        <v>314.7</v>
      </c>
      <c r="J1247" s="204">
        <v>314.7</v>
      </c>
      <c r="K1247" s="204"/>
      <c r="L1247" s="43" t="s">
        <v>727</v>
      </c>
      <c r="M1247" s="59">
        <v>42308</v>
      </c>
      <c r="N1247" s="55">
        <v>42318</v>
      </c>
      <c r="O1247" s="313" t="s">
        <v>2601</v>
      </c>
      <c r="P1247" s="43"/>
      <c r="Q1247" s="43"/>
      <c r="R1247" s="43"/>
      <c r="S1247" s="43"/>
      <c r="T1247" s="43" t="s">
        <v>1</v>
      </c>
    </row>
    <row r="1248" spans="1:21" ht="30" hidden="1" customHeight="1" x14ac:dyDescent="0.25">
      <c r="A1248" s="74">
        <v>1239</v>
      </c>
      <c r="B1248" s="74" t="s">
        <v>1630</v>
      </c>
      <c r="C1248" s="43" t="s">
        <v>2603</v>
      </c>
      <c r="D1248" s="529"/>
      <c r="E1248" s="60"/>
      <c r="F1248" s="43" t="s">
        <v>2604</v>
      </c>
      <c r="G1248" s="87">
        <v>42309</v>
      </c>
      <c r="H1248" s="55">
        <v>42309</v>
      </c>
      <c r="I1248" s="68">
        <v>500</v>
      </c>
      <c r="J1248" s="204">
        <v>500</v>
      </c>
      <c r="K1248" s="204"/>
      <c r="L1248" s="43" t="s">
        <v>727</v>
      </c>
      <c r="M1248" s="59">
        <v>42323</v>
      </c>
      <c r="N1248" s="166">
        <v>42325</v>
      </c>
      <c r="O1248" s="313" t="s">
        <v>2605</v>
      </c>
      <c r="P1248" s="43"/>
      <c r="Q1248" s="43"/>
      <c r="R1248" s="43"/>
      <c r="S1248" s="43"/>
      <c r="T1248" s="43" t="s">
        <v>1</v>
      </c>
    </row>
    <row r="1249" spans="1:20" ht="15" hidden="1" customHeight="1" x14ac:dyDescent="0.25">
      <c r="A1249" s="74">
        <v>1240</v>
      </c>
      <c r="B1249" s="74" t="s">
        <v>3148</v>
      </c>
      <c r="C1249" s="43">
        <v>193</v>
      </c>
      <c r="D1249" s="529"/>
      <c r="E1249" s="60"/>
      <c r="F1249" s="43" t="s">
        <v>2606</v>
      </c>
      <c r="G1249" s="87">
        <v>42175</v>
      </c>
      <c r="H1249" s="55">
        <v>42175</v>
      </c>
      <c r="I1249" s="68">
        <v>1809.72</v>
      </c>
      <c r="J1249" s="204">
        <v>1809.72</v>
      </c>
      <c r="K1249" s="204"/>
      <c r="L1249" s="43" t="s">
        <v>727</v>
      </c>
      <c r="M1249" s="59">
        <v>42323</v>
      </c>
      <c r="N1249" s="166">
        <v>42325</v>
      </c>
      <c r="O1249" s="313" t="s">
        <v>2607</v>
      </c>
      <c r="P1249" s="43"/>
      <c r="Q1249" s="43"/>
      <c r="R1249" s="43"/>
      <c r="S1249" s="43"/>
      <c r="T1249" s="43" t="s">
        <v>1</v>
      </c>
    </row>
    <row r="1250" spans="1:20" ht="15" hidden="1" customHeight="1" x14ac:dyDescent="0.25">
      <c r="A1250" s="74">
        <v>1241</v>
      </c>
      <c r="B1250" s="74" t="s">
        <v>48</v>
      </c>
      <c r="C1250" s="43">
        <v>1435</v>
      </c>
      <c r="D1250" s="529"/>
      <c r="E1250" s="60"/>
      <c r="F1250" s="43" t="s">
        <v>2608</v>
      </c>
      <c r="G1250" s="87">
        <v>42309</v>
      </c>
      <c r="H1250" s="55">
        <v>42309</v>
      </c>
      <c r="I1250" s="68">
        <v>74.52</v>
      </c>
      <c r="J1250" s="204">
        <v>81.8</v>
      </c>
      <c r="K1250" s="204"/>
      <c r="L1250" s="43" t="s">
        <v>727</v>
      </c>
      <c r="M1250" s="59">
        <v>42338</v>
      </c>
      <c r="N1250" s="166">
        <v>42359</v>
      </c>
      <c r="O1250" s="313" t="s">
        <v>2609</v>
      </c>
      <c r="P1250" s="43"/>
      <c r="Q1250" s="43"/>
      <c r="R1250" s="43"/>
      <c r="S1250" s="43"/>
      <c r="T1250" s="43" t="s">
        <v>1</v>
      </c>
    </row>
    <row r="1251" spans="1:20" ht="45" hidden="1" customHeight="1" x14ac:dyDescent="0.25">
      <c r="A1251" s="74">
        <v>1242</v>
      </c>
      <c r="B1251" s="74" t="s">
        <v>84</v>
      </c>
      <c r="C1251" s="43">
        <v>142601</v>
      </c>
      <c r="D1251" s="529"/>
      <c r="E1251" s="60"/>
      <c r="F1251" s="43" t="s">
        <v>2610</v>
      </c>
      <c r="G1251" s="87">
        <v>42308</v>
      </c>
      <c r="H1251" s="55">
        <v>42308</v>
      </c>
      <c r="I1251" s="137">
        <v>250</v>
      </c>
      <c r="J1251" s="208">
        <v>250</v>
      </c>
      <c r="K1251" s="208"/>
      <c r="L1251" s="43" t="s">
        <v>727</v>
      </c>
      <c r="M1251" s="59">
        <v>42338</v>
      </c>
      <c r="N1251" s="44">
        <v>42348</v>
      </c>
      <c r="O1251" s="313" t="s">
        <v>2821</v>
      </c>
      <c r="P1251" s="43"/>
      <c r="Q1251" s="43"/>
      <c r="R1251" s="43"/>
      <c r="S1251" s="43"/>
      <c r="T1251" s="43" t="s">
        <v>1</v>
      </c>
    </row>
    <row r="1252" spans="1:20" ht="30" hidden="1" customHeight="1" x14ac:dyDescent="0.25">
      <c r="A1252" s="74">
        <v>1243</v>
      </c>
      <c r="B1252" s="74" t="s">
        <v>3648</v>
      </c>
      <c r="C1252" s="43" t="s">
        <v>2611</v>
      </c>
      <c r="D1252" s="529"/>
      <c r="E1252" s="60"/>
      <c r="F1252" s="43" t="s">
        <v>2345</v>
      </c>
      <c r="G1252" s="87">
        <v>42214</v>
      </c>
      <c r="H1252" s="55">
        <v>42214</v>
      </c>
      <c r="I1252" s="68">
        <v>16450</v>
      </c>
      <c r="J1252" s="204">
        <v>16450</v>
      </c>
      <c r="K1252" s="204"/>
      <c r="L1252" s="43" t="s">
        <v>727</v>
      </c>
      <c r="M1252" s="59">
        <v>42248</v>
      </c>
      <c r="N1252" s="55">
        <v>42308</v>
      </c>
      <c r="O1252" s="313" t="s">
        <v>2612</v>
      </c>
      <c r="P1252" s="43"/>
      <c r="Q1252" s="43"/>
      <c r="R1252" s="43"/>
      <c r="S1252" s="43"/>
      <c r="T1252" s="43"/>
    </row>
    <row r="1253" spans="1:20" ht="15" hidden="1" customHeight="1" x14ac:dyDescent="0.25">
      <c r="A1253" s="74">
        <v>1244</v>
      </c>
      <c r="B1253" s="74" t="s">
        <v>4305</v>
      </c>
      <c r="C1253" s="43"/>
      <c r="D1253" s="529"/>
      <c r="E1253" s="60"/>
      <c r="F1253" s="43" t="s">
        <v>2613</v>
      </c>
      <c r="G1253" s="87">
        <v>42310</v>
      </c>
      <c r="H1253" s="55">
        <v>42310</v>
      </c>
      <c r="I1253" s="68">
        <v>2129</v>
      </c>
      <c r="J1253" s="204">
        <v>2129</v>
      </c>
      <c r="K1253" s="204"/>
      <c r="L1253" s="43" t="s">
        <v>16</v>
      </c>
      <c r="M1253" s="59" t="s">
        <v>634</v>
      </c>
      <c r="N1253" s="55">
        <v>42310</v>
      </c>
      <c r="O1253" s="313" t="s">
        <v>2767</v>
      </c>
      <c r="P1253" s="43"/>
      <c r="Q1253" s="43"/>
      <c r="R1253" s="43"/>
      <c r="S1253" s="43"/>
      <c r="T1253" s="43"/>
    </row>
    <row r="1254" spans="1:20" s="69" customFormat="1" ht="120" hidden="1" customHeight="1" x14ac:dyDescent="0.25">
      <c r="A1254" s="74">
        <v>1245</v>
      </c>
      <c r="B1254" s="74" t="s">
        <v>26</v>
      </c>
      <c r="C1254" s="74" t="s">
        <v>2614</v>
      </c>
      <c r="D1254" s="529"/>
      <c r="E1254" s="60"/>
      <c r="F1254" s="414" t="s">
        <v>2615</v>
      </c>
      <c r="G1254" s="87">
        <v>42310</v>
      </c>
      <c r="H1254" s="55">
        <v>42310</v>
      </c>
      <c r="I1254" s="68">
        <v>15955.1</v>
      </c>
      <c r="J1254" s="204">
        <v>15955.1</v>
      </c>
      <c r="K1254" s="204"/>
      <c r="L1254" s="43" t="s">
        <v>16</v>
      </c>
      <c r="M1254" s="59">
        <v>42318</v>
      </c>
      <c r="N1254" s="55">
        <v>42320</v>
      </c>
      <c r="O1254" s="313" t="s">
        <v>2762</v>
      </c>
      <c r="P1254" s="49">
        <f>231.85+99+335.3</f>
        <v>666.15000000000009</v>
      </c>
      <c r="Q1254" s="49"/>
      <c r="R1254" s="49"/>
      <c r="S1254" s="43"/>
      <c r="T1254" s="415" t="s">
        <v>3318</v>
      </c>
    </row>
    <row r="1255" spans="1:20" ht="15" hidden="1" customHeight="1" x14ac:dyDescent="0.25">
      <c r="A1255" s="74">
        <v>1246</v>
      </c>
      <c r="B1255" s="74" t="s">
        <v>30</v>
      </c>
      <c r="C1255" s="43" t="s">
        <v>2616</v>
      </c>
      <c r="D1255" s="529"/>
      <c r="E1255" s="60"/>
      <c r="F1255" s="43" t="s">
        <v>2617</v>
      </c>
      <c r="G1255" s="87">
        <v>42308</v>
      </c>
      <c r="H1255" s="55">
        <v>42308</v>
      </c>
      <c r="I1255" s="68">
        <v>60.39</v>
      </c>
      <c r="J1255" s="204">
        <v>60.39</v>
      </c>
      <c r="K1255" s="204"/>
      <c r="L1255" s="43" t="s">
        <v>16</v>
      </c>
      <c r="M1255" s="59">
        <v>42338</v>
      </c>
      <c r="N1255" s="166">
        <v>42360</v>
      </c>
      <c r="O1255" s="313" t="s">
        <v>2618</v>
      </c>
      <c r="P1255" s="319">
        <v>60.39</v>
      </c>
      <c r="Q1255" s="319"/>
      <c r="R1255" s="319"/>
      <c r="S1255" s="43"/>
      <c r="T1255" s="43"/>
    </row>
    <row r="1256" spans="1:20" ht="30" hidden="1" customHeight="1" x14ac:dyDescent="0.25">
      <c r="A1256" s="74">
        <v>1247</v>
      </c>
      <c r="B1256" s="74" t="s">
        <v>1670</v>
      </c>
      <c r="C1256" s="43">
        <v>1</v>
      </c>
      <c r="D1256" s="529"/>
      <c r="E1256" s="60"/>
      <c r="F1256" s="43" t="s">
        <v>2619</v>
      </c>
      <c r="G1256" s="87">
        <v>42310</v>
      </c>
      <c r="H1256" s="55">
        <v>42310</v>
      </c>
      <c r="I1256" s="68">
        <v>250</v>
      </c>
      <c r="J1256" s="204">
        <v>250</v>
      </c>
      <c r="K1256" s="204"/>
      <c r="L1256" s="43" t="s">
        <v>727</v>
      </c>
      <c r="M1256" s="59">
        <v>42338</v>
      </c>
      <c r="N1256" s="55">
        <v>42341</v>
      </c>
      <c r="O1256" s="313" t="s">
        <v>2620</v>
      </c>
      <c r="P1256" s="43"/>
      <c r="Q1256" s="43"/>
      <c r="R1256" s="43"/>
      <c r="S1256" s="43"/>
      <c r="T1256" s="43" t="s">
        <v>1</v>
      </c>
    </row>
    <row r="1257" spans="1:20" ht="15" hidden="1" customHeight="1" x14ac:dyDescent="0.25">
      <c r="A1257" s="74">
        <v>1248</v>
      </c>
      <c r="B1257" s="74" t="s">
        <v>441</v>
      </c>
      <c r="C1257" s="43">
        <v>8381</v>
      </c>
      <c r="D1257" s="529"/>
      <c r="E1257" s="60"/>
      <c r="F1257" s="43" t="s">
        <v>2621</v>
      </c>
      <c r="G1257" s="87">
        <v>42307</v>
      </c>
      <c r="H1257" s="55">
        <v>42307</v>
      </c>
      <c r="I1257" s="68">
        <v>407.96</v>
      </c>
      <c r="J1257" s="204">
        <v>489.56</v>
      </c>
      <c r="K1257" s="204"/>
      <c r="L1257" s="43" t="s">
        <v>16</v>
      </c>
      <c r="M1257" s="59">
        <v>42338</v>
      </c>
      <c r="N1257" s="166">
        <v>42360</v>
      </c>
      <c r="O1257" s="313" t="s">
        <v>2622</v>
      </c>
      <c r="P1257" s="49">
        <v>489.56</v>
      </c>
      <c r="Q1257" s="319"/>
      <c r="R1257" s="319"/>
      <c r="S1257" s="43"/>
      <c r="T1257" s="43"/>
    </row>
    <row r="1258" spans="1:20" ht="15" hidden="1" customHeight="1" x14ac:dyDescent="0.25">
      <c r="A1258" s="74">
        <v>1249</v>
      </c>
      <c r="B1258" s="74" t="s">
        <v>477</v>
      </c>
      <c r="C1258" s="43">
        <v>12707</v>
      </c>
      <c r="D1258" s="529"/>
      <c r="E1258" s="60"/>
      <c r="F1258" s="43" t="s">
        <v>2623</v>
      </c>
      <c r="G1258" s="87">
        <v>42306</v>
      </c>
      <c r="H1258" s="55">
        <v>42306</v>
      </c>
      <c r="I1258" s="68">
        <v>407</v>
      </c>
      <c r="J1258" s="204">
        <v>488.4</v>
      </c>
      <c r="K1258" s="204"/>
      <c r="L1258" s="43" t="s">
        <v>16</v>
      </c>
      <c r="M1258" s="59">
        <v>42323</v>
      </c>
      <c r="N1258" s="166">
        <v>42360</v>
      </c>
      <c r="O1258" s="313" t="s">
        <v>2624</v>
      </c>
      <c r="P1258" s="43"/>
      <c r="Q1258" s="43"/>
      <c r="R1258" s="43"/>
      <c r="S1258" s="43"/>
      <c r="T1258" s="43"/>
    </row>
    <row r="1259" spans="1:20" ht="15" hidden="1" customHeight="1" x14ac:dyDescent="0.25">
      <c r="A1259" s="74">
        <v>1250</v>
      </c>
      <c r="B1259" s="74" t="s">
        <v>144</v>
      </c>
      <c r="C1259" s="43" t="s">
        <v>2625</v>
      </c>
      <c r="D1259" s="529"/>
      <c r="E1259" s="60"/>
      <c r="F1259" s="43" t="s">
        <v>2626</v>
      </c>
      <c r="G1259" s="87">
        <v>42299</v>
      </c>
      <c r="H1259" s="55">
        <v>42299</v>
      </c>
      <c r="I1259" s="68">
        <v>3430</v>
      </c>
      <c r="J1259" s="204">
        <v>3430</v>
      </c>
      <c r="K1259" s="98"/>
      <c r="L1259" s="43" t="s">
        <v>727</v>
      </c>
      <c r="M1259" s="59">
        <v>42338</v>
      </c>
      <c r="N1259" s="55">
        <v>42410</v>
      </c>
      <c r="O1259" s="313" t="s">
        <v>2627</v>
      </c>
      <c r="P1259" s="43"/>
      <c r="Q1259" s="43"/>
      <c r="R1259" s="43"/>
      <c r="S1259" s="43"/>
      <c r="T1259" s="43" t="s">
        <v>1</v>
      </c>
    </row>
    <row r="1260" spans="1:20" ht="15" hidden="1" customHeight="1" x14ac:dyDescent="0.25">
      <c r="A1260" s="74">
        <v>1251</v>
      </c>
      <c r="B1260" s="74" t="s">
        <v>36</v>
      </c>
      <c r="C1260" s="43" t="s">
        <v>2628</v>
      </c>
      <c r="D1260" s="529"/>
      <c r="E1260" s="60"/>
      <c r="F1260" s="43" t="s">
        <v>2613</v>
      </c>
      <c r="G1260" s="87">
        <v>42309</v>
      </c>
      <c r="H1260" s="55">
        <v>42309</v>
      </c>
      <c r="I1260" s="68">
        <v>67.349999999999994</v>
      </c>
      <c r="J1260" s="204">
        <v>80.819999999999993</v>
      </c>
      <c r="K1260" s="204"/>
      <c r="L1260" s="43" t="s">
        <v>34</v>
      </c>
      <c r="M1260" s="59">
        <v>42309</v>
      </c>
      <c r="N1260" s="55" t="s">
        <v>20</v>
      </c>
      <c r="O1260" s="313" t="s">
        <v>2629</v>
      </c>
      <c r="P1260" s="43"/>
      <c r="Q1260" s="43"/>
      <c r="R1260" s="43"/>
      <c r="S1260" s="43"/>
      <c r="T1260" s="43"/>
    </row>
    <row r="1261" spans="1:20" ht="15" hidden="1" customHeight="1" x14ac:dyDescent="0.25">
      <c r="A1261" s="74">
        <v>1252</v>
      </c>
      <c r="B1261" s="74" t="s">
        <v>427</v>
      </c>
      <c r="C1261" s="43" t="s">
        <v>2633</v>
      </c>
      <c r="D1261" s="529"/>
      <c r="E1261" s="60"/>
      <c r="F1261" s="43" t="s">
        <v>2634</v>
      </c>
      <c r="G1261" s="87">
        <v>42308</v>
      </c>
      <c r="H1261" s="55">
        <v>42308</v>
      </c>
      <c r="I1261" s="68">
        <v>147</v>
      </c>
      <c r="J1261" s="204">
        <v>176.4</v>
      </c>
      <c r="K1261" s="204"/>
      <c r="L1261" s="43" t="s">
        <v>16</v>
      </c>
      <c r="M1261" s="59">
        <v>42353</v>
      </c>
      <c r="N1261" s="55">
        <v>42375</v>
      </c>
      <c r="O1261" s="313" t="s">
        <v>2635</v>
      </c>
      <c r="P1261" s="43"/>
      <c r="Q1261" s="43"/>
      <c r="R1261" s="43"/>
      <c r="S1261" s="43"/>
      <c r="T1261" s="43"/>
    </row>
    <row r="1262" spans="1:20" ht="15" hidden="1" customHeight="1" x14ac:dyDescent="0.25">
      <c r="A1262" s="74">
        <v>1253</v>
      </c>
      <c r="B1262" s="74" t="s">
        <v>95</v>
      </c>
      <c r="C1262" s="43" t="s">
        <v>2636</v>
      </c>
      <c r="D1262" s="529"/>
      <c r="E1262" s="60"/>
      <c r="F1262" s="43" t="s">
        <v>2637</v>
      </c>
      <c r="G1262" s="87">
        <v>42309</v>
      </c>
      <c r="H1262" s="55">
        <v>42309</v>
      </c>
      <c r="I1262" s="68">
        <v>37.33</v>
      </c>
      <c r="J1262" s="204">
        <v>44.8</v>
      </c>
      <c r="K1262" s="204"/>
      <c r="L1262" s="43" t="s">
        <v>34</v>
      </c>
      <c r="M1262" s="59">
        <v>42338</v>
      </c>
      <c r="N1262" s="55" t="s">
        <v>20</v>
      </c>
      <c r="O1262" s="313" t="s">
        <v>2638</v>
      </c>
      <c r="P1262" s="43"/>
      <c r="Q1262" s="43"/>
      <c r="R1262" s="43"/>
      <c r="S1262" s="43"/>
      <c r="T1262" s="43" t="s">
        <v>1</v>
      </c>
    </row>
    <row r="1263" spans="1:20" ht="30" hidden="1" customHeight="1" x14ac:dyDescent="0.25">
      <c r="A1263" s="74">
        <v>1254</v>
      </c>
      <c r="B1263" s="74" t="s">
        <v>69</v>
      </c>
      <c r="C1263" s="43" t="s">
        <v>2639</v>
      </c>
      <c r="D1263" s="529"/>
      <c r="E1263" s="60"/>
      <c r="F1263" s="43" t="s">
        <v>2640</v>
      </c>
      <c r="G1263" s="87">
        <v>42313</v>
      </c>
      <c r="H1263" s="55">
        <v>42313</v>
      </c>
      <c r="I1263" s="68">
        <v>10.8</v>
      </c>
      <c r="J1263" s="204">
        <v>12.96</v>
      </c>
      <c r="K1263" s="204"/>
      <c r="L1263" s="43" t="s">
        <v>16</v>
      </c>
      <c r="M1263" s="59">
        <v>42323</v>
      </c>
      <c r="N1263" s="55">
        <v>42328</v>
      </c>
      <c r="O1263" s="313" t="s">
        <v>2641</v>
      </c>
      <c r="P1263" s="43"/>
      <c r="Q1263" s="43"/>
      <c r="R1263" s="43"/>
      <c r="S1263" s="43"/>
      <c r="T1263" s="43"/>
    </row>
    <row r="1264" spans="1:20" ht="30" hidden="1" customHeight="1" x14ac:dyDescent="0.25">
      <c r="A1264" s="74">
        <v>1255</v>
      </c>
      <c r="B1264" s="74" t="s">
        <v>59</v>
      </c>
      <c r="C1264" s="43">
        <v>5810316774</v>
      </c>
      <c r="D1264" s="529" t="s">
        <v>2655</v>
      </c>
      <c r="E1264" s="60"/>
      <c r="F1264" s="43" t="s">
        <v>2794</v>
      </c>
      <c r="G1264" s="87">
        <v>42308</v>
      </c>
      <c r="H1264" s="55">
        <v>42308</v>
      </c>
      <c r="I1264" s="68">
        <v>180.7</v>
      </c>
      <c r="J1264" s="204">
        <v>216.84</v>
      </c>
      <c r="K1264" s="204"/>
      <c r="L1264" s="43" t="s">
        <v>16</v>
      </c>
      <c r="M1264" s="59">
        <v>42338</v>
      </c>
      <c r="N1264" s="55">
        <v>42341</v>
      </c>
      <c r="O1264" s="313" t="s">
        <v>2642</v>
      </c>
      <c r="P1264" s="43"/>
      <c r="Q1264" s="43"/>
      <c r="R1264" s="43"/>
      <c r="S1264" s="43"/>
      <c r="T1264" s="43"/>
    </row>
    <row r="1265" spans="1:21" ht="15" hidden="1" customHeight="1" x14ac:dyDescent="0.25">
      <c r="A1265" s="74">
        <v>1256</v>
      </c>
      <c r="B1265" s="74" t="s">
        <v>84</v>
      </c>
      <c r="C1265" s="43">
        <v>142695</v>
      </c>
      <c r="D1265" s="529"/>
      <c r="E1265" s="60"/>
      <c r="F1265" s="43" t="s">
        <v>2643</v>
      </c>
      <c r="G1265" s="87">
        <v>42314</v>
      </c>
      <c r="H1265" s="55">
        <v>42314</v>
      </c>
      <c r="I1265" s="137">
        <v>84.167699999999996</v>
      </c>
      <c r="J1265" s="208">
        <v>60</v>
      </c>
      <c r="K1265" s="208"/>
      <c r="L1265" s="43" t="s">
        <v>727</v>
      </c>
      <c r="M1265" s="59">
        <v>42338</v>
      </c>
      <c r="N1265" s="44">
        <v>42348</v>
      </c>
      <c r="O1265" s="313" t="s">
        <v>2822</v>
      </c>
      <c r="P1265" s="43"/>
      <c r="Q1265" s="43"/>
      <c r="R1265" s="43"/>
      <c r="S1265" s="43"/>
      <c r="T1265" s="43" t="s">
        <v>1</v>
      </c>
    </row>
    <row r="1266" spans="1:21" ht="60" hidden="1" customHeight="1" x14ac:dyDescent="0.25">
      <c r="A1266" s="74">
        <v>1257</v>
      </c>
      <c r="B1266" s="74" t="s">
        <v>84</v>
      </c>
      <c r="C1266" s="43">
        <v>142788</v>
      </c>
      <c r="D1266" s="529"/>
      <c r="E1266" s="60"/>
      <c r="F1266" s="43" t="s">
        <v>2668</v>
      </c>
      <c r="G1266" s="87">
        <v>42319</v>
      </c>
      <c r="H1266" s="55">
        <v>42319</v>
      </c>
      <c r="I1266" s="137">
        <f>1.426*J1266</f>
        <v>563.27</v>
      </c>
      <c r="J1266" s="208">
        <v>395</v>
      </c>
      <c r="K1266" s="208"/>
      <c r="L1266" s="43" t="s">
        <v>727</v>
      </c>
      <c r="M1266" s="59">
        <v>42353</v>
      </c>
      <c r="N1266" s="44">
        <v>42396</v>
      </c>
      <c r="O1266" s="313" t="s">
        <v>3128</v>
      </c>
      <c r="P1266" s="43"/>
      <c r="Q1266" s="43"/>
      <c r="R1266" s="43"/>
      <c r="S1266" s="43"/>
      <c r="T1266" s="43" t="s">
        <v>1</v>
      </c>
    </row>
    <row r="1267" spans="1:21" ht="30" hidden="1" customHeight="1" x14ac:dyDescent="0.25">
      <c r="A1267" s="74">
        <v>1258</v>
      </c>
      <c r="B1267" s="74" t="s">
        <v>2490</v>
      </c>
      <c r="C1267" s="43" t="s">
        <v>2644</v>
      </c>
      <c r="D1267" s="529"/>
      <c r="E1267" s="60"/>
      <c r="F1267" s="43" t="s">
        <v>2647</v>
      </c>
      <c r="G1267" s="87">
        <v>42307</v>
      </c>
      <c r="H1267" s="55">
        <v>42307</v>
      </c>
      <c r="I1267" s="68">
        <v>500.26</v>
      </c>
      <c r="J1267" s="204">
        <v>500.26</v>
      </c>
      <c r="K1267" s="204"/>
      <c r="L1267" s="43" t="s">
        <v>16</v>
      </c>
      <c r="M1267" s="59">
        <v>42323</v>
      </c>
      <c r="N1267" s="55">
        <v>42341</v>
      </c>
      <c r="O1267" s="313" t="s">
        <v>6580</v>
      </c>
      <c r="P1267" s="43"/>
      <c r="Q1267" s="43"/>
      <c r="R1267" s="43"/>
      <c r="S1267" s="43"/>
      <c r="T1267" s="43"/>
    </row>
    <row r="1268" spans="1:21" ht="15" hidden="1" customHeight="1" x14ac:dyDescent="0.25">
      <c r="A1268" s="74">
        <v>1259</v>
      </c>
      <c r="B1268" s="74" t="s">
        <v>180</v>
      </c>
      <c r="C1268" s="43">
        <v>42394872</v>
      </c>
      <c r="D1268" s="529"/>
      <c r="E1268" s="60"/>
      <c r="F1268" s="43" t="s">
        <v>2648</v>
      </c>
      <c r="G1268" s="87">
        <v>42312</v>
      </c>
      <c r="H1268" s="55">
        <v>42312</v>
      </c>
      <c r="I1268" s="68">
        <v>112.88</v>
      </c>
      <c r="J1268" s="204">
        <v>112.88</v>
      </c>
      <c r="K1268" s="204"/>
      <c r="L1268" s="43" t="s">
        <v>34</v>
      </c>
      <c r="M1268" s="59">
        <v>42324</v>
      </c>
      <c r="N1268" s="55" t="s">
        <v>20</v>
      </c>
      <c r="O1268" s="313" t="s">
        <v>2649</v>
      </c>
      <c r="P1268" s="43"/>
      <c r="Q1268" s="43"/>
      <c r="R1268" s="43"/>
      <c r="S1268" s="43"/>
      <c r="T1268" s="43"/>
    </row>
    <row r="1269" spans="1:21" ht="15" hidden="1" customHeight="1" x14ac:dyDescent="0.25">
      <c r="A1269" s="74">
        <v>1260</v>
      </c>
      <c r="B1269" s="74" t="s">
        <v>4316</v>
      </c>
      <c r="C1269" s="43">
        <v>13997</v>
      </c>
      <c r="D1269" s="529"/>
      <c r="E1269" s="60"/>
      <c r="F1269" s="43" t="s">
        <v>2650</v>
      </c>
      <c r="G1269" s="87">
        <v>42314</v>
      </c>
      <c r="H1269" s="55">
        <v>42314</v>
      </c>
      <c r="I1269" s="68">
        <v>60</v>
      </c>
      <c r="J1269" s="204">
        <v>72</v>
      </c>
      <c r="K1269" s="204"/>
      <c r="L1269" s="43" t="s">
        <v>727</v>
      </c>
      <c r="M1269" s="59">
        <v>42338</v>
      </c>
      <c r="N1269" s="55">
        <v>42341</v>
      </c>
      <c r="O1269" s="313" t="s">
        <v>2651</v>
      </c>
      <c r="P1269" s="43"/>
      <c r="Q1269" s="43"/>
      <c r="R1269" s="43"/>
      <c r="S1269" s="43"/>
      <c r="T1269" s="43" t="s">
        <v>1</v>
      </c>
    </row>
    <row r="1270" spans="1:21" ht="15" hidden="1" customHeight="1" x14ac:dyDescent="0.25">
      <c r="A1270" s="74">
        <v>1261</v>
      </c>
      <c r="B1270" s="74" t="s">
        <v>4303</v>
      </c>
      <c r="C1270" s="43" t="s">
        <v>2652</v>
      </c>
      <c r="D1270" s="529"/>
      <c r="E1270" s="60"/>
      <c r="F1270" s="43" t="s">
        <v>2653</v>
      </c>
      <c r="G1270" s="87">
        <v>42317</v>
      </c>
      <c r="H1270" s="55">
        <v>42317</v>
      </c>
      <c r="I1270" s="68">
        <v>496.86</v>
      </c>
      <c r="J1270" s="204">
        <v>524.19000000000005</v>
      </c>
      <c r="K1270" s="204"/>
      <c r="L1270" s="43" t="s">
        <v>16</v>
      </c>
      <c r="M1270" s="59">
        <v>42323</v>
      </c>
      <c r="N1270" s="55">
        <v>42341</v>
      </c>
      <c r="O1270" s="313" t="s">
        <v>2654</v>
      </c>
      <c r="P1270" s="43"/>
      <c r="Q1270" s="43"/>
      <c r="R1270" s="43"/>
      <c r="S1270" s="43"/>
      <c r="T1270" s="43"/>
    </row>
    <row r="1271" spans="1:21" ht="30" hidden="1" customHeight="1" x14ac:dyDescent="0.25">
      <c r="A1271" s="74">
        <v>1262</v>
      </c>
      <c r="B1271" s="74" t="s">
        <v>262</v>
      </c>
      <c r="C1271" s="43" t="s">
        <v>2656</v>
      </c>
      <c r="D1271" s="529"/>
      <c r="E1271" s="60"/>
      <c r="F1271" s="43" t="s">
        <v>2657</v>
      </c>
      <c r="G1271" s="87">
        <v>42314</v>
      </c>
      <c r="H1271" s="55">
        <v>42314</v>
      </c>
      <c r="I1271" s="68">
        <f>22648.9+27</f>
        <v>22675.9</v>
      </c>
      <c r="J1271" s="204">
        <f>22648.9+27</f>
        <v>22675.9</v>
      </c>
      <c r="K1271" s="204"/>
      <c r="L1271" s="43" t="s">
        <v>727</v>
      </c>
      <c r="M1271" s="59">
        <v>42344</v>
      </c>
      <c r="N1271" s="55">
        <v>42375</v>
      </c>
      <c r="O1271" s="313" t="s">
        <v>2658</v>
      </c>
      <c r="P1271" s="43"/>
      <c r="Q1271" s="43"/>
      <c r="R1271" s="43"/>
      <c r="S1271" s="43"/>
      <c r="T1271" s="43"/>
    </row>
    <row r="1272" spans="1:21" ht="15" hidden="1" customHeight="1" x14ac:dyDescent="0.25">
      <c r="A1272" s="142">
        <v>1263</v>
      </c>
      <c r="B1272" s="142" t="s">
        <v>514</v>
      </c>
      <c r="C1272" s="43">
        <v>3109400</v>
      </c>
      <c r="D1272" s="529"/>
      <c r="E1272" s="60"/>
      <c r="F1272" s="43" t="s">
        <v>2659</v>
      </c>
      <c r="G1272" s="87">
        <v>42269</v>
      </c>
      <c r="H1272" s="55">
        <v>42269</v>
      </c>
      <c r="I1272" s="68">
        <v>1750.31</v>
      </c>
      <c r="J1272" s="204">
        <v>1750.31</v>
      </c>
      <c r="K1272" s="204"/>
      <c r="L1272" s="43" t="s">
        <v>16</v>
      </c>
      <c r="M1272" s="59">
        <v>42353</v>
      </c>
      <c r="N1272" s="166">
        <v>42360</v>
      </c>
      <c r="O1272" s="313" t="s">
        <v>2660</v>
      </c>
      <c r="P1272" s="43"/>
      <c r="Q1272" s="43"/>
      <c r="R1272" s="43"/>
      <c r="S1272" s="43"/>
      <c r="T1272" s="43"/>
    </row>
    <row r="1273" spans="1:21" ht="30" hidden="1" customHeight="1" x14ac:dyDescent="0.25">
      <c r="A1273" s="74">
        <v>1264</v>
      </c>
      <c r="B1273" s="74" t="s">
        <v>4299</v>
      </c>
      <c r="C1273" s="43" t="s">
        <v>2661</v>
      </c>
      <c r="D1273" s="529"/>
      <c r="E1273" s="60"/>
      <c r="F1273" s="43" t="s">
        <v>2662</v>
      </c>
      <c r="G1273" s="87">
        <v>42324</v>
      </c>
      <c r="H1273" s="55">
        <v>42324</v>
      </c>
      <c r="I1273" s="68">
        <v>831.82</v>
      </c>
      <c r="J1273" s="204">
        <v>915</v>
      </c>
      <c r="K1273" s="204"/>
      <c r="L1273" s="43" t="s">
        <v>727</v>
      </c>
      <c r="M1273" s="59">
        <v>42324</v>
      </c>
      <c r="N1273" s="166">
        <v>42359</v>
      </c>
      <c r="O1273" s="313" t="s">
        <v>2663</v>
      </c>
      <c r="P1273" s="43"/>
      <c r="Q1273" s="43"/>
      <c r="R1273" s="43"/>
      <c r="S1273" s="43"/>
      <c r="T1273" s="43" t="s">
        <v>1</v>
      </c>
    </row>
    <row r="1274" spans="1:21" ht="15" hidden="1" customHeight="1" x14ac:dyDescent="0.25">
      <c r="A1274" s="74">
        <v>1265</v>
      </c>
      <c r="B1274" s="74" t="s">
        <v>1394</v>
      </c>
      <c r="C1274" s="43" t="s">
        <v>2665</v>
      </c>
      <c r="D1274" s="529"/>
      <c r="E1274" s="60"/>
      <c r="F1274" s="43" t="s">
        <v>2666</v>
      </c>
      <c r="G1274" s="87">
        <v>42311</v>
      </c>
      <c r="H1274" s="55">
        <v>42311</v>
      </c>
      <c r="I1274" s="137">
        <f>0.937248*J1274</f>
        <v>11464.417535999999</v>
      </c>
      <c r="J1274" s="381">
        <v>12232</v>
      </c>
      <c r="K1274" s="381"/>
      <c r="L1274" s="43" t="s">
        <v>16</v>
      </c>
      <c r="M1274" s="59">
        <v>42338</v>
      </c>
      <c r="N1274" s="166">
        <v>42359</v>
      </c>
      <c r="O1274" s="313" t="s">
        <v>2667</v>
      </c>
      <c r="P1274" s="43"/>
      <c r="Q1274" s="43"/>
      <c r="R1274" s="43"/>
      <c r="S1274" s="43"/>
      <c r="T1274" s="43"/>
      <c r="U1274" s="66" t="s">
        <v>1</v>
      </c>
    </row>
    <row r="1275" spans="1:21" ht="30" hidden="1" customHeight="1" x14ac:dyDescent="0.25">
      <c r="A1275" s="74">
        <v>1266</v>
      </c>
      <c r="B1275" s="74" t="s">
        <v>5227</v>
      </c>
      <c r="C1275" s="43" t="s">
        <v>2669</v>
      </c>
      <c r="D1275" s="529"/>
      <c r="E1275" s="60"/>
      <c r="F1275" s="43" t="s">
        <v>2670</v>
      </c>
      <c r="G1275" s="87">
        <v>42306</v>
      </c>
      <c r="H1275" s="55">
        <v>42306</v>
      </c>
      <c r="I1275" s="68">
        <v>29</v>
      </c>
      <c r="J1275" s="204">
        <v>34.799999999999997</v>
      </c>
      <c r="K1275" s="204"/>
      <c r="L1275" s="43" t="s">
        <v>601</v>
      </c>
      <c r="M1275" s="59">
        <v>42317</v>
      </c>
      <c r="N1275" s="55" t="s">
        <v>20</v>
      </c>
      <c r="O1275" s="313" t="s">
        <v>2671</v>
      </c>
      <c r="P1275" s="43"/>
      <c r="Q1275" s="43"/>
      <c r="R1275" s="43"/>
      <c r="S1275" s="43"/>
      <c r="T1275" s="43"/>
    </row>
    <row r="1276" spans="1:21" ht="30" hidden="1" customHeight="1" x14ac:dyDescent="0.25">
      <c r="A1276" s="142">
        <v>1267</v>
      </c>
      <c r="B1276" s="142" t="s">
        <v>921</v>
      </c>
      <c r="C1276" s="62" t="s">
        <v>2672</v>
      </c>
      <c r="D1276" s="529"/>
      <c r="E1276" s="60"/>
      <c r="F1276" s="43" t="s">
        <v>2673</v>
      </c>
      <c r="G1276" s="87">
        <v>42320</v>
      </c>
      <c r="H1276" s="55">
        <v>42320</v>
      </c>
      <c r="I1276" s="68">
        <v>250</v>
      </c>
      <c r="J1276" s="204">
        <v>300</v>
      </c>
      <c r="K1276" s="204"/>
      <c r="L1276" s="43" t="s">
        <v>16</v>
      </c>
      <c r="M1276" s="59">
        <v>42338</v>
      </c>
      <c r="N1276" s="126">
        <v>42361</v>
      </c>
      <c r="O1276" s="313" t="s">
        <v>2674</v>
      </c>
      <c r="P1276" s="43"/>
      <c r="Q1276" s="43"/>
      <c r="R1276" s="43"/>
      <c r="S1276" s="43"/>
      <c r="T1276" s="43"/>
    </row>
    <row r="1277" spans="1:21" ht="15" hidden="1" customHeight="1" x14ac:dyDescent="0.25">
      <c r="A1277" s="74">
        <v>1268</v>
      </c>
      <c r="B1277" s="74" t="s">
        <v>1408</v>
      </c>
      <c r="C1277" s="43" t="s">
        <v>2675</v>
      </c>
      <c r="D1277" s="529"/>
      <c r="E1277" s="60"/>
      <c r="F1277" s="43" t="s">
        <v>2676</v>
      </c>
      <c r="G1277" s="87">
        <v>42320</v>
      </c>
      <c r="H1277" s="55">
        <v>42320</v>
      </c>
      <c r="I1277" s="137">
        <f>0.937248*J1277</f>
        <v>3229.39108128</v>
      </c>
      <c r="J1277" s="381">
        <v>3445.61</v>
      </c>
      <c r="K1277" s="381"/>
      <c r="L1277" s="43" t="s">
        <v>16</v>
      </c>
      <c r="M1277" s="59">
        <v>42338</v>
      </c>
      <c r="N1277" s="166">
        <v>42359</v>
      </c>
      <c r="O1277" s="313" t="s">
        <v>2677</v>
      </c>
      <c r="P1277" s="43"/>
      <c r="Q1277" s="43"/>
      <c r="R1277" s="43"/>
      <c r="S1277" s="43"/>
      <c r="T1277" s="43"/>
      <c r="U1277" s="66" t="s">
        <v>1</v>
      </c>
    </row>
    <row r="1278" spans="1:21" ht="15" hidden="1" customHeight="1" x14ac:dyDescent="0.25">
      <c r="A1278" s="74">
        <v>1269</v>
      </c>
      <c r="B1278" s="74" t="s">
        <v>39</v>
      </c>
      <c r="C1278" s="43" t="s">
        <v>2678</v>
      </c>
      <c r="D1278" s="529"/>
      <c r="E1278" s="60"/>
      <c r="F1278" s="43" t="s">
        <v>1715</v>
      </c>
      <c r="G1278" s="87">
        <v>42323</v>
      </c>
      <c r="H1278" s="55">
        <v>42323</v>
      </c>
      <c r="I1278" s="68">
        <v>37.630000000000003</v>
      </c>
      <c r="J1278" s="204">
        <v>45.16</v>
      </c>
      <c r="K1278" s="204"/>
      <c r="L1278" s="43" t="s">
        <v>34</v>
      </c>
      <c r="M1278" s="59">
        <v>42333</v>
      </c>
      <c r="N1278" s="55" t="s">
        <v>20</v>
      </c>
      <c r="O1278" s="313" t="s">
        <v>2679</v>
      </c>
      <c r="P1278" s="43"/>
      <c r="Q1278" s="43"/>
      <c r="R1278" s="43"/>
      <c r="S1278" s="43"/>
      <c r="T1278" s="43"/>
    </row>
    <row r="1279" spans="1:21" ht="30" hidden="1" customHeight="1" x14ac:dyDescent="0.25">
      <c r="A1279" s="74">
        <v>1270</v>
      </c>
      <c r="B1279" s="74" t="s">
        <v>90</v>
      </c>
      <c r="C1279" s="43" t="s">
        <v>2680</v>
      </c>
      <c r="D1279" s="529"/>
      <c r="E1279" s="60"/>
      <c r="F1279" s="43" t="s">
        <v>2261</v>
      </c>
      <c r="G1279" s="87">
        <v>42308</v>
      </c>
      <c r="H1279" s="55">
        <v>42308</v>
      </c>
      <c r="I1279" s="68">
        <v>20548</v>
      </c>
      <c r="J1279" s="204">
        <v>20548</v>
      </c>
      <c r="K1279" s="204"/>
      <c r="L1279" s="43" t="s">
        <v>727</v>
      </c>
      <c r="M1279" s="59">
        <v>42384</v>
      </c>
      <c r="N1279" s="55">
        <v>42374</v>
      </c>
      <c r="O1279" s="313" t="s">
        <v>2681</v>
      </c>
      <c r="P1279" s="43"/>
      <c r="Q1279" s="43"/>
      <c r="R1279" s="43"/>
      <c r="S1279" s="43"/>
      <c r="T1279" s="43"/>
    </row>
    <row r="1280" spans="1:21" ht="30" hidden="1" customHeight="1" x14ac:dyDescent="0.25">
      <c r="A1280" s="74">
        <v>1271</v>
      </c>
      <c r="B1280" s="74" t="s">
        <v>90</v>
      </c>
      <c r="C1280" s="43" t="s">
        <v>2682</v>
      </c>
      <c r="D1280" s="529"/>
      <c r="E1280" s="60"/>
      <c r="F1280" s="43" t="s">
        <v>2683</v>
      </c>
      <c r="G1280" s="87">
        <v>42308</v>
      </c>
      <c r="H1280" s="55">
        <v>42308</v>
      </c>
      <c r="I1280" s="68">
        <v>3681.55</v>
      </c>
      <c r="J1280" s="204">
        <v>3681.55</v>
      </c>
      <c r="K1280" s="204"/>
      <c r="L1280" s="43" t="s">
        <v>727</v>
      </c>
      <c r="M1280" s="59">
        <v>42384</v>
      </c>
      <c r="N1280" s="55">
        <v>42415</v>
      </c>
      <c r="O1280" s="313" t="s">
        <v>2684</v>
      </c>
      <c r="P1280" s="43"/>
      <c r="Q1280" s="43"/>
      <c r="R1280" s="43"/>
      <c r="S1280" s="43"/>
      <c r="T1280" s="43"/>
    </row>
    <row r="1281" spans="1:20" ht="30" hidden="1" customHeight="1" x14ac:dyDescent="0.25">
      <c r="A1281" s="74">
        <v>1273</v>
      </c>
      <c r="B1281" s="74" t="s">
        <v>90</v>
      </c>
      <c r="C1281" s="43" t="s">
        <v>2685</v>
      </c>
      <c r="D1281" s="529"/>
      <c r="E1281" s="60"/>
      <c r="F1281" s="43" t="s">
        <v>2262</v>
      </c>
      <c r="G1281" s="87">
        <v>42308</v>
      </c>
      <c r="H1281" s="55">
        <v>42308</v>
      </c>
      <c r="I1281" s="68">
        <v>18915</v>
      </c>
      <c r="J1281" s="205">
        <v>18915</v>
      </c>
      <c r="K1281" s="205"/>
      <c r="L1281" s="43" t="s">
        <v>16</v>
      </c>
      <c r="M1281" s="59">
        <v>42384</v>
      </c>
      <c r="N1281" s="55">
        <v>42341</v>
      </c>
      <c r="O1281" s="313" t="s">
        <v>2686</v>
      </c>
      <c r="P1281" s="43"/>
      <c r="Q1281" s="43"/>
      <c r="R1281" s="43"/>
      <c r="S1281" s="43"/>
      <c r="T1281" s="43"/>
    </row>
    <row r="1282" spans="1:20" ht="30" hidden="1" customHeight="1" x14ac:dyDescent="0.25">
      <c r="A1282" s="74">
        <v>1274</v>
      </c>
      <c r="B1282" s="74" t="s">
        <v>90</v>
      </c>
      <c r="C1282" s="43" t="s">
        <v>2687</v>
      </c>
      <c r="D1282" s="529"/>
      <c r="E1282" s="60"/>
      <c r="F1282" s="43" t="s">
        <v>2264</v>
      </c>
      <c r="G1282" s="87">
        <v>42308</v>
      </c>
      <c r="H1282" s="55">
        <v>42308</v>
      </c>
      <c r="I1282" s="68">
        <v>13095</v>
      </c>
      <c r="J1282" s="204">
        <v>13095</v>
      </c>
      <c r="K1282" s="204"/>
      <c r="L1282" s="43" t="s">
        <v>16</v>
      </c>
      <c r="M1282" s="59">
        <v>42384</v>
      </c>
      <c r="N1282" s="55">
        <v>42341</v>
      </c>
      <c r="O1282" s="313" t="s">
        <v>2688</v>
      </c>
      <c r="P1282" s="43"/>
      <c r="Q1282" s="43"/>
      <c r="R1282" s="43"/>
      <c r="S1282" s="43"/>
      <c r="T1282" s="43"/>
    </row>
    <row r="1283" spans="1:20" ht="30" hidden="1" customHeight="1" x14ac:dyDescent="0.25">
      <c r="A1283" s="74">
        <v>1275</v>
      </c>
      <c r="B1283" s="74" t="s">
        <v>1442</v>
      </c>
      <c r="C1283" s="43">
        <v>151001892</v>
      </c>
      <c r="D1283" s="529"/>
      <c r="E1283" s="60"/>
      <c r="F1283" s="43" t="s">
        <v>2689</v>
      </c>
      <c r="G1283" s="87">
        <v>42307</v>
      </c>
      <c r="H1283" s="55">
        <v>42307</v>
      </c>
      <c r="I1283" s="68">
        <v>19774.34</v>
      </c>
      <c r="J1283" s="204">
        <v>19774.34</v>
      </c>
      <c r="K1283" s="204"/>
      <c r="L1283" s="43" t="s">
        <v>16</v>
      </c>
      <c r="M1283" s="59">
        <v>42368</v>
      </c>
      <c r="N1283" s="55">
        <v>42341</v>
      </c>
      <c r="O1283" s="313" t="s">
        <v>2690</v>
      </c>
      <c r="P1283" s="43"/>
      <c r="Q1283" s="43"/>
      <c r="R1283" s="43"/>
      <c r="S1283" s="43"/>
      <c r="T1283" s="43"/>
    </row>
    <row r="1284" spans="1:20" ht="30" hidden="1" customHeight="1" x14ac:dyDescent="0.25">
      <c r="A1284" s="74">
        <v>1276</v>
      </c>
      <c r="B1284" s="74" t="s">
        <v>48</v>
      </c>
      <c r="C1284" s="43">
        <v>1800</v>
      </c>
      <c r="D1284" s="529"/>
      <c r="E1284" s="60"/>
      <c r="F1284" s="43" t="s">
        <v>2691</v>
      </c>
      <c r="G1284" s="87">
        <v>42328</v>
      </c>
      <c r="H1284" s="55">
        <v>42328</v>
      </c>
      <c r="I1284" s="68">
        <v>409</v>
      </c>
      <c r="J1284" s="204">
        <v>449.5</v>
      </c>
      <c r="K1284" s="204"/>
      <c r="L1284" s="43" t="s">
        <v>727</v>
      </c>
      <c r="M1284" s="59">
        <v>42353</v>
      </c>
      <c r="N1284" s="55">
        <v>42410</v>
      </c>
      <c r="O1284" s="313" t="s">
        <v>2692</v>
      </c>
      <c r="P1284" s="43"/>
      <c r="Q1284" s="43"/>
      <c r="R1284" s="43"/>
      <c r="S1284" s="43"/>
      <c r="T1284" s="43" t="s">
        <v>1</v>
      </c>
    </row>
    <row r="1285" spans="1:20" ht="30" hidden="1" customHeight="1" x14ac:dyDescent="0.25">
      <c r="A1285" s="74">
        <v>1277</v>
      </c>
      <c r="B1285" s="74" t="s">
        <v>4314</v>
      </c>
      <c r="C1285" s="43" t="s">
        <v>2693</v>
      </c>
      <c r="D1285" s="529"/>
      <c r="E1285" s="60"/>
      <c r="F1285" s="43" t="s">
        <v>2694</v>
      </c>
      <c r="G1285" s="87">
        <v>42328</v>
      </c>
      <c r="H1285" s="55">
        <v>42328</v>
      </c>
      <c r="I1285" s="68">
        <v>80.900000000000006</v>
      </c>
      <c r="J1285" s="204">
        <v>88.9</v>
      </c>
      <c r="K1285" s="204"/>
      <c r="L1285" s="43" t="s">
        <v>727</v>
      </c>
      <c r="M1285" s="59">
        <v>42353</v>
      </c>
      <c r="N1285" s="55">
        <v>42410</v>
      </c>
      <c r="O1285" s="313" t="s">
        <v>2695</v>
      </c>
      <c r="P1285" s="43"/>
      <c r="Q1285" s="43"/>
      <c r="R1285" s="43"/>
      <c r="S1285" s="43"/>
      <c r="T1285" s="43" t="s">
        <v>1</v>
      </c>
    </row>
    <row r="1286" spans="1:20" ht="15" hidden="1" customHeight="1" x14ac:dyDescent="0.25">
      <c r="A1286" s="74">
        <v>1278</v>
      </c>
      <c r="B1286" s="74" t="s">
        <v>5227</v>
      </c>
      <c r="C1286" s="43" t="s">
        <v>2696</v>
      </c>
      <c r="D1286" s="529"/>
      <c r="E1286" s="60"/>
      <c r="F1286" s="43" t="s">
        <v>2697</v>
      </c>
      <c r="G1286" s="87">
        <v>42309</v>
      </c>
      <c r="H1286" s="55">
        <v>42309</v>
      </c>
      <c r="I1286" s="68">
        <v>58.55</v>
      </c>
      <c r="J1286" s="204">
        <v>70.260000000000005</v>
      </c>
      <c r="K1286" s="204"/>
      <c r="L1286" s="43" t="s">
        <v>601</v>
      </c>
      <c r="M1286" s="59">
        <v>42313</v>
      </c>
      <c r="N1286" s="55" t="s">
        <v>20</v>
      </c>
      <c r="O1286" s="313" t="s">
        <v>2698</v>
      </c>
      <c r="P1286" s="43"/>
      <c r="Q1286" s="43"/>
      <c r="R1286" s="43"/>
      <c r="S1286" s="43"/>
      <c r="T1286" s="43"/>
    </row>
    <row r="1287" spans="1:20" ht="15" hidden="1" customHeight="1" x14ac:dyDescent="0.25">
      <c r="A1287" s="74">
        <v>1279</v>
      </c>
      <c r="B1287" s="74" t="s">
        <v>36</v>
      </c>
      <c r="C1287" s="43">
        <v>44983294</v>
      </c>
      <c r="D1287" s="529"/>
      <c r="E1287" s="60"/>
      <c r="F1287" s="43" t="s">
        <v>2699</v>
      </c>
      <c r="G1287" s="87">
        <v>42308</v>
      </c>
      <c r="H1287" s="55">
        <v>42308</v>
      </c>
      <c r="I1287" s="68">
        <v>1465.57</v>
      </c>
      <c r="J1287" s="204">
        <v>1755.48</v>
      </c>
      <c r="K1287" s="204"/>
      <c r="L1287" s="43" t="s">
        <v>34</v>
      </c>
      <c r="M1287" s="59">
        <v>42339</v>
      </c>
      <c r="N1287" s="55" t="s">
        <v>20</v>
      </c>
      <c r="O1287" s="313" t="s">
        <v>2700</v>
      </c>
      <c r="P1287" s="43"/>
      <c r="Q1287" s="43"/>
      <c r="R1287" s="43"/>
      <c r="S1287" s="43"/>
      <c r="T1287" s="43"/>
    </row>
    <row r="1288" spans="1:20" ht="15" hidden="1" customHeight="1" x14ac:dyDescent="0.25">
      <c r="A1288" s="74">
        <v>1280</v>
      </c>
      <c r="B1288" s="74" t="s">
        <v>36</v>
      </c>
      <c r="C1288" s="43" t="s">
        <v>2701</v>
      </c>
      <c r="D1288" s="529"/>
      <c r="E1288" s="60"/>
      <c r="F1288" s="43" t="s">
        <v>2702</v>
      </c>
      <c r="G1288" s="87">
        <v>42324</v>
      </c>
      <c r="H1288" s="55">
        <v>42324</v>
      </c>
      <c r="I1288" s="68">
        <v>80</v>
      </c>
      <c r="J1288" s="204">
        <v>96</v>
      </c>
      <c r="K1288" s="204"/>
      <c r="L1288" s="43" t="s">
        <v>34</v>
      </c>
      <c r="M1288" s="59">
        <v>42334</v>
      </c>
      <c r="N1288" s="55" t="s">
        <v>20</v>
      </c>
      <c r="O1288" s="313" t="s">
        <v>2703</v>
      </c>
      <c r="P1288" s="43"/>
      <c r="Q1288" s="43"/>
      <c r="R1288" s="43"/>
      <c r="S1288" s="43"/>
      <c r="T1288" s="43"/>
    </row>
    <row r="1289" spans="1:20" s="83" customFormat="1" ht="45" hidden="1" customHeight="1" x14ac:dyDescent="0.25">
      <c r="A1289" s="510">
        <v>1281</v>
      </c>
      <c r="B1289" s="510" t="s">
        <v>958</v>
      </c>
      <c r="C1289" s="511">
        <v>1581000001</v>
      </c>
      <c r="D1289" s="603"/>
      <c r="E1289" s="509"/>
      <c r="F1289" s="511" t="s">
        <v>5703</v>
      </c>
      <c r="G1289" s="512">
        <v>42314</v>
      </c>
      <c r="H1289" s="513">
        <v>42314</v>
      </c>
      <c r="I1289" s="502">
        <v>248</v>
      </c>
      <c r="J1289" s="503">
        <v>248</v>
      </c>
      <c r="K1289" s="503"/>
      <c r="L1289" s="511" t="s">
        <v>2866</v>
      </c>
      <c r="M1289" s="513">
        <v>42344</v>
      </c>
      <c r="N1289" s="524" t="s">
        <v>5702</v>
      </c>
      <c r="O1289" s="505" t="s">
        <v>2704</v>
      </c>
      <c r="P1289" s="511"/>
      <c r="Q1289" s="511"/>
      <c r="R1289" s="511"/>
      <c r="S1289" s="511"/>
      <c r="T1289" s="511"/>
    </row>
    <row r="1290" spans="1:20" s="83" customFormat="1" ht="30" hidden="1" customHeight="1" x14ac:dyDescent="0.25">
      <c r="A1290" s="445">
        <v>1281</v>
      </c>
      <c r="B1290" s="445" t="s">
        <v>958</v>
      </c>
      <c r="C1290" s="446" t="s">
        <v>2867</v>
      </c>
      <c r="D1290" s="604"/>
      <c r="E1290" s="444">
        <v>1583600033</v>
      </c>
      <c r="F1290" s="446" t="s">
        <v>2864</v>
      </c>
      <c r="G1290" s="481">
        <v>42340</v>
      </c>
      <c r="H1290" s="447">
        <v>42340</v>
      </c>
      <c r="I1290" s="388">
        <v>-248</v>
      </c>
      <c r="J1290" s="403">
        <v>-248</v>
      </c>
      <c r="K1290" s="403"/>
      <c r="L1290" s="446" t="s">
        <v>3391</v>
      </c>
      <c r="M1290" s="447">
        <v>42353</v>
      </c>
      <c r="N1290" s="448" t="s">
        <v>20</v>
      </c>
      <c r="O1290" s="327" t="s">
        <v>2865</v>
      </c>
      <c r="P1290" s="446"/>
      <c r="Q1290" s="446"/>
      <c r="R1290" s="446"/>
      <c r="S1290" s="446"/>
      <c r="T1290" s="446"/>
    </row>
    <row r="1291" spans="1:20" ht="15" hidden="1" customHeight="1" x14ac:dyDescent="0.25">
      <c r="A1291" s="74">
        <v>1282</v>
      </c>
      <c r="B1291" s="74" t="s">
        <v>3994</v>
      </c>
      <c r="C1291" s="416">
        <v>2015025</v>
      </c>
      <c r="D1291" s="529"/>
      <c r="E1291" s="60"/>
      <c r="F1291" s="43" t="s">
        <v>2706</v>
      </c>
      <c r="G1291" s="87">
        <v>42327</v>
      </c>
      <c r="H1291" s="55">
        <v>42327</v>
      </c>
      <c r="I1291" s="68">
        <v>450</v>
      </c>
      <c r="J1291" s="204">
        <v>450</v>
      </c>
      <c r="K1291" s="204"/>
      <c r="L1291" s="43" t="s">
        <v>727</v>
      </c>
      <c r="M1291" s="59">
        <v>42338</v>
      </c>
      <c r="N1291" s="55">
        <v>42344</v>
      </c>
      <c r="O1291" s="313" t="s">
        <v>2707</v>
      </c>
      <c r="P1291" s="43"/>
      <c r="Q1291" s="43"/>
      <c r="R1291" s="43"/>
      <c r="S1291" s="43"/>
      <c r="T1291" s="43" t="s">
        <v>1</v>
      </c>
    </row>
    <row r="1292" spans="1:20" ht="15" hidden="1" customHeight="1" x14ac:dyDescent="0.25">
      <c r="A1292" s="74">
        <v>1283</v>
      </c>
      <c r="B1292" s="74" t="s">
        <v>1670</v>
      </c>
      <c r="C1292" s="43">
        <v>1</v>
      </c>
      <c r="D1292" s="529"/>
      <c r="E1292" s="60"/>
      <c r="F1292" s="43" t="s">
        <v>2710</v>
      </c>
      <c r="G1292" s="87">
        <v>42310</v>
      </c>
      <c r="H1292" s="55">
        <v>42310</v>
      </c>
      <c r="I1292" s="68">
        <v>400</v>
      </c>
      <c r="J1292" s="204">
        <v>400</v>
      </c>
      <c r="K1292" s="204"/>
      <c r="L1292" s="43" t="s">
        <v>727</v>
      </c>
      <c r="M1292" s="59">
        <v>42338</v>
      </c>
      <c r="N1292" s="166">
        <v>42359</v>
      </c>
      <c r="O1292" s="313" t="s">
        <v>2711</v>
      </c>
      <c r="P1292" s="43"/>
      <c r="Q1292" s="43"/>
      <c r="R1292" s="43"/>
      <c r="S1292" s="43"/>
      <c r="T1292" s="43" t="s">
        <v>1</v>
      </c>
    </row>
    <row r="1293" spans="1:20" ht="15" hidden="1" customHeight="1" x14ac:dyDescent="0.25">
      <c r="A1293" s="74">
        <v>1284</v>
      </c>
      <c r="B1293" s="74" t="s">
        <v>112</v>
      </c>
      <c r="C1293" s="43">
        <v>73</v>
      </c>
      <c r="D1293" s="529"/>
      <c r="E1293" s="60"/>
      <c r="F1293" s="43" t="s">
        <v>2712</v>
      </c>
      <c r="G1293" s="87">
        <v>42296</v>
      </c>
      <c r="H1293" s="55">
        <v>42296</v>
      </c>
      <c r="I1293" s="68">
        <v>1260</v>
      </c>
      <c r="J1293" s="204">
        <v>1260</v>
      </c>
      <c r="K1293" s="204"/>
      <c r="L1293" s="43" t="s">
        <v>727</v>
      </c>
      <c r="M1293" s="59">
        <v>42308</v>
      </c>
      <c r="N1293" s="55">
        <v>42344</v>
      </c>
      <c r="O1293" s="313" t="s">
        <v>2713</v>
      </c>
      <c r="P1293" s="43"/>
      <c r="Q1293" s="43"/>
      <c r="R1293" s="43"/>
      <c r="S1293" s="43"/>
      <c r="T1293" s="43" t="s">
        <v>1</v>
      </c>
    </row>
    <row r="1294" spans="1:20" ht="15" hidden="1" customHeight="1" x14ac:dyDescent="0.25">
      <c r="A1294" s="74">
        <v>1285</v>
      </c>
      <c r="B1294" s="77" t="s">
        <v>819</v>
      </c>
      <c r="C1294" s="43">
        <v>140495</v>
      </c>
      <c r="D1294" s="529" t="s">
        <v>2716</v>
      </c>
      <c r="E1294" s="60"/>
      <c r="F1294" s="43" t="s">
        <v>2714</v>
      </c>
      <c r="G1294" s="87">
        <v>42304</v>
      </c>
      <c r="H1294" s="55">
        <v>42304</v>
      </c>
      <c r="I1294" s="68">
        <v>657</v>
      </c>
      <c r="J1294" s="204">
        <v>788.4</v>
      </c>
      <c r="K1294" s="204"/>
      <c r="L1294" s="43" t="s">
        <v>16</v>
      </c>
      <c r="M1294" s="59">
        <v>42338</v>
      </c>
      <c r="N1294" s="55">
        <v>42341</v>
      </c>
      <c r="O1294" s="313" t="s">
        <v>2715</v>
      </c>
      <c r="P1294" s="43"/>
      <c r="Q1294" s="43"/>
      <c r="R1294" s="43"/>
      <c r="S1294" s="43"/>
      <c r="T1294" s="43" t="s">
        <v>1</v>
      </c>
    </row>
    <row r="1295" spans="1:20" ht="60" hidden="1" customHeight="1" x14ac:dyDescent="0.25">
      <c r="A1295" s="74">
        <v>1286</v>
      </c>
      <c r="B1295" s="74" t="s">
        <v>448</v>
      </c>
      <c r="C1295" s="43">
        <v>55199839</v>
      </c>
      <c r="D1295" s="529"/>
      <c r="E1295" s="60"/>
      <c r="F1295" s="43" t="s">
        <v>2754</v>
      </c>
      <c r="G1295" s="87">
        <v>42300</v>
      </c>
      <c r="H1295" s="55">
        <v>42300</v>
      </c>
      <c r="I1295" s="68">
        <v>760.15</v>
      </c>
      <c r="J1295" s="204">
        <v>889.11</v>
      </c>
      <c r="K1295" s="204"/>
      <c r="L1295" s="43" t="s">
        <v>4160</v>
      </c>
      <c r="M1295" s="59">
        <v>41548</v>
      </c>
      <c r="N1295" s="55" t="s">
        <v>3391</v>
      </c>
      <c r="O1295" s="313" t="s">
        <v>2717</v>
      </c>
      <c r="P1295" s="43"/>
      <c r="Q1295" s="43"/>
      <c r="R1295" s="43"/>
      <c r="S1295" s="43"/>
      <c r="T1295" s="43"/>
    </row>
    <row r="1296" spans="1:20" ht="15" hidden="1" customHeight="1" x14ac:dyDescent="0.25">
      <c r="A1296" s="74">
        <v>1287</v>
      </c>
      <c r="B1296" s="74" t="s">
        <v>2718</v>
      </c>
      <c r="C1296" s="43" t="s">
        <v>2719</v>
      </c>
      <c r="D1296" s="529"/>
      <c r="E1296" s="60"/>
      <c r="F1296" s="43" t="s">
        <v>2720</v>
      </c>
      <c r="G1296" s="87">
        <v>42205</v>
      </c>
      <c r="H1296" s="55">
        <v>42205</v>
      </c>
      <c r="I1296" s="68">
        <v>1000</v>
      </c>
      <c r="J1296" s="204">
        <v>1000</v>
      </c>
      <c r="K1296" s="204"/>
      <c r="L1296" s="43" t="s">
        <v>16</v>
      </c>
      <c r="M1296" s="59">
        <v>42338</v>
      </c>
      <c r="N1296" s="55">
        <v>42338</v>
      </c>
      <c r="O1296" s="313" t="s">
        <v>2721</v>
      </c>
      <c r="P1296" s="43"/>
      <c r="Q1296" s="43"/>
      <c r="R1296" s="43"/>
      <c r="S1296" s="43"/>
      <c r="T1296" s="43"/>
    </row>
    <row r="1297" spans="1:20" ht="15" hidden="1" customHeight="1" x14ac:dyDescent="0.25">
      <c r="A1297" s="74">
        <v>1288</v>
      </c>
      <c r="B1297" s="74" t="s">
        <v>112</v>
      </c>
      <c r="C1297" s="43">
        <v>82</v>
      </c>
      <c r="D1297" s="529"/>
      <c r="E1297" s="60"/>
      <c r="F1297" s="43" t="s">
        <v>2722</v>
      </c>
      <c r="G1297" s="87">
        <v>42329</v>
      </c>
      <c r="H1297" s="55">
        <v>42329</v>
      </c>
      <c r="I1297" s="68">
        <v>1250</v>
      </c>
      <c r="J1297" s="204">
        <v>1250</v>
      </c>
      <c r="K1297" s="204"/>
      <c r="L1297" s="43" t="s">
        <v>727</v>
      </c>
      <c r="M1297" s="59">
        <v>42338</v>
      </c>
      <c r="N1297" s="55">
        <v>42341</v>
      </c>
      <c r="O1297" s="313" t="s">
        <v>2723</v>
      </c>
      <c r="P1297" s="43"/>
      <c r="Q1297" s="43"/>
      <c r="R1297" s="43"/>
      <c r="S1297" s="43"/>
      <c r="T1297" s="43" t="s">
        <v>1</v>
      </c>
    </row>
    <row r="1298" spans="1:20" ht="30" hidden="1" customHeight="1" x14ac:dyDescent="0.25">
      <c r="A1298" s="74">
        <v>1289</v>
      </c>
      <c r="B1298" s="74" t="s">
        <v>4319</v>
      </c>
      <c r="C1298" s="43" t="s">
        <v>2724</v>
      </c>
      <c r="D1298" s="529"/>
      <c r="E1298" s="60"/>
      <c r="F1298" s="43" t="s">
        <v>2725</v>
      </c>
      <c r="G1298" s="87">
        <v>42334</v>
      </c>
      <c r="H1298" s="55">
        <v>42334</v>
      </c>
      <c r="I1298" s="68">
        <v>1834</v>
      </c>
      <c r="J1298" s="204">
        <v>1834</v>
      </c>
      <c r="K1298" s="204"/>
      <c r="L1298" s="43" t="s">
        <v>16</v>
      </c>
      <c r="M1298" s="59">
        <v>42338</v>
      </c>
      <c r="N1298" s="55">
        <v>42338</v>
      </c>
      <c r="O1298" s="313" t="s">
        <v>2726</v>
      </c>
      <c r="P1298" s="43"/>
      <c r="Q1298" s="43"/>
      <c r="R1298" s="43"/>
      <c r="S1298" s="43"/>
      <c r="T1298" s="43"/>
    </row>
    <row r="1299" spans="1:20" ht="15" hidden="1" customHeight="1" x14ac:dyDescent="0.25">
      <c r="A1299" s="74">
        <v>1290</v>
      </c>
      <c r="B1299" s="74" t="s">
        <v>2727</v>
      </c>
      <c r="C1299" s="43">
        <v>74054220</v>
      </c>
      <c r="D1299" s="529"/>
      <c r="E1299" s="60"/>
      <c r="F1299" s="43" t="s">
        <v>2729</v>
      </c>
      <c r="G1299" s="87">
        <v>42333</v>
      </c>
      <c r="H1299" s="55">
        <v>42333</v>
      </c>
      <c r="I1299" s="68">
        <v>1254.2</v>
      </c>
      <c r="J1299" s="204">
        <v>1505.04</v>
      </c>
      <c r="K1299" s="204"/>
      <c r="L1299" s="43" t="s">
        <v>16</v>
      </c>
      <c r="M1299" s="59">
        <v>42369</v>
      </c>
      <c r="N1299" s="55">
        <v>42412</v>
      </c>
      <c r="O1299" s="313" t="s">
        <v>2730</v>
      </c>
      <c r="P1299" s="43"/>
      <c r="Q1299" s="43"/>
      <c r="R1299" s="43"/>
      <c r="S1299" s="43"/>
      <c r="T1299" s="43"/>
    </row>
    <row r="1300" spans="1:20" ht="15" hidden="1" customHeight="1" x14ac:dyDescent="0.25">
      <c r="A1300" s="74">
        <v>1291</v>
      </c>
      <c r="B1300" s="74" t="s">
        <v>103</v>
      </c>
      <c r="C1300" s="43">
        <v>1163</v>
      </c>
      <c r="D1300" s="529"/>
      <c r="E1300" s="60"/>
      <c r="F1300" s="43" t="s">
        <v>2731</v>
      </c>
      <c r="G1300" s="87">
        <v>42331</v>
      </c>
      <c r="H1300" s="55">
        <v>42331</v>
      </c>
      <c r="I1300" s="68">
        <v>240</v>
      </c>
      <c r="J1300" s="204">
        <v>299.52</v>
      </c>
      <c r="K1300" s="204"/>
      <c r="L1300" s="43" t="s">
        <v>727</v>
      </c>
      <c r="M1300" s="59">
        <v>42369</v>
      </c>
      <c r="N1300" s="55">
        <v>42410</v>
      </c>
      <c r="O1300" s="313" t="s">
        <v>2732</v>
      </c>
      <c r="P1300" s="43"/>
      <c r="Q1300" s="43"/>
      <c r="R1300" s="43"/>
      <c r="S1300" s="43"/>
      <c r="T1300" s="43" t="s">
        <v>1</v>
      </c>
    </row>
    <row r="1301" spans="1:20" ht="15" hidden="1" customHeight="1" x14ac:dyDescent="0.25">
      <c r="A1301" s="74">
        <v>1292</v>
      </c>
      <c r="B1301" s="74" t="s">
        <v>163</v>
      </c>
      <c r="C1301" s="43" t="s">
        <v>2733</v>
      </c>
      <c r="D1301" s="529"/>
      <c r="E1301" s="60"/>
      <c r="F1301" s="43" t="s">
        <v>2734</v>
      </c>
      <c r="G1301" s="87">
        <v>42338</v>
      </c>
      <c r="H1301" s="55">
        <v>42338</v>
      </c>
      <c r="I1301" s="68">
        <v>616</v>
      </c>
      <c r="J1301" s="411">
        <v>739.2</v>
      </c>
      <c r="K1301" s="411"/>
      <c r="L1301" s="43" t="s">
        <v>727</v>
      </c>
      <c r="M1301" s="59">
        <v>42384</v>
      </c>
      <c r="N1301" s="55">
        <v>42410</v>
      </c>
      <c r="O1301" s="313" t="s">
        <v>2735</v>
      </c>
      <c r="P1301" s="43"/>
      <c r="Q1301" s="43"/>
      <c r="R1301" s="43"/>
      <c r="S1301" s="43"/>
      <c r="T1301" s="43" t="s">
        <v>1</v>
      </c>
    </row>
    <row r="1302" spans="1:20" s="69" customFormat="1" ht="15" hidden="1" customHeight="1" x14ac:dyDescent="0.25">
      <c r="A1302" s="74">
        <v>1293</v>
      </c>
      <c r="B1302" s="74" t="s">
        <v>4313</v>
      </c>
      <c r="C1302" s="43" t="s">
        <v>2736</v>
      </c>
      <c r="D1302" s="529"/>
      <c r="E1302" s="60"/>
      <c r="F1302" s="43" t="s">
        <v>2737</v>
      </c>
      <c r="G1302" s="87">
        <v>42337</v>
      </c>
      <c r="H1302" s="55">
        <v>42337</v>
      </c>
      <c r="I1302" s="137">
        <f>1.42489*J1302</f>
        <v>662.57384999999999</v>
      </c>
      <c r="J1302" s="208">
        <v>465</v>
      </c>
      <c r="K1302" s="208"/>
      <c r="L1302" s="43" t="s">
        <v>727</v>
      </c>
      <c r="M1302" s="59">
        <v>42369</v>
      </c>
      <c r="N1302" s="55">
        <v>42520</v>
      </c>
      <c r="O1302" s="313" t="s">
        <v>4824</v>
      </c>
      <c r="P1302" s="43"/>
      <c r="Q1302" s="43"/>
      <c r="R1302" s="43"/>
      <c r="S1302" s="43"/>
      <c r="T1302" s="43" t="s">
        <v>1</v>
      </c>
    </row>
    <row r="1303" spans="1:20" ht="15" hidden="1" customHeight="1" x14ac:dyDescent="0.25">
      <c r="A1303" s="74">
        <v>1294</v>
      </c>
      <c r="B1303" s="74" t="s">
        <v>5539</v>
      </c>
      <c r="C1303" s="43">
        <v>1511</v>
      </c>
      <c r="D1303" s="529"/>
      <c r="E1303" s="60"/>
      <c r="F1303" s="43" t="s">
        <v>2738</v>
      </c>
      <c r="G1303" s="87">
        <v>42338</v>
      </c>
      <c r="H1303" s="55">
        <v>42338</v>
      </c>
      <c r="I1303" s="68">
        <v>1250</v>
      </c>
      <c r="J1303" s="204">
        <v>1250</v>
      </c>
      <c r="K1303" s="204"/>
      <c r="L1303" s="43" t="s">
        <v>727</v>
      </c>
      <c r="M1303" s="59">
        <v>42353</v>
      </c>
      <c r="N1303" s="55">
        <v>42410</v>
      </c>
      <c r="O1303" s="313" t="s">
        <v>4823</v>
      </c>
      <c r="P1303" s="43"/>
      <c r="Q1303" s="43"/>
      <c r="R1303" s="43"/>
      <c r="S1303" s="43"/>
      <c r="T1303" s="43" t="s">
        <v>1</v>
      </c>
    </row>
    <row r="1304" spans="1:20" ht="30" hidden="1" customHeight="1" x14ac:dyDescent="0.25">
      <c r="A1304" s="74">
        <v>1295</v>
      </c>
      <c r="B1304" s="74" t="s">
        <v>4297</v>
      </c>
      <c r="C1304" s="43" t="s">
        <v>2739</v>
      </c>
      <c r="D1304" s="529"/>
      <c r="E1304" s="60"/>
      <c r="F1304" s="43" t="s">
        <v>2740</v>
      </c>
      <c r="G1304" s="87">
        <v>42277</v>
      </c>
      <c r="H1304" s="55">
        <v>42277</v>
      </c>
      <c r="I1304" s="68">
        <v>160.4</v>
      </c>
      <c r="J1304" s="204">
        <v>160.4</v>
      </c>
      <c r="K1304" s="204"/>
      <c r="L1304" s="43" t="s">
        <v>727</v>
      </c>
      <c r="M1304" s="59">
        <v>42338</v>
      </c>
      <c r="N1304" s="55">
        <v>42344</v>
      </c>
      <c r="O1304" s="313" t="s">
        <v>2741</v>
      </c>
      <c r="P1304" s="43"/>
      <c r="Q1304" s="43"/>
      <c r="R1304" s="43"/>
      <c r="S1304" s="43"/>
      <c r="T1304" s="43" t="s">
        <v>1</v>
      </c>
    </row>
    <row r="1305" spans="1:20" ht="15" hidden="1" customHeight="1" x14ac:dyDescent="0.25">
      <c r="A1305" s="74">
        <v>1296</v>
      </c>
      <c r="B1305" s="74" t="s">
        <v>260</v>
      </c>
      <c r="C1305" s="43">
        <v>1034</v>
      </c>
      <c r="D1305" s="529"/>
      <c r="E1305" s="60"/>
      <c r="F1305" s="43" t="s">
        <v>2742</v>
      </c>
      <c r="G1305" s="87">
        <v>42334</v>
      </c>
      <c r="H1305" s="55">
        <v>42334</v>
      </c>
      <c r="I1305" s="137">
        <f>1.41955*800</f>
        <v>1135.6400000000001</v>
      </c>
      <c r="J1305" s="464">
        <v>800</v>
      </c>
      <c r="K1305" s="464"/>
      <c r="L1305" s="43" t="s">
        <v>727</v>
      </c>
      <c r="M1305" s="59">
        <v>42353</v>
      </c>
      <c r="N1305" s="55">
        <v>42396</v>
      </c>
      <c r="O1305" s="313" t="s">
        <v>2743</v>
      </c>
      <c r="P1305" s="43"/>
      <c r="Q1305" s="43"/>
      <c r="R1305" s="43"/>
      <c r="S1305" s="43"/>
      <c r="T1305" s="43" t="s">
        <v>1</v>
      </c>
    </row>
    <row r="1306" spans="1:20" ht="15" hidden="1" customHeight="1" x14ac:dyDescent="0.25">
      <c r="A1306" s="74">
        <v>1297</v>
      </c>
      <c r="B1306" s="74" t="s">
        <v>427</v>
      </c>
      <c r="C1306" s="43" t="s">
        <v>2744</v>
      </c>
      <c r="D1306" s="529"/>
      <c r="E1306" s="60"/>
      <c r="F1306" s="43" t="s">
        <v>2745</v>
      </c>
      <c r="G1306" s="87">
        <v>42338</v>
      </c>
      <c r="H1306" s="55">
        <v>42338</v>
      </c>
      <c r="I1306" s="68">
        <v>147</v>
      </c>
      <c r="J1306" s="204">
        <v>176.4</v>
      </c>
      <c r="K1306" s="204"/>
      <c r="L1306" s="43" t="s">
        <v>16</v>
      </c>
      <c r="M1306" s="59">
        <v>42384</v>
      </c>
      <c r="N1306" s="55">
        <v>42417</v>
      </c>
      <c r="O1306" s="313" t="s">
        <v>2746</v>
      </c>
      <c r="P1306" s="43"/>
      <c r="Q1306" s="43"/>
      <c r="R1306" s="43"/>
      <c r="S1306" s="43"/>
      <c r="T1306" s="43"/>
    </row>
    <row r="1307" spans="1:20" ht="15" hidden="1" customHeight="1" x14ac:dyDescent="0.25">
      <c r="A1307" s="74">
        <v>1298</v>
      </c>
      <c r="B1307" s="74" t="s">
        <v>2747</v>
      </c>
      <c r="C1307" s="43">
        <v>31790</v>
      </c>
      <c r="D1307" s="529"/>
      <c r="E1307" s="60"/>
      <c r="F1307" s="43" t="s">
        <v>3505</v>
      </c>
      <c r="G1307" s="87">
        <v>42338</v>
      </c>
      <c r="H1307" s="55">
        <v>42338</v>
      </c>
      <c r="I1307" s="68">
        <v>1667.5</v>
      </c>
      <c r="J1307" s="204">
        <v>2001</v>
      </c>
      <c r="K1307" s="204"/>
      <c r="L1307" s="43" t="s">
        <v>727</v>
      </c>
      <c r="M1307" s="59">
        <v>42353</v>
      </c>
      <c r="N1307" s="55">
        <v>42389</v>
      </c>
      <c r="O1307" s="313" t="s">
        <v>2748</v>
      </c>
      <c r="P1307" s="43"/>
      <c r="Q1307" s="43"/>
      <c r="R1307" s="43"/>
      <c r="S1307" s="43"/>
      <c r="T1307" s="43" t="s">
        <v>1</v>
      </c>
    </row>
    <row r="1308" spans="1:20" ht="15" hidden="1" customHeight="1" x14ac:dyDescent="0.25">
      <c r="A1308" s="74">
        <v>1299</v>
      </c>
      <c r="B1308" s="74" t="s">
        <v>2411</v>
      </c>
      <c r="C1308" s="43">
        <v>16</v>
      </c>
      <c r="D1308" s="529"/>
      <c r="E1308" s="60"/>
      <c r="F1308" s="43" t="s">
        <v>2749</v>
      </c>
      <c r="G1308" s="87">
        <v>42338</v>
      </c>
      <c r="H1308" s="55">
        <v>42338</v>
      </c>
      <c r="I1308" s="68">
        <v>122.5</v>
      </c>
      <c r="J1308" s="204">
        <v>122.5</v>
      </c>
      <c r="K1308" s="204"/>
      <c r="L1308" s="43" t="s">
        <v>16</v>
      </c>
      <c r="M1308" s="59">
        <v>42338</v>
      </c>
      <c r="N1308" s="55">
        <v>42341</v>
      </c>
      <c r="O1308" s="313" t="s">
        <v>2750</v>
      </c>
      <c r="P1308" s="43"/>
      <c r="Q1308" s="43"/>
      <c r="R1308" s="43"/>
      <c r="S1308" s="43"/>
      <c r="T1308" s="43"/>
    </row>
    <row r="1309" spans="1:20" ht="15" hidden="1" customHeight="1" x14ac:dyDescent="0.25">
      <c r="A1309" s="74">
        <v>1300</v>
      </c>
      <c r="B1309" s="74" t="s">
        <v>36</v>
      </c>
      <c r="C1309" s="43" t="s">
        <v>2751</v>
      </c>
      <c r="D1309" s="529"/>
      <c r="E1309" s="60"/>
      <c r="F1309" s="43" t="s">
        <v>2752</v>
      </c>
      <c r="G1309" s="87">
        <v>42339</v>
      </c>
      <c r="H1309" s="55">
        <v>42339</v>
      </c>
      <c r="I1309" s="68">
        <v>67.349999999999994</v>
      </c>
      <c r="J1309" s="204">
        <v>80.819999999999993</v>
      </c>
      <c r="K1309" s="204"/>
      <c r="L1309" s="43" t="s">
        <v>34</v>
      </c>
      <c r="M1309" s="59">
        <v>42339</v>
      </c>
      <c r="N1309" s="55" t="s">
        <v>20</v>
      </c>
      <c r="O1309" s="313" t="s">
        <v>2753</v>
      </c>
      <c r="P1309" s="43"/>
      <c r="Q1309" s="43"/>
      <c r="R1309" s="43"/>
      <c r="S1309" s="43"/>
      <c r="T1309" s="43"/>
    </row>
    <row r="1310" spans="1:20" ht="60" hidden="1" customHeight="1" x14ac:dyDescent="0.25">
      <c r="A1310" s="74">
        <v>1301</v>
      </c>
      <c r="B1310" s="74" t="s">
        <v>448</v>
      </c>
      <c r="C1310" s="43">
        <v>55278493</v>
      </c>
      <c r="D1310" s="529"/>
      <c r="E1310" s="60"/>
      <c r="F1310" s="43" t="s">
        <v>2755</v>
      </c>
      <c r="G1310" s="87">
        <v>42333</v>
      </c>
      <c r="H1310" s="55">
        <v>42333</v>
      </c>
      <c r="I1310" s="68">
        <v>760.15</v>
      </c>
      <c r="J1310" s="204">
        <v>889.11</v>
      </c>
      <c r="K1310" s="204"/>
      <c r="L1310" s="43" t="s">
        <v>4159</v>
      </c>
      <c r="M1310" s="59">
        <v>42339</v>
      </c>
      <c r="N1310" s="55" t="s">
        <v>3391</v>
      </c>
      <c r="O1310" s="313" t="s">
        <v>2756</v>
      </c>
      <c r="P1310" s="43"/>
      <c r="Q1310" s="43"/>
      <c r="R1310" s="43"/>
      <c r="S1310" s="43"/>
      <c r="T1310" s="43"/>
    </row>
    <row r="1311" spans="1:20" ht="15" hidden="1" customHeight="1" x14ac:dyDescent="0.25">
      <c r="A1311" s="74">
        <v>1302</v>
      </c>
      <c r="B1311" s="74" t="s">
        <v>4305</v>
      </c>
      <c r="C1311" s="43"/>
      <c r="D1311" s="529"/>
      <c r="E1311" s="60"/>
      <c r="F1311" s="43" t="s">
        <v>2752</v>
      </c>
      <c r="G1311" s="87">
        <v>42340</v>
      </c>
      <c r="H1311" s="55">
        <v>42340</v>
      </c>
      <c r="I1311" s="68">
        <v>1850</v>
      </c>
      <c r="J1311" s="204">
        <v>1850</v>
      </c>
      <c r="K1311" s="204"/>
      <c r="L1311" s="43" t="s">
        <v>16</v>
      </c>
      <c r="M1311" s="59" t="s">
        <v>634</v>
      </c>
      <c r="N1311" s="55">
        <v>42340</v>
      </c>
      <c r="O1311" s="313" t="s">
        <v>2766</v>
      </c>
      <c r="P1311" s="43"/>
      <c r="Q1311" s="43"/>
      <c r="R1311" s="43"/>
      <c r="S1311" s="43"/>
      <c r="T1311" s="43"/>
    </row>
    <row r="1312" spans="1:20" ht="15" hidden="1" customHeight="1" x14ac:dyDescent="0.25">
      <c r="A1312" s="74">
        <v>1303</v>
      </c>
      <c r="B1312" s="74" t="s">
        <v>39</v>
      </c>
      <c r="C1312" s="43" t="s">
        <v>2758</v>
      </c>
      <c r="D1312" s="529"/>
      <c r="E1312" s="60"/>
      <c r="F1312" s="43" t="s">
        <v>1715</v>
      </c>
      <c r="G1312" s="87">
        <v>42338</v>
      </c>
      <c r="H1312" s="55">
        <v>42338</v>
      </c>
      <c r="I1312" s="68">
        <v>381.45</v>
      </c>
      <c r="J1312" s="204">
        <v>457.73</v>
      </c>
      <c r="K1312" s="204"/>
      <c r="L1312" s="43" t="s">
        <v>34</v>
      </c>
      <c r="M1312" s="59">
        <v>42348</v>
      </c>
      <c r="N1312" s="55" t="s">
        <v>20</v>
      </c>
      <c r="O1312" s="313" t="s">
        <v>2759</v>
      </c>
      <c r="P1312" s="43"/>
      <c r="Q1312" s="43"/>
      <c r="R1312" s="43"/>
      <c r="S1312" s="43"/>
      <c r="T1312" s="43"/>
    </row>
    <row r="1313" spans="1:21" ht="195" hidden="1" customHeight="1" x14ac:dyDescent="0.25">
      <c r="A1313" s="74">
        <v>1304</v>
      </c>
      <c r="B1313" s="74" t="s">
        <v>26</v>
      </c>
      <c r="C1313" s="146" t="s">
        <v>2765</v>
      </c>
      <c r="D1313" s="529"/>
      <c r="E1313" s="449" t="s">
        <v>2763</v>
      </c>
      <c r="F1313" s="146" t="s">
        <v>2970</v>
      </c>
      <c r="G1313" s="87">
        <v>42338</v>
      </c>
      <c r="H1313" s="55">
        <v>42338</v>
      </c>
      <c r="I1313" s="125">
        <v>20049.849999999999</v>
      </c>
      <c r="J1313" s="379">
        <f>20232.35-182.5</f>
        <v>20049.849999999999</v>
      </c>
      <c r="K1313" s="379"/>
      <c r="L1313" s="43" t="s">
        <v>727</v>
      </c>
      <c r="M1313" s="59">
        <v>42348</v>
      </c>
      <c r="N1313" s="166">
        <v>42359</v>
      </c>
      <c r="O1313" s="313" t="s">
        <v>2764</v>
      </c>
      <c r="P1313" s="43"/>
      <c r="Q1313" s="43"/>
      <c r="R1313" s="43"/>
      <c r="S1313" s="43"/>
      <c r="T1313" s="43"/>
    </row>
    <row r="1314" spans="1:21" ht="15" hidden="1" customHeight="1" x14ac:dyDescent="0.25">
      <c r="A1314" s="74">
        <v>1305</v>
      </c>
      <c r="B1314" s="74" t="s">
        <v>4310</v>
      </c>
      <c r="C1314" s="43" t="s">
        <v>2828</v>
      </c>
      <c r="D1314" s="529"/>
      <c r="E1314" s="60"/>
      <c r="F1314" s="43" t="s">
        <v>2775</v>
      </c>
      <c r="G1314" s="87">
        <v>42345</v>
      </c>
      <c r="H1314" s="55">
        <v>42345</v>
      </c>
      <c r="I1314" s="68">
        <f>820.08-40.08</f>
        <v>780</v>
      </c>
      <c r="J1314" s="204">
        <v>820.08</v>
      </c>
      <c r="K1314" s="204"/>
      <c r="L1314" s="43" t="s">
        <v>16</v>
      </c>
      <c r="M1314" s="59" t="s">
        <v>634</v>
      </c>
      <c r="N1314" s="55">
        <v>42346</v>
      </c>
      <c r="O1314" s="313" t="s">
        <v>2776</v>
      </c>
      <c r="P1314" s="43"/>
      <c r="Q1314" s="43"/>
      <c r="R1314" s="43"/>
      <c r="S1314" s="43"/>
      <c r="T1314" s="43"/>
    </row>
    <row r="1315" spans="1:21" ht="60" hidden="1" customHeight="1" x14ac:dyDescent="0.25">
      <c r="A1315" s="74">
        <v>1306</v>
      </c>
      <c r="B1315" s="74" t="s">
        <v>84</v>
      </c>
      <c r="C1315" s="43">
        <v>143186</v>
      </c>
      <c r="D1315" s="529"/>
      <c r="E1315" s="60"/>
      <c r="F1315" s="146" t="s">
        <v>2777</v>
      </c>
      <c r="G1315" s="87">
        <v>42345</v>
      </c>
      <c r="H1315" s="55">
        <v>42345</v>
      </c>
      <c r="I1315" s="137">
        <f>1.38231*J1315</f>
        <v>511.45469999999995</v>
      </c>
      <c r="J1315" s="208">
        <v>370</v>
      </c>
      <c r="K1315" s="208"/>
      <c r="L1315" s="43" t="s">
        <v>727</v>
      </c>
      <c r="M1315" s="59">
        <v>42384</v>
      </c>
      <c r="N1315" s="44">
        <v>42411</v>
      </c>
      <c r="O1315" s="313" t="s">
        <v>3201</v>
      </c>
      <c r="P1315" s="43"/>
      <c r="Q1315" s="43"/>
      <c r="R1315" s="43"/>
      <c r="S1315" s="43"/>
      <c r="T1315" s="43" t="s">
        <v>1</v>
      </c>
    </row>
    <row r="1316" spans="1:21" ht="45" hidden="1" customHeight="1" x14ac:dyDescent="0.25">
      <c r="A1316" s="74">
        <v>1307</v>
      </c>
      <c r="B1316" s="74" t="s">
        <v>84</v>
      </c>
      <c r="C1316" s="43">
        <v>143146</v>
      </c>
      <c r="D1316" s="529"/>
      <c r="E1316" s="60"/>
      <c r="F1316" s="146" t="s">
        <v>2778</v>
      </c>
      <c r="G1316" s="87">
        <v>42342</v>
      </c>
      <c r="H1316" s="55">
        <v>42342</v>
      </c>
      <c r="I1316" s="137">
        <f>1.38231*J1316</f>
        <v>497.63159999999999</v>
      </c>
      <c r="J1316" s="208">
        <v>360</v>
      </c>
      <c r="K1316" s="208"/>
      <c r="L1316" s="43" t="s">
        <v>727</v>
      </c>
      <c r="M1316" s="59">
        <v>42019</v>
      </c>
      <c r="N1316" s="44">
        <v>42411</v>
      </c>
      <c r="O1316" s="313" t="s">
        <v>3202</v>
      </c>
      <c r="P1316" s="43"/>
      <c r="Q1316" s="43"/>
      <c r="R1316" s="43"/>
      <c r="S1316" s="43"/>
      <c r="T1316" s="43" t="s">
        <v>1</v>
      </c>
    </row>
    <row r="1317" spans="1:21" ht="15" hidden="1" customHeight="1" x14ac:dyDescent="0.25">
      <c r="A1317" s="74">
        <v>1308</v>
      </c>
      <c r="B1317" s="74" t="s">
        <v>2568</v>
      </c>
      <c r="C1317" s="43" t="s">
        <v>2779</v>
      </c>
      <c r="D1317" s="529"/>
      <c r="E1317" s="60"/>
      <c r="F1317" s="43" t="s">
        <v>2570</v>
      </c>
      <c r="G1317" s="87">
        <v>42300</v>
      </c>
      <c r="H1317" s="55">
        <v>42300</v>
      </c>
      <c r="I1317" s="68">
        <v>12424.76</v>
      </c>
      <c r="J1317" s="204">
        <v>12424.76</v>
      </c>
      <c r="K1317" s="204"/>
      <c r="L1317" s="43" t="s">
        <v>16</v>
      </c>
      <c r="M1317" s="59">
        <v>42309</v>
      </c>
      <c r="N1317" s="55">
        <v>42345</v>
      </c>
      <c r="O1317" s="313" t="s">
        <v>2780</v>
      </c>
      <c r="P1317" s="43"/>
      <c r="Q1317" s="43"/>
      <c r="R1317" s="43"/>
      <c r="S1317" s="43"/>
      <c r="T1317" s="43"/>
      <c r="U1317" s="66" t="s">
        <v>1</v>
      </c>
    </row>
    <row r="1318" spans="1:21" ht="15" hidden="1" customHeight="1" x14ac:dyDescent="0.25">
      <c r="A1318" s="74">
        <v>1309</v>
      </c>
      <c r="B1318" s="74" t="s">
        <v>1665</v>
      </c>
      <c r="C1318" s="43" t="s">
        <v>2781</v>
      </c>
      <c r="D1318" s="529"/>
      <c r="E1318" s="60"/>
      <c r="F1318" s="43" t="s">
        <v>2782</v>
      </c>
      <c r="G1318" s="87">
        <v>42325</v>
      </c>
      <c r="H1318" s="55">
        <v>42325</v>
      </c>
      <c r="I1318" s="68">
        <v>20800.099999999999</v>
      </c>
      <c r="J1318" s="204">
        <v>20800.099999999999</v>
      </c>
      <c r="K1318" s="204"/>
      <c r="L1318" s="43" t="s">
        <v>727</v>
      </c>
      <c r="M1318" s="59">
        <v>42384</v>
      </c>
      <c r="N1318" s="55">
        <v>42451</v>
      </c>
      <c r="O1318" s="313" t="s">
        <v>2784</v>
      </c>
      <c r="P1318" s="43"/>
      <c r="Q1318" s="43"/>
      <c r="R1318" s="43"/>
      <c r="S1318" s="43"/>
      <c r="T1318" s="43"/>
    </row>
    <row r="1319" spans="1:21" ht="15" hidden="1" customHeight="1" x14ac:dyDescent="0.25">
      <c r="A1319" s="74">
        <v>1310</v>
      </c>
      <c r="B1319" s="74" t="s">
        <v>1665</v>
      </c>
      <c r="C1319" s="43" t="s">
        <v>2104</v>
      </c>
      <c r="D1319" s="529"/>
      <c r="E1319" s="60"/>
      <c r="F1319" s="43" t="s">
        <v>2783</v>
      </c>
      <c r="G1319" s="87">
        <v>42348</v>
      </c>
      <c r="H1319" s="55">
        <v>42348</v>
      </c>
      <c r="I1319" s="68">
        <v>18486</v>
      </c>
      <c r="J1319" s="204">
        <v>18486</v>
      </c>
      <c r="K1319" s="204"/>
      <c r="L1319" s="43" t="s">
        <v>727</v>
      </c>
      <c r="M1319" s="59">
        <v>42415</v>
      </c>
      <c r="N1319" s="55">
        <v>42451</v>
      </c>
      <c r="O1319" s="313" t="s">
        <v>2785</v>
      </c>
      <c r="P1319" s="43"/>
      <c r="Q1319" s="43"/>
      <c r="R1319" s="43"/>
      <c r="S1319" s="43"/>
      <c r="T1319" s="43"/>
    </row>
    <row r="1320" spans="1:21" ht="30" hidden="1" customHeight="1" x14ac:dyDescent="0.25">
      <c r="A1320" s="74">
        <v>1311</v>
      </c>
      <c r="B1320" s="74" t="s">
        <v>3648</v>
      </c>
      <c r="C1320" s="43" t="s">
        <v>2786</v>
      </c>
      <c r="D1320" s="529"/>
      <c r="E1320" s="60"/>
      <c r="F1320" s="43" t="s">
        <v>2345</v>
      </c>
      <c r="G1320" s="87">
        <v>42338</v>
      </c>
      <c r="H1320" s="55">
        <v>42338</v>
      </c>
      <c r="I1320" s="68">
        <v>8200</v>
      </c>
      <c r="J1320" s="204">
        <v>8200</v>
      </c>
      <c r="K1320" s="204"/>
      <c r="L1320" s="43" t="s">
        <v>727</v>
      </c>
      <c r="M1320" s="59">
        <v>42369</v>
      </c>
      <c r="N1320" s="55">
        <v>42451</v>
      </c>
      <c r="O1320" s="313" t="s">
        <v>2788</v>
      </c>
      <c r="P1320" s="43"/>
      <c r="Q1320" s="43"/>
      <c r="R1320" s="43"/>
      <c r="S1320" s="43"/>
      <c r="T1320" s="43"/>
    </row>
    <row r="1321" spans="1:21" ht="30" hidden="1" customHeight="1" x14ac:dyDescent="0.25">
      <c r="A1321" s="74">
        <v>1312</v>
      </c>
      <c r="B1321" s="74" t="s">
        <v>3648</v>
      </c>
      <c r="C1321" s="43" t="s">
        <v>2787</v>
      </c>
      <c r="D1321" s="529"/>
      <c r="E1321" s="60"/>
      <c r="F1321" s="43" t="s">
        <v>2344</v>
      </c>
      <c r="G1321" s="87">
        <v>42338</v>
      </c>
      <c r="H1321" s="55">
        <v>42338</v>
      </c>
      <c r="I1321" s="68">
        <v>17800</v>
      </c>
      <c r="J1321" s="204">
        <v>17800</v>
      </c>
      <c r="K1321" s="204"/>
      <c r="L1321" s="43" t="s">
        <v>727</v>
      </c>
      <c r="M1321" s="59">
        <v>42369</v>
      </c>
      <c r="N1321" s="55">
        <v>42451</v>
      </c>
      <c r="O1321" s="313" t="s">
        <v>2789</v>
      </c>
      <c r="P1321" s="43"/>
      <c r="Q1321" s="43"/>
      <c r="R1321" s="43"/>
      <c r="S1321" s="43"/>
      <c r="T1321" s="43"/>
    </row>
    <row r="1322" spans="1:21" s="69" customFormat="1" ht="30" hidden="1" customHeight="1" x14ac:dyDescent="0.25">
      <c r="A1322" s="74">
        <v>1313</v>
      </c>
      <c r="B1322" s="74" t="s">
        <v>98</v>
      </c>
      <c r="C1322" s="43">
        <v>3</v>
      </c>
      <c r="D1322" s="529"/>
      <c r="E1322" s="60"/>
      <c r="F1322" s="43" t="s">
        <v>5061</v>
      </c>
      <c r="G1322" s="87">
        <v>42334</v>
      </c>
      <c r="H1322" s="55">
        <v>42334</v>
      </c>
      <c r="I1322" s="68">
        <v>15519.52</v>
      </c>
      <c r="J1322" s="411">
        <v>18633.310000000001</v>
      </c>
      <c r="K1322" s="98"/>
      <c r="L1322" s="43" t="s">
        <v>16</v>
      </c>
      <c r="M1322" s="59">
        <v>42370</v>
      </c>
      <c r="N1322" s="55">
        <v>42430</v>
      </c>
      <c r="O1322" s="313" t="s">
        <v>2790</v>
      </c>
      <c r="P1322" s="43"/>
      <c r="Q1322" s="43"/>
      <c r="R1322" s="43"/>
      <c r="S1322" s="43"/>
      <c r="T1322" s="43"/>
    </row>
    <row r="1323" spans="1:21" ht="15" hidden="1" customHeight="1" x14ac:dyDescent="0.25">
      <c r="A1323" s="74">
        <v>1314</v>
      </c>
      <c r="B1323" s="74" t="s">
        <v>1160</v>
      </c>
      <c r="C1323" s="43">
        <v>10032875444</v>
      </c>
      <c r="D1323" s="529"/>
      <c r="E1323" s="60"/>
      <c r="F1323" s="43" t="s">
        <v>2791</v>
      </c>
      <c r="G1323" s="87">
        <v>42336</v>
      </c>
      <c r="H1323" s="55">
        <v>42336</v>
      </c>
      <c r="I1323" s="68">
        <v>91.07</v>
      </c>
      <c r="J1323" s="204">
        <v>91.07</v>
      </c>
      <c r="K1323" s="204"/>
      <c r="L1323" s="43" t="s">
        <v>34</v>
      </c>
      <c r="M1323" s="59">
        <v>42352</v>
      </c>
      <c r="N1323" s="55" t="s">
        <v>20</v>
      </c>
      <c r="O1323" s="313" t="s">
        <v>2792</v>
      </c>
      <c r="P1323" s="43"/>
      <c r="Q1323" s="43"/>
      <c r="R1323" s="43"/>
      <c r="S1323" s="43"/>
      <c r="T1323" s="43"/>
    </row>
    <row r="1324" spans="1:21" ht="45" hidden="1" customHeight="1" x14ac:dyDescent="0.25">
      <c r="A1324" s="74">
        <v>1315</v>
      </c>
      <c r="B1324" s="74" t="s">
        <v>59</v>
      </c>
      <c r="C1324" s="43">
        <v>5810318001</v>
      </c>
      <c r="D1324" s="529" t="s">
        <v>2929</v>
      </c>
      <c r="E1324" s="60"/>
      <c r="F1324" s="43" t="s">
        <v>2793</v>
      </c>
      <c r="G1324" s="87">
        <v>42338</v>
      </c>
      <c r="H1324" s="55">
        <v>42338</v>
      </c>
      <c r="I1324" s="68">
        <v>466.57</v>
      </c>
      <c r="J1324" s="204">
        <v>559.88</v>
      </c>
      <c r="K1324" s="204"/>
      <c r="L1324" s="43" t="s">
        <v>16</v>
      </c>
      <c r="M1324" s="59">
        <v>42369</v>
      </c>
      <c r="N1324" s="55">
        <v>42375</v>
      </c>
      <c r="O1324" s="313" t="s">
        <v>2795</v>
      </c>
      <c r="P1324" s="43"/>
      <c r="Q1324" s="43"/>
      <c r="R1324" s="43"/>
      <c r="S1324" s="43"/>
      <c r="T1324" s="43"/>
    </row>
    <row r="1325" spans="1:21" ht="15" hidden="1" customHeight="1" x14ac:dyDescent="0.25">
      <c r="A1325" s="74">
        <v>1316</v>
      </c>
      <c r="B1325" s="74" t="s">
        <v>4311</v>
      </c>
      <c r="C1325" s="43" t="s">
        <v>2796</v>
      </c>
      <c r="D1325" s="529"/>
      <c r="E1325" s="60"/>
      <c r="F1325" s="43" t="s">
        <v>2797</v>
      </c>
      <c r="G1325" s="87">
        <v>42338</v>
      </c>
      <c r="H1325" s="55">
        <v>42338</v>
      </c>
      <c r="I1325" s="68">
        <v>350</v>
      </c>
      <c r="J1325" s="204">
        <v>420</v>
      </c>
      <c r="K1325" s="204"/>
      <c r="L1325" s="43" t="s">
        <v>727</v>
      </c>
      <c r="M1325" s="59">
        <v>42369</v>
      </c>
      <c r="N1325" s="55">
        <v>42410</v>
      </c>
      <c r="O1325" s="313" t="s">
        <v>2798</v>
      </c>
      <c r="P1325" s="43"/>
      <c r="Q1325" s="43"/>
      <c r="R1325" s="43"/>
      <c r="S1325" s="43"/>
      <c r="T1325" s="43" t="s">
        <v>1</v>
      </c>
    </row>
    <row r="1326" spans="1:21" ht="30" hidden="1" customHeight="1" x14ac:dyDescent="0.25">
      <c r="A1326" s="74">
        <v>1317</v>
      </c>
      <c r="B1326" s="74" t="s">
        <v>441</v>
      </c>
      <c r="C1326" s="43">
        <v>8781</v>
      </c>
      <c r="D1326" s="529"/>
      <c r="E1326" s="60"/>
      <c r="F1326" s="43" t="s">
        <v>2799</v>
      </c>
      <c r="G1326" s="87">
        <v>42342</v>
      </c>
      <c r="H1326" s="55">
        <v>42342</v>
      </c>
      <c r="I1326" s="68">
        <v>423.85</v>
      </c>
      <c r="J1326" s="204">
        <v>508.62</v>
      </c>
      <c r="K1326" s="204"/>
      <c r="L1326" s="43" t="s">
        <v>16</v>
      </c>
      <c r="M1326" s="59">
        <v>42369</v>
      </c>
      <c r="N1326" s="55">
        <v>42430</v>
      </c>
      <c r="O1326" s="313" t="s">
        <v>2800</v>
      </c>
      <c r="P1326" s="49">
        <v>508.62</v>
      </c>
      <c r="Q1326" s="49"/>
      <c r="R1326" s="49"/>
      <c r="S1326" s="43"/>
      <c r="T1326" s="43"/>
    </row>
    <row r="1327" spans="1:21" ht="15" hidden="1" customHeight="1" x14ac:dyDescent="0.25">
      <c r="A1327" s="74">
        <v>1318</v>
      </c>
      <c r="B1327" s="74" t="s">
        <v>95</v>
      </c>
      <c r="C1327" s="43" t="s">
        <v>2801</v>
      </c>
      <c r="D1327" s="529"/>
      <c r="E1327" s="60"/>
      <c r="F1327" s="43" t="s">
        <v>2802</v>
      </c>
      <c r="G1327" s="87">
        <v>42339</v>
      </c>
      <c r="H1327" s="55">
        <v>42339</v>
      </c>
      <c r="I1327" s="68">
        <v>37.33</v>
      </c>
      <c r="J1327" s="204">
        <v>44.8</v>
      </c>
      <c r="K1327" s="204"/>
      <c r="L1327" s="43" t="s">
        <v>34</v>
      </c>
      <c r="M1327" s="59">
        <v>42369</v>
      </c>
      <c r="N1327" s="55" t="s">
        <v>20</v>
      </c>
      <c r="O1327" s="313" t="s">
        <v>2803</v>
      </c>
      <c r="P1327" s="43"/>
      <c r="Q1327" s="43"/>
      <c r="R1327" s="43"/>
      <c r="S1327" s="43"/>
      <c r="T1327" s="43" t="s">
        <v>1</v>
      </c>
    </row>
    <row r="1328" spans="1:21" ht="15" hidden="1" customHeight="1" x14ac:dyDescent="0.25">
      <c r="A1328" s="74">
        <v>1319</v>
      </c>
      <c r="B1328" s="74" t="s">
        <v>36</v>
      </c>
      <c r="C1328" s="43">
        <v>45243847</v>
      </c>
      <c r="D1328" s="529"/>
      <c r="E1328" s="60"/>
      <c r="F1328" s="43" t="s">
        <v>2920</v>
      </c>
      <c r="G1328" s="87">
        <v>42338</v>
      </c>
      <c r="H1328" s="55">
        <v>42338</v>
      </c>
      <c r="I1328" s="68">
        <v>552.44000000000005</v>
      </c>
      <c r="J1328" s="204">
        <v>662.93</v>
      </c>
      <c r="K1328" s="204"/>
      <c r="L1328" s="43" t="s">
        <v>34</v>
      </c>
      <c r="M1328" s="59">
        <v>42359</v>
      </c>
      <c r="N1328" s="55" t="s">
        <v>20</v>
      </c>
      <c r="O1328" s="313" t="s">
        <v>2805</v>
      </c>
      <c r="P1328" s="43"/>
      <c r="Q1328" s="43"/>
      <c r="R1328" s="43"/>
      <c r="S1328" s="43"/>
      <c r="T1328" s="43"/>
    </row>
    <row r="1329" spans="1:21" ht="30" hidden="1" customHeight="1" x14ac:dyDescent="0.25">
      <c r="A1329" s="74">
        <v>1320</v>
      </c>
      <c r="B1329" s="74" t="s">
        <v>1394</v>
      </c>
      <c r="C1329" s="43" t="s">
        <v>2806</v>
      </c>
      <c r="D1329" s="529"/>
      <c r="E1329" s="60"/>
      <c r="F1329" s="43" t="s">
        <v>2807</v>
      </c>
      <c r="G1329" s="87">
        <v>42342</v>
      </c>
      <c r="H1329" s="55">
        <v>42342</v>
      </c>
      <c r="I1329" s="137">
        <f>0.917612*J1329</f>
        <v>10458.941575999999</v>
      </c>
      <c r="J1329" s="381">
        <v>11398</v>
      </c>
      <c r="K1329" s="381"/>
      <c r="L1329" s="43" t="s">
        <v>16</v>
      </c>
      <c r="M1329" s="59">
        <v>42369</v>
      </c>
      <c r="N1329" s="55">
        <v>42405</v>
      </c>
      <c r="O1329" s="313" t="s">
        <v>2808</v>
      </c>
      <c r="P1329" s="43"/>
      <c r="Q1329" s="43"/>
      <c r="R1329" s="43"/>
      <c r="S1329" s="43"/>
      <c r="T1329" s="43"/>
      <c r="U1329" s="66" t="s">
        <v>1</v>
      </c>
    </row>
    <row r="1330" spans="1:21" ht="30" hidden="1" customHeight="1" x14ac:dyDescent="0.25">
      <c r="A1330" s="74">
        <v>1321</v>
      </c>
      <c r="B1330" s="74" t="s">
        <v>354</v>
      </c>
      <c r="C1330" s="43" t="s">
        <v>2812</v>
      </c>
      <c r="D1330" s="529"/>
      <c r="E1330" s="60"/>
      <c r="F1330" s="43" t="s">
        <v>2813</v>
      </c>
      <c r="G1330" s="87">
        <v>42340</v>
      </c>
      <c r="H1330" s="55">
        <v>42340</v>
      </c>
      <c r="I1330" s="68">
        <v>128</v>
      </c>
      <c r="J1330" s="204">
        <v>128</v>
      </c>
      <c r="K1330" s="204"/>
      <c r="L1330" s="43" t="s">
        <v>16</v>
      </c>
      <c r="M1330" s="59" t="s">
        <v>634</v>
      </c>
      <c r="N1330" s="55">
        <v>42348</v>
      </c>
      <c r="O1330" s="313" t="s">
        <v>2814</v>
      </c>
      <c r="P1330" s="43"/>
      <c r="Q1330" s="43"/>
      <c r="R1330" s="43"/>
      <c r="S1330" s="43"/>
      <c r="T1330" s="43"/>
    </row>
    <row r="1331" spans="1:21" ht="30" hidden="1" customHeight="1" x14ac:dyDescent="0.25">
      <c r="A1331" s="74">
        <v>1322</v>
      </c>
      <c r="B1331" s="74" t="s">
        <v>48</v>
      </c>
      <c r="C1331" s="43">
        <v>2203</v>
      </c>
      <c r="D1331" s="529"/>
      <c r="E1331" s="60"/>
      <c r="F1331" s="43" t="s">
        <v>3022</v>
      </c>
      <c r="G1331" s="87">
        <v>42349</v>
      </c>
      <c r="H1331" s="55">
        <v>42349</v>
      </c>
      <c r="I1331" s="68">
        <v>71.81</v>
      </c>
      <c r="J1331" s="204">
        <v>78.900000000000006</v>
      </c>
      <c r="K1331" s="204"/>
      <c r="L1331" s="43" t="s">
        <v>727</v>
      </c>
      <c r="M1331" s="59">
        <v>42019</v>
      </c>
      <c r="N1331" s="55">
        <v>42410</v>
      </c>
      <c r="O1331" s="313" t="s">
        <v>2815</v>
      </c>
      <c r="P1331" s="43"/>
      <c r="Q1331" s="43"/>
      <c r="R1331" s="43"/>
      <c r="S1331" s="43"/>
      <c r="T1331" s="43" t="s">
        <v>1</v>
      </c>
    </row>
    <row r="1332" spans="1:21" ht="15" hidden="1" customHeight="1" x14ac:dyDescent="0.25">
      <c r="A1332" s="74">
        <v>1323</v>
      </c>
      <c r="B1332" s="74" t="s">
        <v>4298</v>
      </c>
      <c r="C1332" s="43" t="s">
        <v>2977</v>
      </c>
      <c r="D1332" s="529"/>
      <c r="E1332" s="60"/>
      <c r="F1332" s="43" t="s">
        <v>2816</v>
      </c>
      <c r="G1332" s="87">
        <v>42338</v>
      </c>
      <c r="H1332" s="55">
        <v>42338</v>
      </c>
      <c r="I1332" s="68">
        <v>28.33</v>
      </c>
      <c r="J1332" s="204">
        <v>70</v>
      </c>
      <c r="K1332" s="204"/>
      <c r="L1332" s="43" t="s">
        <v>16</v>
      </c>
      <c r="M1332" s="59" t="s">
        <v>634</v>
      </c>
      <c r="N1332" s="55">
        <v>42346</v>
      </c>
      <c r="O1332" s="313" t="s">
        <v>2817</v>
      </c>
      <c r="P1332" s="43"/>
      <c r="Q1332" s="43"/>
      <c r="R1332" s="43"/>
      <c r="S1332" s="43"/>
      <c r="T1332" s="43"/>
    </row>
    <row r="1333" spans="1:21" ht="15" hidden="1" customHeight="1" x14ac:dyDescent="0.25">
      <c r="A1333" s="74">
        <v>1324</v>
      </c>
      <c r="B1333" s="74" t="s">
        <v>477</v>
      </c>
      <c r="C1333" s="491"/>
      <c r="D1333" s="529"/>
      <c r="E1333" s="60"/>
      <c r="F1333" s="43" t="s">
        <v>2823</v>
      </c>
      <c r="G1333" s="87">
        <v>42354</v>
      </c>
      <c r="H1333" s="55">
        <v>42354</v>
      </c>
      <c r="I1333" s="68">
        <v>165</v>
      </c>
      <c r="J1333" s="204">
        <v>198</v>
      </c>
      <c r="K1333" s="204"/>
      <c r="L1333" s="43" t="s">
        <v>16</v>
      </c>
      <c r="M1333" s="59">
        <v>42353</v>
      </c>
      <c r="N1333" s="55">
        <v>42425</v>
      </c>
      <c r="O1333" s="313" t="s">
        <v>2824</v>
      </c>
      <c r="P1333" s="43"/>
      <c r="Q1333" s="43"/>
      <c r="R1333" s="43"/>
      <c r="S1333" s="43"/>
      <c r="T1333" s="43"/>
    </row>
    <row r="1334" spans="1:21" ht="15" hidden="1" customHeight="1" x14ac:dyDescent="0.25">
      <c r="A1334" s="74">
        <v>1325</v>
      </c>
      <c r="B1334" s="74" t="s">
        <v>2825</v>
      </c>
      <c r="C1334" s="43">
        <v>6</v>
      </c>
      <c r="D1334" s="529"/>
      <c r="E1334" s="60"/>
      <c r="F1334" s="43" t="s">
        <v>2826</v>
      </c>
      <c r="G1334" s="87">
        <v>42338</v>
      </c>
      <c r="H1334" s="55">
        <v>42338</v>
      </c>
      <c r="I1334" s="68">
        <v>429</v>
      </c>
      <c r="J1334" s="204">
        <v>429</v>
      </c>
      <c r="K1334" s="204"/>
      <c r="L1334" s="43" t="s">
        <v>727</v>
      </c>
      <c r="M1334" s="59">
        <v>42353</v>
      </c>
      <c r="N1334" s="55">
        <v>42375</v>
      </c>
      <c r="O1334" s="313" t="s">
        <v>2827</v>
      </c>
      <c r="P1334" s="43"/>
      <c r="Q1334" s="43"/>
      <c r="R1334" s="43"/>
      <c r="S1334" s="43"/>
      <c r="T1334" s="43" t="s">
        <v>1</v>
      </c>
    </row>
    <row r="1335" spans="1:21" ht="15" hidden="1" customHeight="1" x14ac:dyDescent="0.25">
      <c r="A1335" s="74">
        <v>1326</v>
      </c>
      <c r="B1335" s="74" t="s">
        <v>144</v>
      </c>
      <c r="C1335" s="43" t="s">
        <v>2829</v>
      </c>
      <c r="D1335" s="529"/>
      <c r="E1335" s="60"/>
      <c r="F1335" s="43" t="s">
        <v>2830</v>
      </c>
      <c r="G1335" s="87">
        <v>42335</v>
      </c>
      <c r="H1335" s="55">
        <v>42335</v>
      </c>
      <c r="I1335" s="68">
        <v>4900</v>
      </c>
      <c r="J1335" s="204">
        <v>4900</v>
      </c>
      <c r="K1335" s="98"/>
      <c r="L1335" s="43" t="s">
        <v>727</v>
      </c>
      <c r="M1335" s="59">
        <v>42369</v>
      </c>
      <c r="N1335" s="55">
        <v>42410</v>
      </c>
      <c r="O1335" s="313" t="s">
        <v>2831</v>
      </c>
      <c r="P1335" s="43"/>
      <c r="Q1335" s="43"/>
      <c r="R1335" s="43"/>
      <c r="S1335" s="43"/>
      <c r="T1335" s="43" t="s">
        <v>1</v>
      </c>
    </row>
    <row r="1336" spans="1:21" ht="30" hidden="1" customHeight="1" x14ac:dyDescent="0.25">
      <c r="A1336" s="378">
        <v>1327</v>
      </c>
      <c r="B1336" s="378" t="s">
        <v>144</v>
      </c>
      <c r="C1336" s="46" t="s">
        <v>206</v>
      </c>
      <c r="D1336" s="601"/>
      <c r="E1336" s="46" t="s">
        <v>2832</v>
      </c>
      <c r="F1336" s="46" t="s">
        <v>3861</v>
      </c>
      <c r="G1336" s="478">
        <v>42307</v>
      </c>
      <c r="H1336" s="326">
        <v>42307</v>
      </c>
      <c r="I1336" s="388">
        <v>-200</v>
      </c>
      <c r="J1336" s="443">
        <v>-200</v>
      </c>
      <c r="K1336" s="613"/>
      <c r="L1336" s="46" t="s">
        <v>3391</v>
      </c>
      <c r="M1336" s="409" t="s">
        <v>20</v>
      </c>
      <c r="N1336" s="326">
        <v>42410</v>
      </c>
      <c r="O1336" s="327" t="s">
        <v>2833</v>
      </c>
      <c r="P1336" s="46"/>
      <c r="Q1336" s="46"/>
      <c r="R1336" s="46"/>
      <c r="S1336" s="46"/>
      <c r="T1336" s="46" t="s">
        <v>1</v>
      </c>
    </row>
    <row r="1337" spans="1:21" ht="15" hidden="1" customHeight="1" x14ac:dyDescent="0.25">
      <c r="A1337" s="74">
        <v>1328</v>
      </c>
      <c r="B1337" s="74" t="s">
        <v>144</v>
      </c>
      <c r="C1337" s="43" t="s">
        <v>2834</v>
      </c>
      <c r="D1337" s="529"/>
      <c r="E1337" s="60"/>
      <c r="F1337" s="43" t="s">
        <v>2835</v>
      </c>
      <c r="G1337" s="87">
        <v>42292</v>
      </c>
      <c r="H1337" s="55">
        <v>42292</v>
      </c>
      <c r="I1337" s="68">
        <v>980</v>
      </c>
      <c r="J1337" s="204">
        <v>980</v>
      </c>
      <c r="K1337" s="98"/>
      <c r="L1337" s="43" t="s">
        <v>727</v>
      </c>
      <c r="M1337" s="59">
        <v>42338</v>
      </c>
      <c r="N1337" s="55">
        <v>42375</v>
      </c>
      <c r="O1337" s="313" t="s">
        <v>2836</v>
      </c>
      <c r="P1337" s="43"/>
      <c r="Q1337" s="43"/>
      <c r="R1337" s="43"/>
      <c r="S1337" s="43"/>
      <c r="T1337" s="43" t="s">
        <v>1</v>
      </c>
    </row>
    <row r="1338" spans="1:21" ht="15" hidden="1" customHeight="1" x14ac:dyDescent="0.25">
      <c r="A1338" s="74">
        <v>1329</v>
      </c>
      <c r="B1338" s="74" t="s">
        <v>4312</v>
      </c>
      <c r="C1338" s="43">
        <v>13723</v>
      </c>
      <c r="D1338" s="529"/>
      <c r="E1338" s="60"/>
      <c r="F1338" s="43" t="s">
        <v>2837</v>
      </c>
      <c r="G1338" s="87">
        <v>42342</v>
      </c>
      <c r="H1338" s="55">
        <v>42342</v>
      </c>
      <c r="I1338" s="68">
        <v>460</v>
      </c>
      <c r="J1338" s="204">
        <v>552</v>
      </c>
      <c r="K1338" s="204"/>
      <c r="L1338" s="43" t="s">
        <v>727</v>
      </c>
      <c r="M1338" s="59">
        <v>42353</v>
      </c>
      <c r="N1338" s="55">
        <v>42410</v>
      </c>
      <c r="O1338" s="313" t="s">
        <v>2838</v>
      </c>
      <c r="P1338" s="43"/>
      <c r="Q1338" s="43"/>
      <c r="R1338" s="43"/>
      <c r="S1338" s="43"/>
      <c r="T1338" s="43" t="s">
        <v>1</v>
      </c>
    </row>
    <row r="1339" spans="1:21" ht="15" hidden="1" customHeight="1" x14ac:dyDescent="0.25">
      <c r="A1339" s="74">
        <v>1330</v>
      </c>
      <c r="B1339" s="74" t="s">
        <v>180</v>
      </c>
      <c r="C1339" s="43">
        <v>42626767</v>
      </c>
      <c r="D1339" s="529"/>
      <c r="E1339" s="60"/>
      <c r="F1339" s="43" t="s">
        <v>2839</v>
      </c>
      <c r="G1339" s="87">
        <v>42342</v>
      </c>
      <c r="H1339" s="55">
        <v>42342</v>
      </c>
      <c r="I1339" s="68">
        <v>199.12</v>
      </c>
      <c r="J1339" s="204">
        <v>203.29</v>
      </c>
      <c r="K1339" s="204"/>
      <c r="L1339" s="43" t="s">
        <v>34</v>
      </c>
      <c r="M1339" s="59">
        <v>42352</v>
      </c>
      <c r="N1339" s="55" t="s">
        <v>20</v>
      </c>
      <c r="O1339" s="313" t="s">
        <v>2840</v>
      </c>
      <c r="P1339" s="43"/>
      <c r="Q1339" s="43"/>
      <c r="R1339" s="43"/>
      <c r="S1339" s="43"/>
      <c r="T1339" s="43"/>
    </row>
    <row r="1340" spans="1:21" ht="15" hidden="1" customHeight="1" x14ac:dyDescent="0.25">
      <c r="A1340" s="74">
        <v>1331</v>
      </c>
      <c r="B1340" s="74" t="s">
        <v>5227</v>
      </c>
      <c r="C1340" s="43" t="s">
        <v>2841</v>
      </c>
      <c r="D1340" s="529"/>
      <c r="E1340" s="60"/>
      <c r="F1340" s="43" t="s">
        <v>2842</v>
      </c>
      <c r="G1340" s="87">
        <v>42339</v>
      </c>
      <c r="H1340" s="55">
        <v>42339</v>
      </c>
      <c r="I1340" s="68">
        <v>58.55</v>
      </c>
      <c r="J1340" s="204">
        <v>70.260000000000005</v>
      </c>
      <c r="K1340" s="204"/>
      <c r="L1340" s="43" t="s">
        <v>601</v>
      </c>
      <c r="M1340" s="59">
        <v>42345</v>
      </c>
      <c r="N1340" s="55" t="s">
        <v>20</v>
      </c>
      <c r="O1340" s="313" t="s">
        <v>2843</v>
      </c>
      <c r="P1340" s="43"/>
      <c r="Q1340" s="43"/>
      <c r="R1340" s="43"/>
      <c r="S1340" s="43"/>
      <c r="T1340" s="43"/>
    </row>
    <row r="1341" spans="1:21" ht="15" hidden="1" customHeight="1" x14ac:dyDescent="0.25">
      <c r="A1341" s="74">
        <v>1332</v>
      </c>
      <c r="B1341" s="74" t="s">
        <v>4315</v>
      </c>
      <c r="C1341" s="43" t="s">
        <v>2844</v>
      </c>
      <c r="D1341" s="529"/>
      <c r="E1341" s="60"/>
      <c r="F1341" s="43" t="s">
        <v>2845</v>
      </c>
      <c r="G1341" s="87">
        <v>42347</v>
      </c>
      <c r="H1341" s="55">
        <v>42347</v>
      </c>
      <c r="I1341" s="68">
        <v>180</v>
      </c>
      <c r="J1341" s="204">
        <v>180</v>
      </c>
      <c r="K1341" s="204"/>
      <c r="L1341" s="43" t="s">
        <v>727</v>
      </c>
      <c r="M1341" s="59">
        <v>42369</v>
      </c>
      <c r="N1341" s="55">
        <v>42410</v>
      </c>
      <c r="O1341" s="313" t="s">
        <v>2846</v>
      </c>
      <c r="P1341" s="43"/>
      <c r="Q1341" s="43"/>
      <c r="R1341" s="43"/>
      <c r="S1341" s="43"/>
      <c r="T1341" s="43" t="s">
        <v>1</v>
      </c>
    </row>
    <row r="1342" spans="1:21" ht="15" hidden="1" customHeight="1" x14ac:dyDescent="0.25">
      <c r="A1342" s="74">
        <v>1333</v>
      </c>
      <c r="B1342" s="74" t="s">
        <v>2847</v>
      </c>
      <c r="C1342" s="43" t="s">
        <v>2848</v>
      </c>
      <c r="D1342" s="529"/>
      <c r="E1342" s="60"/>
      <c r="F1342" s="43" t="s">
        <v>2849</v>
      </c>
      <c r="G1342" s="87">
        <v>42349</v>
      </c>
      <c r="H1342" s="55">
        <v>42349</v>
      </c>
      <c r="I1342" s="68">
        <v>2266</v>
      </c>
      <c r="J1342" s="204">
        <v>2266</v>
      </c>
      <c r="K1342" s="204"/>
      <c r="L1342" s="43" t="s">
        <v>727</v>
      </c>
      <c r="M1342" s="59">
        <v>42353</v>
      </c>
      <c r="N1342" s="55">
        <v>42389</v>
      </c>
      <c r="O1342" s="313" t="s">
        <v>2850</v>
      </c>
      <c r="P1342" s="43"/>
      <c r="Q1342" s="43"/>
      <c r="R1342" s="43"/>
      <c r="S1342" s="43"/>
      <c r="T1342" s="43" t="s">
        <v>1</v>
      </c>
    </row>
    <row r="1343" spans="1:21" ht="15" hidden="1" customHeight="1" x14ac:dyDescent="0.25">
      <c r="A1343" s="74">
        <v>1334</v>
      </c>
      <c r="B1343" s="74" t="s">
        <v>39</v>
      </c>
      <c r="C1343" s="43" t="s">
        <v>2851</v>
      </c>
      <c r="D1343" s="529"/>
      <c r="E1343" s="60"/>
      <c r="F1343" s="43" t="s">
        <v>1715</v>
      </c>
      <c r="G1343" s="87">
        <v>42353</v>
      </c>
      <c r="H1343" s="55">
        <v>42353</v>
      </c>
      <c r="I1343" s="68">
        <v>219.12</v>
      </c>
      <c r="J1343" s="204">
        <v>262.94</v>
      </c>
      <c r="K1343" s="204"/>
      <c r="L1343" s="43" t="s">
        <v>34</v>
      </c>
      <c r="M1343" s="59">
        <v>42363</v>
      </c>
      <c r="N1343" s="55" t="s">
        <v>20</v>
      </c>
      <c r="O1343" s="313" t="s">
        <v>2852</v>
      </c>
      <c r="P1343" s="43"/>
      <c r="Q1343" s="43"/>
      <c r="R1343" s="43"/>
      <c r="S1343" s="43"/>
      <c r="T1343" s="43"/>
    </row>
    <row r="1344" spans="1:21" ht="15" hidden="1" customHeight="1" x14ac:dyDescent="0.25">
      <c r="A1344" s="74">
        <v>1335</v>
      </c>
      <c r="B1344" s="74" t="s">
        <v>260</v>
      </c>
      <c r="C1344" s="43">
        <v>1038</v>
      </c>
      <c r="D1344" s="529"/>
      <c r="E1344" s="60"/>
      <c r="F1344" s="43" t="s">
        <v>2853</v>
      </c>
      <c r="G1344" s="87">
        <v>42355</v>
      </c>
      <c r="H1344" s="55">
        <v>42355</v>
      </c>
      <c r="I1344" s="137">
        <f>1.37601*J1344</f>
        <v>1136.5842599999999</v>
      </c>
      <c r="J1344" s="208">
        <v>826</v>
      </c>
      <c r="K1344" s="208"/>
      <c r="L1344" s="43" t="s">
        <v>727</v>
      </c>
      <c r="M1344" s="59">
        <v>42369</v>
      </c>
      <c r="N1344" s="55">
        <v>42396</v>
      </c>
      <c r="O1344" s="313" t="s">
        <v>2854</v>
      </c>
      <c r="P1344" s="43"/>
      <c r="Q1344" s="43"/>
      <c r="R1344" s="43"/>
      <c r="S1344" s="43"/>
      <c r="T1344" s="43" t="s">
        <v>1</v>
      </c>
    </row>
    <row r="1345" spans="1:21" ht="15" hidden="1" customHeight="1" x14ac:dyDescent="0.25">
      <c r="A1345" s="74">
        <v>1336</v>
      </c>
      <c r="B1345" s="74" t="s">
        <v>1408</v>
      </c>
      <c r="C1345" s="43" t="s">
        <v>2855</v>
      </c>
      <c r="D1345" s="529"/>
      <c r="E1345" s="60"/>
      <c r="F1345" s="43" t="s">
        <v>2856</v>
      </c>
      <c r="G1345" s="87">
        <v>42353</v>
      </c>
      <c r="H1345" s="55">
        <v>42353</v>
      </c>
      <c r="I1345" s="137">
        <f>0.922046*J1345</f>
        <v>3148.24308286</v>
      </c>
      <c r="J1345" s="381">
        <v>3414.41</v>
      </c>
      <c r="K1345" s="381"/>
      <c r="L1345" s="43" t="s">
        <v>16</v>
      </c>
      <c r="M1345" s="59">
        <v>42369</v>
      </c>
      <c r="N1345" s="55">
        <v>42405</v>
      </c>
      <c r="O1345" s="313" t="s">
        <v>2857</v>
      </c>
      <c r="P1345" s="43"/>
      <c r="Q1345" s="43"/>
      <c r="R1345" s="43"/>
      <c r="S1345" s="43"/>
      <c r="T1345" s="43"/>
      <c r="U1345" s="66" t="s">
        <v>1</v>
      </c>
    </row>
    <row r="1346" spans="1:21" ht="30" hidden="1" customHeight="1" x14ac:dyDescent="0.25">
      <c r="A1346" s="74">
        <v>1337</v>
      </c>
      <c r="B1346" s="74" t="s">
        <v>67</v>
      </c>
      <c r="C1346" s="43">
        <v>678607</v>
      </c>
      <c r="D1346" s="529" t="s">
        <v>2858</v>
      </c>
      <c r="E1346" s="60"/>
      <c r="F1346" s="43" t="s">
        <v>2859</v>
      </c>
      <c r="G1346" s="87">
        <v>42349</v>
      </c>
      <c r="H1346" s="55">
        <v>42349</v>
      </c>
      <c r="I1346" s="68">
        <v>645.5</v>
      </c>
      <c r="J1346" s="204">
        <v>774.59</v>
      </c>
      <c r="K1346" s="204"/>
      <c r="L1346" s="43" t="s">
        <v>727</v>
      </c>
      <c r="M1346" s="59">
        <v>42400</v>
      </c>
      <c r="N1346" s="55">
        <v>42410</v>
      </c>
      <c r="O1346" s="313" t="s">
        <v>2860</v>
      </c>
      <c r="P1346" s="43"/>
      <c r="Q1346" s="43"/>
      <c r="R1346" s="43"/>
      <c r="S1346" s="43"/>
      <c r="T1346" s="43" t="s">
        <v>1</v>
      </c>
    </row>
    <row r="1347" spans="1:21" ht="15" hidden="1" customHeight="1" x14ac:dyDescent="0.25">
      <c r="A1347" s="74">
        <v>1338</v>
      </c>
      <c r="B1347" s="74" t="s">
        <v>2490</v>
      </c>
      <c r="C1347" s="43" t="s">
        <v>2861</v>
      </c>
      <c r="D1347" s="529"/>
      <c r="E1347" s="60"/>
      <c r="F1347" s="43" t="s">
        <v>2862</v>
      </c>
      <c r="G1347" s="87">
        <v>42354</v>
      </c>
      <c r="H1347" s="55">
        <v>42354</v>
      </c>
      <c r="I1347" s="68">
        <v>17.27</v>
      </c>
      <c r="J1347" s="204">
        <v>17.27</v>
      </c>
      <c r="K1347" s="204"/>
      <c r="L1347" s="43" t="s">
        <v>16</v>
      </c>
      <c r="M1347" s="59">
        <v>42353</v>
      </c>
      <c r="N1347" s="55">
        <v>42375</v>
      </c>
      <c r="O1347" s="313" t="s">
        <v>2863</v>
      </c>
      <c r="P1347" s="43"/>
      <c r="Q1347" s="43"/>
      <c r="R1347" s="43"/>
      <c r="S1347" s="43"/>
      <c r="T1347" s="43"/>
    </row>
    <row r="1348" spans="1:21" s="69" customFormat="1" ht="15" hidden="1" customHeight="1" x14ac:dyDescent="0.25">
      <c r="A1348" s="77">
        <v>1339</v>
      </c>
      <c r="B1348" s="77" t="s">
        <v>3660</v>
      </c>
      <c r="C1348" s="48" t="s">
        <v>2896</v>
      </c>
      <c r="D1348" s="529"/>
      <c r="E1348" s="60"/>
      <c r="F1348" s="43" t="s">
        <v>2897</v>
      </c>
      <c r="G1348" s="87">
        <v>42371</v>
      </c>
      <c r="H1348" s="55">
        <v>42371</v>
      </c>
      <c r="I1348" s="68">
        <v>3000</v>
      </c>
      <c r="J1348" s="411">
        <v>3000</v>
      </c>
      <c r="K1348" s="411"/>
      <c r="L1348" s="43" t="s">
        <v>727</v>
      </c>
      <c r="M1348" s="59">
        <v>42019</v>
      </c>
      <c r="N1348" s="55">
        <v>42387</v>
      </c>
      <c r="O1348" s="313" t="s">
        <v>2898</v>
      </c>
      <c r="P1348" s="43"/>
      <c r="Q1348" s="43"/>
      <c r="R1348" s="43"/>
      <c r="S1348" s="43"/>
      <c r="T1348" s="43" t="s">
        <v>1</v>
      </c>
    </row>
    <row r="1349" spans="1:21" ht="30" hidden="1" customHeight="1" x14ac:dyDescent="0.25">
      <c r="A1349" s="74">
        <v>1340</v>
      </c>
      <c r="B1349" s="74" t="s">
        <v>2411</v>
      </c>
      <c r="C1349" s="43">
        <v>19</v>
      </c>
      <c r="D1349" s="529"/>
      <c r="E1349" s="60"/>
      <c r="F1349" s="43" t="s">
        <v>2868</v>
      </c>
      <c r="G1349" s="87">
        <v>42355</v>
      </c>
      <c r="H1349" s="55">
        <v>42355</v>
      </c>
      <c r="I1349" s="68">
        <v>120</v>
      </c>
      <c r="J1349" s="204">
        <v>120</v>
      </c>
      <c r="K1349" s="204"/>
      <c r="L1349" s="43" t="s">
        <v>16</v>
      </c>
      <c r="M1349" s="59">
        <v>42369</v>
      </c>
      <c r="N1349" s="55">
        <v>42367</v>
      </c>
      <c r="O1349" s="313" t="s">
        <v>2869</v>
      </c>
      <c r="P1349" s="49">
        <v>120</v>
      </c>
      <c r="Q1349" s="49"/>
      <c r="R1349" s="49"/>
      <c r="S1349" s="43"/>
      <c r="T1349" s="43"/>
    </row>
    <row r="1350" spans="1:21" ht="15" hidden="1" customHeight="1" x14ac:dyDescent="0.25">
      <c r="A1350" s="74">
        <v>1341</v>
      </c>
      <c r="B1350" s="74" t="s">
        <v>2411</v>
      </c>
      <c r="C1350" s="43">
        <v>20</v>
      </c>
      <c r="D1350" s="529"/>
      <c r="E1350" s="60"/>
      <c r="F1350" s="43" t="s">
        <v>2871</v>
      </c>
      <c r="G1350" s="87">
        <v>42355</v>
      </c>
      <c r="H1350" s="55">
        <v>42355</v>
      </c>
      <c r="I1350" s="68">
        <v>443</v>
      </c>
      <c r="J1350" s="204">
        <v>443</v>
      </c>
      <c r="K1350" s="204"/>
      <c r="L1350" s="43" t="s">
        <v>16</v>
      </c>
      <c r="M1350" s="59">
        <v>42369</v>
      </c>
      <c r="N1350" s="55">
        <v>42367</v>
      </c>
      <c r="O1350" s="313" t="s">
        <v>2870</v>
      </c>
      <c r="P1350" s="49">
        <v>443</v>
      </c>
      <c r="Q1350" s="49"/>
      <c r="R1350" s="49"/>
      <c r="S1350" s="43"/>
      <c r="T1350" s="43"/>
    </row>
    <row r="1351" spans="1:21" ht="30" hidden="1" customHeight="1" x14ac:dyDescent="0.25">
      <c r="A1351" s="74">
        <v>1342</v>
      </c>
      <c r="B1351" s="74" t="s">
        <v>67</v>
      </c>
      <c r="C1351" s="43">
        <v>680333</v>
      </c>
      <c r="D1351" s="529" t="s">
        <v>2872</v>
      </c>
      <c r="E1351" s="60"/>
      <c r="F1351" s="43" t="s">
        <v>2873</v>
      </c>
      <c r="G1351" s="87">
        <v>42356</v>
      </c>
      <c r="H1351" s="55">
        <v>42356</v>
      </c>
      <c r="I1351" s="68">
        <v>648.54</v>
      </c>
      <c r="J1351" s="204">
        <v>778.24</v>
      </c>
      <c r="K1351" s="204"/>
      <c r="L1351" s="43" t="s">
        <v>727</v>
      </c>
      <c r="M1351" s="59">
        <v>42429</v>
      </c>
      <c r="N1351" s="55">
        <v>42430</v>
      </c>
      <c r="O1351" s="313" t="s">
        <v>2874</v>
      </c>
      <c r="P1351" s="43"/>
      <c r="Q1351" s="43"/>
      <c r="R1351" s="43"/>
      <c r="S1351" s="43"/>
      <c r="T1351" s="43" t="s">
        <v>1</v>
      </c>
    </row>
    <row r="1352" spans="1:21" ht="30" hidden="1" customHeight="1" x14ac:dyDescent="0.25">
      <c r="A1352" s="74">
        <v>1343</v>
      </c>
      <c r="B1352" s="74" t="s">
        <v>67</v>
      </c>
      <c r="C1352" s="43">
        <v>680346</v>
      </c>
      <c r="D1352" s="529" t="s">
        <v>2875</v>
      </c>
      <c r="E1352" s="60"/>
      <c r="F1352" s="43" t="s">
        <v>2876</v>
      </c>
      <c r="G1352" s="87">
        <v>42356</v>
      </c>
      <c r="H1352" s="55">
        <v>42356</v>
      </c>
      <c r="I1352" s="68">
        <v>661.1</v>
      </c>
      <c r="J1352" s="204">
        <v>793.31</v>
      </c>
      <c r="K1352" s="204"/>
      <c r="L1352" s="43" t="s">
        <v>727</v>
      </c>
      <c r="M1352" s="59">
        <v>42429</v>
      </c>
      <c r="N1352" s="55">
        <v>42430</v>
      </c>
      <c r="O1352" s="313" t="s">
        <v>2877</v>
      </c>
      <c r="P1352" s="43"/>
      <c r="Q1352" s="43"/>
      <c r="R1352" s="43"/>
      <c r="S1352" s="43"/>
      <c r="T1352" s="43" t="s">
        <v>1</v>
      </c>
    </row>
    <row r="1353" spans="1:21" ht="45" hidden="1" customHeight="1" x14ac:dyDescent="0.25">
      <c r="A1353" s="74">
        <v>1344</v>
      </c>
      <c r="B1353" s="74" t="s">
        <v>84</v>
      </c>
      <c r="C1353" s="43">
        <v>143346</v>
      </c>
      <c r="D1353" s="529"/>
      <c r="E1353" s="60"/>
      <c r="F1353" s="146" t="s">
        <v>2878</v>
      </c>
      <c r="G1353" s="87">
        <v>42356</v>
      </c>
      <c r="H1353" s="55">
        <v>42356</v>
      </c>
      <c r="I1353" s="137">
        <f>1.37891*J1353</f>
        <v>296.46565000000004</v>
      </c>
      <c r="J1353" s="208">
        <v>215</v>
      </c>
      <c r="K1353" s="208"/>
      <c r="L1353" s="43" t="s">
        <v>727</v>
      </c>
      <c r="M1353" s="59">
        <v>42384</v>
      </c>
      <c r="N1353" s="44">
        <v>42425</v>
      </c>
      <c r="O1353" s="313" t="s">
        <v>3863</v>
      </c>
      <c r="P1353" s="43"/>
      <c r="Q1353" s="43"/>
      <c r="R1353" s="43"/>
      <c r="S1353" s="43"/>
      <c r="T1353" s="43" t="s">
        <v>1</v>
      </c>
    </row>
    <row r="1354" spans="1:21" ht="15" hidden="1" customHeight="1" x14ac:dyDescent="0.25">
      <c r="A1354" s="74">
        <v>1345</v>
      </c>
      <c r="B1354" s="74" t="s">
        <v>36</v>
      </c>
      <c r="C1354" s="43" t="s">
        <v>2879</v>
      </c>
      <c r="D1354" s="529"/>
      <c r="E1354" s="60"/>
      <c r="F1354" s="43" t="s">
        <v>2880</v>
      </c>
      <c r="G1354" s="87">
        <v>42353</v>
      </c>
      <c r="H1354" s="55">
        <v>42353</v>
      </c>
      <c r="I1354" s="68">
        <v>294.69</v>
      </c>
      <c r="J1354" s="204">
        <v>353.63</v>
      </c>
      <c r="K1354" s="204"/>
      <c r="L1354" s="43" t="s">
        <v>34</v>
      </c>
      <c r="M1354" s="59">
        <v>42363</v>
      </c>
      <c r="N1354" s="55" t="s">
        <v>20</v>
      </c>
      <c r="O1354" s="313" t="s">
        <v>2881</v>
      </c>
      <c r="P1354" s="43"/>
      <c r="Q1354" s="43"/>
      <c r="R1354" s="43"/>
      <c r="S1354" s="43"/>
      <c r="T1354" s="43"/>
    </row>
    <row r="1355" spans="1:21" ht="15" hidden="1" customHeight="1" x14ac:dyDescent="0.25">
      <c r="A1355" s="74">
        <v>1346</v>
      </c>
      <c r="B1355" s="74" t="s">
        <v>36</v>
      </c>
      <c r="C1355" s="43" t="s">
        <v>2882</v>
      </c>
      <c r="D1355" s="529"/>
      <c r="E1355" s="60"/>
      <c r="F1355" s="43" t="s">
        <v>2883</v>
      </c>
      <c r="G1355" s="87">
        <v>42353</v>
      </c>
      <c r="H1355" s="55">
        <v>42353</v>
      </c>
      <c r="I1355" s="68">
        <v>32</v>
      </c>
      <c r="J1355" s="204">
        <v>32</v>
      </c>
      <c r="K1355" s="204"/>
      <c r="L1355" s="43" t="s">
        <v>34</v>
      </c>
      <c r="M1355" s="59">
        <v>42363</v>
      </c>
      <c r="N1355" s="55" t="s">
        <v>20</v>
      </c>
      <c r="O1355" s="313" t="s">
        <v>2884</v>
      </c>
      <c r="P1355" s="43"/>
      <c r="Q1355" s="43"/>
      <c r="R1355" s="43"/>
      <c r="S1355" s="43"/>
      <c r="T1355" s="43"/>
    </row>
    <row r="1356" spans="1:21" ht="30" hidden="1" customHeight="1" x14ac:dyDescent="0.25">
      <c r="A1356" s="74">
        <v>1347</v>
      </c>
      <c r="B1356" s="74" t="s">
        <v>1630</v>
      </c>
      <c r="C1356" s="43" t="s">
        <v>2886</v>
      </c>
      <c r="D1356" s="529"/>
      <c r="E1356" s="60"/>
      <c r="F1356" s="43" t="s">
        <v>2887</v>
      </c>
      <c r="G1356" s="87">
        <v>42354</v>
      </c>
      <c r="H1356" s="55">
        <v>42354</v>
      </c>
      <c r="I1356" s="68">
        <v>500</v>
      </c>
      <c r="J1356" s="204">
        <v>500</v>
      </c>
      <c r="K1356" s="204"/>
      <c r="L1356" s="43" t="s">
        <v>727</v>
      </c>
      <c r="M1356" s="59">
        <v>42369</v>
      </c>
      <c r="N1356" s="55">
        <v>42389</v>
      </c>
      <c r="O1356" s="313" t="s">
        <v>2888</v>
      </c>
      <c r="P1356" s="43"/>
      <c r="Q1356" s="43"/>
      <c r="R1356" s="43"/>
      <c r="S1356" s="43"/>
      <c r="T1356" s="43" t="s">
        <v>1</v>
      </c>
    </row>
    <row r="1357" spans="1:21" s="372" customFormat="1" ht="60" hidden="1" customHeight="1" x14ac:dyDescent="0.25">
      <c r="A1357" s="510">
        <v>1348</v>
      </c>
      <c r="B1357" s="510" t="s">
        <v>4319</v>
      </c>
      <c r="C1357" s="511" t="s">
        <v>2889</v>
      </c>
      <c r="D1357" s="603"/>
      <c r="E1357" s="509"/>
      <c r="F1357" s="511" t="s">
        <v>2890</v>
      </c>
      <c r="G1357" s="512">
        <v>42353</v>
      </c>
      <c r="H1357" s="513">
        <v>42353</v>
      </c>
      <c r="I1357" s="502">
        <v>98</v>
      </c>
      <c r="J1357" s="503">
        <v>98</v>
      </c>
      <c r="K1357" s="503"/>
      <c r="L1357" s="511" t="s">
        <v>3391</v>
      </c>
      <c r="M1357" s="524" t="s">
        <v>2892</v>
      </c>
      <c r="N1357" s="524" t="s">
        <v>3093</v>
      </c>
      <c r="O1357" s="505" t="s">
        <v>2891</v>
      </c>
      <c r="P1357" s="511"/>
      <c r="Q1357" s="511"/>
      <c r="R1357" s="511"/>
      <c r="S1357" s="511"/>
      <c r="T1357" s="511"/>
    </row>
    <row r="1358" spans="1:21" ht="15" hidden="1" customHeight="1" x14ac:dyDescent="0.25">
      <c r="A1358" s="74">
        <v>1349</v>
      </c>
      <c r="B1358" s="74" t="s">
        <v>4309</v>
      </c>
      <c r="C1358" s="43" t="s">
        <v>2893</v>
      </c>
      <c r="D1358" s="529"/>
      <c r="E1358" s="60"/>
      <c r="F1358" s="43" t="s">
        <v>2894</v>
      </c>
      <c r="G1358" s="87">
        <v>42353</v>
      </c>
      <c r="H1358" s="55">
        <v>42353</v>
      </c>
      <c r="I1358" s="68">
        <v>140</v>
      </c>
      <c r="J1358" s="204">
        <v>168</v>
      </c>
      <c r="K1358" s="204"/>
      <c r="L1358" s="43" t="s">
        <v>727</v>
      </c>
      <c r="M1358" s="59">
        <v>42019</v>
      </c>
      <c r="N1358" s="55">
        <v>42430</v>
      </c>
      <c r="O1358" s="313" t="s">
        <v>2895</v>
      </c>
      <c r="P1358" s="43"/>
      <c r="Q1358" s="43"/>
      <c r="R1358" s="43"/>
      <c r="S1358" s="43"/>
      <c r="T1358" s="43" t="s">
        <v>1</v>
      </c>
    </row>
    <row r="1359" spans="1:21" ht="15" hidden="1" customHeight="1" x14ac:dyDescent="0.25">
      <c r="A1359" s="77">
        <v>1350</v>
      </c>
      <c r="B1359" s="77" t="s">
        <v>3660</v>
      </c>
      <c r="C1359" s="43" t="s">
        <v>2899</v>
      </c>
      <c r="D1359" s="529"/>
      <c r="E1359" s="60"/>
      <c r="F1359" s="43" t="s">
        <v>2900</v>
      </c>
      <c r="G1359" s="87">
        <v>42006</v>
      </c>
      <c r="H1359" s="55">
        <v>42006</v>
      </c>
      <c r="I1359" s="68">
        <v>1500</v>
      </c>
      <c r="J1359" s="411">
        <v>1500</v>
      </c>
      <c r="K1359" s="411"/>
      <c r="L1359" s="43" t="s">
        <v>727</v>
      </c>
      <c r="M1359" s="59">
        <v>42384</v>
      </c>
      <c r="N1359" s="55">
        <v>42382</v>
      </c>
      <c r="O1359" s="313" t="s">
        <v>2901</v>
      </c>
      <c r="P1359" s="43"/>
      <c r="Q1359" s="43"/>
      <c r="R1359" s="43"/>
      <c r="S1359" s="43"/>
      <c r="T1359" s="43" t="s">
        <v>1</v>
      </c>
    </row>
    <row r="1360" spans="1:21" ht="15" hidden="1" customHeight="1" x14ac:dyDescent="0.25">
      <c r="A1360" s="74">
        <v>1351</v>
      </c>
      <c r="B1360" s="74" t="s">
        <v>2747</v>
      </c>
      <c r="C1360" s="43">
        <v>32217</v>
      </c>
      <c r="D1360" s="529"/>
      <c r="E1360" s="60"/>
      <c r="F1360" s="43" t="s">
        <v>3504</v>
      </c>
      <c r="G1360" s="87">
        <v>42359</v>
      </c>
      <c r="H1360" s="55">
        <v>42359</v>
      </c>
      <c r="I1360" s="68">
        <v>1957.5</v>
      </c>
      <c r="J1360" s="204">
        <v>2349</v>
      </c>
      <c r="K1360" s="204"/>
      <c r="L1360" s="43" t="s">
        <v>727</v>
      </c>
      <c r="M1360" s="59">
        <v>42384</v>
      </c>
      <c r="N1360" s="55">
        <v>42389</v>
      </c>
      <c r="O1360" s="313" t="s">
        <v>2902</v>
      </c>
      <c r="P1360" s="43"/>
      <c r="Q1360" s="43"/>
      <c r="R1360" s="43"/>
      <c r="S1360" s="43"/>
      <c r="T1360" s="43" t="s">
        <v>1</v>
      </c>
    </row>
    <row r="1361" spans="1:21" ht="30" hidden="1" customHeight="1" x14ac:dyDescent="0.25">
      <c r="A1361" s="74">
        <v>1352</v>
      </c>
      <c r="B1361" s="74" t="s">
        <v>3648</v>
      </c>
      <c r="C1361" s="43" t="s">
        <v>2903</v>
      </c>
      <c r="D1361" s="529"/>
      <c r="E1361" s="60"/>
      <c r="F1361" s="43" t="s">
        <v>2345</v>
      </c>
      <c r="G1361" s="87">
        <v>42369</v>
      </c>
      <c r="H1361" s="55">
        <v>42369</v>
      </c>
      <c r="I1361" s="68">
        <v>17900</v>
      </c>
      <c r="J1361" s="204">
        <v>17900</v>
      </c>
      <c r="K1361" s="204"/>
      <c r="L1361" s="43" t="s">
        <v>727</v>
      </c>
      <c r="M1361" s="59">
        <v>42400</v>
      </c>
      <c r="N1361" s="55">
        <v>42488</v>
      </c>
      <c r="O1361" s="313" t="s">
        <v>2905</v>
      </c>
      <c r="P1361" s="43"/>
      <c r="Q1361" s="43"/>
      <c r="R1361" s="43"/>
      <c r="S1361" s="43"/>
      <c r="T1361" s="43"/>
    </row>
    <row r="1362" spans="1:21" ht="30" hidden="1" customHeight="1" x14ac:dyDescent="0.25">
      <c r="A1362" s="74">
        <v>1353</v>
      </c>
      <c r="B1362" s="74" t="s">
        <v>3648</v>
      </c>
      <c r="C1362" s="43" t="s">
        <v>2904</v>
      </c>
      <c r="D1362" s="529"/>
      <c r="E1362" s="60"/>
      <c r="F1362" s="43" t="s">
        <v>2344</v>
      </c>
      <c r="G1362" s="87">
        <v>42369</v>
      </c>
      <c r="H1362" s="55">
        <v>42369</v>
      </c>
      <c r="I1362" s="68">
        <v>3530</v>
      </c>
      <c r="J1362" s="204">
        <v>3530</v>
      </c>
      <c r="K1362" s="204"/>
      <c r="L1362" s="43" t="s">
        <v>727</v>
      </c>
      <c r="M1362" s="59">
        <v>42400</v>
      </c>
      <c r="N1362" s="55">
        <v>42488</v>
      </c>
      <c r="O1362" s="313" t="s">
        <v>2906</v>
      </c>
      <c r="P1362" s="43"/>
      <c r="Q1362" s="43"/>
      <c r="R1362" s="43"/>
      <c r="S1362" s="43"/>
      <c r="T1362" s="43"/>
    </row>
    <row r="1363" spans="1:21" ht="30" hidden="1" customHeight="1" x14ac:dyDescent="0.25">
      <c r="A1363" s="74">
        <v>1354</v>
      </c>
      <c r="B1363" s="74" t="s">
        <v>90</v>
      </c>
      <c r="C1363" s="43" t="s">
        <v>2907</v>
      </c>
      <c r="D1363" s="529"/>
      <c r="E1363" s="60"/>
      <c r="F1363" s="43" t="s">
        <v>2264</v>
      </c>
      <c r="G1363" s="87">
        <v>42338</v>
      </c>
      <c r="H1363" s="55">
        <v>42338</v>
      </c>
      <c r="I1363" s="68">
        <v>20855</v>
      </c>
      <c r="J1363" s="204">
        <v>20855</v>
      </c>
      <c r="K1363" s="204"/>
      <c r="L1363" s="43" t="s">
        <v>16</v>
      </c>
      <c r="M1363" s="59">
        <v>42420</v>
      </c>
      <c r="N1363" s="55">
        <v>42433</v>
      </c>
      <c r="O1363" s="313" t="s">
        <v>2911</v>
      </c>
      <c r="P1363" s="43"/>
      <c r="Q1363" s="43"/>
      <c r="R1363" s="43"/>
      <c r="S1363" s="43"/>
      <c r="T1363" s="43"/>
    </row>
    <row r="1364" spans="1:21" ht="30" hidden="1" customHeight="1" x14ac:dyDescent="0.25">
      <c r="A1364" s="74">
        <v>1355</v>
      </c>
      <c r="B1364" s="74" t="s">
        <v>90</v>
      </c>
      <c r="C1364" s="43" t="s">
        <v>2908</v>
      </c>
      <c r="D1364" s="529"/>
      <c r="E1364" s="60"/>
      <c r="F1364" s="43" t="s">
        <v>3282</v>
      </c>
      <c r="G1364" s="87">
        <v>42338</v>
      </c>
      <c r="H1364" s="55">
        <v>42338</v>
      </c>
      <c r="I1364" s="68">
        <v>14944</v>
      </c>
      <c r="J1364" s="204">
        <v>14944</v>
      </c>
      <c r="K1364" s="204"/>
      <c r="L1364" s="43" t="s">
        <v>727</v>
      </c>
      <c r="M1364" s="59">
        <v>42420</v>
      </c>
      <c r="N1364" s="55">
        <v>42451</v>
      </c>
      <c r="O1364" s="313" t="s">
        <v>2912</v>
      </c>
      <c r="P1364" s="43"/>
      <c r="Q1364" s="43"/>
      <c r="R1364" s="43"/>
      <c r="S1364" s="43"/>
      <c r="T1364" s="43"/>
    </row>
    <row r="1365" spans="1:21" ht="30" hidden="1" customHeight="1" x14ac:dyDescent="0.25">
      <c r="A1365" s="74">
        <v>1356</v>
      </c>
      <c r="B1365" s="74" t="s">
        <v>90</v>
      </c>
      <c r="C1365" s="43" t="s">
        <v>2909</v>
      </c>
      <c r="D1365" s="529"/>
      <c r="E1365" s="60"/>
      <c r="F1365" s="43" t="s">
        <v>3284</v>
      </c>
      <c r="G1365" s="87">
        <v>42338</v>
      </c>
      <c r="H1365" s="55">
        <v>42338</v>
      </c>
      <c r="I1365" s="68">
        <v>2541.6799999999998</v>
      </c>
      <c r="J1365" s="204">
        <v>2541.6799999999998</v>
      </c>
      <c r="K1365" s="204"/>
      <c r="L1365" s="43" t="s">
        <v>727</v>
      </c>
      <c r="M1365" s="59">
        <v>42420</v>
      </c>
      <c r="N1365" s="55">
        <v>42451</v>
      </c>
      <c r="O1365" s="313" t="s">
        <v>2913</v>
      </c>
      <c r="P1365" s="43"/>
      <c r="Q1365" s="43"/>
      <c r="R1365" s="43"/>
      <c r="S1365" s="43"/>
      <c r="T1365" s="43"/>
    </row>
    <row r="1366" spans="1:21" ht="30" hidden="1" customHeight="1" x14ac:dyDescent="0.25">
      <c r="A1366" s="74">
        <v>1357</v>
      </c>
      <c r="B1366" s="74" t="s">
        <v>90</v>
      </c>
      <c r="C1366" s="43" t="s">
        <v>2910</v>
      </c>
      <c r="D1366" s="529"/>
      <c r="E1366" s="60"/>
      <c r="F1366" s="43" t="s">
        <v>2262</v>
      </c>
      <c r="G1366" s="87">
        <v>42338</v>
      </c>
      <c r="H1366" s="55">
        <v>42338</v>
      </c>
      <c r="I1366" s="68">
        <v>13380</v>
      </c>
      <c r="J1366" s="204">
        <v>13380</v>
      </c>
      <c r="K1366" s="204"/>
      <c r="L1366" s="43" t="s">
        <v>727</v>
      </c>
      <c r="M1366" s="59">
        <v>42420</v>
      </c>
      <c r="N1366" s="55">
        <v>42630</v>
      </c>
      <c r="O1366" s="313" t="s">
        <v>2914</v>
      </c>
      <c r="P1366" s="43"/>
      <c r="Q1366" s="43"/>
      <c r="R1366" s="43"/>
      <c r="S1366" s="43"/>
      <c r="T1366" s="43"/>
      <c r="U1366" s="66" t="s">
        <v>1</v>
      </c>
    </row>
    <row r="1367" spans="1:21" ht="30" hidden="1" customHeight="1" x14ac:dyDescent="0.25">
      <c r="A1367" s="74">
        <v>1358</v>
      </c>
      <c r="B1367" s="74" t="s">
        <v>1229</v>
      </c>
      <c r="C1367" s="43" t="s">
        <v>2917</v>
      </c>
      <c r="D1367" s="529"/>
      <c r="E1367" s="60"/>
      <c r="F1367" s="43" t="s">
        <v>2918</v>
      </c>
      <c r="G1367" s="87">
        <v>42360</v>
      </c>
      <c r="H1367" s="55">
        <v>42360</v>
      </c>
      <c r="I1367" s="68">
        <v>221.56</v>
      </c>
      <c r="J1367" s="204">
        <v>235.84</v>
      </c>
      <c r="K1367" s="204"/>
      <c r="L1367" s="43" t="s">
        <v>727</v>
      </c>
      <c r="M1367" s="59">
        <v>42384</v>
      </c>
      <c r="N1367" s="55">
        <v>42389</v>
      </c>
      <c r="O1367" s="313" t="s">
        <v>2919</v>
      </c>
      <c r="P1367" s="43"/>
      <c r="Q1367" s="43"/>
      <c r="R1367" s="43"/>
      <c r="S1367" s="43"/>
      <c r="T1367" s="43" t="s">
        <v>1</v>
      </c>
    </row>
    <row r="1368" spans="1:21" ht="30" hidden="1" customHeight="1" x14ac:dyDescent="0.25">
      <c r="A1368" s="74">
        <v>1359</v>
      </c>
      <c r="B1368" s="74" t="s">
        <v>36</v>
      </c>
      <c r="C1368" s="43">
        <v>45494413</v>
      </c>
      <c r="D1368" s="529"/>
      <c r="E1368" s="60"/>
      <c r="F1368" s="43" t="s">
        <v>2804</v>
      </c>
      <c r="G1368" s="87">
        <v>42338</v>
      </c>
      <c r="H1368" s="55">
        <v>42338</v>
      </c>
      <c r="I1368" s="68">
        <v>2353.54</v>
      </c>
      <c r="J1368" s="204">
        <v>2821.05</v>
      </c>
      <c r="K1368" s="204"/>
      <c r="L1368" s="43" t="s">
        <v>34</v>
      </c>
      <c r="M1368" s="59">
        <v>42369</v>
      </c>
      <c r="N1368" s="55" t="s">
        <v>20</v>
      </c>
      <c r="O1368" s="313" t="s">
        <v>2921</v>
      </c>
      <c r="P1368" s="43"/>
      <c r="Q1368" s="43"/>
      <c r="R1368" s="43"/>
      <c r="S1368" s="43"/>
      <c r="T1368" s="43"/>
    </row>
    <row r="1369" spans="1:21" s="463" customFormat="1" ht="30" hidden="1" customHeight="1" x14ac:dyDescent="0.25">
      <c r="A1369" s="142">
        <v>1360</v>
      </c>
      <c r="B1369" s="74" t="s">
        <v>2411</v>
      </c>
      <c r="C1369" s="62">
        <v>23</v>
      </c>
      <c r="D1369" s="596"/>
      <c r="E1369" s="120"/>
      <c r="F1369" s="62" t="s">
        <v>3087</v>
      </c>
      <c r="G1369" s="476">
        <v>42386</v>
      </c>
      <c r="H1369" s="122">
        <v>42386</v>
      </c>
      <c r="I1369" s="68">
        <f>250+300</f>
        <v>550</v>
      </c>
      <c r="J1369" s="379">
        <v>550</v>
      </c>
      <c r="K1369" s="379"/>
      <c r="L1369" s="43" t="s">
        <v>16</v>
      </c>
      <c r="M1369" s="122">
        <v>42400</v>
      </c>
      <c r="N1369" s="122">
        <v>42405</v>
      </c>
      <c r="O1369" s="313" t="s">
        <v>3088</v>
      </c>
      <c r="P1369" s="125">
        <v>550</v>
      </c>
      <c r="Q1369" s="125"/>
      <c r="R1369" s="125"/>
      <c r="S1369" s="62"/>
      <c r="T1369" s="62"/>
    </row>
    <row r="1370" spans="1:21" ht="15" hidden="1" customHeight="1" x14ac:dyDescent="0.25">
      <c r="A1370" s="74">
        <v>1361</v>
      </c>
      <c r="B1370" s="74" t="s">
        <v>905</v>
      </c>
      <c r="C1370" s="43" t="s">
        <v>2923</v>
      </c>
      <c r="D1370" s="529" t="s">
        <v>2924</v>
      </c>
      <c r="E1370" s="60"/>
      <c r="F1370" s="43" t="s">
        <v>3193</v>
      </c>
      <c r="G1370" s="87">
        <v>42367</v>
      </c>
      <c r="H1370" s="55">
        <v>42367</v>
      </c>
      <c r="I1370" s="68">
        <v>379</v>
      </c>
      <c r="J1370" s="204">
        <v>454.8</v>
      </c>
      <c r="K1370" s="204"/>
      <c r="L1370" s="43" t="s">
        <v>16</v>
      </c>
      <c r="M1370" s="59">
        <v>42428</v>
      </c>
      <c r="N1370" s="55">
        <v>42466</v>
      </c>
      <c r="O1370" s="313" t="s">
        <v>2925</v>
      </c>
      <c r="P1370" s="43"/>
      <c r="Q1370" s="49">
        <v>454.8</v>
      </c>
      <c r="R1370" s="49"/>
      <c r="S1370" s="43"/>
      <c r="T1370" s="43"/>
    </row>
    <row r="1371" spans="1:21" ht="15" hidden="1" customHeight="1" x14ac:dyDescent="0.25">
      <c r="A1371" s="74">
        <v>1362</v>
      </c>
      <c r="B1371" s="74" t="s">
        <v>905</v>
      </c>
      <c r="C1371" s="43" t="s">
        <v>2926</v>
      </c>
      <c r="D1371" s="529" t="s">
        <v>2927</v>
      </c>
      <c r="E1371" s="60"/>
      <c r="F1371" s="43" t="s">
        <v>3194</v>
      </c>
      <c r="G1371" s="87">
        <v>42367</v>
      </c>
      <c r="H1371" s="55">
        <v>42367</v>
      </c>
      <c r="I1371" s="68">
        <v>144.9</v>
      </c>
      <c r="J1371" s="204">
        <v>173.88</v>
      </c>
      <c r="K1371" s="204"/>
      <c r="L1371" s="43" t="s">
        <v>16</v>
      </c>
      <c r="M1371" s="59">
        <v>42428</v>
      </c>
      <c r="N1371" s="55">
        <v>42466</v>
      </c>
      <c r="O1371" s="313" t="s">
        <v>2928</v>
      </c>
      <c r="P1371" s="43"/>
      <c r="Q1371" s="49">
        <v>173.88</v>
      </c>
      <c r="R1371" s="49"/>
      <c r="S1371" s="43"/>
      <c r="T1371" s="43"/>
    </row>
    <row r="1372" spans="1:21" ht="30" hidden="1" customHeight="1" x14ac:dyDescent="0.25">
      <c r="A1372" s="74">
        <v>1363</v>
      </c>
      <c r="B1372" s="74" t="s">
        <v>3648</v>
      </c>
      <c r="C1372" s="43" t="s">
        <v>2930</v>
      </c>
      <c r="D1372" s="529"/>
      <c r="E1372" s="60"/>
      <c r="F1372" s="43" t="s">
        <v>2344</v>
      </c>
      <c r="G1372" s="87">
        <v>42214</v>
      </c>
      <c r="H1372" s="55">
        <v>42214</v>
      </c>
      <c r="I1372" s="68">
        <v>21430</v>
      </c>
      <c r="J1372" s="204">
        <v>21430</v>
      </c>
      <c r="K1372" s="204"/>
      <c r="L1372" s="43" t="s">
        <v>727</v>
      </c>
      <c r="M1372" s="59">
        <v>42247</v>
      </c>
      <c r="N1372" s="55">
        <v>42374</v>
      </c>
      <c r="O1372" s="313" t="s">
        <v>2931</v>
      </c>
      <c r="P1372" s="43"/>
      <c r="Q1372" s="43"/>
      <c r="R1372" s="43"/>
      <c r="S1372" s="43"/>
      <c r="T1372" s="43"/>
    </row>
    <row r="1373" spans="1:21" ht="30" hidden="1" customHeight="1" x14ac:dyDescent="0.25">
      <c r="A1373" s="74">
        <v>1364</v>
      </c>
      <c r="B1373" s="74" t="s">
        <v>3648</v>
      </c>
      <c r="C1373" s="43" t="s">
        <v>2932</v>
      </c>
      <c r="D1373" s="529"/>
      <c r="E1373" s="60"/>
      <c r="F1373" s="43" t="s">
        <v>2344</v>
      </c>
      <c r="G1373" s="87">
        <v>42247</v>
      </c>
      <c r="H1373" s="55">
        <v>42247</v>
      </c>
      <c r="I1373" s="68">
        <v>6165</v>
      </c>
      <c r="J1373" s="204">
        <v>6165</v>
      </c>
      <c r="K1373" s="204"/>
      <c r="L1373" s="43" t="s">
        <v>727</v>
      </c>
      <c r="M1373" s="59">
        <v>42277</v>
      </c>
      <c r="N1373" s="55">
        <v>42374</v>
      </c>
      <c r="O1373" s="313" t="s">
        <v>2933</v>
      </c>
      <c r="P1373" s="43"/>
      <c r="Q1373" s="43"/>
      <c r="R1373" s="43"/>
      <c r="S1373" s="43"/>
      <c r="T1373" s="43"/>
    </row>
    <row r="1374" spans="1:21" ht="30" hidden="1" customHeight="1" x14ac:dyDescent="0.25">
      <c r="A1374" s="74">
        <v>1365</v>
      </c>
      <c r="B1374" s="74" t="s">
        <v>3648</v>
      </c>
      <c r="C1374" s="43" t="s">
        <v>2934</v>
      </c>
      <c r="D1374" s="529"/>
      <c r="E1374" s="60"/>
      <c r="F1374" s="43" t="s">
        <v>2345</v>
      </c>
      <c r="G1374" s="87">
        <v>42247</v>
      </c>
      <c r="H1374" s="55">
        <v>42247</v>
      </c>
      <c r="I1374" s="68">
        <v>11200</v>
      </c>
      <c r="J1374" s="204">
        <v>11200</v>
      </c>
      <c r="K1374" s="204"/>
      <c r="L1374" s="43" t="s">
        <v>727</v>
      </c>
      <c r="M1374" s="59">
        <v>42277</v>
      </c>
      <c r="N1374" s="55">
        <v>42374</v>
      </c>
      <c r="O1374" s="313" t="s">
        <v>2935</v>
      </c>
      <c r="P1374" s="43"/>
      <c r="Q1374" s="43"/>
      <c r="R1374" s="43"/>
      <c r="S1374" s="43"/>
      <c r="T1374" s="43"/>
    </row>
    <row r="1375" spans="1:21" ht="30" hidden="1" customHeight="1" x14ac:dyDescent="0.25">
      <c r="A1375" s="74">
        <v>1366</v>
      </c>
      <c r="B1375" s="74" t="s">
        <v>3648</v>
      </c>
      <c r="C1375" s="43" t="s">
        <v>2936</v>
      </c>
      <c r="D1375" s="529"/>
      <c r="E1375" s="60"/>
      <c r="F1375" s="43" t="s">
        <v>2344</v>
      </c>
      <c r="G1375" s="87">
        <v>42277</v>
      </c>
      <c r="H1375" s="55">
        <v>42277</v>
      </c>
      <c r="I1375" s="68">
        <v>19640</v>
      </c>
      <c r="J1375" s="204">
        <v>19640</v>
      </c>
      <c r="K1375" s="204"/>
      <c r="L1375" s="43" t="s">
        <v>727</v>
      </c>
      <c r="M1375" s="59">
        <v>42308</v>
      </c>
      <c r="N1375" s="55">
        <v>42374</v>
      </c>
      <c r="O1375" s="313" t="s">
        <v>2937</v>
      </c>
      <c r="P1375" s="43"/>
      <c r="Q1375" s="43"/>
      <c r="R1375" s="43"/>
      <c r="S1375" s="43"/>
      <c r="T1375" s="43"/>
    </row>
    <row r="1376" spans="1:21" ht="15" hidden="1" customHeight="1" x14ac:dyDescent="0.25">
      <c r="A1376" s="74">
        <v>1367</v>
      </c>
      <c r="B1376" s="74" t="s">
        <v>3648</v>
      </c>
      <c r="C1376" s="43" t="s">
        <v>2938</v>
      </c>
      <c r="D1376" s="529"/>
      <c r="E1376" s="60"/>
      <c r="F1376" s="43" t="s">
        <v>2939</v>
      </c>
      <c r="G1376" s="87">
        <v>42277</v>
      </c>
      <c r="H1376" s="55">
        <v>42277</v>
      </c>
      <c r="I1376" s="68">
        <v>271</v>
      </c>
      <c r="J1376" s="204">
        <v>271</v>
      </c>
      <c r="K1376" s="204"/>
      <c r="L1376" s="43" t="s">
        <v>727</v>
      </c>
      <c r="M1376" s="59">
        <v>42308</v>
      </c>
      <c r="N1376" s="55">
        <v>42374</v>
      </c>
      <c r="O1376" s="313" t="s">
        <v>2940</v>
      </c>
      <c r="P1376" s="43"/>
      <c r="Q1376" s="43"/>
      <c r="R1376" s="43"/>
      <c r="S1376" s="43"/>
      <c r="T1376" s="43"/>
    </row>
    <row r="1377" spans="1:20" ht="30" hidden="1" customHeight="1" x14ac:dyDescent="0.25">
      <c r="A1377" s="74">
        <v>1368</v>
      </c>
      <c r="B1377" s="74" t="s">
        <v>3648</v>
      </c>
      <c r="C1377" s="43" t="s">
        <v>2941</v>
      </c>
      <c r="D1377" s="529"/>
      <c r="E1377" s="60"/>
      <c r="F1377" s="43" t="s">
        <v>2345</v>
      </c>
      <c r="G1377" s="87">
        <v>42277</v>
      </c>
      <c r="H1377" s="55">
        <v>42277</v>
      </c>
      <c r="I1377" s="68">
        <v>11950</v>
      </c>
      <c r="J1377" s="204">
        <v>11950</v>
      </c>
      <c r="K1377" s="204"/>
      <c r="L1377" s="43" t="s">
        <v>727</v>
      </c>
      <c r="M1377" s="59">
        <v>42308</v>
      </c>
      <c r="N1377" s="55">
        <v>42374</v>
      </c>
      <c r="O1377" s="313" t="s">
        <v>2942</v>
      </c>
      <c r="P1377" s="43"/>
      <c r="Q1377" s="43"/>
      <c r="R1377" s="43"/>
      <c r="S1377" s="43"/>
      <c r="T1377" s="43"/>
    </row>
    <row r="1378" spans="1:20" ht="30" hidden="1" customHeight="1" x14ac:dyDescent="0.25">
      <c r="A1378" s="74">
        <v>1369</v>
      </c>
      <c r="B1378" s="74" t="s">
        <v>3648</v>
      </c>
      <c r="C1378" s="43" t="s">
        <v>2943</v>
      </c>
      <c r="D1378" s="529"/>
      <c r="E1378" s="60"/>
      <c r="F1378" s="43" t="s">
        <v>2345</v>
      </c>
      <c r="G1378" s="87">
        <v>42307</v>
      </c>
      <c r="H1378" s="55">
        <v>42307</v>
      </c>
      <c r="I1378" s="68">
        <v>14950</v>
      </c>
      <c r="J1378" s="204">
        <v>14950</v>
      </c>
      <c r="K1378" s="204"/>
      <c r="L1378" s="43" t="s">
        <v>727</v>
      </c>
      <c r="M1378" s="59">
        <v>42338</v>
      </c>
      <c r="N1378" s="55">
        <v>42374</v>
      </c>
      <c r="O1378" s="313" t="s">
        <v>2944</v>
      </c>
      <c r="P1378" s="43"/>
      <c r="Q1378" s="43"/>
      <c r="R1378" s="43"/>
      <c r="S1378" s="43"/>
      <c r="T1378" s="43"/>
    </row>
    <row r="1379" spans="1:20" ht="30" hidden="1" customHeight="1" x14ac:dyDescent="0.25">
      <c r="A1379" s="74">
        <v>1370</v>
      </c>
      <c r="B1379" s="74" t="s">
        <v>3648</v>
      </c>
      <c r="C1379" s="43" t="s">
        <v>2945</v>
      </c>
      <c r="D1379" s="529"/>
      <c r="E1379" s="60"/>
      <c r="F1379" s="43" t="s">
        <v>2344</v>
      </c>
      <c r="G1379" s="87">
        <v>42307</v>
      </c>
      <c r="H1379" s="55">
        <v>42307</v>
      </c>
      <c r="I1379" s="68">
        <v>14220</v>
      </c>
      <c r="J1379" s="204">
        <v>14220</v>
      </c>
      <c r="K1379" s="204"/>
      <c r="L1379" s="43" t="s">
        <v>727</v>
      </c>
      <c r="M1379" s="59">
        <v>42338</v>
      </c>
      <c r="N1379" s="55">
        <v>42374</v>
      </c>
      <c r="O1379" s="313" t="s">
        <v>2946</v>
      </c>
      <c r="P1379" s="43"/>
      <c r="Q1379" s="43"/>
      <c r="R1379" s="43"/>
      <c r="S1379" s="43"/>
      <c r="T1379" s="43"/>
    </row>
    <row r="1380" spans="1:20" ht="105" hidden="1" customHeight="1" x14ac:dyDescent="0.25">
      <c r="A1380" s="142">
        <v>1371</v>
      </c>
      <c r="B1380" s="142" t="s">
        <v>26</v>
      </c>
      <c r="C1380" s="146" t="s">
        <v>2969</v>
      </c>
      <c r="D1380" s="529"/>
      <c r="E1380" s="60">
        <v>151450</v>
      </c>
      <c r="F1380" s="146" t="s">
        <v>2971</v>
      </c>
      <c r="G1380" s="87">
        <v>42369</v>
      </c>
      <c r="H1380" s="55">
        <v>42369</v>
      </c>
      <c r="I1380" s="68">
        <f>3909.31</f>
        <v>3909.31</v>
      </c>
      <c r="J1380" s="204">
        <f>3909.31</f>
        <v>3909.31</v>
      </c>
      <c r="K1380" s="204"/>
      <c r="L1380" s="43" t="s">
        <v>16</v>
      </c>
      <c r="M1380" s="59">
        <v>42379</v>
      </c>
      <c r="N1380" s="55">
        <v>42375</v>
      </c>
      <c r="O1380" s="313" t="s">
        <v>2947</v>
      </c>
      <c r="P1380" s="43"/>
      <c r="Q1380" s="43"/>
      <c r="R1380" s="43"/>
      <c r="S1380" s="43"/>
      <c r="T1380" s="43"/>
    </row>
    <row r="1381" spans="1:20" ht="15" hidden="1" customHeight="1" x14ac:dyDescent="0.25">
      <c r="A1381" s="74">
        <v>1372</v>
      </c>
      <c r="B1381" s="74" t="s">
        <v>1665</v>
      </c>
      <c r="C1381" s="43" t="s">
        <v>1893</v>
      </c>
      <c r="D1381" s="529"/>
      <c r="E1381" s="60"/>
      <c r="F1381" s="43" t="s">
        <v>2949</v>
      </c>
      <c r="G1381" s="87">
        <v>42278</v>
      </c>
      <c r="H1381" s="55">
        <v>42278</v>
      </c>
      <c r="I1381" s="68">
        <v>22594</v>
      </c>
      <c r="J1381" s="204">
        <v>22594</v>
      </c>
      <c r="K1381" s="204"/>
      <c r="L1381" s="43" t="s">
        <v>727</v>
      </c>
      <c r="M1381" s="59">
        <v>42369</v>
      </c>
      <c r="N1381" s="55">
        <v>42374</v>
      </c>
      <c r="O1381" s="313" t="s">
        <v>2951</v>
      </c>
      <c r="P1381" s="43"/>
      <c r="Q1381" s="43"/>
      <c r="R1381" s="43"/>
      <c r="S1381" s="43"/>
      <c r="T1381" s="43"/>
    </row>
    <row r="1382" spans="1:20" ht="15" hidden="1" customHeight="1" x14ac:dyDescent="0.25">
      <c r="A1382" s="74">
        <v>1373</v>
      </c>
      <c r="B1382" s="74" t="s">
        <v>1665</v>
      </c>
      <c r="C1382" s="43" t="s">
        <v>2948</v>
      </c>
      <c r="D1382" s="529"/>
      <c r="E1382" s="60"/>
      <c r="F1382" s="43" t="s">
        <v>2950</v>
      </c>
      <c r="G1382" s="87">
        <v>42287</v>
      </c>
      <c r="H1382" s="55">
        <v>42287</v>
      </c>
      <c r="I1382" s="68">
        <v>9243</v>
      </c>
      <c r="J1382" s="204">
        <v>9243</v>
      </c>
      <c r="K1382" s="204"/>
      <c r="L1382" s="43" t="s">
        <v>727</v>
      </c>
      <c r="M1382" s="59">
        <v>42353</v>
      </c>
      <c r="N1382" s="55">
        <v>42374</v>
      </c>
      <c r="O1382" s="313" t="s">
        <v>2952</v>
      </c>
      <c r="P1382" s="43"/>
      <c r="Q1382" s="43"/>
      <c r="R1382" s="43"/>
      <c r="S1382" s="43"/>
      <c r="T1382" s="43"/>
    </row>
    <row r="1383" spans="1:20" ht="15" hidden="1" customHeight="1" x14ac:dyDescent="0.25">
      <c r="A1383" s="74">
        <v>1374</v>
      </c>
      <c r="B1383" s="74" t="s">
        <v>39</v>
      </c>
      <c r="C1383" s="43" t="s">
        <v>2955</v>
      </c>
      <c r="D1383" s="529"/>
      <c r="E1383" s="60"/>
      <c r="F1383" s="43" t="s">
        <v>1715</v>
      </c>
      <c r="G1383" s="87">
        <v>42369</v>
      </c>
      <c r="H1383" s="55">
        <v>42369</v>
      </c>
      <c r="I1383" s="68">
        <v>322.08</v>
      </c>
      <c r="J1383" s="204">
        <v>386.49</v>
      </c>
      <c r="K1383" s="204"/>
      <c r="L1383" s="43" t="s">
        <v>34</v>
      </c>
      <c r="M1383" s="59">
        <v>42379</v>
      </c>
      <c r="N1383" s="55" t="s">
        <v>20</v>
      </c>
      <c r="O1383" s="313" t="s">
        <v>2956</v>
      </c>
      <c r="P1383" s="43"/>
      <c r="Q1383" s="43"/>
      <c r="R1383" s="43"/>
      <c r="S1383" s="43"/>
      <c r="T1383" s="43"/>
    </row>
    <row r="1384" spans="1:20" ht="15" hidden="1" customHeight="1" x14ac:dyDescent="0.25">
      <c r="A1384" s="74">
        <v>1375</v>
      </c>
      <c r="B1384" s="74" t="s">
        <v>4305</v>
      </c>
      <c r="C1384" s="43"/>
      <c r="D1384" s="529"/>
      <c r="E1384" s="60"/>
      <c r="F1384" s="43" t="s">
        <v>2958</v>
      </c>
      <c r="G1384" s="87">
        <v>42370</v>
      </c>
      <c r="H1384" s="55">
        <v>42370</v>
      </c>
      <c r="I1384" s="68">
        <v>1850</v>
      </c>
      <c r="J1384" s="204">
        <v>1850</v>
      </c>
      <c r="K1384" s="204"/>
      <c r="L1384" s="43" t="s">
        <v>16</v>
      </c>
      <c r="M1384" s="59" t="s">
        <v>634</v>
      </c>
      <c r="N1384" s="55">
        <v>42373</v>
      </c>
      <c r="O1384" s="313" t="s">
        <v>3331</v>
      </c>
      <c r="P1384" s="43"/>
      <c r="Q1384" s="43"/>
      <c r="R1384" s="43"/>
      <c r="S1384" s="43"/>
      <c r="T1384" s="43"/>
    </row>
    <row r="1385" spans="1:20" ht="15" hidden="1" customHeight="1" x14ac:dyDescent="0.25">
      <c r="A1385" s="74">
        <v>1376</v>
      </c>
      <c r="B1385" s="74" t="s">
        <v>36</v>
      </c>
      <c r="C1385" s="43" t="s">
        <v>2959</v>
      </c>
      <c r="D1385" s="529"/>
      <c r="E1385" s="60"/>
      <c r="F1385" s="43" t="s">
        <v>2958</v>
      </c>
      <c r="G1385" s="87">
        <v>42370</v>
      </c>
      <c r="H1385" s="55">
        <v>42370</v>
      </c>
      <c r="I1385" s="68">
        <v>67.349999999999994</v>
      </c>
      <c r="J1385" s="204">
        <v>80.819999999999993</v>
      </c>
      <c r="K1385" s="204"/>
      <c r="L1385" s="43" t="s">
        <v>34</v>
      </c>
      <c r="M1385" s="59">
        <v>42370</v>
      </c>
      <c r="N1385" s="55" t="s">
        <v>20</v>
      </c>
      <c r="O1385" s="313" t="s">
        <v>2960</v>
      </c>
      <c r="P1385" s="43"/>
      <c r="Q1385" s="43"/>
      <c r="R1385" s="43"/>
      <c r="S1385" s="43"/>
      <c r="T1385" s="43"/>
    </row>
    <row r="1386" spans="1:20" ht="15" hidden="1" customHeight="1" x14ac:dyDescent="0.25">
      <c r="A1386" s="74">
        <v>1377</v>
      </c>
      <c r="B1386" s="74" t="s">
        <v>1276</v>
      </c>
      <c r="C1386" s="43" t="s">
        <v>2961</v>
      </c>
      <c r="D1386" s="529"/>
      <c r="E1386" s="60"/>
      <c r="F1386" s="43" t="s">
        <v>1280</v>
      </c>
      <c r="G1386" s="87">
        <v>42373</v>
      </c>
      <c r="H1386" s="55">
        <v>42373</v>
      </c>
      <c r="I1386" s="68">
        <v>72</v>
      </c>
      <c r="J1386" s="204">
        <v>86.4</v>
      </c>
      <c r="K1386" s="204"/>
      <c r="L1386" s="43" t="s">
        <v>16</v>
      </c>
      <c r="M1386" s="59" t="s">
        <v>634</v>
      </c>
      <c r="N1386" s="55">
        <v>42375</v>
      </c>
      <c r="O1386" s="313" t="s">
        <v>2964</v>
      </c>
      <c r="P1386" s="43"/>
      <c r="Q1386" s="43"/>
      <c r="R1386" s="43"/>
      <c r="S1386" s="43"/>
      <c r="T1386" s="43"/>
    </row>
    <row r="1387" spans="1:20" ht="15" hidden="1" customHeight="1" x14ac:dyDescent="0.25">
      <c r="A1387" s="74">
        <v>1378</v>
      </c>
      <c r="B1387" s="74" t="s">
        <v>1276</v>
      </c>
      <c r="C1387" s="43" t="s">
        <v>2962</v>
      </c>
      <c r="D1387" s="529"/>
      <c r="E1387" s="60"/>
      <c r="F1387" s="43" t="s">
        <v>2967</v>
      </c>
      <c r="G1387" s="87">
        <v>42373</v>
      </c>
      <c r="H1387" s="55">
        <v>42373</v>
      </c>
      <c r="I1387" s="68">
        <v>3433.74</v>
      </c>
      <c r="J1387" s="204">
        <v>4120.4799999999996</v>
      </c>
      <c r="K1387" s="204"/>
      <c r="L1387" s="43" t="s">
        <v>16</v>
      </c>
      <c r="M1387" s="59" t="s">
        <v>634</v>
      </c>
      <c r="N1387" s="55">
        <v>42375</v>
      </c>
      <c r="O1387" s="313" t="s">
        <v>2968</v>
      </c>
      <c r="P1387" s="43"/>
      <c r="Q1387" s="43"/>
      <c r="R1387" s="43"/>
      <c r="S1387" s="43"/>
      <c r="T1387" s="43"/>
    </row>
    <row r="1388" spans="1:20" ht="15" hidden="1" customHeight="1" x14ac:dyDescent="0.25">
      <c r="A1388" s="74">
        <v>1379</v>
      </c>
      <c r="B1388" s="74" t="s">
        <v>1276</v>
      </c>
      <c r="C1388" s="43" t="s">
        <v>2963</v>
      </c>
      <c r="D1388" s="529"/>
      <c r="E1388" s="60"/>
      <c r="F1388" s="43" t="s">
        <v>2965</v>
      </c>
      <c r="G1388" s="87">
        <v>42373</v>
      </c>
      <c r="H1388" s="55">
        <v>42373</v>
      </c>
      <c r="I1388" s="68">
        <v>4028</v>
      </c>
      <c r="J1388" s="204">
        <v>4833.6000000000004</v>
      </c>
      <c r="K1388" s="204"/>
      <c r="L1388" s="43" t="s">
        <v>16</v>
      </c>
      <c r="M1388" s="59" t="s">
        <v>634</v>
      </c>
      <c r="N1388" s="55">
        <v>42375</v>
      </c>
      <c r="O1388" s="313" t="s">
        <v>2966</v>
      </c>
      <c r="P1388" s="43"/>
      <c r="Q1388" s="43"/>
      <c r="R1388" s="43"/>
      <c r="S1388" s="43"/>
      <c r="T1388" s="43"/>
    </row>
    <row r="1389" spans="1:20" ht="45" hidden="1" customHeight="1" x14ac:dyDescent="0.25">
      <c r="A1389" s="74">
        <v>1380</v>
      </c>
      <c r="B1389" s="74" t="s">
        <v>921</v>
      </c>
      <c r="C1389" s="43" t="s">
        <v>3067</v>
      </c>
      <c r="D1389" s="529"/>
      <c r="E1389" s="60"/>
      <c r="F1389" s="43" t="s">
        <v>5375</v>
      </c>
      <c r="G1389" s="87">
        <v>42373</v>
      </c>
      <c r="H1389" s="55">
        <v>42373</v>
      </c>
      <c r="I1389" s="68">
        <v>1950</v>
      </c>
      <c r="J1389" s="411">
        <v>2340</v>
      </c>
      <c r="K1389" s="411"/>
      <c r="L1389" s="43" t="s">
        <v>16</v>
      </c>
      <c r="M1389" s="59" t="s">
        <v>1241</v>
      </c>
      <c r="N1389" s="55">
        <v>42384</v>
      </c>
      <c r="O1389" s="313" t="s">
        <v>2972</v>
      </c>
      <c r="P1389" s="43"/>
      <c r="Q1389" s="43"/>
      <c r="R1389" s="43"/>
      <c r="S1389" s="43"/>
      <c r="T1389" s="43"/>
    </row>
    <row r="1390" spans="1:20" ht="15" hidden="1" customHeight="1" x14ac:dyDescent="0.25">
      <c r="A1390" s="74">
        <v>1381</v>
      </c>
      <c r="B1390" s="74" t="s">
        <v>427</v>
      </c>
      <c r="C1390" s="43" t="s">
        <v>2973</v>
      </c>
      <c r="D1390" s="529"/>
      <c r="E1390" s="60"/>
      <c r="F1390" s="43" t="s">
        <v>2974</v>
      </c>
      <c r="G1390" s="87">
        <v>42369</v>
      </c>
      <c r="H1390" s="55">
        <v>42369</v>
      </c>
      <c r="I1390" s="68">
        <v>147</v>
      </c>
      <c r="J1390" s="204">
        <v>176.4</v>
      </c>
      <c r="K1390" s="204"/>
      <c r="L1390" s="43" t="s">
        <v>16</v>
      </c>
      <c r="M1390" s="59">
        <v>42415</v>
      </c>
      <c r="N1390" s="55">
        <v>42417</v>
      </c>
      <c r="O1390" s="313" t="s">
        <v>2975</v>
      </c>
      <c r="P1390" s="43"/>
      <c r="Q1390" s="43"/>
      <c r="R1390" s="43"/>
      <c r="S1390" s="43"/>
      <c r="T1390" s="43"/>
    </row>
    <row r="1391" spans="1:20" ht="15" hidden="1" customHeight="1" x14ac:dyDescent="0.25">
      <c r="A1391" s="74">
        <v>1382</v>
      </c>
      <c r="B1391" s="74" t="s">
        <v>2490</v>
      </c>
      <c r="C1391" s="43" t="s">
        <v>2978</v>
      </c>
      <c r="D1391" s="529"/>
      <c r="E1391" s="60"/>
      <c r="F1391" s="43" t="s">
        <v>2979</v>
      </c>
      <c r="G1391" s="87">
        <v>42375</v>
      </c>
      <c r="H1391" s="55">
        <v>42375</v>
      </c>
      <c r="I1391" s="68">
        <v>12104</v>
      </c>
      <c r="J1391" s="204">
        <v>12104</v>
      </c>
      <c r="K1391" s="204"/>
      <c r="L1391" s="43" t="s">
        <v>16</v>
      </c>
      <c r="M1391" s="59">
        <v>42019</v>
      </c>
      <c r="N1391" s="55">
        <v>42375</v>
      </c>
      <c r="O1391" s="313" t="s">
        <v>2996</v>
      </c>
      <c r="P1391" s="43"/>
      <c r="Q1391" s="43"/>
      <c r="R1391" s="43"/>
      <c r="S1391" s="43"/>
      <c r="T1391" s="43"/>
    </row>
    <row r="1392" spans="1:20" ht="30" hidden="1" customHeight="1" x14ac:dyDescent="0.25">
      <c r="A1392" s="74">
        <v>1383</v>
      </c>
      <c r="B1392" s="74" t="s">
        <v>1109</v>
      </c>
      <c r="C1392" s="43">
        <v>16002451</v>
      </c>
      <c r="D1392" s="529"/>
      <c r="E1392" s="60"/>
      <c r="F1392" s="43" t="s">
        <v>2980</v>
      </c>
      <c r="G1392" s="87">
        <v>42338</v>
      </c>
      <c r="H1392" s="55">
        <v>42338</v>
      </c>
      <c r="I1392" s="68">
        <v>250</v>
      </c>
      <c r="J1392" s="204">
        <v>300</v>
      </c>
      <c r="K1392" s="204"/>
      <c r="L1392" s="43" t="s">
        <v>727</v>
      </c>
      <c r="M1392" s="59">
        <v>42368</v>
      </c>
      <c r="N1392" s="55">
        <v>42446</v>
      </c>
      <c r="O1392" s="313" t="s">
        <v>2981</v>
      </c>
      <c r="P1392" s="43"/>
      <c r="Q1392" s="43"/>
      <c r="R1392" s="43"/>
      <c r="S1392" s="43"/>
      <c r="T1392" s="43" t="s">
        <v>1</v>
      </c>
    </row>
    <row r="1393" spans="1:21" ht="15" hidden="1" customHeight="1" x14ac:dyDescent="0.25">
      <c r="A1393" s="74">
        <v>1384</v>
      </c>
      <c r="B1393" s="74" t="s">
        <v>500</v>
      </c>
      <c r="C1393" s="43" t="s">
        <v>2982</v>
      </c>
      <c r="D1393" s="529"/>
      <c r="E1393" s="60"/>
      <c r="F1393" s="43" t="s">
        <v>2983</v>
      </c>
      <c r="G1393" s="87">
        <v>42373</v>
      </c>
      <c r="H1393" s="55">
        <v>42373</v>
      </c>
      <c r="I1393" s="68">
        <v>2523.1999999999998</v>
      </c>
      <c r="J1393" s="204">
        <v>3027.84</v>
      </c>
      <c r="K1393" s="204"/>
      <c r="L1393" s="43" t="s">
        <v>16</v>
      </c>
      <c r="M1393" s="59">
        <v>42384</v>
      </c>
      <c r="N1393" s="55">
        <v>42446</v>
      </c>
      <c r="O1393" s="313" t="s">
        <v>2984</v>
      </c>
      <c r="P1393" s="43"/>
      <c r="Q1393" s="43"/>
      <c r="R1393" s="43"/>
      <c r="S1393" s="43"/>
      <c r="T1393" s="43"/>
    </row>
    <row r="1394" spans="1:21" ht="45" hidden="1" customHeight="1" x14ac:dyDescent="0.25">
      <c r="A1394" s="74">
        <v>1385</v>
      </c>
      <c r="B1394" s="74" t="s">
        <v>59</v>
      </c>
      <c r="C1394" s="43">
        <v>5810319081</v>
      </c>
      <c r="D1394" s="529"/>
      <c r="E1394" s="60"/>
      <c r="F1394" s="43" t="s">
        <v>3327</v>
      </c>
      <c r="G1394" s="87">
        <v>42369</v>
      </c>
      <c r="H1394" s="55">
        <v>42369</v>
      </c>
      <c r="I1394" s="68">
        <v>5.46</v>
      </c>
      <c r="J1394" s="204">
        <v>6.55</v>
      </c>
      <c r="K1394" s="204"/>
      <c r="L1394" s="43" t="s">
        <v>16</v>
      </c>
      <c r="M1394" s="59">
        <v>42400</v>
      </c>
      <c r="N1394" s="55">
        <v>42417</v>
      </c>
      <c r="O1394" s="313" t="s">
        <v>2985</v>
      </c>
      <c r="P1394" s="43"/>
      <c r="Q1394" s="43"/>
      <c r="R1394" s="43"/>
      <c r="S1394" s="43"/>
      <c r="T1394" s="43"/>
    </row>
    <row r="1395" spans="1:21" ht="30" hidden="1" customHeight="1" x14ac:dyDescent="0.25">
      <c r="A1395" s="74">
        <v>1386</v>
      </c>
      <c r="B1395" s="74" t="s">
        <v>4413</v>
      </c>
      <c r="C1395" s="43">
        <v>34111215</v>
      </c>
      <c r="D1395" s="529"/>
      <c r="E1395" s="60"/>
      <c r="F1395" s="43" t="s">
        <v>1591</v>
      </c>
      <c r="G1395" s="87">
        <v>42361</v>
      </c>
      <c r="H1395" s="55">
        <v>42361</v>
      </c>
      <c r="I1395" s="68">
        <v>1237.56</v>
      </c>
      <c r="J1395" s="204">
        <v>1485.07</v>
      </c>
      <c r="K1395" s="204"/>
      <c r="L1395" s="43" t="s">
        <v>34</v>
      </c>
      <c r="M1395" s="59">
        <v>42400</v>
      </c>
      <c r="N1395" s="55" t="s">
        <v>20</v>
      </c>
      <c r="O1395" s="313" t="s">
        <v>2986</v>
      </c>
      <c r="P1395" s="43"/>
      <c r="Q1395" s="43"/>
      <c r="R1395" s="43"/>
      <c r="S1395" s="43"/>
      <c r="T1395" s="43"/>
    </row>
    <row r="1396" spans="1:21" ht="30" hidden="1" customHeight="1" x14ac:dyDescent="0.25">
      <c r="A1396" s="74">
        <v>1387</v>
      </c>
      <c r="B1396" s="74" t="s">
        <v>90</v>
      </c>
      <c r="C1396" s="43" t="s">
        <v>2989</v>
      </c>
      <c r="D1396" s="529"/>
      <c r="E1396" s="60"/>
      <c r="F1396" s="43" t="s">
        <v>2264</v>
      </c>
      <c r="G1396" s="87">
        <v>42369</v>
      </c>
      <c r="H1396" s="55">
        <v>42369</v>
      </c>
      <c r="I1396" s="68">
        <v>8245</v>
      </c>
      <c r="J1396" s="204">
        <v>8245</v>
      </c>
      <c r="K1396" s="204"/>
      <c r="L1396" s="43" t="s">
        <v>16</v>
      </c>
      <c r="M1396" s="59">
        <v>42449</v>
      </c>
      <c r="N1396" s="55">
        <v>42446</v>
      </c>
      <c r="O1396" s="313" t="s">
        <v>2990</v>
      </c>
      <c r="P1396" s="43"/>
      <c r="Q1396" s="43"/>
      <c r="R1396" s="43"/>
      <c r="S1396" s="43"/>
      <c r="T1396" s="43"/>
    </row>
    <row r="1397" spans="1:21" s="83" customFormat="1" ht="15" hidden="1" customHeight="1" x14ac:dyDescent="0.25">
      <c r="A1397" s="142">
        <v>1388</v>
      </c>
      <c r="B1397" s="142" t="s">
        <v>921</v>
      </c>
      <c r="C1397" s="62" t="s">
        <v>3068</v>
      </c>
      <c r="D1397" s="596"/>
      <c r="E1397" s="120"/>
      <c r="F1397" s="62" t="s">
        <v>2991</v>
      </c>
      <c r="G1397" s="476">
        <v>42389</v>
      </c>
      <c r="H1397" s="122">
        <v>42389</v>
      </c>
      <c r="I1397" s="68">
        <v>220</v>
      </c>
      <c r="J1397" s="205">
        <v>264</v>
      </c>
      <c r="K1397" s="379"/>
      <c r="L1397" s="62" t="s">
        <v>28</v>
      </c>
      <c r="M1397" s="122" t="s">
        <v>1241</v>
      </c>
      <c r="N1397" s="122">
        <v>42361</v>
      </c>
      <c r="O1397" s="313" t="s">
        <v>2992</v>
      </c>
      <c r="P1397" s="182"/>
      <c r="Q1397" s="182"/>
      <c r="R1397" s="182"/>
      <c r="S1397" s="182"/>
      <c r="T1397" s="182"/>
      <c r="U1397" s="554"/>
    </row>
    <row r="1398" spans="1:21" ht="15" hidden="1" customHeight="1" x14ac:dyDescent="0.25">
      <c r="A1398" s="74">
        <v>1389</v>
      </c>
      <c r="B1398" s="74" t="s">
        <v>69</v>
      </c>
      <c r="C1398" s="43" t="s">
        <v>2993</v>
      </c>
      <c r="D1398" s="529"/>
      <c r="E1398" s="60"/>
      <c r="F1398" s="43" t="s">
        <v>2994</v>
      </c>
      <c r="G1398" s="87">
        <v>42377</v>
      </c>
      <c r="H1398" s="55">
        <v>42377</v>
      </c>
      <c r="I1398" s="68">
        <v>129.6</v>
      </c>
      <c r="J1398" s="204">
        <v>155.52000000000001</v>
      </c>
      <c r="K1398" s="204"/>
      <c r="L1398" s="43" t="s">
        <v>16</v>
      </c>
      <c r="M1398" s="59" t="s">
        <v>1241</v>
      </c>
      <c r="N1398" s="55">
        <v>42387</v>
      </c>
      <c r="O1398" s="313" t="s">
        <v>2995</v>
      </c>
      <c r="P1398" s="43"/>
      <c r="Q1398" s="43"/>
      <c r="R1398" s="43"/>
      <c r="S1398" s="43"/>
      <c r="T1398" s="43"/>
    </row>
    <row r="1399" spans="1:21" ht="30" hidden="1" customHeight="1" x14ac:dyDescent="0.25">
      <c r="A1399" s="74">
        <v>1390</v>
      </c>
      <c r="B1399" s="74" t="s">
        <v>262</v>
      </c>
      <c r="C1399" s="43" t="s">
        <v>3000</v>
      </c>
      <c r="D1399" s="529"/>
      <c r="E1399" s="60"/>
      <c r="F1399" s="43" t="s">
        <v>3096</v>
      </c>
      <c r="G1399" s="87">
        <v>42376</v>
      </c>
      <c r="H1399" s="55">
        <v>42376</v>
      </c>
      <c r="I1399" s="68">
        <f>23604.89+27</f>
        <v>23631.89</v>
      </c>
      <c r="J1399" s="204">
        <f>23604.89+27</f>
        <v>23631.89</v>
      </c>
      <c r="K1399" s="204"/>
      <c r="L1399" s="43" t="s">
        <v>16</v>
      </c>
      <c r="M1399" s="59">
        <v>42400</v>
      </c>
      <c r="N1399" s="55">
        <v>42432</v>
      </c>
      <c r="O1399" s="313" t="s">
        <v>3001</v>
      </c>
      <c r="P1399" s="43"/>
      <c r="Q1399" s="43"/>
      <c r="R1399" s="43"/>
      <c r="S1399" s="43"/>
      <c r="T1399" s="43"/>
    </row>
    <row r="1400" spans="1:21" ht="30" hidden="1" customHeight="1" x14ac:dyDescent="0.25">
      <c r="A1400" s="74">
        <v>1391</v>
      </c>
      <c r="B1400" s="74" t="s">
        <v>1442</v>
      </c>
      <c r="C1400" s="43">
        <v>151202009</v>
      </c>
      <c r="D1400" s="529"/>
      <c r="E1400" s="60"/>
      <c r="F1400" s="43" t="s">
        <v>3002</v>
      </c>
      <c r="G1400" s="87">
        <v>42369</v>
      </c>
      <c r="H1400" s="55">
        <v>42369</v>
      </c>
      <c r="I1400" s="68">
        <v>11852.3</v>
      </c>
      <c r="J1400" s="204">
        <v>11852.3</v>
      </c>
      <c r="K1400" s="204"/>
      <c r="L1400" s="43" t="s">
        <v>16</v>
      </c>
      <c r="M1400" s="59">
        <v>42429</v>
      </c>
      <c r="N1400" s="55">
        <v>42446</v>
      </c>
      <c r="O1400" s="313" t="s">
        <v>3003</v>
      </c>
      <c r="P1400" s="43"/>
      <c r="Q1400" s="43"/>
      <c r="R1400" s="43"/>
      <c r="S1400" s="43"/>
      <c r="T1400" s="43"/>
    </row>
    <row r="1401" spans="1:21" ht="30" hidden="1" customHeight="1" x14ac:dyDescent="0.25">
      <c r="A1401" s="378">
        <v>1392</v>
      </c>
      <c r="B1401" s="378" t="s">
        <v>67</v>
      </c>
      <c r="C1401" s="46"/>
      <c r="D1401" s="601" t="s">
        <v>3288</v>
      </c>
      <c r="E1401" s="325">
        <v>7000006355</v>
      </c>
      <c r="F1401" s="46" t="s">
        <v>3004</v>
      </c>
      <c r="G1401" s="478">
        <v>42394</v>
      </c>
      <c r="H1401" s="326">
        <v>42394</v>
      </c>
      <c r="I1401" s="388">
        <v>-153.74</v>
      </c>
      <c r="J1401" s="443">
        <v>-184.49</v>
      </c>
      <c r="K1401" s="443"/>
      <c r="L1401" s="46" t="s">
        <v>727</v>
      </c>
      <c r="M1401" s="454"/>
      <c r="N1401" s="326">
        <v>42430</v>
      </c>
      <c r="O1401" s="327" t="s">
        <v>3006</v>
      </c>
      <c r="P1401" s="46"/>
      <c r="Q1401" s="46"/>
      <c r="R1401" s="46"/>
      <c r="S1401" s="46"/>
      <c r="T1401" s="46" t="s">
        <v>1</v>
      </c>
    </row>
    <row r="1402" spans="1:21" ht="30" hidden="1" customHeight="1" x14ac:dyDescent="0.25">
      <c r="A1402" s="74">
        <v>1393</v>
      </c>
      <c r="B1402" s="74" t="s">
        <v>67</v>
      </c>
      <c r="C1402" s="43">
        <v>7000004819</v>
      </c>
      <c r="D1402" s="529" t="s">
        <v>3045</v>
      </c>
      <c r="E1402" s="60"/>
      <c r="F1402" s="43" t="s">
        <v>3043</v>
      </c>
      <c r="G1402" s="87">
        <v>42389</v>
      </c>
      <c r="H1402" s="55">
        <v>42389</v>
      </c>
      <c r="I1402" s="68">
        <v>78.930000000000007</v>
      </c>
      <c r="J1402" s="204">
        <v>94.72</v>
      </c>
      <c r="K1402" s="204"/>
      <c r="L1402" s="43" t="s">
        <v>727</v>
      </c>
      <c r="M1402" s="59">
        <v>42460</v>
      </c>
      <c r="N1402" s="55">
        <v>42468</v>
      </c>
      <c r="O1402" s="313" t="s">
        <v>3005</v>
      </c>
      <c r="P1402" s="43"/>
      <c r="Q1402" s="43"/>
      <c r="R1402" s="43"/>
      <c r="S1402" s="43"/>
      <c r="T1402" s="43" t="s">
        <v>1</v>
      </c>
    </row>
    <row r="1403" spans="1:21" ht="15" hidden="1" customHeight="1" x14ac:dyDescent="0.25">
      <c r="A1403" s="74">
        <v>1394</v>
      </c>
      <c r="B1403" s="74" t="s">
        <v>3008</v>
      </c>
      <c r="C1403" s="43">
        <v>716</v>
      </c>
      <c r="D1403" s="529"/>
      <c r="E1403" s="60"/>
      <c r="F1403" s="43" t="s">
        <v>3009</v>
      </c>
      <c r="G1403" s="87">
        <v>42396</v>
      </c>
      <c r="H1403" s="55">
        <v>42396</v>
      </c>
      <c r="I1403" s="68">
        <v>600</v>
      </c>
      <c r="J1403" s="204">
        <v>600</v>
      </c>
      <c r="K1403" s="204"/>
      <c r="L1403" s="43" t="s">
        <v>727</v>
      </c>
      <c r="M1403" s="59">
        <v>42429</v>
      </c>
      <c r="N1403" s="55">
        <v>42481</v>
      </c>
      <c r="O1403" s="313" t="s">
        <v>3010</v>
      </c>
      <c r="P1403" s="49">
        <v>600</v>
      </c>
      <c r="Q1403" s="49"/>
      <c r="R1403" s="49"/>
      <c r="S1403" s="43"/>
      <c r="T1403" s="43"/>
    </row>
    <row r="1404" spans="1:21" ht="45" hidden="1" customHeight="1" x14ac:dyDescent="0.25">
      <c r="A1404" s="74">
        <v>1395</v>
      </c>
      <c r="B1404" s="74" t="s">
        <v>2150</v>
      </c>
      <c r="C1404" s="43" t="s">
        <v>3011</v>
      </c>
      <c r="D1404" s="529"/>
      <c r="E1404" s="60"/>
      <c r="F1404" s="43" t="s">
        <v>3012</v>
      </c>
      <c r="G1404" s="87">
        <v>42369</v>
      </c>
      <c r="H1404" s="55">
        <v>42369</v>
      </c>
      <c r="I1404" s="68">
        <v>6140.15</v>
      </c>
      <c r="J1404" s="413">
        <v>4025000</v>
      </c>
      <c r="K1404" s="413"/>
      <c r="L1404" s="43" t="s">
        <v>727</v>
      </c>
      <c r="M1404" s="59">
        <v>42400</v>
      </c>
      <c r="N1404" s="55">
        <v>42402</v>
      </c>
      <c r="O1404" s="313" t="s">
        <v>3013</v>
      </c>
      <c r="P1404" s="43"/>
      <c r="Q1404" s="43"/>
      <c r="R1404" s="43"/>
      <c r="S1404" s="43"/>
      <c r="T1404" s="43"/>
    </row>
    <row r="1405" spans="1:21" ht="30" hidden="1" customHeight="1" x14ac:dyDescent="0.25">
      <c r="A1405" s="74">
        <v>1396</v>
      </c>
      <c r="B1405" s="74" t="s">
        <v>2150</v>
      </c>
      <c r="C1405" s="43" t="s">
        <v>3014</v>
      </c>
      <c r="D1405" s="529"/>
      <c r="E1405" s="60"/>
      <c r="F1405" s="43" t="s">
        <v>3015</v>
      </c>
      <c r="G1405" s="87">
        <v>42369</v>
      </c>
      <c r="H1405" s="55">
        <v>42369</v>
      </c>
      <c r="I1405" s="68">
        <v>823.08</v>
      </c>
      <c r="J1405" s="413">
        <v>535000</v>
      </c>
      <c r="K1405" s="413"/>
      <c r="L1405" s="43" t="s">
        <v>727</v>
      </c>
      <c r="M1405" s="59">
        <v>42400</v>
      </c>
      <c r="N1405" s="55">
        <v>42402</v>
      </c>
      <c r="O1405" s="313" t="s">
        <v>3016</v>
      </c>
      <c r="P1405" s="43"/>
      <c r="Q1405" s="43"/>
      <c r="R1405" s="43"/>
      <c r="S1405" s="43"/>
      <c r="T1405" s="43"/>
    </row>
    <row r="1406" spans="1:21" ht="60" hidden="1" customHeight="1" x14ac:dyDescent="0.25">
      <c r="A1406" s="74">
        <v>1397</v>
      </c>
      <c r="B1406" s="74" t="s">
        <v>448</v>
      </c>
      <c r="C1406" s="43">
        <v>55339135</v>
      </c>
      <c r="D1406" s="529"/>
      <c r="E1406" s="60"/>
      <c r="F1406" s="43" t="s">
        <v>3298</v>
      </c>
      <c r="G1406" s="87">
        <v>42356</v>
      </c>
      <c r="H1406" s="55">
        <v>42356</v>
      </c>
      <c r="I1406" s="68">
        <v>760.15</v>
      </c>
      <c r="J1406" s="204">
        <v>889.11</v>
      </c>
      <c r="K1406" s="204"/>
      <c r="L1406" s="43" t="s">
        <v>4159</v>
      </c>
      <c r="M1406" s="59">
        <v>42370</v>
      </c>
      <c r="N1406" s="55" t="s">
        <v>3391</v>
      </c>
      <c r="O1406" s="313" t="s">
        <v>3299</v>
      </c>
      <c r="P1406" s="43"/>
      <c r="Q1406" s="43"/>
      <c r="R1406" s="43"/>
      <c r="S1406" s="43"/>
      <c r="T1406" s="43"/>
    </row>
    <row r="1407" spans="1:21" ht="75" hidden="1" customHeight="1" x14ac:dyDescent="0.25">
      <c r="A1407" s="74">
        <v>1398</v>
      </c>
      <c r="B1407" s="74" t="s">
        <v>448</v>
      </c>
      <c r="C1407" s="43">
        <v>55383580</v>
      </c>
      <c r="D1407" s="529"/>
      <c r="E1407" s="60"/>
      <c r="F1407" s="43" t="s">
        <v>3017</v>
      </c>
      <c r="G1407" s="87">
        <v>42391</v>
      </c>
      <c r="H1407" s="55">
        <v>42391</v>
      </c>
      <c r="I1407" s="68">
        <v>760.15</v>
      </c>
      <c r="J1407" s="204">
        <v>889.11</v>
      </c>
      <c r="K1407" s="204"/>
      <c r="L1407" s="43" t="s">
        <v>4161</v>
      </c>
      <c r="M1407" s="59">
        <v>42401</v>
      </c>
      <c r="N1407" s="55">
        <v>42384</v>
      </c>
      <c r="O1407" s="313" t="s">
        <v>3018</v>
      </c>
      <c r="P1407" s="43"/>
      <c r="Q1407" s="43"/>
      <c r="R1407" s="43"/>
      <c r="S1407" s="43"/>
      <c r="T1407" s="43"/>
    </row>
    <row r="1408" spans="1:21" ht="30" hidden="1" customHeight="1" x14ac:dyDescent="0.25">
      <c r="A1408" s="74">
        <v>1399</v>
      </c>
      <c r="B1408" s="74" t="s">
        <v>2347</v>
      </c>
      <c r="C1408" s="43" t="s">
        <v>3019</v>
      </c>
      <c r="D1408" s="529" t="s">
        <v>3163</v>
      </c>
      <c r="E1408" s="60"/>
      <c r="F1408" s="43" t="s">
        <v>3020</v>
      </c>
      <c r="G1408" s="87">
        <v>42394</v>
      </c>
      <c r="H1408" s="55">
        <v>42394</v>
      </c>
      <c r="I1408" s="68">
        <v>210.07</v>
      </c>
      <c r="J1408" s="204">
        <v>252.08</v>
      </c>
      <c r="K1408" s="204"/>
      <c r="L1408" s="43" t="s">
        <v>727</v>
      </c>
      <c r="M1408" s="59">
        <v>42444</v>
      </c>
      <c r="N1408" s="55">
        <v>42468</v>
      </c>
      <c r="O1408" s="313" t="s">
        <v>3021</v>
      </c>
      <c r="P1408" s="43"/>
      <c r="Q1408" s="43"/>
      <c r="R1408" s="43"/>
      <c r="S1408" s="43"/>
      <c r="T1408" s="43" t="s">
        <v>1</v>
      </c>
    </row>
    <row r="1409" spans="1:21" ht="30" hidden="1" customHeight="1" x14ac:dyDescent="0.25">
      <c r="A1409" s="74">
        <v>1400</v>
      </c>
      <c r="B1409" s="74" t="s">
        <v>48</v>
      </c>
      <c r="C1409" s="43">
        <v>2650</v>
      </c>
      <c r="D1409" s="529"/>
      <c r="E1409" s="60"/>
      <c r="F1409" s="43" t="s">
        <v>3023</v>
      </c>
      <c r="G1409" s="87">
        <v>42391</v>
      </c>
      <c r="H1409" s="55">
        <v>42391</v>
      </c>
      <c r="I1409" s="68">
        <v>81.8</v>
      </c>
      <c r="J1409" s="204">
        <v>89.9</v>
      </c>
      <c r="K1409" s="204"/>
      <c r="L1409" s="43" t="s">
        <v>727</v>
      </c>
      <c r="M1409" s="59">
        <v>42415</v>
      </c>
      <c r="N1409" s="55">
        <v>42429</v>
      </c>
      <c r="O1409" s="313" t="s">
        <v>3024</v>
      </c>
      <c r="P1409" s="43"/>
      <c r="Q1409" s="43"/>
      <c r="R1409" s="43"/>
      <c r="S1409" s="43"/>
      <c r="T1409" s="43" t="s">
        <v>1</v>
      </c>
    </row>
    <row r="1410" spans="1:21" s="69" customFormat="1" ht="15" hidden="1" customHeight="1" x14ac:dyDescent="0.25">
      <c r="A1410" s="74">
        <v>1401</v>
      </c>
      <c r="B1410" s="74" t="s">
        <v>1780</v>
      </c>
      <c r="C1410" s="43" t="s">
        <v>3173</v>
      </c>
      <c r="D1410" s="529" t="s">
        <v>3025</v>
      </c>
      <c r="E1410" s="60"/>
      <c r="F1410" s="62" t="s">
        <v>949</v>
      </c>
      <c r="G1410" s="87">
        <v>42398</v>
      </c>
      <c r="H1410" s="55">
        <v>42398</v>
      </c>
      <c r="I1410" s="68">
        <v>634.9</v>
      </c>
      <c r="J1410" s="204">
        <v>761.88</v>
      </c>
      <c r="K1410" s="204"/>
      <c r="L1410" s="43" t="s">
        <v>727</v>
      </c>
      <c r="M1410" s="59">
        <v>42428</v>
      </c>
      <c r="N1410" s="55">
        <v>42481</v>
      </c>
      <c r="O1410" s="313" t="s">
        <v>3174</v>
      </c>
      <c r="P1410" s="43"/>
      <c r="Q1410" s="43"/>
      <c r="R1410" s="43"/>
      <c r="S1410" s="43"/>
      <c r="T1410" s="43"/>
    </row>
    <row r="1411" spans="1:21" ht="30" hidden="1" customHeight="1" x14ac:dyDescent="0.25">
      <c r="A1411" s="74">
        <v>1402</v>
      </c>
      <c r="B1411" s="74" t="s">
        <v>36</v>
      </c>
      <c r="C1411" s="43">
        <v>45993615</v>
      </c>
      <c r="D1411" s="529"/>
      <c r="E1411" s="60"/>
      <c r="F1411" s="43" t="s">
        <v>3026</v>
      </c>
      <c r="G1411" s="87">
        <v>42369</v>
      </c>
      <c r="H1411" s="55">
        <v>42369</v>
      </c>
      <c r="I1411" s="68">
        <v>1193.3800000000001</v>
      </c>
      <c r="J1411" s="204">
        <v>1425.35</v>
      </c>
      <c r="K1411" s="204"/>
      <c r="L1411" s="43" t="s">
        <v>34</v>
      </c>
      <c r="M1411" s="59">
        <v>42401</v>
      </c>
      <c r="N1411" s="55" t="s">
        <v>20</v>
      </c>
      <c r="O1411" s="313" t="s">
        <v>3027</v>
      </c>
      <c r="P1411" s="43"/>
      <c r="Q1411" s="43"/>
      <c r="R1411" s="43"/>
      <c r="S1411" s="43"/>
      <c r="T1411" s="43"/>
    </row>
    <row r="1412" spans="1:21" ht="15" hidden="1" customHeight="1" x14ac:dyDescent="0.25">
      <c r="A1412" s="74">
        <v>1403</v>
      </c>
      <c r="B1412" s="74" t="s">
        <v>36</v>
      </c>
      <c r="C1412" s="43" t="s">
        <v>3028</v>
      </c>
      <c r="D1412" s="529"/>
      <c r="E1412" s="60"/>
      <c r="F1412" s="43" t="s">
        <v>3029</v>
      </c>
      <c r="G1412" s="87">
        <v>42382</v>
      </c>
      <c r="H1412" s="55">
        <v>42382</v>
      </c>
      <c r="I1412" s="68">
        <v>80</v>
      </c>
      <c r="J1412" s="204">
        <v>96</v>
      </c>
      <c r="K1412" s="204"/>
      <c r="L1412" s="43" t="s">
        <v>34</v>
      </c>
      <c r="M1412" s="59">
        <v>42394</v>
      </c>
      <c r="N1412" s="55" t="s">
        <v>20</v>
      </c>
      <c r="O1412" s="313" t="s">
        <v>3030</v>
      </c>
      <c r="P1412" s="43"/>
      <c r="Q1412" s="43"/>
      <c r="R1412" s="43"/>
      <c r="S1412" s="43"/>
      <c r="T1412" s="43"/>
    </row>
    <row r="1413" spans="1:21" ht="30" hidden="1" customHeight="1" x14ac:dyDescent="0.25">
      <c r="A1413" s="74">
        <v>1404</v>
      </c>
      <c r="B1413" s="74" t="s">
        <v>191</v>
      </c>
      <c r="C1413" s="48">
        <v>118541489</v>
      </c>
      <c r="D1413" s="529" t="s">
        <v>3031</v>
      </c>
      <c r="E1413" s="60"/>
      <c r="F1413" s="43" t="s">
        <v>3032</v>
      </c>
      <c r="G1413" s="87">
        <v>42397</v>
      </c>
      <c r="H1413" s="55">
        <v>42397</v>
      </c>
      <c r="I1413" s="68">
        <v>49.95</v>
      </c>
      <c r="J1413" s="204">
        <v>74.94</v>
      </c>
      <c r="K1413" s="204"/>
      <c r="L1413" s="43" t="s">
        <v>16</v>
      </c>
      <c r="M1413" s="59" t="s">
        <v>25</v>
      </c>
      <c r="N1413" s="55">
        <v>42395</v>
      </c>
      <c r="O1413" s="313" t="s">
        <v>3129</v>
      </c>
      <c r="P1413" s="49">
        <v>74.94</v>
      </c>
      <c r="Q1413" s="49"/>
      <c r="R1413" s="49"/>
      <c r="S1413" s="43"/>
      <c r="T1413" s="43"/>
    </row>
    <row r="1414" spans="1:21" ht="30" hidden="1" customHeight="1" x14ac:dyDescent="0.25">
      <c r="A1414" s="74">
        <v>1405</v>
      </c>
      <c r="B1414" s="74" t="s">
        <v>2411</v>
      </c>
      <c r="C1414" s="43">
        <v>27</v>
      </c>
      <c r="D1414" s="529"/>
      <c r="E1414" s="60"/>
      <c r="F1414" s="43" t="s">
        <v>3033</v>
      </c>
      <c r="G1414" s="87">
        <v>42397</v>
      </c>
      <c r="H1414" s="55">
        <v>42397</v>
      </c>
      <c r="I1414" s="68">
        <v>535</v>
      </c>
      <c r="J1414" s="411">
        <v>535</v>
      </c>
      <c r="K1414" s="411"/>
      <c r="L1414" s="43" t="s">
        <v>16</v>
      </c>
      <c r="M1414" s="59">
        <v>42415</v>
      </c>
      <c r="N1414" s="55">
        <v>42415</v>
      </c>
      <c r="O1414" s="313" t="s">
        <v>3034</v>
      </c>
      <c r="P1414" s="43"/>
      <c r="Q1414" s="43"/>
      <c r="R1414" s="43"/>
      <c r="S1414" s="43"/>
      <c r="T1414" s="43"/>
    </row>
    <row r="1415" spans="1:21" ht="15" hidden="1" customHeight="1" x14ac:dyDescent="0.25">
      <c r="A1415" s="74">
        <v>1406</v>
      </c>
      <c r="B1415" s="74" t="s">
        <v>2337</v>
      </c>
      <c r="C1415" s="43" t="s">
        <v>3035</v>
      </c>
      <c r="D1415" s="529" t="s">
        <v>3036</v>
      </c>
      <c r="E1415" s="60"/>
      <c r="F1415" s="43" t="s">
        <v>3215</v>
      </c>
      <c r="G1415" s="87">
        <v>42375</v>
      </c>
      <c r="H1415" s="55">
        <v>42375</v>
      </c>
      <c r="I1415" s="68">
        <v>84.94</v>
      </c>
      <c r="J1415" s="204">
        <v>101.93</v>
      </c>
      <c r="K1415" s="204"/>
      <c r="L1415" s="43" t="s">
        <v>16</v>
      </c>
      <c r="M1415" s="59" t="s">
        <v>25</v>
      </c>
      <c r="N1415" s="55">
        <v>42417</v>
      </c>
      <c r="O1415" s="313" t="s">
        <v>3216</v>
      </c>
      <c r="P1415" s="43"/>
      <c r="Q1415" s="43"/>
      <c r="R1415" s="43"/>
      <c r="S1415" s="43"/>
      <c r="T1415" s="43"/>
    </row>
    <row r="1416" spans="1:21" ht="15" hidden="1" customHeight="1" x14ac:dyDescent="0.25">
      <c r="A1416" s="74">
        <v>1407</v>
      </c>
      <c r="B1416" s="74" t="s">
        <v>2411</v>
      </c>
      <c r="C1416" s="43">
        <v>21</v>
      </c>
      <c r="D1416" s="529"/>
      <c r="E1416" s="60"/>
      <c r="F1416" s="43" t="s">
        <v>3037</v>
      </c>
      <c r="G1416" s="87">
        <v>42375</v>
      </c>
      <c r="H1416" s="55">
        <v>42375</v>
      </c>
      <c r="I1416" s="68">
        <v>215</v>
      </c>
      <c r="J1416" s="204">
        <v>215</v>
      </c>
      <c r="K1416" s="204"/>
      <c r="L1416" s="43" t="s">
        <v>16</v>
      </c>
      <c r="M1416" s="59">
        <v>42400</v>
      </c>
      <c r="N1416" s="122">
        <v>42405</v>
      </c>
      <c r="O1416" s="313" t="s">
        <v>3038</v>
      </c>
      <c r="P1416" s="43"/>
      <c r="Q1416" s="43"/>
      <c r="R1416" s="43"/>
      <c r="S1416" s="43"/>
      <c r="T1416" s="43"/>
    </row>
    <row r="1417" spans="1:21" ht="15" hidden="1" customHeight="1" x14ac:dyDescent="0.25">
      <c r="A1417" s="74">
        <v>1408</v>
      </c>
      <c r="B1417" s="74" t="s">
        <v>1408</v>
      </c>
      <c r="C1417" s="43" t="s">
        <v>3039</v>
      </c>
      <c r="D1417" s="529"/>
      <c r="E1417" s="60"/>
      <c r="F1417" s="43" t="s">
        <v>3040</v>
      </c>
      <c r="G1417" s="87">
        <v>42383</v>
      </c>
      <c r="H1417" s="55">
        <v>42383</v>
      </c>
      <c r="I1417" s="137">
        <f>0.922046*J1417</f>
        <v>3358.3312639600003</v>
      </c>
      <c r="J1417" s="381">
        <v>3642.26</v>
      </c>
      <c r="K1417" s="381"/>
      <c r="L1417" s="43" t="s">
        <v>16</v>
      </c>
      <c r="M1417" s="59">
        <v>42400</v>
      </c>
      <c r="N1417" s="55">
        <v>42430</v>
      </c>
      <c r="O1417" s="313" t="s">
        <v>3041</v>
      </c>
      <c r="P1417" s="43"/>
      <c r="Q1417" s="43"/>
      <c r="R1417" s="43"/>
      <c r="S1417" s="43"/>
      <c r="T1417" s="43"/>
      <c r="U1417" s="66" t="s">
        <v>1</v>
      </c>
    </row>
    <row r="1418" spans="1:21" ht="30" hidden="1" customHeight="1" x14ac:dyDescent="0.25">
      <c r="A1418" s="74">
        <v>1409</v>
      </c>
      <c r="B1418" s="74" t="s">
        <v>67</v>
      </c>
      <c r="C1418" s="43">
        <v>7000001558</v>
      </c>
      <c r="D1418" s="529" t="s">
        <v>3050</v>
      </c>
      <c r="E1418" s="60"/>
      <c r="F1418" s="43" t="s">
        <v>3042</v>
      </c>
      <c r="G1418" s="87">
        <v>42380</v>
      </c>
      <c r="H1418" s="55">
        <v>42380</v>
      </c>
      <c r="I1418" s="68">
        <v>648.39</v>
      </c>
      <c r="J1418" s="204">
        <v>778.07</v>
      </c>
      <c r="K1418" s="204"/>
      <c r="L1418" s="43" t="s">
        <v>727</v>
      </c>
      <c r="M1418" s="59">
        <v>42429</v>
      </c>
      <c r="N1418" s="55">
        <v>42430</v>
      </c>
      <c r="O1418" s="313" t="s">
        <v>3044</v>
      </c>
      <c r="P1418" s="43"/>
      <c r="Q1418" s="43"/>
      <c r="R1418" s="43"/>
      <c r="S1418" s="43"/>
      <c r="T1418" s="43" t="s">
        <v>1</v>
      </c>
    </row>
    <row r="1419" spans="1:21" ht="30" hidden="1" customHeight="1" x14ac:dyDescent="0.25">
      <c r="A1419" s="74">
        <v>1410</v>
      </c>
      <c r="B1419" s="74" t="s">
        <v>67</v>
      </c>
      <c r="C1419" s="43">
        <v>7000001559</v>
      </c>
      <c r="D1419" s="529" t="s">
        <v>3046</v>
      </c>
      <c r="E1419" s="60"/>
      <c r="F1419" s="43" t="s">
        <v>3043</v>
      </c>
      <c r="G1419" s="87">
        <v>42380</v>
      </c>
      <c r="H1419" s="55">
        <v>42380</v>
      </c>
      <c r="I1419" s="68">
        <v>513.13</v>
      </c>
      <c r="J1419" s="204">
        <v>615.76</v>
      </c>
      <c r="K1419" s="204"/>
      <c r="L1419" s="43" t="s">
        <v>727</v>
      </c>
      <c r="M1419" s="59">
        <v>42429</v>
      </c>
      <c r="N1419" s="55">
        <v>42430</v>
      </c>
      <c r="O1419" s="313" t="s">
        <v>3047</v>
      </c>
      <c r="P1419" s="43"/>
      <c r="Q1419" s="43"/>
      <c r="R1419" s="43"/>
      <c r="S1419" s="43"/>
      <c r="T1419" s="43" t="s">
        <v>1</v>
      </c>
    </row>
    <row r="1420" spans="1:21" ht="30" hidden="1" customHeight="1" x14ac:dyDescent="0.25">
      <c r="A1420" s="74">
        <v>1411</v>
      </c>
      <c r="B1420" s="74" t="s">
        <v>67</v>
      </c>
      <c r="C1420" s="43">
        <v>7000001560</v>
      </c>
      <c r="D1420" s="529" t="s">
        <v>3048</v>
      </c>
      <c r="E1420" s="60"/>
      <c r="F1420" s="43" t="s">
        <v>3043</v>
      </c>
      <c r="G1420" s="87">
        <v>42381</v>
      </c>
      <c r="H1420" s="55">
        <v>42381</v>
      </c>
      <c r="I1420" s="68">
        <v>22.28</v>
      </c>
      <c r="J1420" s="204">
        <v>26.74</v>
      </c>
      <c r="K1420" s="204"/>
      <c r="L1420" s="43" t="s">
        <v>727</v>
      </c>
      <c r="M1420" s="59">
        <v>42429</v>
      </c>
      <c r="N1420" s="55">
        <v>42430</v>
      </c>
      <c r="O1420" s="313" t="s">
        <v>3049</v>
      </c>
      <c r="P1420" s="43"/>
      <c r="Q1420" s="43"/>
      <c r="R1420" s="43"/>
      <c r="S1420" s="43"/>
      <c r="T1420" s="43" t="s">
        <v>1</v>
      </c>
    </row>
    <row r="1421" spans="1:21" ht="30" hidden="1" customHeight="1" x14ac:dyDescent="0.25">
      <c r="A1421" s="74">
        <v>1412</v>
      </c>
      <c r="B1421" s="74" t="s">
        <v>67</v>
      </c>
      <c r="C1421" s="43">
        <v>7000001561</v>
      </c>
      <c r="D1421" s="529" t="s">
        <v>3051</v>
      </c>
      <c r="E1421" s="60"/>
      <c r="F1421" s="43" t="s">
        <v>3042</v>
      </c>
      <c r="G1421" s="87">
        <v>42382</v>
      </c>
      <c r="H1421" s="55">
        <v>42382</v>
      </c>
      <c r="I1421" s="68">
        <v>12.84</v>
      </c>
      <c r="J1421" s="204">
        <v>15.41</v>
      </c>
      <c r="K1421" s="204"/>
      <c r="L1421" s="43" t="s">
        <v>727</v>
      </c>
      <c r="M1421" s="59">
        <v>42429</v>
      </c>
      <c r="N1421" s="55">
        <v>42430</v>
      </c>
      <c r="O1421" s="313" t="s">
        <v>3052</v>
      </c>
      <c r="P1421" s="43"/>
      <c r="Q1421" s="43"/>
      <c r="R1421" s="43"/>
      <c r="S1421" s="43"/>
      <c r="T1421" s="43" t="s">
        <v>1</v>
      </c>
    </row>
    <row r="1422" spans="1:21" ht="15" hidden="1" customHeight="1" x14ac:dyDescent="0.25">
      <c r="A1422" s="74">
        <v>1413</v>
      </c>
      <c r="B1422" s="74" t="s">
        <v>1316</v>
      </c>
      <c r="C1422" s="43" t="s">
        <v>3053</v>
      </c>
      <c r="D1422" s="529"/>
      <c r="E1422" s="60"/>
      <c r="F1422" s="43" t="s">
        <v>3056</v>
      </c>
      <c r="G1422" s="87">
        <v>42380</v>
      </c>
      <c r="H1422" s="55">
        <v>42380</v>
      </c>
      <c r="I1422" s="68">
        <v>6210</v>
      </c>
      <c r="J1422" s="204">
        <v>6210</v>
      </c>
      <c r="K1422" s="204"/>
      <c r="L1422" s="43" t="s">
        <v>727</v>
      </c>
      <c r="M1422" s="59">
        <v>42391</v>
      </c>
      <c r="N1422" s="55">
        <v>42410</v>
      </c>
      <c r="O1422" s="313" t="s">
        <v>3054</v>
      </c>
      <c r="P1422" s="43"/>
      <c r="Q1422" s="43"/>
      <c r="R1422" s="43"/>
      <c r="S1422" s="43"/>
      <c r="T1422" s="43" t="s">
        <v>1</v>
      </c>
    </row>
    <row r="1423" spans="1:21" ht="15" hidden="1" customHeight="1" x14ac:dyDescent="0.25">
      <c r="A1423" s="74">
        <v>1414</v>
      </c>
      <c r="B1423" s="74" t="s">
        <v>1316</v>
      </c>
      <c r="C1423" s="43" t="s">
        <v>3055</v>
      </c>
      <c r="D1423" s="529"/>
      <c r="E1423" s="60"/>
      <c r="F1423" s="43" t="s">
        <v>3057</v>
      </c>
      <c r="G1423" s="87">
        <v>42380</v>
      </c>
      <c r="H1423" s="55">
        <v>42380</v>
      </c>
      <c r="I1423" s="68">
        <v>38.96</v>
      </c>
      <c r="J1423" s="204">
        <v>38.96</v>
      </c>
      <c r="K1423" s="204"/>
      <c r="L1423" s="43" t="s">
        <v>727</v>
      </c>
      <c r="M1423" s="59">
        <v>42391</v>
      </c>
      <c r="N1423" s="55">
        <v>42410</v>
      </c>
      <c r="O1423" s="313" t="s">
        <v>3058</v>
      </c>
      <c r="P1423" s="43"/>
      <c r="Q1423" s="43"/>
      <c r="R1423" s="43"/>
      <c r="S1423" s="43"/>
      <c r="T1423" s="43" t="s">
        <v>1</v>
      </c>
    </row>
    <row r="1424" spans="1:21" ht="15" hidden="1" customHeight="1" x14ac:dyDescent="0.25">
      <c r="A1424" s="74">
        <v>1415</v>
      </c>
      <c r="B1424" s="74" t="s">
        <v>3665</v>
      </c>
      <c r="C1424" s="43">
        <v>81</v>
      </c>
      <c r="D1424" s="529"/>
      <c r="E1424" s="60"/>
      <c r="F1424" s="43" t="s">
        <v>4844</v>
      </c>
      <c r="G1424" s="87">
        <v>42389</v>
      </c>
      <c r="H1424" s="55">
        <v>42389</v>
      </c>
      <c r="I1424" s="68">
        <v>600</v>
      </c>
      <c r="J1424" s="204">
        <v>600</v>
      </c>
      <c r="K1424" s="204"/>
      <c r="L1424" s="43" t="s">
        <v>727</v>
      </c>
      <c r="M1424" s="59">
        <v>42415</v>
      </c>
      <c r="N1424" s="55">
        <v>42430</v>
      </c>
      <c r="O1424" s="313" t="s">
        <v>3059</v>
      </c>
      <c r="P1424" s="43"/>
      <c r="Q1424" s="43"/>
      <c r="R1424" s="43"/>
      <c r="S1424" s="43"/>
      <c r="T1424" s="43" t="s">
        <v>1</v>
      </c>
    </row>
    <row r="1425" spans="1:20" ht="60" hidden="1" customHeight="1" x14ac:dyDescent="0.25">
      <c r="A1425" s="465">
        <v>1416</v>
      </c>
      <c r="B1425" s="465" t="s">
        <v>3060</v>
      </c>
      <c r="C1425" s="462">
        <v>2016001131</v>
      </c>
      <c r="D1425" s="558"/>
      <c r="E1425" s="456"/>
      <c r="F1425" s="455" t="s">
        <v>3269</v>
      </c>
      <c r="G1425" s="482">
        <v>42390</v>
      </c>
      <c r="H1425" s="457">
        <v>42390</v>
      </c>
      <c r="I1425" s="461">
        <f>0.916052*J1425</f>
        <v>1585.6860119999999</v>
      </c>
      <c r="J1425" s="460">
        <v>1731</v>
      </c>
      <c r="K1425" s="460"/>
      <c r="L1425" s="455" t="s">
        <v>16</v>
      </c>
      <c r="M1425" s="458" t="s">
        <v>25</v>
      </c>
      <c r="N1425" s="457">
        <v>42390</v>
      </c>
      <c r="O1425" s="459" t="s">
        <v>3061</v>
      </c>
      <c r="P1425" s="460">
        <v>1731</v>
      </c>
      <c r="Q1425" s="460"/>
      <c r="R1425" s="460"/>
      <c r="S1425" s="455"/>
      <c r="T1425" s="455"/>
    </row>
    <row r="1426" spans="1:20" ht="15" hidden="1" customHeight="1" x14ac:dyDescent="0.25">
      <c r="A1426" s="74">
        <v>1417</v>
      </c>
      <c r="B1426" s="74" t="s">
        <v>67</v>
      </c>
      <c r="C1426" s="43">
        <v>7000004225</v>
      </c>
      <c r="D1426" s="529" t="s">
        <v>3062</v>
      </c>
      <c r="E1426" s="60"/>
      <c r="F1426" s="43" t="s">
        <v>3063</v>
      </c>
      <c r="G1426" s="87">
        <v>42388</v>
      </c>
      <c r="H1426" s="55">
        <v>42388</v>
      </c>
      <c r="I1426" s="68">
        <v>184.5</v>
      </c>
      <c r="J1426" s="204">
        <v>221.4</v>
      </c>
      <c r="K1426" s="204"/>
      <c r="L1426" s="43" t="s">
        <v>727</v>
      </c>
      <c r="M1426" s="59">
        <v>42460</v>
      </c>
      <c r="N1426" s="55">
        <v>42468</v>
      </c>
      <c r="O1426" s="313" t="s">
        <v>3064</v>
      </c>
      <c r="P1426" s="43"/>
      <c r="Q1426" s="43"/>
      <c r="R1426" s="43"/>
      <c r="S1426" s="43"/>
      <c r="T1426" s="43" t="s">
        <v>1</v>
      </c>
    </row>
    <row r="1427" spans="1:20" ht="15" hidden="1" customHeight="1" x14ac:dyDescent="0.25">
      <c r="A1427" s="74">
        <v>1418</v>
      </c>
      <c r="B1427" s="74" t="s">
        <v>67</v>
      </c>
      <c r="C1427" s="43">
        <v>7000004056</v>
      </c>
      <c r="D1427" s="529" t="s">
        <v>3065</v>
      </c>
      <c r="E1427" s="60"/>
      <c r="F1427" s="43" t="s">
        <v>3063</v>
      </c>
      <c r="G1427" s="87">
        <v>42387</v>
      </c>
      <c r="H1427" s="55">
        <v>42387</v>
      </c>
      <c r="I1427" s="68">
        <v>17.43</v>
      </c>
      <c r="J1427" s="204">
        <v>20.92</v>
      </c>
      <c r="K1427" s="204"/>
      <c r="L1427" s="43" t="s">
        <v>727</v>
      </c>
      <c r="M1427" s="59">
        <v>42460</v>
      </c>
      <c r="N1427" s="55">
        <v>42468</v>
      </c>
      <c r="O1427" s="313" t="s">
        <v>3066</v>
      </c>
      <c r="P1427" s="43"/>
      <c r="Q1427" s="43"/>
      <c r="R1427" s="43"/>
      <c r="S1427" s="43"/>
      <c r="T1427" s="43" t="s">
        <v>1</v>
      </c>
    </row>
    <row r="1428" spans="1:20" ht="30" hidden="1" customHeight="1" x14ac:dyDescent="0.25">
      <c r="A1428" s="74">
        <v>1419</v>
      </c>
      <c r="B1428" s="74" t="s">
        <v>921</v>
      </c>
      <c r="C1428" s="43" t="s">
        <v>3069</v>
      </c>
      <c r="D1428" s="529"/>
      <c r="E1428" s="60"/>
      <c r="F1428" s="43" t="s">
        <v>3070</v>
      </c>
      <c r="G1428" s="87">
        <v>42382</v>
      </c>
      <c r="H1428" s="55">
        <v>42382</v>
      </c>
      <c r="I1428" s="68">
        <v>2732</v>
      </c>
      <c r="J1428" s="204">
        <v>3278.4</v>
      </c>
      <c r="K1428" s="204"/>
      <c r="L1428" s="43" t="s">
        <v>16</v>
      </c>
      <c r="M1428" s="59" t="s">
        <v>1241</v>
      </c>
      <c r="N1428" s="55">
        <v>42384</v>
      </c>
      <c r="O1428" s="313" t="s">
        <v>4821</v>
      </c>
      <c r="P1428" s="43"/>
      <c r="Q1428" s="43"/>
      <c r="R1428" s="43"/>
      <c r="S1428" s="43"/>
      <c r="T1428" s="43"/>
    </row>
    <row r="1429" spans="1:20" ht="30" hidden="1" customHeight="1" x14ac:dyDescent="0.25">
      <c r="A1429" s="74">
        <v>1420</v>
      </c>
      <c r="B1429" s="74" t="s">
        <v>2411</v>
      </c>
      <c r="C1429" s="43">
        <v>22</v>
      </c>
      <c r="D1429" s="529"/>
      <c r="E1429" s="60"/>
      <c r="F1429" s="43" t="s">
        <v>3082</v>
      </c>
      <c r="G1429" s="87">
        <v>42381</v>
      </c>
      <c r="H1429" s="55">
        <v>42381</v>
      </c>
      <c r="I1429" s="68">
        <v>890</v>
      </c>
      <c r="J1429" s="204">
        <v>890</v>
      </c>
      <c r="K1429" s="204"/>
      <c r="L1429" s="43" t="s">
        <v>16</v>
      </c>
      <c r="M1429" s="59">
        <v>42400</v>
      </c>
      <c r="N1429" s="55">
        <v>42383</v>
      </c>
      <c r="O1429" s="313" t="s">
        <v>3071</v>
      </c>
      <c r="P1429" s="49">
        <v>890</v>
      </c>
      <c r="Q1429" s="49"/>
      <c r="R1429" s="49"/>
      <c r="S1429" s="43"/>
      <c r="T1429" s="43"/>
    </row>
    <row r="1430" spans="1:20" ht="30" hidden="1" customHeight="1" x14ac:dyDescent="0.25">
      <c r="A1430" s="74">
        <v>1421</v>
      </c>
      <c r="B1430" s="74" t="s">
        <v>3072</v>
      </c>
      <c r="C1430" s="43">
        <v>100024768</v>
      </c>
      <c r="D1430" s="529"/>
      <c r="E1430" s="60"/>
      <c r="F1430" s="43" t="s">
        <v>3073</v>
      </c>
      <c r="G1430" s="87">
        <v>42383</v>
      </c>
      <c r="H1430" s="55">
        <v>42383</v>
      </c>
      <c r="I1430" s="137">
        <f>0.922046*J1430</f>
        <v>958.92784000000006</v>
      </c>
      <c r="J1430" s="381">
        <v>1040</v>
      </c>
      <c r="K1430" s="381"/>
      <c r="L1430" s="43" t="s">
        <v>16</v>
      </c>
      <c r="M1430" s="59" t="s">
        <v>1241</v>
      </c>
      <c r="N1430" s="55">
        <v>42387</v>
      </c>
      <c r="O1430" s="313" t="s">
        <v>3074</v>
      </c>
      <c r="P1430" s="381">
        <v>1040</v>
      </c>
      <c r="Q1430" s="381"/>
      <c r="R1430" s="381"/>
      <c r="S1430" s="43"/>
      <c r="T1430" s="43"/>
    </row>
    <row r="1431" spans="1:20" ht="15" hidden="1" customHeight="1" x14ac:dyDescent="0.25">
      <c r="A1431" s="74">
        <v>1422</v>
      </c>
      <c r="B1431" s="74" t="s">
        <v>137</v>
      </c>
      <c r="C1431" s="43">
        <v>58964</v>
      </c>
      <c r="D1431" s="529"/>
      <c r="E1431" s="60"/>
      <c r="F1431" s="43" t="s">
        <v>3076</v>
      </c>
      <c r="G1431" s="87">
        <v>42388</v>
      </c>
      <c r="H1431" s="55">
        <v>42388</v>
      </c>
      <c r="I1431" s="68">
        <v>981</v>
      </c>
      <c r="J1431" s="204">
        <v>1177.2</v>
      </c>
      <c r="K1431" s="204"/>
      <c r="L1431" s="43" t="s">
        <v>16</v>
      </c>
      <c r="M1431" s="59">
        <v>42400</v>
      </c>
      <c r="N1431" s="55">
        <v>42425</v>
      </c>
      <c r="O1431" s="313" t="s">
        <v>3077</v>
      </c>
      <c r="P1431" s="43"/>
      <c r="Q1431" s="43"/>
      <c r="R1431" s="43"/>
      <c r="S1431" s="43"/>
      <c r="T1431" s="43"/>
    </row>
    <row r="1432" spans="1:20" ht="15" hidden="1" customHeight="1" x14ac:dyDescent="0.25">
      <c r="A1432" s="74">
        <v>1423</v>
      </c>
      <c r="B1432" s="74" t="s">
        <v>39</v>
      </c>
      <c r="C1432" s="43" t="s">
        <v>3078</v>
      </c>
      <c r="D1432" s="529"/>
      <c r="E1432" s="60"/>
      <c r="F1432" s="43" t="s">
        <v>1715</v>
      </c>
      <c r="G1432" s="87">
        <v>42384</v>
      </c>
      <c r="H1432" s="55">
        <v>42384</v>
      </c>
      <c r="I1432" s="68">
        <v>263.49</v>
      </c>
      <c r="J1432" s="204">
        <v>316.17</v>
      </c>
      <c r="K1432" s="204"/>
      <c r="L1432" s="43" t="s">
        <v>34</v>
      </c>
      <c r="M1432" s="59">
        <v>42394</v>
      </c>
      <c r="N1432" s="55" t="s">
        <v>20</v>
      </c>
      <c r="O1432" s="313" t="s">
        <v>3079</v>
      </c>
      <c r="P1432" s="43"/>
      <c r="Q1432" s="43"/>
      <c r="R1432" s="43"/>
      <c r="S1432" s="43"/>
      <c r="T1432" s="43"/>
    </row>
    <row r="1433" spans="1:20" ht="30" hidden="1" customHeight="1" x14ac:dyDescent="0.25">
      <c r="A1433" s="74">
        <v>1424</v>
      </c>
      <c r="B1433" s="74" t="s">
        <v>2411</v>
      </c>
      <c r="C1433" s="43">
        <v>26</v>
      </c>
      <c r="D1433" s="529"/>
      <c r="E1433" s="60"/>
      <c r="F1433" s="43" t="s">
        <v>3080</v>
      </c>
      <c r="G1433" s="87">
        <v>42386</v>
      </c>
      <c r="H1433" s="55">
        <v>42386</v>
      </c>
      <c r="I1433" s="68">
        <v>512</v>
      </c>
      <c r="J1433" s="204">
        <v>512</v>
      </c>
      <c r="K1433" s="204"/>
      <c r="L1433" s="43" t="s">
        <v>16</v>
      </c>
      <c r="M1433" s="59">
        <v>42400</v>
      </c>
      <c r="N1433" s="122">
        <v>42405</v>
      </c>
      <c r="O1433" s="313" t="s">
        <v>3081</v>
      </c>
      <c r="P1433" s="319">
        <v>512</v>
      </c>
      <c r="Q1433" s="319"/>
      <c r="R1433" s="319"/>
      <c r="S1433" s="43"/>
      <c r="T1433" s="43"/>
    </row>
    <row r="1434" spans="1:20" ht="30" hidden="1" customHeight="1" x14ac:dyDescent="0.25">
      <c r="A1434" s="74">
        <v>1425</v>
      </c>
      <c r="B1434" s="74" t="s">
        <v>2411</v>
      </c>
      <c r="C1434" s="43">
        <v>25</v>
      </c>
      <c r="D1434" s="529"/>
      <c r="E1434" s="60"/>
      <c r="F1434" s="43" t="s">
        <v>3083</v>
      </c>
      <c r="G1434" s="87">
        <v>42386</v>
      </c>
      <c r="H1434" s="55">
        <v>42386</v>
      </c>
      <c r="I1434" s="68">
        <v>143</v>
      </c>
      <c r="J1434" s="204">
        <v>143</v>
      </c>
      <c r="K1434" s="204"/>
      <c r="L1434" s="43" t="s">
        <v>16</v>
      </c>
      <c r="M1434" s="59">
        <v>42400</v>
      </c>
      <c r="N1434" s="122">
        <v>42405</v>
      </c>
      <c r="O1434" s="313" t="s">
        <v>3084</v>
      </c>
      <c r="P1434" s="319">
        <v>143</v>
      </c>
      <c r="Q1434" s="319"/>
      <c r="R1434" s="319"/>
      <c r="S1434" s="43"/>
      <c r="T1434" s="43"/>
    </row>
    <row r="1435" spans="1:20" ht="15" hidden="1" customHeight="1" x14ac:dyDescent="0.25">
      <c r="A1435" s="74">
        <v>1426</v>
      </c>
      <c r="B1435" s="74" t="s">
        <v>2411</v>
      </c>
      <c r="C1435" s="43">
        <v>24</v>
      </c>
      <c r="D1435" s="529"/>
      <c r="E1435" s="60"/>
      <c r="F1435" s="43" t="s">
        <v>3085</v>
      </c>
      <c r="G1435" s="87">
        <v>42386</v>
      </c>
      <c r="H1435" s="55">
        <v>42386</v>
      </c>
      <c r="I1435" s="68">
        <v>361</v>
      </c>
      <c r="J1435" s="204">
        <v>361</v>
      </c>
      <c r="K1435" s="204"/>
      <c r="L1435" s="43" t="s">
        <v>16</v>
      </c>
      <c r="M1435" s="59">
        <v>42400</v>
      </c>
      <c r="N1435" s="122">
        <v>42405</v>
      </c>
      <c r="O1435" s="313" t="s">
        <v>3086</v>
      </c>
      <c r="P1435" s="319">
        <v>361</v>
      </c>
      <c r="Q1435" s="319"/>
      <c r="R1435" s="319"/>
      <c r="S1435" s="43"/>
      <c r="T1435" s="43"/>
    </row>
    <row r="1436" spans="1:20" ht="15" hidden="1" customHeight="1" x14ac:dyDescent="0.25">
      <c r="A1436" s="74">
        <v>1427</v>
      </c>
      <c r="B1436" s="74" t="s">
        <v>5363</v>
      </c>
      <c r="C1436" s="48" t="s">
        <v>3152</v>
      </c>
      <c r="D1436" s="529"/>
      <c r="E1436" s="60"/>
      <c r="F1436" s="43" t="s">
        <v>3089</v>
      </c>
      <c r="G1436" s="87">
        <v>42397</v>
      </c>
      <c r="H1436" s="55">
        <v>42397</v>
      </c>
      <c r="I1436" s="68">
        <v>778</v>
      </c>
      <c r="J1436" s="204">
        <v>933.6</v>
      </c>
      <c r="K1436" s="204"/>
      <c r="L1436" s="43" t="s">
        <v>727</v>
      </c>
      <c r="M1436" s="59" t="s">
        <v>25</v>
      </c>
      <c r="N1436" s="55">
        <v>42380</v>
      </c>
      <c r="O1436" s="313" t="s">
        <v>3153</v>
      </c>
      <c r="P1436" s="43"/>
      <c r="Q1436" s="43"/>
      <c r="R1436" s="43"/>
      <c r="S1436" s="43"/>
      <c r="T1436" s="43"/>
    </row>
    <row r="1437" spans="1:20" ht="15" hidden="1" customHeight="1" x14ac:dyDescent="0.25">
      <c r="A1437" s="74">
        <v>1428</v>
      </c>
      <c r="B1437" s="74" t="s">
        <v>67</v>
      </c>
      <c r="C1437" s="43">
        <v>7000003670</v>
      </c>
      <c r="D1437" s="529" t="s">
        <v>3090</v>
      </c>
      <c r="E1437" s="60"/>
      <c r="F1437" s="43" t="s">
        <v>3091</v>
      </c>
      <c r="G1437" s="87">
        <v>42383</v>
      </c>
      <c r="H1437" s="55">
        <v>42383</v>
      </c>
      <c r="I1437" s="68">
        <v>526.66</v>
      </c>
      <c r="J1437" s="204">
        <v>631.99</v>
      </c>
      <c r="K1437" s="204"/>
      <c r="L1437" s="43" t="s">
        <v>727</v>
      </c>
      <c r="M1437" s="59">
        <v>42429</v>
      </c>
      <c r="N1437" s="55">
        <v>42430</v>
      </c>
      <c r="O1437" s="313" t="s">
        <v>3092</v>
      </c>
      <c r="P1437" s="43"/>
      <c r="Q1437" s="43"/>
      <c r="R1437" s="43"/>
      <c r="S1437" s="43"/>
      <c r="T1437" s="43" t="s">
        <v>1</v>
      </c>
    </row>
    <row r="1438" spans="1:20" ht="60" hidden="1" customHeight="1" x14ac:dyDescent="0.25">
      <c r="A1438" s="498">
        <v>1429</v>
      </c>
      <c r="B1438" s="498" t="s">
        <v>35</v>
      </c>
      <c r="C1438" s="499" t="s">
        <v>4403</v>
      </c>
      <c r="D1438" s="602"/>
      <c r="E1438" s="500"/>
      <c r="F1438" s="499" t="s">
        <v>3841</v>
      </c>
      <c r="G1438" s="508">
        <v>42380</v>
      </c>
      <c r="H1438" s="501">
        <v>42380</v>
      </c>
      <c r="I1438" s="502">
        <v>13495.86</v>
      </c>
      <c r="J1438" s="533">
        <v>14710.49</v>
      </c>
      <c r="K1438" s="533"/>
      <c r="L1438" s="499" t="s">
        <v>28</v>
      </c>
      <c r="M1438" s="504" t="s">
        <v>3391</v>
      </c>
      <c r="N1438" s="504" t="s">
        <v>3391</v>
      </c>
      <c r="O1438" s="505" t="s">
        <v>3472</v>
      </c>
      <c r="P1438" s="499"/>
      <c r="Q1438" s="499"/>
      <c r="R1438" s="499"/>
      <c r="S1438" s="499"/>
      <c r="T1438" s="499"/>
    </row>
    <row r="1439" spans="1:20" ht="15" hidden="1" customHeight="1" x14ac:dyDescent="0.25">
      <c r="A1439" s="74">
        <v>1430</v>
      </c>
      <c r="B1439" s="74" t="s">
        <v>1340</v>
      </c>
      <c r="C1439" s="43">
        <v>160022</v>
      </c>
      <c r="D1439" s="529"/>
      <c r="E1439" s="60"/>
      <c r="F1439" s="43" t="s">
        <v>3094</v>
      </c>
      <c r="G1439" s="87">
        <v>42382</v>
      </c>
      <c r="H1439" s="55">
        <v>42382</v>
      </c>
      <c r="I1439" s="68">
        <v>1193</v>
      </c>
      <c r="J1439" s="204">
        <v>1431.6</v>
      </c>
      <c r="K1439" s="204"/>
      <c r="L1439" s="43" t="s">
        <v>727</v>
      </c>
      <c r="M1439" s="59">
        <v>42400</v>
      </c>
      <c r="N1439" s="55">
        <v>42486</v>
      </c>
      <c r="O1439" s="313" t="s">
        <v>3095</v>
      </c>
      <c r="P1439" s="43"/>
      <c r="Q1439" s="43"/>
      <c r="R1439" s="43"/>
      <c r="S1439" s="43"/>
      <c r="T1439" s="43"/>
    </row>
    <row r="1440" spans="1:20" ht="15" hidden="1" customHeight="1" x14ac:dyDescent="0.25">
      <c r="A1440" s="74">
        <v>1431</v>
      </c>
      <c r="B1440" s="74" t="s">
        <v>45</v>
      </c>
      <c r="C1440" s="146">
        <v>16069</v>
      </c>
      <c r="D1440" s="529"/>
      <c r="E1440" s="60"/>
      <c r="F1440" s="43" t="s">
        <v>3076</v>
      </c>
      <c r="G1440" s="87">
        <v>42373</v>
      </c>
      <c r="H1440" s="55">
        <v>42373</v>
      </c>
      <c r="I1440" s="68">
        <v>600</v>
      </c>
      <c r="J1440" s="204">
        <v>720</v>
      </c>
      <c r="K1440" s="204"/>
      <c r="L1440" s="43" t="s">
        <v>727</v>
      </c>
      <c r="M1440" s="59">
        <v>42387</v>
      </c>
      <c r="N1440" s="55">
        <v>42481</v>
      </c>
      <c r="O1440" s="313" t="s">
        <v>3097</v>
      </c>
      <c r="P1440" s="43"/>
      <c r="Q1440" s="43"/>
      <c r="R1440" s="43"/>
      <c r="S1440" s="43"/>
      <c r="T1440" s="43"/>
    </row>
    <row r="1441" spans="1:21" ht="15" hidden="1" customHeight="1" x14ac:dyDescent="0.25">
      <c r="A1441" s="74">
        <v>1432</v>
      </c>
      <c r="B1441" s="74" t="s">
        <v>144</v>
      </c>
      <c r="C1441" s="43" t="s">
        <v>3098</v>
      </c>
      <c r="D1441" s="529"/>
      <c r="E1441" s="60"/>
      <c r="F1441" s="43" t="s">
        <v>3099</v>
      </c>
      <c r="G1441" s="87">
        <v>42359</v>
      </c>
      <c r="H1441" s="55">
        <v>42359</v>
      </c>
      <c r="I1441" s="68">
        <v>740</v>
      </c>
      <c r="J1441" s="204">
        <v>740</v>
      </c>
      <c r="K1441" s="98"/>
      <c r="L1441" s="43" t="s">
        <v>727</v>
      </c>
      <c r="M1441" s="59">
        <v>42400</v>
      </c>
      <c r="N1441" s="55">
        <v>42430</v>
      </c>
      <c r="O1441" s="313" t="s">
        <v>3100</v>
      </c>
      <c r="P1441" s="43"/>
      <c r="Q1441" s="43"/>
      <c r="R1441" s="43"/>
      <c r="S1441" s="43"/>
      <c r="T1441" s="43" t="s">
        <v>1</v>
      </c>
    </row>
    <row r="1442" spans="1:21" ht="15" hidden="1" customHeight="1" x14ac:dyDescent="0.25">
      <c r="A1442" s="74">
        <v>1433</v>
      </c>
      <c r="B1442" s="74" t="s">
        <v>144</v>
      </c>
      <c r="C1442" s="43" t="s">
        <v>3101</v>
      </c>
      <c r="D1442" s="529"/>
      <c r="E1442" s="60"/>
      <c r="F1442" s="43" t="s">
        <v>3102</v>
      </c>
      <c r="G1442" s="87">
        <v>42359</v>
      </c>
      <c r="H1442" s="55">
        <v>42359</v>
      </c>
      <c r="I1442" s="68">
        <v>1960</v>
      </c>
      <c r="J1442" s="204">
        <v>1960</v>
      </c>
      <c r="K1442" s="98"/>
      <c r="L1442" s="43" t="s">
        <v>727</v>
      </c>
      <c r="M1442" s="59">
        <v>42400</v>
      </c>
      <c r="N1442" s="55">
        <v>42446</v>
      </c>
      <c r="O1442" s="313" t="s">
        <v>3103</v>
      </c>
      <c r="P1442" s="43"/>
      <c r="Q1442" s="43"/>
      <c r="R1442" s="43"/>
      <c r="S1442" s="43"/>
      <c r="T1442" s="43" t="s">
        <v>1</v>
      </c>
    </row>
    <row r="1443" spans="1:21" ht="15" hidden="1" customHeight="1" x14ac:dyDescent="0.25">
      <c r="A1443" s="74">
        <v>1434</v>
      </c>
      <c r="B1443" s="74" t="s">
        <v>144</v>
      </c>
      <c r="C1443" s="43" t="s">
        <v>3104</v>
      </c>
      <c r="D1443" s="529"/>
      <c r="E1443" s="60"/>
      <c r="F1443" s="43" t="s">
        <v>3105</v>
      </c>
      <c r="G1443" s="87">
        <v>42356</v>
      </c>
      <c r="H1443" s="55">
        <v>42356</v>
      </c>
      <c r="I1443" s="68">
        <v>5640</v>
      </c>
      <c r="J1443" s="204">
        <v>5640</v>
      </c>
      <c r="K1443" s="98"/>
      <c r="L1443" s="43" t="s">
        <v>727</v>
      </c>
      <c r="M1443" s="59">
        <v>42400</v>
      </c>
      <c r="N1443" s="55">
        <v>42446</v>
      </c>
      <c r="O1443" s="313" t="s">
        <v>3106</v>
      </c>
      <c r="P1443" s="43"/>
      <c r="Q1443" s="43"/>
      <c r="R1443" s="43"/>
      <c r="S1443" s="43"/>
      <c r="T1443" s="43" t="s">
        <v>1</v>
      </c>
    </row>
    <row r="1444" spans="1:21" ht="15" hidden="1" customHeight="1" x14ac:dyDescent="0.25">
      <c r="A1444" s="74">
        <v>1435</v>
      </c>
      <c r="B1444" s="74" t="s">
        <v>4304</v>
      </c>
      <c r="C1444" s="43">
        <v>130</v>
      </c>
      <c r="D1444" s="529"/>
      <c r="E1444" s="60"/>
      <c r="F1444" s="43" t="s">
        <v>3227</v>
      </c>
      <c r="G1444" s="87">
        <v>42369</v>
      </c>
      <c r="H1444" s="55">
        <v>42369</v>
      </c>
      <c r="I1444" s="68">
        <v>350</v>
      </c>
      <c r="J1444" s="204">
        <v>350</v>
      </c>
      <c r="K1444" s="204"/>
      <c r="L1444" s="43" t="s">
        <v>727</v>
      </c>
      <c r="M1444" s="59">
        <v>42400</v>
      </c>
      <c r="N1444" s="55">
        <v>42430</v>
      </c>
      <c r="O1444" s="313" t="s">
        <v>3107</v>
      </c>
      <c r="P1444" s="43"/>
      <c r="Q1444" s="43"/>
      <c r="R1444" s="43"/>
      <c r="S1444" s="43"/>
      <c r="T1444" s="43" t="s">
        <v>1</v>
      </c>
    </row>
    <row r="1445" spans="1:21" ht="30" hidden="1" customHeight="1" x14ac:dyDescent="0.25">
      <c r="A1445" s="74">
        <v>1436</v>
      </c>
      <c r="B1445" s="74" t="s">
        <v>500</v>
      </c>
      <c r="C1445" s="43" t="s">
        <v>3108</v>
      </c>
      <c r="D1445" s="529"/>
      <c r="E1445" s="60"/>
      <c r="F1445" s="43" t="s">
        <v>3109</v>
      </c>
      <c r="G1445" s="87">
        <v>42377</v>
      </c>
      <c r="H1445" s="55">
        <v>42377</v>
      </c>
      <c r="I1445" s="68">
        <v>6000</v>
      </c>
      <c r="J1445" s="204">
        <v>7200</v>
      </c>
      <c r="K1445" s="204"/>
      <c r="L1445" s="43" t="s">
        <v>16</v>
      </c>
      <c r="M1445" s="59">
        <v>42400</v>
      </c>
      <c r="N1445" s="55">
        <v>42464</v>
      </c>
      <c r="O1445" s="313" t="s">
        <v>3110</v>
      </c>
      <c r="P1445" s="43"/>
      <c r="Q1445" s="43"/>
      <c r="R1445" s="43"/>
      <c r="S1445" s="43"/>
      <c r="T1445" s="43"/>
    </row>
    <row r="1446" spans="1:21" ht="15" hidden="1" customHeight="1" x14ac:dyDescent="0.25">
      <c r="A1446" s="378">
        <v>1437</v>
      </c>
      <c r="B1446" s="378" t="s">
        <v>67</v>
      </c>
      <c r="C1446" s="46"/>
      <c r="D1446" s="601"/>
      <c r="E1446" s="325">
        <v>681975</v>
      </c>
      <c r="F1446" s="46" t="s">
        <v>3111</v>
      </c>
      <c r="G1446" s="478">
        <v>42361</v>
      </c>
      <c r="H1446" s="326">
        <v>42361</v>
      </c>
      <c r="I1446" s="388">
        <v>-510.74</v>
      </c>
      <c r="J1446" s="443">
        <v>-612.89</v>
      </c>
      <c r="K1446" s="443"/>
      <c r="L1446" s="46" t="s">
        <v>727</v>
      </c>
      <c r="M1446" s="454"/>
      <c r="N1446" s="326">
        <v>42430</v>
      </c>
      <c r="O1446" s="327" t="s">
        <v>3112</v>
      </c>
      <c r="P1446" s="46"/>
      <c r="Q1446" s="46"/>
      <c r="R1446" s="46"/>
      <c r="S1446" s="46"/>
      <c r="T1446" s="46" t="s">
        <v>1</v>
      </c>
    </row>
    <row r="1447" spans="1:21" ht="15" hidden="1" customHeight="1" x14ac:dyDescent="0.25">
      <c r="A1447" s="74">
        <v>1438</v>
      </c>
      <c r="B1447" s="74" t="s">
        <v>95</v>
      </c>
      <c r="C1447" s="43" t="s">
        <v>3113</v>
      </c>
      <c r="D1447" s="529"/>
      <c r="E1447" s="60"/>
      <c r="F1447" s="43" t="s">
        <v>3114</v>
      </c>
      <c r="G1447" s="87">
        <v>42370</v>
      </c>
      <c r="H1447" s="55">
        <v>42370</v>
      </c>
      <c r="I1447" s="68">
        <v>37.33</v>
      </c>
      <c r="J1447" s="204">
        <v>44.8</v>
      </c>
      <c r="K1447" s="204"/>
      <c r="L1447" s="43" t="s">
        <v>34</v>
      </c>
      <c r="M1447" s="59">
        <v>42400</v>
      </c>
      <c r="N1447" s="55" t="s">
        <v>20</v>
      </c>
      <c r="O1447" s="313" t="s">
        <v>3115</v>
      </c>
      <c r="P1447" s="43"/>
      <c r="Q1447" s="43"/>
      <c r="R1447" s="43"/>
      <c r="S1447" s="43"/>
      <c r="T1447" s="43" t="s">
        <v>1</v>
      </c>
    </row>
    <row r="1448" spans="1:21" ht="15" hidden="1" customHeight="1" x14ac:dyDescent="0.25">
      <c r="A1448" s="74">
        <v>1439</v>
      </c>
      <c r="B1448" s="74" t="s">
        <v>5227</v>
      </c>
      <c r="C1448" s="43" t="s">
        <v>3116</v>
      </c>
      <c r="D1448" s="529"/>
      <c r="E1448" s="60"/>
      <c r="F1448" s="43" t="s">
        <v>3117</v>
      </c>
      <c r="G1448" s="87">
        <v>42370</v>
      </c>
      <c r="H1448" s="55">
        <v>42370</v>
      </c>
      <c r="I1448" s="68">
        <v>62.53</v>
      </c>
      <c r="J1448" s="204">
        <v>75.03</v>
      </c>
      <c r="K1448" s="204"/>
      <c r="L1448" s="43" t="s">
        <v>601</v>
      </c>
      <c r="M1448" s="59">
        <v>42377</v>
      </c>
      <c r="N1448" s="55" t="s">
        <v>20</v>
      </c>
      <c r="O1448" s="313" t="s">
        <v>3118</v>
      </c>
      <c r="P1448" s="43"/>
      <c r="Q1448" s="43"/>
      <c r="R1448" s="43"/>
      <c r="S1448" s="43"/>
      <c r="T1448" s="43"/>
    </row>
    <row r="1449" spans="1:21" ht="30" hidden="1" customHeight="1" x14ac:dyDescent="0.25">
      <c r="A1449" s="74">
        <v>1440</v>
      </c>
      <c r="B1449" s="74" t="s">
        <v>1394</v>
      </c>
      <c r="C1449" s="43" t="s">
        <v>3119</v>
      </c>
      <c r="D1449" s="529"/>
      <c r="E1449" s="60"/>
      <c r="F1449" s="43" t="s">
        <v>3120</v>
      </c>
      <c r="G1449" s="87">
        <v>42376</v>
      </c>
      <c r="H1449" s="55">
        <v>42376</v>
      </c>
      <c r="I1449" s="137">
        <f>0.916878*J1449</f>
        <v>12387.755282399999</v>
      </c>
      <c r="J1449" s="381">
        <v>13510.8</v>
      </c>
      <c r="K1449" s="381"/>
      <c r="L1449" s="43" t="s">
        <v>16</v>
      </c>
      <c r="M1449" s="59">
        <v>42400</v>
      </c>
      <c r="N1449" s="55">
        <v>42430</v>
      </c>
      <c r="O1449" s="313" t="s">
        <v>3121</v>
      </c>
      <c r="P1449" s="43"/>
      <c r="Q1449" s="43"/>
      <c r="R1449" s="43"/>
      <c r="S1449" s="43"/>
      <c r="T1449" s="43"/>
      <c r="U1449" s="66" t="s">
        <v>1</v>
      </c>
    </row>
    <row r="1450" spans="1:21" ht="15" hidden="1" customHeight="1" x14ac:dyDescent="0.25">
      <c r="A1450" s="74">
        <v>1441</v>
      </c>
      <c r="B1450" s="74" t="s">
        <v>180</v>
      </c>
      <c r="C1450" s="43">
        <v>42936531</v>
      </c>
      <c r="D1450" s="529"/>
      <c r="E1450" s="60"/>
      <c r="F1450" s="43" t="s">
        <v>3122</v>
      </c>
      <c r="G1450" s="87">
        <v>42376</v>
      </c>
      <c r="H1450" s="55">
        <v>42376</v>
      </c>
      <c r="I1450" s="68">
        <v>768.04</v>
      </c>
      <c r="J1450" s="204">
        <v>814.69</v>
      </c>
      <c r="K1450" s="204"/>
      <c r="L1450" s="43" t="s">
        <v>34</v>
      </c>
      <c r="M1450" s="59">
        <v>42387</v>
      </c>
      <c r="N1450" s="55" t="s">
        <v>20</v>
      </c>
      <c r="O1450" s="313" t="s">
        <v>3123</v>
      </c>
      <c r="P1450" s="43"/>
      <c r="Q1450" s="43"/>
      <c r="R1450" s="43"/>
      <c r="S1450" s="43"/>
      <c r="T1450" s="43"/>
    </row>
    <row r="1451" spans="1:21" ht="15" hidden="1" customHeight="1" x14ac:dyDescent="0.25">
      <c r="A1451" s="74">
        <v>1442</v>
      </c>
      <c r="B1451" s="74" t="s">
        <v>4305</v>
      </c>
      <c r="C1451" s="43"/>
      <c r="D1451" s="529"/>
      <c r="E1451" s="60"/>
      <c r="F1451" s="43" t="s">
        <v>3124</v>
      </c>
      <c r="G1451" s="87">
        <v>42401</v>
      </c>
      <c r="H1451" s="55">
        <v>42401</v>
      </c>
      <c r="I1451" s="68">
        <v>1850</v>
      </c>
      <c r="J1451" s="204">
        <v>1850</v>
      </c>
      <c r="K1451" s="204"/>
      <c r="L1451" s="43" t="s">
        <v>16</v>
      </c>
      <c r="M1451" s="59" t="s">
        <v>634</v>
      </c>
      <c r="N1451" s="55">
        <v>42402</v>
      </c>
      <c r="O1451" s="313" t="s">
        <v>3332</v>
      </c>
      <c r="P1451" s="43"/>
      <c r="Q1451" s="43"/>
      <c r="R1451" s="43"/>
      <c r="S1451" s="43"/>
      <c r="T1451" s="43"/>
    </row>
    <row r="1452" spans="1:21" ht="15" hidden="1" customHeight="1" x14ac:dyDescent="0.25">
      <c r="A1452" s="74">
        <v>1443</v>
      </c>
      <c r="B1452" s="74" t="s">
        <v>163</v>
      </c>
      <c r="C1452" s="43" t="s">
        <v>3125</v>
      </c>
      <c r="D1452" s="529"/>
      <c r="E1452" s="60"/>
      <c r="F1452" s="43" t="s">
        <v>3126</v>
      </c>
      <c r="G1452" s="87">
        <v>42399</v>
      </c>
      <c r="H1452" s="55">
        <v>42399</v>
      </c>
      <c r="I1452" s="68">
        <v>504</v>
      </c>
      <c r="J1452" s="204">
        <v>604.79999999999995</v>
      </c>
      <c r="K1452" s="204"/>
      <c r="L1452" s="43" t="s">
        <v>727</v>
      </c>
      <c r="M1452" s="59">
        <v>42444</v>
      </c>
      <c r="N1452" s="55">
        <v>42430</v>
      </c>
      <c r="O1452" s="313" t="s">
        <v>3127</v>
      </c>
      <c r="P1452" s="43"/>
      <c r="Q1452" s="43"/>
      <c r="R1452" s="43"/>
      <c r="S1452" s="43"/>
      <c r="T1452" s="43" t="s">
        <v>1</v>
      </c>
    </row>
    <row r="1453" spans="1:21" ht="15" hidden="1" customHeight="1" x14ac:dyDescent="0.25">
      <c r="A1453" s="74">
        <v>1444</v>
      </c>
      <c r="B1453" s="74" t="s">
        <v>36</v>
      </c>
      <c r="C1453" s="43" t="s">
        <v>3130</v>
      </c>
      <c r="D1453" s="529"/>
      <c r="E1453" s="60"/>
      <c r="F1453" s="43" t="s">
        <v>3124</v>
      </c>
      <c r="G1453" s="87">
        <v>42401</v>
      </c>
      <c r="H1453" s="55">
        <v>42401</v>
      </c>
      <c r="I1453" s="68">
        <v>67.349999999999994</v>
      </c>
      <c r="J1453" s="204">
        <v>80.819999999999993</v>
      </c>
      <c r="K1453" s="204"/>
      <c r="L1453" s="43" t="s">
        <v>34</v>
      </c>
      <c r="M1453" s="59">
        <v>42401</v>
      </c>
      <c r="N1453" s="55" t="s">
        <v>20</v>
      </c>
      <c r="O1453" s="313" t="s">
        <v>3131</v>
      </c>
      <c r="P1453" s="43"/>
      <c r="Q1453" s="43"/>
      <c r="R1453" s="43"/>
      <c r="S1453" s="43"/>
      <c r="T1453" s="43"/>
    </row>
    <row r="1454" spans="1:21" ht="15" hidden="1" customHeight="1" x14ac:dyDescent="0.25">
      <c r="A1454" s="74">
        <v>1445</v>
      </c>
      <c r="B1454" s="74" t="s">
        <v>905</v>
      </c>
      <c r="C1454" s="43" t="s">
        <v>3132</v>
      </c>
      <c r="D1454" s="529" t="s">
        <v>3134</v>
      </c>
      <c r="E1454" s="60"/>
      <c r="F1454" s="43" t="s">
        <v>3137</v>
      </c>
      <c r="G1454" s="87">
        <v>42395</v>
      </c>
      <c r="H1454" s="55">
        <v>42395</v>
      </c>
      <c r="I1454" s="68">
        <v>897.23</v>
      </c>
      <c r="J1454" s="204">
        <v>1076.68</v>
      </c>
      <c r="K1454" s="204"/>
      <c r="L1454" s="43" t="s">
        <v>16</v>
      </c>
      <c r="M1454" s="59">
        <v>42427</v>
      </c>
      <c r="N1454" s="55">
        <v>42466</v>
      </c>
      <c r="O1454" s="313" t="s">
        <v>3136</v>
      </c>
      <c r="P1454" s="43"/>
      <c r="Q1454" s="49">
        <v>1076.68</v>
      </c>
      <c r="R1454" s="49"/>
      <c r="S1454" s="43"/>
      <c r="T1454" s="43"/>
    </row>
    <row r="1455" spans="1:21" ht="15" hidden="1" customHeight="1" x14ac:dyDescent="0.25">
      <c r="A1455" s="74">
        <v>1446</v>
      </c>
      <c r="B1455" s="74" t="s">
        <v>905</v>
      </c>
      <c r="C1455" s="43" t="s">
        <v>3133</v>
      </c>
      <c r="D1455" s="529" t="s">
        <v>3135</v>
      </c>
      <c r="E1455" s="60"/>
      <c r="F1455" s="43" t="s">
        <v>3138</v>
      </c>
      <c r="G1455" s="87">
        <v>42396</v>
      </c>
      <c r="H1455" s="55">
        <v>42396</v>
      </c>
      <c r="I1455" s="68">
        <v>441.82</v>
      </c>
      <c r="J1455" s="204">
        <v>530.17999999999995</v>
      </c>
      <c r="K1455" s="204"/>
      <c r="L1455" s="43" t="s">
        <v>16</v>
      </c>
      <c r="M1455" s="59">
        <v>42428</v>
      </c>
      <c r="N1455" s="55">
        <v>42466</v>
      </c>
      <c r="O1455" s="313" t="s">
        <v>3139</v>
      </c>
      <c r="P1455" s="43"/>
      <c r="Q1455" s="49">
        <v>530.17999999999995</v>
      </c>
      <c r="R1455" s="49"/>
      <c r="S1455" s="43"/>
      <c r="T1455" s="43"/>
    </row>
    <row r="1456" spans="1:21" ht="15" hidden="1" customHeight="1" x14ac:dyDescent="0.25">
      <c r="A1456" s="74">
        <v>1447</v>
      </c>
      <c r="B1456" s="74" t="s">
        <v>112</v>
      </c>
      <c r="C1456" s="43">
        <v>5</v>
      </c>
      <c r="D1456" s="529"/>
      <c r="E1456" s="60"/>
      <c r="F1456" s="43" t="s">
        <v>3140</v>
      </c>
      <c r="G1456" s="87">
        <v>42402</v>
      </c>
      <c r="H1456" s="55">
        <v>42402</v>
      </c>
      <c r="I1456" s="68">
        <v>1180</v>
      </c>
      <c r="J1456" s="204">
        <v>1180</v>
      </c>
      <c r="K1456" s="204"/>
      <c r="L1456" s="43" t="s">
        <v>727</v>
      </c>
      <c r="M1456" s="59">
        <v>42415</v>
      </c>
      <c r="N1456" s="55">
        <v>42430</v>
      </c>
      <c r="O1456" s="313" t="s">
        <v>3141</v>
      </c>
      <c r="P1456" s="43"/>
      <c r="Q1456" s="43"/>
      <c r="R1456" s="43"/>
      <c r="S1456" s="43"/>
      <c r="T1456" s="43" t="s">
        <v>1</v>
      </c>
    </row>
    <row r="1457" spans="1:21" ht="135" hidden="1" customHeight="1" x14ac:dyDescent="0.25">
      <c r="A1457" s="74">
        <v>1448</v>
      </c>
      <c r="B1457" s="74" t="s">
        <v>26</v>
      </c>
      <c r="C1457" s="62" t="s">
        <v>3203</v>
      </c>
      <c r="D1457" s="529"/>
      <c r="E1457" s="43" t="s">
        <v>3157</v>
      </c>
      <c r="F1457" s="414" t="s">
        <v>3204</v>
      </c>
      <c r="G1457" s="87">
        <v>42404</v>
      </c>
      <c r="H1457" s="55">
        <v>42404</v>
      </c>
      <c r="I1457" s="68">
        <v>14063.02</v>
      </c>
      <c r="J1457" s="204">
        <v>14063.02</v>
      </c>
      <c r="K1457" s="204"/>
      <c r="L1457" s="43" t="s">
        <v>16</v>
      </c>
      <c r="M1457" s="59">
        <v>42410</v>
      </c>
      <c r="N1457" s="55">
        <v>42412</v>
      </c>
      <c r="O1457" s="313" t="s">
        <v>3142</v>
      </c>
      <c r="P1457" s="319">
        <v>144</v>
      </c>
      <c r="Q1457" s="319"/>
      <c r="R1457" s="319"/>
      <c r="S1457" s="43"/>
      <c r="T1457" s="415" t="s">
        <v>3319</v>
      </c>
    </row>
    <row r="1458" spans="1:21" ht="15" hidden="1" customHeight="1" x14ac:dyDescent="0.25">
      <c r="A1458" s="74">
        <v>1449</v>
      </c>
      <c r="B1458" s="74" t="s">
        <v>39</v>
      </c>
      <c r="C1458" s="43" t="s">
        <v>3143</v>
      </c>
      <c r="D1458" s="529"/>
      <c r="E1458" s="60"/>
      <c r="F1458" s="43" t="s">
        <v>1715</v>
      </c>
      <c r="G1458" s="87">
        <v>42400</v>
      </c>
      <c r="H1458" s="55">
        <v>42400</v>
      </c>
      <c r="I1458" s="68">
        <v>365.68</v>
      </c>
      <c r="J1458" s="204">
        <v>438.84</v>
      </c>
      <c r="K1458" s="204"/>
      <c r="L1458" s="43" t="s">
        <v>34</v>
      </c>
      <c r="M1458" s="59">
        <v>42410</v>
      </c>
      <c r="N1458" s="55" t="s">
        <v>20</v>
      </c>
      <c r="O1458" s="313" t="s">
        <v>3145</v>
      </c>
      <c r="P1458" s="43"/>
      <c r="Q1458" s="43"/>
      <c r="R1458" s="43"/>
      <c r="S1458" s="43"/>
      <c r="T1458" s="43"/>
    </row>
    <row r="1459" spans="1:21" ht="15" hidden="1" customHeight="1" x14ac:dyDescent="0.25">
      <c r="A1459" s="74">
        <v>1450</v>
      </c>
      <c r="B1459" s="74" t="s">
        <v>22</v>
      </c>
      <c r="C1459" s="43" t="s">
        <v>3144</v>
      </c>
      <c r="D1459" s="529"/>
      <c r="E1459" s="60"/>
      <c r="F1459" s="43" t="s">
        <v>3146</v>
      </c>
      <c r="G1459" s="87">
        <v>42401</v>
      </c>
      <c r="H1459" s="55">
        <v>42401</v>
      </c>
      <c r="I1459" s="68">
        <v>900</v>
      </c>
      <c r="J1459" s="204">
        <v>900</v>
      </c>
      <c r="K1459" s="204"/>
      <c r="L1459" s="43" t="s">
        <v>727</v>
      </c>
      <c r="M1459" s="59">
        <v>42415</v>
      </c>
      <c r="N1459" s="55">
        <v>42430</v>
      </c>
      <c r="O1459" s="313" t="s">
        <v>3147</v>
      </c>
      <c r="P1459" s="43"/>
      <c r="Q1459" s="43"/>
      <c r="R1459" s="43"/>
      <c r="S1459" s="43"/>
      <c r="T1459" s="43" t="s">
        <v>1</v>
      </c>
    </row>
    <row r="1460" spans="1:21" ht="15" hidden="1" customHeight="1" x14ac:dyDescent="0.25">
      <c r="A1460" s="74">
        <v>1451</v>
      </c>
      <c r="B1460" s="74" t="s">
        <v>3148</v>
      </c>
      <c r="C1460" s="43" t="s">
        <v>3149</v>
      </c>
      <c r="D1460" s="529"/>
      <c r="E1460" s="60"/>
      <c r="F1460" s="43" t="s">
        <v>3150</v>
      </c>
      <c r="G1460" s="87">
        <v>42399</v>
      </c>
      <c r="H1460" s="55">
        <v>42399</v>
      </c>
      <c r="I1460" s="68">
        <v>1795</v>
      </c>
      <c r="J1460" s="204">
        <v>1795</v>
      </c>
      <c r="K1460" s="204"/>
      <c r="L1460" s="43" t="s">
        <v>727</v>
      </c>
      <c r="M1460" s="59">
        <v>42415</v>
      </c>
      <c r="N1460" s="55">
        <v>42446</v>
      </c>
      <c r="O1460" s="313" t="s">
        <v>3151</v>
      </c>
      <c r="P1460" s="43"/>
      <c r="Q1460" s="43"/>
      <c r="R1460" s="43"/>
      <c r="S1460" s="43"/>
      <c r="T1460" s="43" t="s">
        <v>1</v>
      </c>
    </row>
    <row r="1461" spans="1:21" ht="15" hidden="1" customHeight="1" x14ac:dyDescent="0.25">
      <c r="A1461" s="74">
        <v>1452</v>
      </c>
      <c r="B1461" s="74" t="s">
        <v>427</v>
      </c>
      <c r="C1461" s="43" t="s">
        <v>3154</v>
      </c>
      <c r="D1461" s="529"/>
      <c r="E1461" s="60"/>
      <c r="F1461" s="43" t="s">
        <v>3155</v>
      </c>
      <c r="G1461" s="87">
        <v>42400</v>
      </c>
      <c r="H1461" s="55">
        <v>42400</v>
      </c>
      <c r="I1461" s="68">
        <v>147</v>
      </c>
      <c r="J1461" s="204">
        <v>176.4</v>
      </c>
      <c r="K1461" s="204"/>
      <c r="L1461" s="43" t="s">
        <v>727</v>
      </c>
      <c r="M1461" s="59">
        <v>42444</v>
      </c>
      <c r="N1461" s="55">
        <v>42481</v>
      </c>
      <c r="O1461" s="313" t="s">
        <v>3156</v>
      </c>
      <c r="P1461" s="43"/>
      <c r="Q1461" s="43"/>
      <c r="R1461" s="43"/>
      <c r="S1461" s="43"/>
      <c r="T1461" s="43"/>
    </row>
    <row r="1462" spans="1:21" ht="15" hidden="1" customHeight="1" x14ac:dyDescent="0.25">
      <c r="A1462" s="74">
        <v>1453</v>
      </c>
      <c r="B1462" s="74" t="s">
        <v>4304</v>
      </c>
      <c r="C1462" s="43">
        <v>133</v>
      </c>
      <c r="D1462" s="529"/>
      <c r="E1462" s="60"/>
      <c r="F1462" s="43" t="s">
        <v>3228</v>
      </c>
      <c r="G1462" s="87">
        <v>42404</v>
      </c>
      <c r="H1462" s="55">
        <v>42404</v>
      </c>
      <c r="I1462" s="68">
        <v>540</v>
      </c>
      <c r="J1462" s="204">
        <v>540</v>
      </c>
      <c r="K1462" s="204"/>
      <c r="L1462" s="43" t="s">
        <v>727</v>
      </c>
      <c r="M1462" s="59">
        <v>42433</v>
      </c>
      <c r="N1462" s="55">
        <v>42446</v>
      </c>
      <c r="O1462" s="313" t="s">
        <v>3158</v>
      </c>
      <c r="P1462" s="43"/>
      <c r="Q1462" s="43"/>
      <c r="R1462" s="43"/>
      <c r="S1462" s="43"/>
      <c r="T1462" s="43" t="s">
        <v>1</v>
      </c>
    </row>
    <row r="1463" spans="1:21" ht="15" hidden="1" customHeight="1" x14ac:dyDescent="0.25">
      <c r="A1463" s="74">
        <v>1454</v>
      </c>
      <c r="B1463" s="74" t="s">
        <v>1394</v>
      </c>
      <c r="C1463" s="43" t="s">
        <v>3159</v>
      </c>
      <c r="D1463" s="529"/>
      <c r="E1463" s="60"/>
      <c r="F1463" s="43" t="s">
        <v>3160</v>
      </c>
      <c r="G1463" s="87">
        <v>42403</v>
      </c>
      <c r="H1463" s="55">
        <v>42403</v>
      </c>
      <c r="I1463" s="137">
        <f>0.89319*J1463</f>
        <v>10279.902348000001</v>
      </c>
      <c r="J1463" s="381">
        <v>11509.2</v>
      </c>
      <c r="K1463" s="381"/>
      <c r="L1463" s="43" t="s">
        <v>16</v>
      </c>
      <c r="M1463" s="59">
        <v>42429</v>
      </c>
      <c r="N1463" s="55">
        <v>42447</v>
      </c>
      <c r="O1463" s="313" t="s">
        <v>3161</v>
      </c>
      <c r="P1463" s="43"/>
      <c r="Q1463" s="43"/>
      <c r="R1463" s="43"/>
      <c r="S1463" s="43"/>
      <c r="T1463" s="43"/>
      <c r="U1463" s="66" t="s">
        <v>1</v>
      </c>
    </row>
    <row r="1464" spans="1:21" ht="30" hidden="1" customHeight="1" x14ac:dyDescent="0.25">
      <c r="A1464" s="74">
        <v>1455</v>
      </c>
      <c r="B1464" s="74" t="s">
        <v>2347</v>
      </c>
      <c r="C1464" s="43" t="s">
        <v>3162</v>
      </c>
      <c r="D1464" s="529" t="s">
        <v>3164</v>
      </c>
      <c r="E1464" s="60"/>
      <c r="F1464" s="43" t="s">
        <v>3020</v>
      </c>
      <c r="G1464" s="87">
        <v>42402</v>
      </c>
      <c r="H1464" s="55">
        <v>42402</v>
      </c>
      <c r="I1464" s="68">
        <v>96.48</v>
      </c>
      <c r="J1464" s="204">
        <v>115.78</v>
      </c>
      <c r="K1464" s="204"/>
      <c r="L1464" s="43" t="s">
        <v>727</v>
      </c>
      <c r="M1464" s="59">
        <v>42475</v>
      </c>
      <c r="N1464" s="55">
        <v>42506</v>
      </c>
      <c r="O1464" s="313" t="s">
        <v>3165</v>
      </c>
      <c r="P1464" s="43"/>
      <c r="Q1464" s="43"/>
      <c r="R1464" s="43"/>
      <c r="S1464" s="43"/>
      <c r="T1464" s="43" t="s">
        <v>1</v>
      </c>
    </row>
    <row r="1465" spans="1:21" ht="15" hidden="1" customHeight="1" x14ac:dyDescent="0.25">
      <c r="A1465" s="74">
        <v>1456</v>
      </c>
      <c r="B1465" s="74" t="s">
        <v>441</v>
      </c>
      <c r="C1465" s="43">
        <v>135596</v>
      </c>
      <c r="D1465" s="529"/>
      <c r="E1465" s="60"/>
      <c r="F1465" s="43" t="s">
        <v>3166</v>
      </c>
      <c r="G1465" s="87">
        <v>42397</v>
      </c>
      <c r="H1465" s="55">
        <v>42397</v>
      </c>
      <c r="I1465" s="68">
        <v>429.35</v>
      </c>
      <c r="J1465" s="204">
        <v>515.22</v>
      </c>
      <c r="K1465" s="204"/>
      <c r="L1465" s="43" t="s">
        <v>727</v>
      </c>
      <c r="M1465" s="59">
        <v>42429</v>
      </c>
      <c r="N1465" s="55">
        <v>42481</v>
      </c>
      <c r="O1465" s="313" t="s">
        <v>3167</v>
      </c>
      <c r="P1465" s="49">
        <v>515.22</v>
      </c>
      <c r="Q1465" s="49"/>
      <c r="R1465" s="49"/>
      <c r="S1465" s="43"/>
      <c r="T1465" s="43"/>
    </row>
    <row r="1466" spans="1:21" ht="45" hidden="1" customHeight="1" x14ac:dyDescent="0.25">
      <c r="A1466" s="74">
        <v>1457</v>
      </c>
      <c r="B1466" s="74" t="s">
        <v>84</v>
      </c>
      <c r="C1466" s="43">
        <v>144019</v>
      </c>
      <c r="D1466" s="529"/>
      <c r="E1466" s="60"/>
      <c r="F1466" s="146" t="s">
        <v>3168</v>
      </c>
      <c r="G1466" s="87">
        <v>42405</v>
      </c>
      <c r="H1466" s="55">
        <v>42405</v>
      </c>
      <c r="I1466" s="137">
        <f>1.299*J1466</f>
        <v>214.33499999999998</v>
      </c>
      <c r="J1466" s="208">
        <v>165</v>
      </c>
      <c r="K1466" s="208"/>
      <c r="L1466" s="43" t="s">
        <v>727</v>
      </c>
      <c r="M1466" s="59">
        <v>42429</v>
      </c>
      <c r="N1466" s="44">
        <v>42468</v>
      </c>
      <c r="O1466" s="313" t="s">
        <v>3864</v>
      </c>
      <c r="P1466" s="43"/>
      <c r="Q1466" s="43"/>
      <c r="R1466" s="43"/>
      <c r="S1466" s="43"/>
      <c r="T1466" s="43" t="s">
        <v>1</v>
      </c>
    </row>
    <row r="1467" spans="1:21" ht="30" hidden="1" customHeight="1" x14ac:dyDescent="0.25">
      <c r="A1467" s="74">
        <v>1458</v>
      </c>
      <c r="B1467" s="74" t="s">
        <v>2411</v>
      </c>
      <c r="C1467" s="43">
        <v>28</v>
      </c>
      <c r="D1467" s="529"/>
      <c r="E1467" s="60"/>
      <c r="F1467" s="43" t="s">
        <v>3169</v>
      </c>
      <c r="G1467" s="87">
        <v>42404</v>
      </c>
      <c r="H1467" s="55">
        <v>42404</v>
      </c>
      <c r="I1467" s="68">
        <v>110</v>
      </c>
      <c r="J1467" s="204">
        <v>110</v>
      </c>
      <c r="K1467" s="204"/>
      <c r="L1467" s="43" t="s">
        <v>16</v>
      </c>
      <c r="M1467" s="59">
        <v>42415</v>
      </c>
      <c r="N1467" s="55">
        <v>42415</v>
      </c>
      <c r="O1467" s="313" t="s">
        <v>3170</v>
      </c>
      <c r="P1467" s="43"/>
      <c r="Q1467" s="43"/>
      <c r="R1467" s="43"/>
      <c r="S1467" s="43"/>
      <c r="T1467" s="43"/>
    </row>
    <row r="1468" spans="1:21" ht="30" hidden="1" customHeight="1" x14ac:dyDescent="0.25">
      <c r="A1468" s="74">
        <v>1459</v>
      </c>
      <c r="B1468" s="74" t="s">
        <v>3648</v>
      </c>
      <c r="C1468" s="43" t="s">
        <v>3171</v>
      </c>
      <c r="D1468" s="529"/>
      <c r="E1468" s="60"/>
      <c r="F1468" s="43" t="s">
        <v>2344</v>
      </c>
      <c r="G1468" s="87">
        <v>42400</v>
      </c>
      <c r="H1468" s="55">
        <v>42400</v>
      </c>
      <c r="I1468" s="68">
        <v>24910</v>
      </c>
      <c r="J1468" s="204">
        <v>24910</v>
      </c>
      <c r="K1468" s="204"/>
      <c r="L1468" s="43" t="s">
        <v>727</v>
      </c>
      <c r="M1468" s="59">
        <v>42429</v>
      </c>
      <c r="N1468" s="55">
        <v>42530</v>
      </c>
      <c r="O1468" s="313" t="s">
        <v>3172</v>
      </c>
      <c r="P1468" s="43"/>
      <c r="Q1468" s="43"/>
      <c r="R1468" s="43"/>
      <c r="S1468" s="43"/>
      <c r="T1468" s="43"/>
    </row>
    <row r="1469" spans="1:21" ht="15" hidden="1" customHeight="1" x14ac:dyDescent="0.25">
      <c r="A1469" s="74">
        <v>1460</v>
      </c>
      <c r="B1469" s="74" t="s">
        <v>180</v>
      </c>
      <c r="C1469" s="43">
        <v>43298080</v>
      </c>
      <c r="D1469" s="529"/>
      <c r="E1469" s="60"/>
      <c r="F1469" s="43" t="s">
        <v>3175</v>
      </c>
      <c r="G1469" s="87">
        <v>42404</v>
      </c>
      <c r="H1469" s="55">
        <v>42404</v>
      </c>
      <c r="I1469" s="68">
        <v>272.18</v>
      </c>
      <c r="J1469" s="204">
        <v>287.01</v>
      </c>
      <c r="K1469" s="204"/>
      <c r="L1469" s="43" t="s">
        <v>34</v>
      </c>
      <c r="M1469" s="59">
        <v>42415</v>
      </c>
      <c r="N1469" s="55" t="s">
        <v>20</v>
      </c>
      <c r="O1469" s="313" t="s">
        <v>3176</v>
      </c>
      <c r="P1469" s="43"/>
      <c r="Q1469" s="43"/>
      <c r="R1469" s="43"/>
      <c r="S1469" s="43"/>
      <c r="T1469" s="43"/>
    </row>
    <row r="1470" spans="1:21" ht="15" hidden="1" customHeight="1" x14ac:dyDescent="0.25">
      <c r="A1470" s="74">
        <v>1461</v>
      </c>
      <c r="B1470" s="74" t="s">
        <v>67</v>
      </c>
      <c r="C1470" s="43">
        <v>7000010997</v>
      </c>
      <c r="D1470" s="529" t="s">
        <v>3212</v>
      </c>
      <c r="E1470" s="60"/>
      <c r="F1470" s="43" t="s">
        <v>3177</v>
      </c>
      <c r="G1470" s="87">
        <v>42405</v>
      </c>
      <c r="H1470" s="55">
        <v>42405</v>
      </c>
      <c r="I1470" s="68">
        <v>577.66999999999996</v>
      </c>
      <c r="J1470" s="204">
        <v>693.2</v>
      </c>
      <c r="K1470" s="204"/>
      <c r="L1470" s="43" t="s">
        <v>727</v>
      </c>
      <c r="M1470" s="59">
        <v>42460</v>
      </c>
      <c r="N1470" s="55">
        <v>42468</v>
      </c>
      <c r="O1470" s="313" t="s">
        <v>3178</v>
      </c>
      <c r="P1470" s="43"/>
      <c r="Q1470" s="43"/>
      <c r="R1470" s="43"/>
      <c r="S1470" s="43"/>
      <c r="T1470" s="43" t="s">
        <v>1</v>
      </c>
    </row>
    <row r="1471" spans="1:21" ht="15" hidden="1" customHeight="1" x14ac:dyDescent="0.25">
      <c r="A1471" s="74">
        <v>1462</v>
      </c>
      <c r="B1471" s="74" t="s">
        <v>1665</v>
      </c>
      <c r="C1471" s="43" t="s">
        <v>3179</v>
      </c>
      <c r="D1471" s="529"/>
      <c r="E1471" s="60"/>
      <c r="F1471" s="43" t="s">
        <v>3180</v>
      </c>
      <c r="G1471" s="87">
        <v>42408</v>
      </c>
      <c r="H1471" s="55">
        <v>42408</v>
      </c>
      <c r="I1471" s="68">
        <v>12324</v>
      </c>
      <c r="J1471" s="204">
        <v>12324</v>
      </c>
      <c r="K1471" s="204"/>
      <c r="L1471" s="43" t="s">
        <v>727</v>
      </c>
      <c r="M1471" s="59">
        <v>42460</v>
      </c>
      <c r="N1471" s="55">
        <v>42530</v>
      </c>
      <c r="O1471" s="313" t="s">
        <v>3181</v>
      </c>
      <c r="P1471" s="43"/>
      <c r="Q1471" s="43"/>
      <c r="R1471" s="43"/>
      <c r="S1471" s="43"/>
      <c r="T1471" s="43"/>
    </row>
    <row r="1472" spans="1:21" ht="15" hidden="1" customHeight="1" x14ac:dyDescent="0.25">
      <c r="A1472" s="74">
        <v>1463</v>
      </c>
      <c r="B1472" s="74" t="s">
        <v>95</v>
      </c>
      <c r="C1472" s="43" t="s">
        <v>3182</v>
      </c>
      <c r="D1472" s="529"/>
      <c r="E1472" s="60"/>
      <c r="F1472" s="43" t="s">
        <v>3183</v>
      </c>
      <c r="G1472" s="87">
        <v>42401</v>
      </c>
      <c r="H1472" s="55">
        <v>42401</v>
      </c>
      <c r="I1472" s="68">
        <v>37.33</v>
      </c>
      <c r="J1472" s="204">
        <v>44.8</v>
      </c>
      <c r="K1472" s="204"/>
      <c r="L1472" s="43" t="s">
        <v>34</v>
      </c>
      <c r="M1472" s="59">
        <v>42431</v>
      </c>
      <c r="N1472" s="55" t="s">
        <v>20</v>
      </c>
      <c r="O1472" s="313" t="s">
        <v>3184</v>
      </c>
      <c r="P1472" s="43"/>
      <c r="Q1472" s="43"/>
      <c r="R1472" s="43"/>
      <c r="S1472" s="43"/>
      <c r="T1472" s="43" t="s">
        <v>1</v>
      </c>
    </row>
    <row r="1473" spans="1:21" ht="15" hidden="1" customHeight="1" x14ac:dyDescent="0.25">
      <c r="A1473" s="74">
        <v>1464</v>
      </c>
      <c r="B1473" s="74" t="s">
        <v>1804</v>
      </c>
      <c r="C1473" s="43">
        <v>20160006</v>
      </c>
      <c r="D1473" s="529"/>
      <c r="E1473" s="60"/>
      <c r="F1473" s="43" t="s">
        <v>5674</v>
      </c>
      <c r="G1473" s="87">
        <v>42397</v>
      </c>
      <c r="H1473" s="55">
        <v>42397</v>
      </c>
      <c r="I1473" s="68">
        <v>1470</v>
      </c>
      <c r="J1473" s="204">
        <v>1764</v>
      </c>
      <c r="K1473" s="204"/>
      <c r="L1473" s="43" t="s">
        <v>727</v>
      </c>
      <c r="M1473" s="59">
        <v>42444</v>
      </c>
      <c r="N1473" s="55">
        <v>42486</v>
      </c>
      <c r="O1473" s="313" t="s">
        <v>3185</v>
      </c>
      <c r="P1473" s="43"/>
      <c r="Q1473" s="43"/>
      <c r="R1473" s="43"/>
      <c r="S1473" s="43"/>
      <c r="T1473" s="43"/>
    </row>
    <row r="1474" spans="1:21" ht="30" hidden="1" customHeight="1" x14ac:dyDescent="0.25">
      <c r="A1474" s="74">
        <v>1465</v>
      </c>
      <c r="B1474" s="74" t="s">
        <v>1442</v>
      </c>
      <c r="C1474" s="43">
        <v>160102042</v>
      </c>
      <c r="D1474" s="529"/>
      <c r="E1474" s="60"/>
      <c r="F1474" s="43" t="s">
        <v>3186</v>
      </c>
      <c r="G1474" s="87">
        <v>42400</v>
      </c>
      <c r="H1474" s="55">
        <v>42400</v>
      </c>
      <c r="I1474" s="68">
        <v>21706.02</v>
      </c>
      <c r="J1474" s="204">
        <v>21706.02</v>
      </c>
      <c r="K1474" s="204"/>
      <c r="L1474" s="43" t="s">
        <v>727</v>
      </c>
      <c r="M1474" s="59">
        <v>42460</v>
      </c>
      <c r="N1474" s="55">
        <v>42500</v>
      </c>
      <c r="O1474" s="313" t="s">
        <v>3187</v>
      </c>
      <c r="P1474" s="43"/>
      <c r="Q1474" s="43"/>
      <c r="R1474" s="43"/>
      <c r="S1474" s="43"/>
      <c r="T1474" s="43"/>
    </row>
    <row r="1475" spans="1:21" ht="30" hidden="1" customHeight="1" x14ac:dyDescent="0.25">
      <c r="A1475" s="74">
        <v>1466</v>
      </c>
      <c r="B1475" s="74" t="s">
        <v>4307</v>
      </c>
      <c r="C1475" s="43" t="s">
        <v>3656</v>
      </c>
      <c r="D1475" s="529"/>
      <c r="E1475" s="60"/>
      <c r="F1475" s="43" t="s">
        <v>3188</v>
      </c>
      <c r="G1475" s="87">
        <v>42405</v>
      </c>
      <c r="H1475" s="55">
        <v>42405</v>
      </c>
      <c r="I1475" s="68">
        <v>2250</v>
      </c>
      <c r="J1475" s="204">
        <v>2700</v>
      </c>
      <c r="K1475" s="204"/>
      <c r="L1475" s="43" t="s">
        <v>727</v>
      </c>
      <c r="M1475" s="59">
        <v>42429</v>
      </c>
      <c r="N1475" s="55">
        <v>42486</v>
      </c>
      <c r="O1475" s="313" t="s">
        <v>3189</v>
      </c>
      <c r="P1475" s="43"/>
      <c r="Q1475" s="43"/>
      <c r="R1475" s="43"/>
      <c r="S1475" s="43"/>
      <c r="T1475" s="43"/>
    </row>
    <row r="1476" spans="1:21" ht="15" hidden="1" customHeight="1" x14ac:dyDescent="0.25">
      <c r="A1476" s="74">
        <v>1467</v>
      </c>
      <c r="B1476" s="74" t="s">
        <v>905</v>
      </c>
      <c r="C1476" s="43" t="s">
        <v>3190</v>
      </c>
      <c r="D1476" s="529" t="s">
        <v>3191</v>
      </c>
      <c r="E1476" s="60"/>
      <c r="F1476" s="43" t="s">
        <v>3195</v>
      </c>
      <c r="G1476" s="87">
        <v>42408</v>
      </c>
      <c r="H1476" s="55">
        <v>42408</v>
      </c>
      <c r="I1476" s="68">
        <v>415.56</v>
      </c>
      <c r="J1476" s="204">
        <v>498.67</v>
      </c>
      <c r="K1476" s="204"/>
      <c r="L1476" s="43" t="s">
        <v>16</v>
      </c>
      <c r="M1476" s="59">
        <v>42438</v>
      </c>
      <c r="N1476" s="55">
        <v>42466</v>
      </c>
      <c r="O1476" s="313" t="s">
        <v>3192</v>
      </c>
      <c r="P1476" s="43"/>
      <c r="Q1476" s="49">
        <v>498.67</v>
      </c>
      <c r="R1476" s="49"/>
      <c r="S1476" s="43"/>
      <c r="T1476" s="43"/>
    </row>
    <row r="1477" spans="1:21" ht="15" hidden="1" customHeight="1" x14ac:dyDescent="0.25">
      <c r="A1477" s="74">
        <v>1468</v>
      </c>
      <c r="B1477" s="74" t="s">
        <v>5227</v>
      </c>
      <c r="C1477" s="43" t="s">
        <v>3196</v>
      </c>
      <c r="D1477" s="529"/>
      <c r="E1477" s="60"/>
      <c r="F1477" s="43" t="s">
        <v>3197</v>
      </c>
      <c r="G1477" s="87">
        <v>42401</v>
      </c>
      <c r="H1477" s="55">
        <v>42401</v>
      </c>
      <c r="I1477" s="68">
        <v>62.53</v>
      </c>
      <c r="J1477" s="204">
        <v>75.03</v>
      </c>
      <c r="K1477" s="204"/>
      <c r="L1477" s="43" t="s">
        <v>601</v>
      </c>
      <c r="M1477" s="59">
        <v>42405</v>
      </c>
      <c r="N1477" s="55" t="s">
        <v>20</v>
      </c>
      <c r="O1477" s="313" t="s">
        <v>3198</v>
      </c>
      <c r="P1477" s="43"/>
      <c r="Q1477" s="43"/>
      <c r="R1477" s="43"/>
      <c r="S1477" s="43"/>
      <c r="T1477" s="43"/>
    </row>
    <row r="1478" spans="1:21" ht="45" hidden="1" customHeight="1" x14ac:dyDescent="0.25">
      <c r="A1478" s="74">
        <v>1469</v>
      </c>
      <c r="B1478" s="74" t="s">
        <v>4306</v>
      </c>
      <c r="C1478" s="43">
        <v>2016278890</v>
      </c>
      <c r="D1478" s="529"/>
      <c r="E1478" s="60"/>
      <c r="F1478" s="43" t="s">
        <v>3199</v>
      </c>
      <c r="G1478" s="87">
        <v>42402</v>
      </c>
      <c r="H1478" s="55">
        <v>42402</v>
      </c>
      <c r="I1478" s="68">
        <v>550</v>
      </c>
      <c r="J1478" s="204">
        <v>660</v>
      </c>
      <c r="K1478" s="204"/>
      <c r="L1478" s="43" t="s">
        <v>727</v>
      </c>
      <c r="M1478" s="59">
        <v>42460</v>
      </c>
      <c r="N1478" s="55">
        <v>42494</v>
      </c>
      <c r="O1478" s="313" t="s">
        <v>3200</v>
      </c>
      <c r="P1478" s="43"/>
      <c r="Q1478" s="43"/>
      <c r="R1478" s="43"/>
      <c r="S1478" s="43"/>
      <c r="T1478" s="43"/>
    </row>
    <row r="1479" spans="1:21" ht="15" hidden="1" customHeight="1" x14ac:dyDescent="0.25">
      <c r="A1479" s="77">
        <v>1470</v>
      </c>
      <c r="B1479" s="77" t="s">
        <v>3660</v>
      </c>
      <c r="C1479" s="43" t="s">
        <v>3379</v>
      </c>
      <c r="D1479" s="529"/>
      <c r="E1479" s="60"/>
      <c r="F1479" s="43" t="s">
        <v>3380</v>
      </c>
      <c r="G1479" s="87">
        <v>42438</v>
      </c>
      <c r="H1479" s="55">
        <v>42438</v>
      </c>
      <c r="I1479" s="68">
        <v>6900</v>
      </c>
      <c r="J1479" s="411">
        <v>6900</v>
      </c>
      <c r="K1479" s="411"/>
      <c r="L1479" s="43" t="s">
        <v>727</v>
      </c>
      <c r="M1479" s="59">
        <v>42444</v>
      </c>
      <c r="N1479" s="55">
        <v>42446</v>
      </c>
      <c r="O1479" s="313" t="s">
        <v>3381</v>
      </c>
      <c r="P1479" s="43"/>
      <c r="Q1479" s="43"/>
      <c r="R1479" s="43"/>
      <c r="S1479" s="43"/>
      <c r="T1479" s="43" t="s">
        <v>1</v>
      </c>
    </row>
    <row r="1480" spans="1:21" s="69" customFormat="1" ht="15" hidden="1" customHeight="1" x14ac:dyDescent="0.25">
      <c r="A1480" s="74">
        <v>1471</v>
      </c>
      <c r="B1480" s="74" t="s">
        <v>4204</v>
      </c>
      <c r="C1480" s="62">
        <v>160018</v>
      </c>
      <c r="D1480" s="529" t="s">
        <v>3205</v>
      </c>
      <c r="E1480" s="60"/>
      <c r="F1480" s="43" t="s">
        <v>3206</v>
      </c>
      <c r="G1480" s="87">
        <v>42415</v>
      </c>
      <c r="H1480" s="55">
        <v>42415</v>
      </c>
      <c r="I1480" s="68">
        <v>510</v>
      </c>
      <c r="J1480" s="204">
        <v>538.04999999999995</v>
      </c>
      <c r="K1480" s="204"/>
      <c r="L1480" s="43" t="s">
        <v>727</v>
      </c>
      <c r="M1480" s="59" t="s">
        <v>25</v>
      </c>
      <c r="N1480" s="55">
        <v>42430</v>
      </c>
      <c r="O1480" s="313" t="s">
        <v>3217</v>
      </c>
      <c r="P1480" s="43"/>
      <c r="Q1480" s="43"/>
      <c r="R1480" s="43"/>
      <c r="S1480" s="43"/>
      <c r="T1480" s="43" t="s">
        <v>1</v>
      </c>
    </row>
    <row r="1481" spans="1:21" ht="30" hidden="1" customHeight="1" x14ac:dyDescent="0.25">
      <c r="A1481" s="542">
        <v>1472</v>
      </c>
      <c r="B1481" s="542" t="s">
        <v>4308</v>
      </c>
      <c r="C1481" s="542">
        <v>983458</v>
      </c>
      <c r="D1481" s="606" t="s">
        <v>3208</v>
      </c>
      <c r="E1481" s="543"/>
      <c r="F1481" s="541" t="s">
        <v>3207</v>
      </c>
      <c r="G1481" s="544">
        <v>42422</v>
      </c>
      <c r="H1481" s="545">
        <v>42422</v>
      </c>
      <c r="I1481" s="546">
        <f>34.2+26</f>
        <v>60.2</v>
      </c>
      <c r="J1481" s="547">
        <v>72.239999999999995</v>
      </c>
      <c r="K1481" s="547"/>
      <c r="L1481" s="541" t="s">
        <v>727</v>
      </c>
      <c r="M1481" s="545" t="s">
        <v>25</v>
      </c>
      <c r="N1481" s="545">
        <v>42417</v>
      </c>
      <c r="O1481" s="313" t="s">
        <v>3905</v>
      </c>
      <c r="P1481" s="541"/>
      <c r="Q1481" s="627">
        <v>72.239999999999995</v>
      </c>
      <c r="R1481" s="627"/>
      <c r="S1481" s="541"/>
      <c r="T1481" s="541"/>
    </row>
    <row r="1482" spans="1:21" s="69" customFormat="1" ht="30" hidden="1" customHeight="1" x14ac:dyDescent="0.25">
      <c r="A1482" s="142">
        <v>1473</v>
      </c>
      <c r="B1482" s="74" t="s">
        <v>2411</v>
      </c>
      <c r="C1482" s="62">
        <v>30</v>
      </c>
      <c r="D1482" s="596"/>
      <c r="E1482" s="120"/>
      <c r="F1482" s="62" t="s">
        <v>3272</v>
      </c>
      <c r="G1482" s="729">
        <v>42423</v>
      </c>
      <c r="H1482" s="122">
        <v>42423</v>
      </c>
      <c r="I1482" s="68">
        <f>55*2</f>
        <v>110</v>
      </c>
      <c r="J1482" s="379">
        <f>55*2</f>
        <v>110</v>
      </c>
      <c r="K1482" s="379"/>
      <c r="L1482" s="62" t="s">
        <v>16</v>
      </c>
      <c r="M1482" s="122">
        <v>42429</v>
      </c>
      <c r="N1482" s="122">
        <v>42415</v>
      </c>
      <c r="O1482" s="313" t="s">
        <v>3273</v>
      </c>
      <c r="P1482" s="62"/>
      <c r="Q1482" s="62"/>
      <c r="R1482" s="62"/>
      <c r="S1482" s="62"/>
      <c r="T1482" s="62"/>
    </row>
    <row r="1483" spans="1:21" ht="30" hidden="1" customHeight="1" x14ac:dyDescent="0.25">
      <c r="A1483" s="74">
        <v>1474</v>
      </c>
      <c r="B1483" s="74" t="s">
        <v>1442</v>
      </c>
      <c r="C1483" s="43">
        <v>151101965</v>
      </c>
      <c r="D1483" s="529"/>
      <c r="E1483" s="60"/>
      <c r="F1483" s="43" t="s">
        <v>3209</v>
      </c>
      <c r="G1483" s="87">
        <v>42338</v>
      </c>
      <c r="H1483" s="55">
        <v>42338</v>
      </c>
      <c r="I1483" s="68">
        <v>22286.6</v>
      </c>
      <c r="J1483" s="204">
        <v>22286.6</v>
      </c>
      <c r="K1483" s="204"/>
      <c r="L1483" s="43" t="s">
        <v>16</v>
      </c>
      <c r="M1483" s="59">
        <v>42399</v>
      </c>
      <c r="N1483" s="55">
        <v>42415</v>
      </c>
      <c r="O1483" s="313" t="s">
        <v>3210</v>
      </c>
      <c r="P1483" s="43"/>
      <c r="Q1483" s="43"/>
      <c r="R1483" s="43"/>
      <c r="S1483" s="43"/>
      <c r="T1483" s="43"/>
    </row>
    <row r="1484" spans="1:21" ht="15" hidden="1" customHeight="1" x14ac:dyDescent="0.25">
      <c r="A1484" s="74">
        <v>1475</v>
      </c>
      <c r="B1484" s="74" t="s">
        <v>67</v>
      </c>
      <c r="C1484" s="43">
        <v>7000013388</v>
      </c>
      <c r="D1484" s="529" t="s">
        <v>3211</v>
      </c>
      <c r="E1484" s="60"/>
      <c r="F1484" s="43" t="s">
        <v>3177</v>
      </c>
      <c r="G1484" s="87">
        <v>42415</v>
      </c>
      <c r="H1484" s="55">
        <v>42415</v>
      </c>
      <c r="I1484" s="68">
        <v>5</v>
      </c>
      <c r="J1484" s="204">
        <v>6</v>
      </c>
      <c r="K1484" s="204"/>
      <c r="L1484" s="43" t="s">
        <v>727</v>
      </c>
      <c r="M1484" s="59">
        <v>42460</v>
      </c>
      <c r="N1484" s="55">
        <v>42468</v>
      </c>
      <c r="O1484" s="313" t="s">
        <v>3213</v>
      </c>
      <c r="P1484" s="43"/>
      <c r="Q1484" s="43"/>
      <c r="R1484" s="43"/>
      <c r="S1484" s="43"/>
      <c r="T1484" s="43" t="s">
        <v>1</v>
      </c>
    </row>
    <row r="1485" spans="1:21" ht="15" hidden="1" customHeight="1" x14ac:dyDescent="0.25">
      <c r="A1485" s="74">
        <v>1476</v>
      </c>
      <c r="B1485" s="74" t="s">
        <v>84</v>
      </c>
      <c r="C1485" s="43">
        <v>144185</v>
      </c>
      <c r="D1485" s="529"/>
      <c r="E1485" s="60"/>
      <c r="F1485" s="43" t="s">
        <v>3214</v>
      </c>
      <c r="G1485" s="87">
        <v>42416</v>
      </c>
      <c r="H1485" s="55">
        <v>42416</v>
      </c>
      <c r="I1485" s="137">
        <f>1.28457*J1485</f>
        <v>44.959949999999999</v>
      </c>
      <c r="J1485" s="208">
        <v>35</v>
      </c>
      <c r="K1485" s="208"/>
      <c r="L1485" s="43" t="s">
        <v>727</v>
      </c>
      <c r="M1485" s="59">
        <v>42444</v>
      </c>
      <c r="N1485" s="44">
        <v>42468</v>
      </c>
      <c r="O1485" s="313" t="s">
        <v>3865</v>
      </c>
      <c r="P1485" s="43"/>
      <c r="Q1485" s="43"/>
      <c r="R1485" s="43"/>
      <c r="S1485" s="43"/>
      <c r="T1485" s="43" t="s">
        <v>1</v>
      </c>
    </row>
    <row r="1486" spans="1:21" ht="30" hidden="1" customHeight="1" x14ac:dyDescent="0.25">
      <c r="A1486" s="74">
        <v>1477</v>
      </c>
      <c r="B1486" s="74" t="s">
        <v>4299</v>
      </c>
      <c r="C1486" s="43" t="s">
        <v>3218</v>
      </c>
      <c r="D1486" s="529"/>
      <c r="E1486" s="60"/>
      <c r="F1486" s="43" t="s">
        <v>3219</v>
      </c>
      <c r="G1486" s="87">
        <v>42404</v>
      </c>
      <c r="H1486" s="55">
        <v>42404</v>
      </c>
      <c r="I1486" s="68">
        <v>831.82</v>
      </c>
      <c r="J1486" s="204">
        <v>915</v>
      </c>
      <c r="K1486" s="204"/>
      <c r="L1486" s="43" t="s">
        <v>727</v>
      </c>
      <c r="M1486" s="59">
        <v>42404</v>
      </c>
      <c r="N1486" s="55">
        <v>42417</v>
      </c>
      <c r="O1486" s="313" t="s">
        <v>3220</v>
      </c>
      <c r="P1486" s="43"/>
      <c r="Q1486" s="43"/>
      <c r="R1486" s="43"/>
      <c r="S1486" s="43"/>
      <c r="T1486" s="43" t="s">
        <v>1</v>
      </c>
    </row>
    <row r="1487" spans="1:21" ht="15" hidden="1" customHeight="1" x14ac:dyDescent="0.25">
      <c r="A1487" s="74">
        <v>1478</v>
      </c>
      <c r="B1487" s="74" t="s">
        <v>1408</v>
      </c>
      <c r="C1487" s="43" t="s">
        <v>3221</v>
      </c>
      <c r="D1487" s="529"/>
      <c r="E1487" s="60"/>
      <c r="F1487" s="43" t="s">
        <v>3223</v>
      </c>
      <c r="G1487" s="87">
        <v>42417</v>
      </c>
      <c r="H1487" s="55">
        <v>42417</v>
      </c>
      <c r="I1487" s="137">
        <f>0.8984 *J1487</f>
        <v>3373.9411999999998</v>
      </c>
      <c r="J1487" s="381">
        <v>3755.5</v>
      </c>
      <c r="K1487" s="381"/>
      <c r="L1487" s="43" t="s">
        <v>727</v>
      </c>
      <c r="M1487" s="59">
        <v>42429</v>
      </c>
      <c r="N1487" s="55">
        <v>42473</v>
      </c>
      <c r="O1487" s="313" t="s">
        <v>3224</v>
      </c>
      <c r="P1487" s="43"/>
      <c r="Q1487" s="43"/>
      <c r="R1487" s="43"/>
      <c r="S1487" s="43"/>
      <c r="T1487" s="43"/>
      <c r="U1487" s="66" t="s">
        <v>1</v>
      </c>
    </row>
    <row r="1488" spans="1:21" ht="15" hidden="1" customHeight="1" x14ac:dyDescent="0.25">
      <c r="A1488" s="74">
        <v>1479</v>
      </c>
      <c r="B1488" s="74" t="s">
        <v>39</v>
      </c>
      <c r="C1488" s="43" t="s">
        <v>3222</v>
      </c>
      <c r="D1488" s="529"/>
      <c r="E1488" s="60"/>
      <c r="F1488" s="43" t="s">
        <v>1715</v>
      </c>
      <c r="G1488" s="87">
        <v>42415</v>
      </c>
      <c r="H1488" s="55">
        <v>42415</v>
      </c>
      <c r="I1488" s="68">
        <v>202.81</v>
      </c>
      <c r="J1488" s="204">
        <v>243.37</v>
      </c>
      <c r="K1488" s="204"/>
      <c r="L1488" s="43" t="s">
        <v>34</v>
      </c>
      <c r="M1488" s="59">
        <v>42425</v>
      </c>
      <c r="N1488" s="55" t="s">
        <v>20</v>
      </c>
      <c r="O1488" s="313" t="s">
        <v>3225</v>
      </c>
      <c r="P1488" s="43"/>
      <c r="Q1488" s="43"/>
      <c r="R1488" s="43"/>
      <c r="S1488" s="43"/>
      <c r="T1488" s="43"/>
    </row>
    <row r="1489" spans="1:20" ht="15" hidden="1" customHeight="1" x14ac:dyDescent="0.25">
      <c r="A1489" s="74">
        <v>1480</v>
      </c>
      <c r="B1489" s="74" t="s">
        <v>67</v>
      </c>
      <c r="C1489" s="43">
        <v>7000014084</v>
      </c>
      <c r="D1489" s="529" t="s">
        <v>3262</v>
      </c>
      <c r="E1489" s="60"/>
      <c r="F1489" s="43" t="s">
        <v>3226</v>
      </c>
      <c r="G1489" s="87">
        <v>42416</v>
      </c>
      <c r="H1489" s="55">
        <v>42416</v>
      </c>
      <c r="I1489" s="68">
        <v>2257.5500000000002</v>
      </c>
      <c r="J1489" s="204">
        <v>2709.06</v>
      </c>
      <c r="K1489" s="204"/>
      <c r="L1489" s="43" t="s">
        <v>727</v>
      </c>
      <c r="M1489" s="59">
        <v>42490</v>
      </c>
      <c r="N1489" s="55">
        <v>42500</v>
      </c>
      <c r="O1489" s="313" t="s">
        <v>3229</v>
      </c>
      <c r="P1489" s="43"/>
      <c r="Q1489" s="49">
        <v>2709.06</v>
      </c>
      <c r="R1489" s="49"/>
      <c r="S1489" s="43"/>
      <c r="T1489" s="43"/>
    </row>
    <row r="1490" spans="1:20" ht="30" hidden="1" customHeight="1" x14ac:dyDescent="0.25">
      <c r="A1490" s="74">
        <v>1481</v>
      </c>
      <c r="B1490" s="74" t="s">
        <v>4317</v>
      </c>
      <c r="C1490" s="48">
        <v>160422</v>
      </c>
      <c r="D1490" s="529" t="s">
        <v>3230</v>
      </c>
      <c r="E1490" s="60"/>
      <c r="F1490" s="43" t="s">
        <v>3231</v>
      </c>
      <c r="G1490" s="87">
        <v>42429</v>
      </c>
      <c r="H1490" s="55">
        <v>42429</v>
      </c>
      <c r="I1490" s="68">
        <v>596.12</v>
      </c>
      <c r="J1490" s="204">
        <v>715.34</v>
      </c>
      <c r="K1490" s="204"/>
      <c r="L1490" s="43" t="s">
        <v>16</v>
      </c>
      <c r="M1490" s="59" t="s">
        <v>25</v>
      </c>
      <c r="N1490" s="59">
        <v>42417</v>
      </c>
      <c r="O1490" s="313" t="s">
        <v>3322</v>
      </c>
      <c r="P1490" s="43"/>
      <c r="Q1490" s="43"/>
      <c r="R1490" s="43"/>
      <c r="S1490" s="43"/>
      <c r="T1490" s="43"/>
    </row>
    <row r="1491" spans="1:20" ht="30" hidden="1" customHeight="1" x14ac:dyDescent="0.25">
      <c r="A1491" s="74">
        <v>1482</v>
      </c>
      <c r="B1491" s="74" t="s">
        <v>36</v>
      </c>
      <c r="C1491" s="43" t="s">
        <v>3243</v>
      </c>
      <c r="D1491" s="529"/>
      <c r="E1491" s="60"/>
      <c r="F1491" s="43" t="s">
        <v>3244</v>
      </c>
      <c r="G1491" s="87">
        <v>42415</v>
      </c>
      <c r="H1491" s="55">
        <v>42415</v>
      </c>
      <c r="I1491" s="68">
        <v>300.64</v>
      </c>
      <c r="J1491" s="204">
        <v>360.77</v>
      </c>
      <c r="K1491" s="204"/>
      <c r="L1491" s="43" t="s">
        <v>34</v>
      </c>
      <c r="M1491" s="59">
        <v>42425</v>
      </c>
      <c r="N1491" s="55" t="s">
        <v>20</v>
      </c>
      <c r="O1491" s="313" t="s">
        <v>3245</v>
      </c>
      <c r="P1491" s="43"/>
      <c r="Q1491" s="43"/>
      <c r="R1491" s="43"/>
      <c r="S1491" s="43"/>
      <c r="T1491" s="43"/>
    </row>
    <row r="1492" spans="1:20" ht="30" hidden="1" customHeight="1" x14ac:dyDescent="0.25">
      <c r="A1492" s="74">
        <v>1483</v>
      </c>
      <c r="B1492" s="74" t="s">
        <v>36</v>
      </c>
      <c r="C1492" s="43" t="s">
        <v>3246</v>
      </c>
      <c r="D1492" s="529"/>
      <c r="E1492" s="60"/>
      <c r="F1492" s="43" t="s">
        <v>3247</v>
      </c>
      <c r="G1492" s="87">
        <v>42415</v>
      </c>
      <c r="H1492" s="55">
        <v>42415</v>
      </c>
      <c r="I1492" s="68">
        <v>86.67</v>
      </c>
      <c r="J1492" s="204">
        <v>104</v>
      </c>
      <c r="K1492" s="204"/>
      <c r="L1492" s="43" t="s">
        <v>34</v>
      </c>
      <c r="M1492" s="59">
        <v>42425</v>
      </c>
      <c r="N1492" s="55" t="s">
        <v>20</v>
      </c>
      <c r="O1492" s="313" t="s">
        <v>3248</v>
      </c>
      <c r="P1492" s="43"/>
      <c r="Q1492" s="43"/>
      <c r="R1492" s="43"/>
      <c r="S1492" s="43"/>
      <c r="T1492" s="43"/>
    </row>
    <row r="1493" spans="1:20" ht="45" hidden="1" customHeight="1" x14ac:dyDescent="0.25">
      <c r="A1493" s="74">
        <v>1484</v>
      </c>
      <c r="B1493" s="74" t="s">
        <v>84</v>
      </c>
      <c r="C1493" s="43">
        <v>144260</v>
      </c>
      <c r="D1493" s="529"/>
      <c r="E1493" s="60"/>
      <c r="F1493" s="146" t="s">
        <v>3249</v>
      </c>
      <c r="G1493" s="87">
        <v>42419</v>
      </c>
      <c r="H1493" s="55">
        <v>42419</v>
      </c>
      <c r="I1493" s="137">
        <f>1.28458*J1493</f>
        <v>122.0351</v>
      </c>
      <c r="J1493" s="208">
        <v>95</v>
      </c>
      <c r="K1493" s="208"/>
      <c r="L1493" s="43" t="s">
        <v>727</v>
      </c>
      <c r="M1493" s="59">
        <v>42444</v>
      </c>
      <c r="N1493" s="44">
        <v>42468</v>
      </c>
      <c r="O1493" s="313" t="s">
        <v>3866</v>
      </c>
      <c r="P1493" s="43"/>
      <c r="Q1493" s="43"/>
      <c r="R1493" s="43"/>
      <c r="S1493" s="43"/>
      <c r="T1493" s="43" t="s">
        <v>1</v>
      </c>
    </row>
    <row r="1494" spans="1:20" ht="15" hidden="1" customHeight="1" x14ac:dyDescent="0.25">
      <c r="A1494" s="74">
        <v>1485</v>
      </c>
      <c r="B1494" s="74" t="s">
        <v>163</v>
      </c>
      <c r="C1494" s="43" t="s">
        <v>3250</v>
      </c>
      <c r="D1494" s="529"/>
      <c r="E1494" s="60"/>
      <c r="F1494" s="43" t="s">
        <v>3251</v>
      </c>
      <c r="G1494" s="87">
        <v>42418</v>
      </c>
      <c r="H1494" s="55">
        <v>42418</v>
      </c>
      <c r="I1494" s="68">
        <v>1526.7</v>
      </c>
      <c r="J1494" s="411">
        <v>1826.37</v>
      </c>
      <c r="K1494" s="411"/>
      <c r="L1494" s="43" t="s">
        <v>727</v>
      </c>
      <c r="M1494" s="59">
        <v>42460</v>
      </c>
      <c r="N1494" s="55">
        <v>42481</v>
      </c>
      <c r="O1494" s="313" t="s">
        <v>3252</v>
      </c>
      <c r="P1494" s="43"/>
      <c r="Q1494" s="43"/>
      <c r="R1494" s="43"/>
      <c r="S1494" s="43"/>
      <c r="T1494" s="43" t="s">
        <v>1</v>
      </c>
    </row>
    <row r="1495" spans="1:20" ht="15" hidden="1" customHeight="1" x14ac:dyDescent="0.25">
      <c r="A1495" s="74">
        <v>1486</v>
      </c>
      <c r="B1495" s="74" t="s">
        <v>3665</v>
      </c>
      <c r="C1495" s="43">
        <v>83</v>
      </c>
      <c r="D1495" s="529"/>
      <c r="E1495" s="60"/>
      <c r="F1495" s="43" t="s">
        <v>4845</v>
      </c>
      <c r="G1495" s="87">
        <v>42412</v>
      </c>
      <c r="H1495" s="55">
        <v>42412</v>
      </c>
      <c r="I1495" s="68">
        <v>1120</v>
      </c>
      <c r="J1495" s="204">
        <v>1120</v>
      </c>
      <c r="K1495" s="204"/>
      <c r="L1495" s="43" t="s">
        <v>727</v>
      </c>
      <c r="M1495" s="59">
        <v>42429</v>
      </c>
      <c r="N1495" s="55">
        <v>42446</v>
      </c>
      <c r="O1495" s="313" t="s">
        <v>3253</v>
      </c>
      <c r="P1495" s="43"/>
      <c r="Q1495" s="43"/>
      <c r="R1495" s="43"/>
      <c r="S1495" s="43"/>
      <c r="T1495" s="43" t="s">
        <v>1</v>
      </c>
    </row>
    <row r="1496" spans="1:20" ht="15" hidden="1" customHeight="1" x14ac:dyDescent="0.25">
      <c r="A1496" s="74">
        <v>1487</v>
      </c>
      <c r="B1496" s="74" t="s">
        <v>431</v>
      </c>
      <c r="C1496" s="43" t="s">
        <v>3254</v>
      </c>
      <c r="D1496" s="529"/>
      <c r="E1496" s="60"/>
      <c r="F1496" s="43" t="s">
        <v>3254</v>
      </c>
      <c r="G1496" s="87">
        <v>42418</v>
      </c>
      <c r="H1496" s="55">
        <v>42418</v>
      </c>
      <c r="I1496" s="68">
        <v>2639.22</v>
      </c>
      <c r="J1496" s="204">
        <v>3167.06</v>
      </c>
      <c r="K1496" s="204"/>
      <c r="L1496" s="43" t="s">
        <v>16</v>
      </c>
      <c r="M1496" s="59">
        <v>42429</v>
      </c>
      <c r="N1496" s="55">
        <v>42425</v>
      </c>
      <c r="O1496" s="313" t="s">
        <v>3255</v>
      </c>
      <c r="P1496" s="43"/>
      <c r="Q1496" s="43"/>
      <c r="R1496" s="43"/>
      <c r="S1496" s="43"/>
      <c r="T1496" s="43"/>
    </row>
    <row r="1497" spans="1:20" ht="15" hidden="1" customHeight="1" x14ac:dyDescent="0.25">
      <c r="A1497" s="74">
        <v>1488</v>
      </c>
      <c r="B1497" s="74" t="s">
        <v>3256</v>
      </c>
      <c r="C1497" s="43" t="s">
        <v>3257</v>
      </c>
      <c r="D1497" s="529"/>
      <c r="E1497" s="60"/>
      <c r="F1497" s="43" t="s">
        <v>4846</v>
      </c>
      <c r="G1497" s="87">
        <v>42419</v>
      </c>
      <c r="H1497" s="55">
        <v>42419</v>
      </c>
      <c r="I1497" s="68">
        <v>336</v>
      </c>
      <c r="J1497" s="204">
        <v>336</v>
      </c>
      <c r="K1497" s="204"/>
      <c r="L1497" s="43" t="s">
        <v>727</v>
      </c>
      <c r="M1497" s="59">
        <v>42427</v>
      </c>
      <c r="N1497" s="55">
        <v>42446</v>
      </c>
      <c r="O1497" s="313" t="s">
        <v>3258</v>
      </c>
      <c r="P1497" s="43"/>
      <c r="Q1497" s="43"/>
      <c r="R1497" s="43"/>
      <c r="S1497" s="43"/>
      <c r="T1497" s="43" t="s">
        <v>1</v>
      </c>
    </row>
    <row r="1498" spans="1:20" ht="15" hidden="1" customHeight="1" x14ac:dyDescent="0.25">
      <c r="A1498" s="74">
        <v>1489</v>
      </c>
      <c r="B1498" s="74" t="s">
        <v>36</v>
      </c>
      <c r="C1498" s="43">
        <v>46502989</v>
      </c>
      <c r="D1498" s="529"/>
      <c r="E1498" s="60"/>
      <c r="F1498" s="43" t="s">
        <v>3259</v>
      </c>
      <c r="G1498" s="87">
        <v>42400</v>
      </c>
      <c r="H1498" s="55">
        <v>42400</v>
      </c>
      <c r="I1498" s="68">
        <v>1619.83</v>
      </c>
      <c r="J1498" s="204">
        <v>1937.09</v>
      </c>
      <c r="K1498" s="204"/>
      <c r="L1498" s="43" t="s">
        <v>34</v>
      </c>
      <c r="M1498" s="59">
        <v>42435</v>
      </c>
      <c r="N1498" s="55" t="s">
        <v>20</v>
      </c>
      <c r="O1498" s="313" t="s">
        <v>3260</v>
      </c>
      <c r="P1498" s="43"/>
      <c r="Q1498" s="43"/>
      <c r="R1498" s="43"/>
      <c r="S1498" s="43"/>
      <c r="T1498" s="43"/>
    </row>
    <row r="1499" spans="1:20" ht="15" hidden="1" customHeight="1" x14ac:dyDescent="0.25">
      <c r="A1499" s="74">
        <v>1490</v>
      </c>
      <c r="B1499" s="74" t="s">
        <v>67</v>
      </c>
      <c r="C1499" s="43">
        <v>7000015441</v>
      </c>
      <c r="D1499" s="529" t="s">
        <v>3261</v>
      </c>
      <c r="E1499" s="60"/>
      <c r="F1499" s="43" t="s">
        <v>3226</v>
      </c>
      <c r="G1499" s="87">
        <v>42422</v>
      </c>
      <c r="H1499" s="55">
        <v>42422</v>
      </c>
      <c r="I1499" s="68">
        <v>5</v>
      </c>
      <c r="J1499" s="204">
        <v>6</v>
      </c>
      <c r="K1499" s="204"/>
      <c r="L1499" s="43" t="s">
        <v>727</v>
      </c>
      <c r="M1499" s="59">
        <v>42490</v>
      </c>
      <c r="N1499" s="55">
        <v>42500</v>
      </c>
      <c r="O1499" s="313" t="s">
        <v>3263</v>
      </c>
      <c r="P1499" s="43"/>
      <c r="Q1499" s="49">
        <v>6</v>
      </c>
      <c r="R1499" s="49"/>
      <c r="S1499" s="43"/>
      <c r="T1499" s="43"/>
    </row>
    <row r="1500" spans="1:20" ht="15" hidden="1" customHeight="1" x14ac:dyDescent="0.25">
      <c r="A1500" s="74">
        <v>1491</v>
      </c>
      <c r="B1500" s="74" t="s">
        <v>3267</v>
      </c>
      <c r="C1500" s="43" t="s">
        <v>3265</v>
      </c>
      <c r="D1500" s="529"/>
      <c r="E1500" s="60"/>
      <c r="F1500" s="43" t="s">
        <v>3266</v>
      </c>
      <c r="G1500" s="87">
        <v>42418</v>
      </c>
      <c r="H1500" s="55">
        <v>42418</v>
      </c>
      <c r="I1500" s="68">
        <v>2003</v>
      </c>
      <c r="J1500" s="204">
        <v>2003</v>
      </c>
      <c r="K1500" s="204"/>
      <c r="L1500" s="43" t="s">
        <v>16</v>
      </c>
      <c r="M1500" s="59">
        <v>42429</v>
      </c>
      <c r="N1500" s="55">
        <v>42425</v>
      </c>
      <c r="O1500" s="313" t="s">
        <v>3268</v>
      </c>
      <c r="P1500" s="43"/>
      <c r="Q1500" s="43"/>
      <c r="R1500" s="43"/>
      <c r="S1500" s="43"/>
      <c r="T1500" s="43"/>
    </row>
    <row r="1501" spans="1:20" ht="30" hidden="1" customHeight="1" x14ac:dyDescent="0.25">
      <c r="A1501" s="74">
        <v>1492</v>
      </c>
      <c r="B1501" s="74" t="s">
        <v>3662</v>
      </c>
      <c r="C1501" s="43">
        <v>16026</v>
      </c>
      <c r="D1501" s="529"/>
      <c r="E1501" s="60"/>
      <c r="F1501" s="43" t="s">
        <v>3270</v>
      </c>
      <c r="G1501" s="87">
        <v>42418</v>
      </c>
      <c r="H1501" s="55">
        <v>42418</v>
      </c>
      <c r="I1501" s="68">
        <v>890</v>
      </c>
      <c r="J1501" s="204">
        <v>890</v>
      </c>
      <c r="K1501" s="204"/>
      <c r="L1501" s="43" t="s">
        <v>727</v>
      </c>
      <c r="M1501" s="59">
        <v>42444</v>
      </c>
      <c r="N1501" s="55">
        <v>42481</v>
      </c>
      <c r="O1501" s="313" t="s">
        <v>3271</v>
      </c>
      <c r="P1501" s="49">
        <v>890</v>
      </c>
      <c r="Q1501" s="49"/>
      <c r="R1501" s="49"/>
      <c r="S1501" s="43"/>
      <c r="T1501" s="43"/>
    </row>
    <row r="1502" spans="1:20" ht="30" hidden="1" customHeight="1" x14ac:dyDescent="0.25">
      <c r="A1502" s="74">
        <v>1493</v>
      </c>
      <c r="B1502" s="74" t="s">
        <v>2411</v>
      </c>
      <c r="C1502" s="43">
        <v>31</v>
      </c>
      <c r="D1502" s="529"/>
      <c r="E1502" s="60"/>
      <c r="F1502" s="43" t="s">
        <v>3274</v>
      </c>
      <c r="G1502" s="87">
        <v>42423</v>
      </c>
      <c r="H1502" s="55">
        <v>42423</v>
      </c>
      <c r="I1502" s="68">
        <v>253</v>
      </c>
      <c r="J1502" s="204">
        <v>253</v>
      </c>
      <c r="K1502" s="204"/>
      <c r="L1502" s="43" t="s">
        <v>16</v>
      </c>
      <c r="M1502" s="59">
        <v>42429</v>
      </c>
      <c r="N1502" s="55">
        <v>42430</v>
      </c>
      <c r="O1502" s="313" t="s">
        <v>3275</v>
      </c>
      <c r="P1502" s="43"/>
      <c r="Q1502" s="43"/>
      <c r="R1502" s="43"/>
      <c r="S1502" s="43"/>
      <c r="T1502" s="43"/>
    </row>
    <row r="1503" spans="1:20" ht="30" hidden="1" customHeight="1" x14ac:dyDescent="0.25">
      <c r="A1503" s="74">
        <v>1494</v>
      </c>
      <c r="B1503" s="74" t="s">
        <v>2411</v>
      </c>
      <c r="C1503" s="43">
        <v>32</v>
      </c>
      <c r="D1503" s="529"/>
      <c r="E1503" s="60"/>
      <c r="F1503" s="43" t="s">
        <v>3276</v>
      </c>
      <c r="G1503" s="87">
        <v>42423</v>
      </c>
      <c r="H1503" s="55">
        <v>42423</v>
      </c>
      <c r="I1503" s="68">
        <v>139</v>
      </c>
      <c r="J1503" s="204">
        <v>139</v>
      </c>
      <c r="K1503" s="204"/>
      <c r="L1503" s="43" t="s">
        <v>16</v>
      </c>
      <c r="M1503" s="59">
        <v>42429</v>
      </c>
      <c r="N1503" s="55">
        <v>42430</v>
      </c>
      <c r="O1503" s="313" t="s">
        <v>3277</v>
      </c>
      <c r="P1503" s="43"/>
      <c r="Q1503" s="43"/>
      <c r="R1503" s="43"/>
      <c r="S1503" s="43"/>
      <c r="T1503" s="43"/>
    </row>
    <row r="1504" spans="1:20" s="372" customFormat="1" ht="15" hidden="1" customHeight="1" x14ac:dyDescent="0.25">
      <c r="A1504" s="142">
        <v>1495</v>
      </c>
      <c r="B1504" s="142" t="s">
        <v>1780</v>
      </c>
      <c r="C1504" s="62" t="s">
        <v>3289</v>
      </c>
      <c r="D1504" s="596" t="s">
        <v>3290</v>
      </c>
      <c r="E1504" s="120"/>
      <c r="F1504" s="62" t="s">
        <v>949</v>
      </c>
      <c r="G1504" s="476">
        <v>42426</v>
      </c>
      <c r="H1504" s="122">
        <v>42426</v>
      </c>
      <c r="I1504" s="68">
        <v>634.9</v>
      </c>
      <c r="J1504" s="205">
        <v>761.88</v>
      </c>
      <c r="K1504" s="205"/>
      <c r="L1504" s="62" t="s">
        <v>727</v>
      </c>
      <c r="M1504" s="122">
        <v>42456</v>
      </c>
      <c r="N1504" s="122">
        <v>42506</v>
      </c>
      <c r="O1504" s="313" t="s">
        <v>3291</v>
      </c>
      <c r="P1504" s="62"/>
      <c r="Q1504" s="62"/>
      <c r="R1504" s="62"/>
      <c r="S1504" s="62"/>
      <c r="T1504" s="62"/>
    </row>
    <row r="1505" spans="1:21" ht="30" hidden="1" customHeight="1" x14ac:dyDescent="0.25">
      <c r="A1505" s="74">
        <v>1496</v>
      </c>
      <c r="B1505" s="74" t="s">
        <v>90</v>
      </c>
      <c r="C1505" s="48" t="s">
        <v>3278</v>
      </c>
      <c r="D1505" s="529"/>
      <c r="E1505" s="60"/>
      <c r="F1505" s="43" t="s">
        <v>2264</v>
      </c>
      <c r="G1505" s="87">
        <v>42400</v>
      </c>
      <c r="H1505" s="55">
        <v>42400</v>
      </c>
      <c r="I1505" s="68">
        <v>26675</v>
      </c>
      <c r="J1505" s="204">
        <v>26675</v>
      </c>
      <c r="K1505" s="204"/>
      <c r="L1505" s="43" t="s">
        <v>727</v>
      </c>
      <c r="M1505" s="59">
        <v>42475</v>
      </c>
      <c r="N1505" s="55">
        <v>42494</v>
      </c>
      <c r="O1505" s="313" t="s">
        <v>3281</v>
      </c>
      <c r="P1505" s="43"/>
      <c r="Q1505" s="43"/>
      <c r="R1505" s="43"/>
      <c r="S1505" s="43"/>
      <c r="T1505" s="43"/>
    </row>
    <row r="1506" spans="1:21" s="69" customFormat="1" ht="30" hidden="1" customHeight="1" x14ac:dyDescent="0.25">
      <c r="A1506" s="74">
        <v>1497</v>
      </c>
      <c r="B1506" s="74" t="s">
        <v>90</v>
      </c>
      <c r="C1506" s="43" t="s">
        <v>3279</v>
      </c>
      <c r="D1506" s="529"/>
      <c r="E1506" s="60"/>
      <c r="F1506" s="43" t="s">
        <v>3282</v>
      </c>
      <c r="G1506" s="87">
        <v>42400</v>
      </c>
      <c r="H1506" s="55">
        <v>42400</v>
      </c>
      <c r="I1506" s="68">
        <v>22416</v>
      </c>
      <c r="J1506" s="411">
        <v>26899.200000000001</v>
      </c>
      <c r="K1506" s="98"/>
      <c r="L1506" s="43" t="s">
        <v>727</v>
      </c>
      <c r="M1506" s="59">
        <v>42475</v>
      </c>
      <c r="N1506" s="55">
        <v>42723</v>
      </c>
      <c r="O1506" s="313" t="s">
        <v>3987</v>
      </c>
      <c r="P1506" s="43"/>
      <c r="Q1506" s="43"/>
      <c r="R1506" s="43"/>
      <c r="S1506" s="43"/>
      <c r="T1506" s="43"/>
      <c r="U1506" s="552" t="s">
        <v>1</v>
      </c>
    </row>
    <row r="1507" spans="1:21" ht="30" hidden="1" customHeight="1" x14ac:dyDescent="0.25">
      <c r="A1507" s="74">
        <v>1498</v>
      </c>
      <c r="B1507" s="74" t="s">
        <v>90</v>
      </c>
      <c r="C1507" s="43" t="s">
        <v>3280</v>
      </c>
      <c r="D1507" s="529"/>
      <c r="E1507" s="60"/>
      <c r="F1507" s="43" t="s">
        <v>3285</v>
      </c>
      <c r="G1507" s="87">
        <v>42400</v>
      </c>
      <c r="H1507" s="55">
        <v>42400</v>
      </c>
      <c r="I1507" s="68">
        <v>3221.34</v>
      </c>
      <c r="J1507" s="204">
        <v>3865.61</v>
      </c>
      <c r="K1507" s="204"/>
      <c r="L1507" s="43" t="s">
        <v>727</v>
      </c>
      <c r="M1507" s="59">
        <v>42475</v>
      </c>
      <c r="N1507" s="55">
        <v>42563</v>
      </c>
      <c r="O1507" s="313" t="s">
        <v>3988</v>
      </c>
      <c r="P1507" s="43"/>
      <c r="Q1507" s="43"/>
      <c r="R1507" s="43"/>
      <c r="S1507" s="43"/>
      <c r="T1507" s="43"/>
      <c r="U1507" s="66" t="s">
        <v>1</v>
      </c>
    </row>
    <row r="1508" spans="1:21" ht="45" hidden="1" customHeight="1" x14ac:dyDescent="0.25">
      <c r="A1508" s="74">
        <v>1499</v>
      </c>
      <c r="B1508" s="74" t="s">
        <v>3286</v>
      </c>
      <c r="C1508" s="43" t="s">
        <v>3335</v>
      </c>
      <c r="D1508" s="529"/>
      <c r="E1508" s="60"/>
      <c r="F1508" s="43" t="s">
        <v>3287</v>
      </c>
      <c r="G1508" s="87"/>
      <c r="H1508" s="55">
        <v>42370</v>
      </c>
      <c r="I1508" s="68"/>
      <c r="J1508" s="204">
        <v>500</v>
      </c>
      <c r="K1508" s="204"/>
      <c r="L1508" s="43" t="s">
        <v>16</v>
      </c>
      <c r="M1508" s="59"/>
      <c r="N1508" s="55">
        <v>42432</v>
      </c>
      <c r="O1508" s="227"/>
      <c r="P1508" s="43"/>
      <c r="Q1508" s="43"/>
      <c r="R1508" s="43"/>
      <c r="S1508" s="43"/>
      <c r="T1508" s="43"/>
    </row>
    <row r="1509" spans="1:21" ht="15" hidden="1" customHeight="1" x14ac:dyDescent="0.25">
      <c r="A1509" s="74">
        <v>1500</v>
      </c>
      <c r="B1509" s="74" t="s">
        <v>3292</v>
      </c>
      <c r="C1509" s="48">
        <v>5435739</v>
      </c>
      <c r="D1509" s="529" t="s">
        <v>3293</v>
      </c>
      <c r="E1509" s="60"/>
      <c r="F1509" s="526" t="s">
        <v>3294</v>
      </c>
      <c r="G1509" s="87">
        <v>42423</v>
      </c>
      <c r="H1509" s="55">
        <v>42423</v>
      </c>
      <c r="I1509" s="68">
        <v>43.17</v>
      </c>
      <c r="J1509" s="204">
        <v>51.8</v>
      </c>
      <c r="K1509" s="204"/>
      <c r="L1509" s="43" t="s">
        <v>727</v>
      </c>
      <c r="M1509" s="59">
        <v>42452</v>
      </c>
      <c r="N1509" s="55">
        <v>42481</v>
      </c>
      <c r="O1509" s="313" t="s">
        <v>3295</v>
      </c>
      <c r="P1509" s="43"/>
      <c r="Q1509" s="43"/>
      <c r="R1509" s="43"/>
      <c r="S1509" s="43"/>
      <c r="T1509" s="43" t="s">
        <v>1</v>
      </c>
    </row>
    <row r="1510" spans="1:21" ht="15" hidden="1" customHeight="1" x14ac:dyDescent="0.25">
      <c r="A1510" s="74">
        <v>1501</v>
      </c>
      <c r="B1510" s="74" t="s">
        <v>448</v>
      </c>
      <c r="C1510" s="43">
        <v>55445020</v>
      </c>
      <c r="D1510" s="529"/>
      <c r="E1510" s="60"/>
      <c r="F1510" s="43" t="s">
        <v>3296</v>
      </c>
      <c r="G1510" s="87">
        <v>42424</v>
      </c>
      <c r="H1510" s="55">
        <v>42424</v>
      </c>
      <c r="I1510" s="68">
        <v>760.15</v>
      </c>
      <c r="J1510" s="204">
        <v>889.11</v>
      </c>
      <c r="K1510" s="204"/>
      <c r="L1510" s="43" t="s">
        <v>34</v>
      </c>
      <c r="M1510" s="59">
        <v>42430</v>
      </c>
      <c r="N1510" s="55">
        <v>42436</v>
      </c>
      <c r="O1510" s="313" t="s">
        <v>3297</v>
      </c>
      <c r="P1510" s="43"/>
      <c r="Q1510" s="43"/>
      <c r="R1510" s="43"/>
      <c r="S1510" s="43"/>
      <c r="T1510" s="43"/>
    </row>
    <row r="1511" spans="1:21" ht="15" hidden="1" customHeight="1" x14ac:dyDescent="0.25">
      <c r="A1511" s="74">
        <v>1502</v>
      </c>
      <c r="B1511" s="74" t="s">
        <v>36</v>
      </c>
      <c r="C1511" s="43" t="s">
        <v>3300</v>
      </c>
      <c r="D1511" s="529"/>
      <c r="E1511" s="60"/>
      <c r="F1511" s="43" t="s">
        <v>3301</v>
      </c>
      <c r="G1511" s="87">
        <v>42430</v>
      </c>
      <c r="H1511" s="55">
        <v>42430</v>
      </c>
      <c r="I1511" s="68">
        <v>67.349999999999994</v>
      </c>
      <c r="J1511" s="204">
        <v>80.819999999999993</v>
      </c>
      <c r="K1511" s="204"/>
      <c r="L1511" s="43" t="s">
        <v>34</v>
      </c>
      <c r="M1511" s="59">
        <v>42430</v>
      </c>
      <c r="N1511" s="55" t="s">
        <v>20</v>
      </c>
      <c r="O1511" s="313" t="s">
        <v>3302</v>
      </c>
      <c r="P1511" s="43"/>
      <c r="Q1511" s="43"/>
      <c r="R1511" s="43"/>
      <c r="S1511" s="43"/>
      <c r="T1511" s="43"/>
    </row>
    <row r="1512" spans="1:21" ht="60" hidden="1" customHeight="1" x14ac:dyDescent="0.25">
      <c r="A1512" s="74">
        <v>1503</v>
      </c>
      <c r="B1512" s="74" t="s">
        <v>30</v>
      </c>
      <c r="C1512" s="43" t="s">
        <v>3303</v>
      </c>
      <c r="D1512" s="529"/>
      <c r="E1512" s="60"/>
      <c r="F1512" s="146" t="s">
        <v>3304</v>
      </c>
      <c r="G1512" s="87">
        <v>42429</v>
      </c>
      <c r="H1512" s="55">
        <v>42429</v>
      </c>
      <c r="I1512" s="68">
        <v>166.59</v>
      </c>
      <c r="J1512" s="204">
        <v>166.59</v>
      </c>
      <c r="K1512" s="204"/>
      <c r="L1512" s="43" t="s">
        <v>727</v>
      </c>
      <c r="M1512" s="59">
        <v>42460</v>
      </c>
      <c r="N1512" s="55">
        <v>42481</v>
      </c>
      <c r="O1512" s="313" t="s">
        <v>3305</v>
      </c>
      <c r="P1512" s="49">
        <v>62.47</v>
      </c>
      <c r="Q1512" s="49"/>
      <c r="R1512" s="49"/>
      <c r="S1512" s="43"/>
      <c r="T1512" s="43"/>
    </row>
    <row r="1513" spans="1:21" ht="15" hidden="1" customHeight="1" x14ac:dyDescent="0.25">
      <c r="A1513" s="74">
        <v>1504</v>
      </c>
      <c r="B1513" s="74" t="s">
        <v>427</v>
      </c>
      <c r="C1513" s="43" t="s">
        <v>3306</v>
      </c>
      <c r="D1513" s="529"/>
      <c r="E1513" s="60"/>
      <c r="F1513" s="43" t="s">
        <v>3307</v>
      </c>
      <c r="G1513" s="87">
        <v>42429</v>
      </c>
      <c r="H1513" s="55">
        <v>42429</v>
      </c>
      <c r="I1513" s="68">
        <v>147</v>
      </c>
      <c r="J1513" s="204">
        <v>176.4</v>
      </c>
      <c r="K1513" s="204"/>
      <c r="L1513" s="43" t="s">
        <v>727</v>
      </c>
      <c r="M1513" s="59">
        <v>42475</v>
      </c>
      <c r="N1513" s="55">
        <v>42522</v>
      </c>
      <c r="O1513" s="313" t="s">
        <v>3308</v>
      </c>
      <c r="P1513" s="43"/>
      <c r="Q1513" s="43"/>
      <c r="R1513" s="43"/>
      <c r="S1513" s="43"/>
      <c r="T1513" s="43"/>
    </row>
    <row r="1514" spans="1:21" ht="105" hidden="1" customHeight="1" x14ac:dyDescent="0.25">
      <c r="A1514" s="74">
        <v>1505</v>
      </c>
      <c r="B1514" s="74" t="s">
        <v>26</v>
      </c>
      <c r="C1514" s="62" t="s">
        <v>3407</v>
      </c>
      <c r="D1514" s="529"/>
      <c r="E1514" s="60"/>
      <c r="F1514" s="414" t="s">
        <v>3309</v>
      </c>
      <c r="G1514" s="87">
        <v>42430</v>
      </c>
      <c r="H1514" s="55">
        <v>42430</v>
      </c>
      <c r="I1514" s="68">
        <v>12584.63</v>
      </c>
      <c r="J1514" s="204">
        <v>12584.63</v>
      </c>
      <c r="K1514" s="204"/>
      <c r="L1514" s="43" t="s">
        <v>16</v>
      </c>
      <c r="M1514" s="59">
        <v>42470</v>
      </c>
      <c r="N1514" s="55">
        <v>42446</v>
      </c>
      <c r="O1514" s="313" t="s">
        <v>3310</v>
      </c>
      <c r="P1514" s="43"/>
      <c r="Q1514" s="43"/>
      <c r="R1514" s="43"/>
      <c r="S1514" s="43"/>
      <c r="T1514" s="49" t="s">
        <v>3311</v>
      </c>
    </row>
    <row r="1515" spans="1:21" ht="15" hidden="1" customHeight="1" x14ac:dyDescent="0.25">
      <c r="A1515" s="74">
        <v>1506</v>
      </c>
      <c r="B1515" s="74" t="s">
        <v>39</v>
      </c>
      <c r="C1515" s="43" t="s">
        <v>3320</v>
      </c>
      <c r="D1515" s="529"/>
      <c r="E1515" s="60"/>
      <c r="F1515" s="43" t="s">
        <v>1715</v>
      </c>
      <c r="G1515" s="87">
        <v>42429</v>
      </c>
      <c r="H1515" s="55">
        <v>42429</v>
      </c>
      <c r="I1515" s="68">
        <v>377.29</v>
      </c>
      <c r="J1515" s="204">
        <v>452.73</v>
      </c>
      <c r="K1515" s="204"/>
      <c r="L1515" s="43" t="s">
        <v>34</v>
      </c>
      <c r="M1515" s="59">
        <v>42439</v>
      </c>
      <c r="N1515" s="55" t="s">
        <v>20</v>
      </c>
      <c r="O1515" s="313" t="s">
        <v>3321</v>
      </c>
      <c r="P1515" s="43"/>
      <c r="Q1515" s="43"/>
      <c r="R1515" s="43"/>
      <c r="S1515" s="43"/>
      <c r="T1515" s="43"/>
    </row>
    <row r="1516" spans="1:21" ht="15" hidden="1" customHeight="1" x14ac:dyDescent="0.25">
      <c r="A1516" s="74">
        <v>1507</v>
      </c>
      <c r="B1516" s="74" t="s">
        <v>144</v>
      </c>
      <c r="C1516" s="43" t="s">
        <v>3323</v>
      </c>
      <c r="D1516" s="529"/>
      <c r="E1516" s="60"/>
      <c r="F1516" s="43" t="s">
        <v>3324</v>
      </c>
      <c r="G1516" s="87">
        <v>42422</v>
      </c>
      <c r="H1516" s="55">
        <v>42422</v>
      </c>
      <c r="I1516" s="68">
        <v>1470</v>
      </c>
      <c r="J1516" s="204">
        <v>1470</v>
      </c>
      <c r="K1516" s="98"/>
      <c r="L1516" s="43" t="s">
        <v>727</v>
      </c>
      <c r="M1516" s="59">
        <v>42460</v>
      </c>
      <c r="N1516" s="55">
        <v>42481</v>
      </c>
      <c r="O1516" s="313" t="s">
        <v>3325</v>
      </c>
      <c r="P1516" s="43"/>
      <c r="Q1516" s="43"/>
      <c r="R1516" s="43"/>
      <c r="S1516" s="43"/>
      <c r="T1516" s="43" t="s">
        <v>1</v>
      </c>
    </row>
    <row r="1517" spans="1:21" ht="30" hidden="1" customHeight="1" x14ac:dyDescent="0.25">
      <c r="A1517" s="142">
        <v>1508</v>
      </c>
      <c r="B1517" s="142" t="s">
        <v>59</v>
      </c>
      <c r="C1517" s="62">
        <v>5810321458</v>
      </c>
      <c r="D1517" s="596" t="s">
        <v>3527</v>
      </c>
      <c r="E1517" s="120"/>
      <c r="F1517" s="62" t="s">
        <v>3326</v>
      </c>
      <c r="G1517" s="476">
        <v>42429</v>
      </c>
      <c r="H1517" s="122">
        <v>42429</v>
      </c>
      <c r="I1517" s="68">
        <v>343.8</v>
      </c>
      <c r="J1517" s="204">
        <v>412.56</v>
      </c>
      <c r="K1517" s="204"/>
      <c r="L1517" s="43" t="s">
        <v>727</v>
      </c>
      <c r="M1517" s="59">
        <v>42460</v>
      </c>
      <c r="N1517" s="55">
        <v>42481</v>
      </c>
      <c r="O1517" s="313" t="s">
        <v>3328</v>
      </c>
      <c r="P1517" s="43"/>
      <c r="Q1517" s="43"/>
      <c r="R1517" s="43"/>
      <c r="S1517" s="43"/>
      <c r="T1517" s="43"/>
    </row>
    <row r="1518" spans="1:21" ht="15" hidden="1" customHeight="1" x14ac:dyDescent="0.25">
      <c r="A1518" s="74">
        <v>1509</v>
      </c>
      <c r="B1518" s="74" t="s">
        <v>144</v>
      </c>
      <c r="C1518" s="43" t="s">
        <v>3369</v>
      </c>
      <c r="D1518" s="529"/>
      <c r="E1518" s="60"/>
      <c r="F1518" s="43" t="s">
        <v>3329</v>
      </c>
      <c r="G1518" s="87">
        <v>42422</v>
      </c>
      <c r="H1518" s="55">
        <v>42422</v>
      </c>
      <c r="I1518" s="68">
        <v>250</v>
      </c>
      <c r="J1518" s="204">
        <v>250</v>
      </c>
      <c r="K1518" s="98"/>
      <c r="L1518" s="43" t="s">
        <v>727</v>
      </c>
      <c r="M1518" s="59">
        <v>42460</v>
      </c>
      <c r="N1518" s="55">
        <v>42481</v>
      </c>
      <c r="O1518" s="313" t="s">
        <v>3330</v>
      </c>
      <c r="P1518" s="43"/>
      <c r="Q1518" s="43"/>
      <c r="R1518" s="43"/>
      <c r="S1518" s="43"/>
      <c r="T1518" s="43" t="s">
        <v>1</v>
      </c>
    </row>
    <row r="1519" spans="1:21" ht="15" hidden="1" customHeight="1" x14ac:dyDescent="0.25">
      <c r="A1519" s="74">
        <v>1510</v>
      </c>
      <c r="B1519" s="74" t="s">
        <v>938</v>
      </c>
      <c r="C1519" s="43"/>
      <c r="D1519" s="529"/>
      <c r="E1519" s="60"/>
      <c r="F1519" s="43" t="s">
        <v>3301</v>
      </c>
      <c r="G1519" s="87">
        <v>42430</v>
      </c>
      <c r="H1519" s="55">
        <v>42430</v>
      </c>
      <c r="I1519" s="68">
        <v>1850</v>
      </c>
      <c r="J1519" s="204">
        <v>1850</v>
      </c>
      <c r="K1519" s="204"/>
      <c r="L1519" s="43" t="s">
        <v>16</v>
      </c>
      <c r="M1519" s="59" t="s">
        <v>634</v>
      </c>
      <c r="N1519" s="55">
        <v>42436</v>
      </c>
      <c r="O1519" s="313" t="s">
        <v>3337</v>
      </c>
      <c r="P1519" s="43"/>
      <c r="Q1519" s="43"/>
      <c r="R1519" s="43"/>
      <c r="S1519" s="43"/>
      <c r="T1519" s="43"/>
    </row>
    <row r="1520" spans="1:21" s="69" customFormat="1" ht="15" hidden="1" customHeight="1" x14ac:dyDescent="0.25">
      <c r="A1520" s="74">
        <v>1511</v>
      </c>
      <c r="B1520" s="74" t="s">
        <v>3333</v>
      </c>
      <c r="C1520" s="48" t="s">
        <v>3740</v>
      </c>
      <c r="D1520" s="529"/>
      <c r="E1520" s="60"/>
      <c r="F1520" s="43" t="s">
        <v>3334</v>
      </c>
      <c r="G1520" s="87">
        <v>42489</v>
      </c>
      <c r="H1520" s="55">
        <v>42489</v>
      </c>
      <c r="I1520" s="68">
        <v>2400</v>
      </c>
      <c r="J1520" s="204">
        <v>2880</v>
      </c>
      <c r="K1520" s="204"/>
      <c r="L1520" s="43" t="s">
        <v>16</v>
      </c>
      <c r="M1520" s="59" t="s">
        <v>634</v>
      </c>
      <c r="N1520" s="59">
        <v>42443</v>
      </c>
      <c r="O1520" s="313" t="s">
        <v>3741</v>
      </c>
      <c r="P1520" s="43"/>
      <c r="Q1520" s="43"/>
      <c r="R1520" s="43"/>
      <c r="S1520" s="43"/>
      <c r="T1520" s="43"/>
    </row>
    <row r="1521" spans="1:21" ht="15" hidden="1" customHeight="1" x14ac:dyDescent="0.25">
      <c r="A1521" s="74">
        <v>1512</v>
      </c>
      <c r="B1521" s="74" t="s">
        <v>1394</v>
      </c>
      <c r="C1521" s="43" t="s">
        <v>3338</v>
      </c>
      <c r="D1521" s="529"/>
      <c r="E1521" s="60"/>
      <c r="F1521" s="43" t="s">
        <v>3339</v>
      </c>
      <c r="G1521" s="87">
        <v>42437</v>
      </c>
      <c r="H1521" s="55">
        <v>42437</v>
      </c>
      <c r="I1521" s="137">
        <f>0.899901 *J1521</f>
        <v>9506.5541639999992</v>
      </c>
      <c r="J1521" s="381">
        <v>10564</v>
      </c>
      <c r="K1521" s="381"/>
      <c r="L1521" s="43" t="s">
        <v>727</v>
      </c>
      <c r="M1521" s="59">
        <v>42460</v>
      </c>
      <c r="N1521" s="55">
        <v>42486</v>
      </c>
      <c r="O1521" s="313" t="s">
        <v>3759</v>
      </c>
      <c r="P1521" s="43"/>
      <c r="Q1521" s="43"/>
      <c r="R1521" s="43"/>
      <c r="S1521" s="43"/>
      <c r="T1521" s="43"/>
      <c r="U1521" s="66" t="s">
        <v>1</v>
      </c>
    </row>
    <row r="1522" spans="1:21" s="69" customFormat="1" ht="30" hidden="1" customHeight="1" x14ac:dyDescent="0.25">
      <c r="A1522" s="74">
        <v>1513</v>
      </c>
      <c r="B1522" s="74" t="s">
        <v>1394</v>
      </c>
      <c r="C1522" s="43" t="s">
        <v>3698</v>
      </c>
      <c r="D1522" s="529"/>
      <c r="E1522" s="60"/>
      <c r="F1522" s="43" t="s">
        <v>3699</v>
      </c>
      <c r="G1522" s="87">
        <v>42437</v>
      </c>
      <c r="H1522" s="55">
        <v>42437</v>
      </c>
      <c r="I1522" s="68">
        <v>4936</v>
      </c>
      <c r="J1522" s="205">
        <v>4936</v>
      </c>
      <c r="K1522" s="205"/>
      <c r="L1522" s="43" t="s">
        <v>727</v>
      </c>
      <c r="M1522" s="59">
        <v>42460</v>
      </c>
      <c r="N1522" s="55">
        <v>42520</v>
      </c>
      <c r="O1522" s="313" t="s">
        <v>3700</v>
      </c>
      <c r="P1522" s="43"/>
      <c r="Q1522" s="43"/>
      <c r="R1522" s="43"/>
      <c r="S1522" s="43"/>
      <c r="T1522" s="43"/>
      <c r="U1522" s="552" t="s">
        <v>1</v>
      </c>
    </row>
    <row r="1523" spans="1:21" s="69" customFormat="1" ht="30" hidden="1" customHeight="1" x14ac:dyDescent="0.25">
      <c r="A1523" s="74">
        <v>1513</v>
      </c>
      <c r="B1523" s="74" t="s">
        <v>1394</v>
      </c>
      <c r="C1523" s="43" t="s">
        <v>3701</v>
      </c>
      <c r="D1523" s="529"/>
      <c r="E1523" s="60"/>
      <c r="F1523" s="43" t="s">
        <v>3703</v>
      </c>
      <c r="G1523" s="87">
        <v>42437</v>
      </c>
      <c r="H1523" s="55">
        <v>42437</v>
      </c>
      <c r="I1523" s="68">
        <v>1078.8</v>
      </c>
      <c r="J1523" s="205">
        <v>10078.799999999999</v>
      </c>
      <c r="K1523" s="205"/>
      <c r="L1523" s="43" t="s">
        <v>727</v>
      </c>
      <c r="M1523" s="59">
        <v>42460</v>
      </c>
      <c r="N1523" s="55">
        <v>42520</v>
      </c>
      <c r="O1523" s="313" t="s">
        <v>3705</v>
      </c>
      <c r="P1523" s="43"/>
      <c r="Q1523" s="43"/>
      <c r="R1523" s="43"/>
      <c r="S1523" s="43"/>
      <c r="T1523" s="43"/>
      <c r="U1523" s="552" t="s">
        <v>1</v>
      </c>
    </row>
    <row r="1524" spans="1:21" ht="30" hidden="1" customHeight="1" x14ac:dyDescent="0.25">
      <c r="A1524" s="74">
        <v>1513</v>
      </c>
      <c r="B1524" s="74" t="s">
        <v>1394</v>
      </c>
      <c r="C1524" s="43" t="s">
        <v>3702</v>
      </c>
      <c r="D1524" s="529"/>
      <c r="E1524" s="60"/>
      <c r="F1524" s="43" t="s">
        <v>3704</v>
      </c>
      <c r="G1524" s="87">
        <v>42437</v>
      </c>
      <c r="H1524" s="55">
        <v>42437</v>
      </c>
      <c r="I1524" s="68">
        <v>356.77</v>
      </c>
      <c r="J1524" s="205">
        <v>356.77</v>
      </c>
      <c r="K1524" s="205"/>
      <c r="L1524" s="43" t="s">
        <v>727</v>
      </c>
      <c r="M1524" s="59">
        <v>42460</v>
      </c>
      <c r="N1524" s="55">
        <v>42622</v>
      </c>
      <c r="O1524" s="313" t="s">
        <v>3706</v>
      </c>
      <c r="P1524" s="43"/>
      <c r="Q1524" s="43"/>
      <c r="R1524" s="43"/>
      <c r="S1524" s="43"/>
      <c r="T1524" s="43"/>
      <c r="U1524" s="66" t="s">
        <v>1</v>
      </c>
    </row>
    <row r="1525" spans="1:21" ht="15" hidden="1" customHeight="1" x14ac:dyDescent="0.25">
      <c r="A1525" s="74">
        <v>1514</v>
      </c>
      <c r="B1525" s="74" t="s">
        <v>1408</v>
      </c>
      <c r="C1525" s="43" t="s">
        <v>3340</v>
      </c>
      <c r="D1525" s="529"/>
      <c r="E1525" s="60"/>
      <c r="F1525" s="43" t="s">
        <v>3341</v>
      </c>
      <c r="G1525" s="87">
        <v>42444</v>
      </c>
      <c r="H1525" s="55">
        <v>42444</v>
      </c>
      <c r="I1525" s="137">
        <f>0.899901 *J1525</f>
        <v>3293.8176401999995</v>
      </c>
      <c r="J1525" s="381">
        <v>3660.2</v>
      </c>
      <c r="K1525" s="381"/>
      <c r="L1525" s="43" t="s">
        <v>727</v>
      </c>
      <c r="M1525" s="59">
        <v>42460</v>
      </c>
      <c r="N1525" s="55">
        <v>42486</v>
      </c>
      <c r="O1525" s="313" t="s">
        <v>3342</v>
      </c>
      <c r="P1525" s="43"/>
      <c r="Q1525" s="43"/>
      <c r="R1525" s="43"/>
      <c r="S1525" s="43"/>
      <c r="T1525" s="43"/>
      <c r="U1525" s="66" t="s">
        <v>1</v>
      </c>
    </row>
    <row r="1526" spans="1:21" ht="30" hidden="1" customHeight="1" x14ac:dyDescent="0.25">
      <c r="A1526" s="74">
        <v>1515</v>
      </c>
      <c r="B1526" s="74" t="s">
        <v>6080</v>
      </c>
      <c r="C1526" s="43" t="s">
        <v>3627</v>
      </c>
      <c r="D1526" s="529"/>
      <c r="E1526" s="60"/>
      <c r="F1526" s="43" t="s">
        <v>3343</v>
      </c>
      <c r="G1526" s="87">
        <v>42429</v>
      </c>
      <c r="H1526" s="55">
        <v>42429</v>
      </c>
      <c r="I1526" s="68">
        <v>798.57</v>
      </c>
      <c r="J1526" s="204">
        <v>958.28</v>
      </c>
      <c r="K1526" s="204"/>
      <c r="L1526" s="43" t="s">
        <v>727</v>
      </c>
      <c r="M1526" s="59">
        <v>42458</v>
      </c>
      <c r="N1526" s="55">
        <v>42481</v>
      </c>
      <c r="O1526" s="313" t="s">
        <v>3349</v>
      </c>
      <c r="P1526" s="43"/>
      <c r="Q1526" s="43"/>
      <c r="R1526" s="43"/>
      <c r="S1526" s="43"/>
      <c r="T1526" s="43" t="s">
        <v>1</v>
      </c>
    </row>
    <row r="1527" spans="1:21" ht="30" hidden="1" customHeight="1" x14ac:dyDescent="0.25">
      <c r="A1527" s="74">
        <v>1516</v>
      </c>
      <c r="B1527" s="74" t="s">
        <v>6080</v>
      </c>
      <c r="C1527" s="43" t="s">
        <v>3628</v>
      </c>
      <c r="D1527" s="529"/>
      <c r="E1527" s="60"/>
      <c r="F1527" s="43" t="s">
        <v>3344</v>
      </c>
      <c r="G1527" s="87">
        <v>42429</v>
      </c>
      <c r="H1527" s="55">
        <v>42429</v>
      </c>
      <c r="I1527" s="68">
        <v>1330.95</v>
      </c>
      <c r="J1527" s="204">
        <v>1597.14</v>
      </c>
      <c r="K1527" s="204"/>
      <c r="L1527" s="43" t="s">
        <v>727</v>
      </c>
      <c r="M1527" s="59">
        <v>42458</v>
      </c>
      <c r="N1527" s="55">
        <v>42481</v>
      </c>
      <c r="O1527" s="313" t="s">
        <v>3348</v>
      </c>
      <c r="P1527" s="43"/>
      <c r="Q1527" s="43"/>
      <c r="R1527" s="43"/>
      <c r="S1527" s="43"/>
      <c r="T1527" s="43" t="s">
        <v>1</v>
      </c>
    </row>
    <row r="1528" spans="1:21" ht="30" hidden="1" customHeight="1" x14ac:dyDescent="0.25">
      <c r="A1528" s="74">
        <v>1517</v>
      </c>
      <c r="B1528" s="74" t="s">
        <v>6080</v>
      </c>
      <c r="C1528" s="43" t="s">
        <v>3654</v>
      </c>
      <c r="D1528" s="529"/>
      <c r="E1528" s="60"/>
      <c r="F1528" s="43" t="s">
        <v>3345</v>
      </c>
      <c r="G1528" s="87">
        <v>42429</v>
      </c>
      <c r="H1528" s="55">
        <v>42429</v>
      </c>
      <c r="I1528" s="68">
        <v>1330.95</v>
      </c>
      <c r="J1528" s="204">
        <v>1597.14</v>
      </c>
      <c r="K1528" s="204"/>
      <c r="L1528" s="43" t="s">
        <v>727</v>
      </c>
      <c r="M1528" s="59">
        <v>42458</v>
      </c>
      <c r="N1528" s="55">
        <v>42486</v>
      </c>
      <c r="O1528" s="313" t="s">
        <v>3350</v>
      </c>
      <c r="P1528" s="43"/>
      <c r="Q1528" s="43"/>
      <c r="R1528" s="43"/>
      <c r="S1528" s="43"/>
      <c r="T1528" s="43" t="s">
        <v>1</v>
      </c>
    </row>
    <row r="1529" spans="1:21" ht="30" hidden="1" customHeight="1" x14ac:dyDescent="0.25">
      <c r="A1529" s="74">
        <v>1518</v>
      </c>
      <c r="B1529" s="74" t="s">
        <v>6080</v>
      </c>
      <c r="C1529" s="43" t="s">
        <v>3655</v>
      </c>
      <c r="D1529" s="529"/>
      <c r="E1529" s="60"/>
      <c r="F1529" s="43" t="s">
        <v>3346</v>
      </c>
      <c r="G1529" s="87">
        <v>42429</v>
      </c>
      <c r="H1529" s="55">
        <v>42429</v>
      </c>
      <c r="I1529" s="68">
        <v>1330.95</v>
      </c>
      <c r="J1529" s="204">
        <v>1597.14</v>
      </c>
      <c r="K1529" s="204"/>
      <c r="L1529" s="43" t="s">
        <v>727</v>
      </c>
      <c r="M1529" s="59">
        <v>42458</v>
      </c>
      <c r="N1529" s="55">
        <v>42486</v>
      </c>
      <c r="O1529" s="313" t="s">
        <v>3351</v>
      </c>
      <c r="P1529" s="43"/>
      <c r="Q1529" s="43"/>
      <c r="R1529" s="43"/>
      <c r="S1529" s="43"/>
      <c r="T1529" s="43" t="s">
        <v>1</v>
      </c>
    </row>
    <row r="1530" spans="1:21" ht="30" hidden="1" customHeight="1" x14ac:dyDescent="0.25">
      <c r="A1530" s="74">
        <v>1519</v>
      </c>
      <c r="B1530" s="74" t="s">
        <v>6080</v>
      </c>
      <c r="C1530" s="48" t="s">
        <v>3629</v>
      </c>
      <c r="D1530" s="529"/>
      <c r="E1530" s="60"/>
      <c r="F1530" s="43" t="s">
        <v>3347</v>
      </c>
      <c r="G1530" s="87">
        <v>42429</v>
      </c>
      <c r="H1530" s="55">
        <v>42429</v>
      </c>
      <c r="I1530" s="68">
        <v>266.19</v>
      </c>
      <c r="J1530" s="204">
        <v>319.43</v>
      </c>
      <c r="K1530" s="204"/>
      <c r="L1530" s="43" t="s">
        <v>727</v>
      </c>
      <c r="M1530" s="59">
        <v>42458</v>
      </c>
      <c r="N1530" s="55">
        <v>42481</v>
      </c>
      <c r="O1530" s="313" t="s">
        <v>3352</v>
      </c>
      <c r="P1530" s="43"/>
      <c r="Q1530" s="43"/>
      <c r="R1530" s="43"/>
      <c r="S1530" s="43"/>
      <c r="T1530" s="43" t="s">
        <v>1</v>
      </c>
    </row>
    <row r="1531" spans="1:21" ht="15" hidden="1" customHeight="1" x14ac:dyDescent="0.25">
      <c r="A1531" s="74">
        <v>1520</v>
      </c>
      <c r="B1531" s="74" t="s">
        <v>5227</v>
      </c>
      <c r="C1531" s="43" t="s">
        <v>3353</v>
      </c>
      <c r="D1531" s="529"/>
      <c r="E1531" s="60"/>
      <c r="F1531" s="43" t="s">
        <v>3354</v>
      </c>
      <c r="G1531" s="87">
        <v>42430</v>
      </c>
      <c r="H1531" s="55">
        <v>42430</v>
      </c>
      <c r="I1531" s="68">
        <v>62.53</v>
      </c>
      <c r="J1531" s="204">
        <v>75.03</v>
      </c>
      <c r="K1531" s="204"/>
      <c r="L1531" s="43" t="s">
        <v>601</v>
      </c>
      <c r="M1531" s="59">
        <v>42436</v>
      </c>
      <c r="N1531" s="55" t="s">
        <v>20</v>
      </c>
      <c r="O1531" s="313" t="s">
        <v>3355</v>
      </c>
      <c r="P1531" s="43"/>
      <c r="Q1531" s="43"/>
      <c r="R1531" s="43"/>
      <c r="S1531" s="43"/>
      <c r="T1531" s="43"/>
    </row>
    <row r="1532" spans="1:21" ht="45" hidden="1" customHeight="1" x14ac:dyDescent="0.25">
      <c r="A1532" s="74">
        <v>1521</v>
      </c>
      <c r="B1532" s="74" t="s">
        <v>2347</v>
      </c>
      <c r="C1532" s="43" t="s">
        <v>3356</v>
      </c>
      <c r="D1532" s="529" t="s">
        <v>3357</v>
      </c>
      <c r="E1532" s="60"/>
      <c r="F1532" s="43" t="s">
        <v>3358</v>
      </c>
      <c r="G1532" s="87">
        <v>42437</v>
      </c>
      <c r="H1532" s="55">
        <v>42437</v>
      </c>
      <c r="I1532" s="68">
        <v>152.96</v>
      </c>
      <c r="J1532" s="204">
        <v>183.55</v>
      </c>
      <c r="K1532" s="204"/>
      <c r="L1532" s="43" t="s">
        <v>727</v>
      </c>
      <c r="M1532" s="59">
        <v>42505</v>
      </c>
      <c r="N1532" s="55">
        <v>42520</v>
      </c>
      <c r="O1532" s="313" t="s">
        <v>3359</v>
      </c>
      <c r="P1532" s="43"/>
      <c r="Q1532" s="49">
        <v>82.32</v>
      </c>
      <c r="R1532" s="49"/>
      <c r="S1532" s="43"/>
      <c r="T1532" s="319">
        <v>103.33</v>
      </c>
    </row>
    <row r="1533" spans="1:21" ht="30" hidden="1" customHeight="1" x14ac:dyDescent="0.25">
      <c r="A1533" s="74">
        <v>1522</v>
      </c>
      <c r="B1533" s="74" t="s">
        <v>98</v>
      </c>
      <c r="C1533" s="43">
        <v>29</v>
      </c>
      <c r="D1533" s="529"/>
      <c r="E1533" s="60"/>
      <c r="F1533" s="43" t="s">
        <v>5062</v>
      </c>
      <c r="G1533" s="87">
        <v>42429</v>
      </c>
      <c r="H1533" s="55">
        <v>42429</v>
      </c>
      <c r="I1533" s="68">
        <v>15534.74</v>
      </c>
      <c r="J1533" s="204">
        <v>18641.68</v>
      </c>
      <c r="K1533" s="206"/>
      <c r="L1533" s="43" t="s">
        <v>727</v>
      </c>
      <c r="M1533" s="59">
        <v>42461</v>
      </c>
      <c r="N1533" s="55">
        <v>42507</v>
      </c>
      <c r="O1533" s="313" t="s">
        <v>3360</v>
      </c>
      <c r="P1533" s="43"/>
      <c r="Q1533" s="43"/>
      <c r="R1533" s="43"/>
      <c r="S1533" s="43"/>
      <c r="T1533" s="43"/>
    </row>
    <row r="1534" spans="1:21" ht="15" hidden="1" customHeight="1" x14ac:dyDescent="0.25">
      <c r="A1534" s="74">
        <v>1523</v>
      </c>
      <c r="B1534" s="74" t="s">
        <v>3361</v>
      </c>
      <c r="C1534" s="43" t="s">
        <v>3362</v>
      </c>
      <c r="D1534" s="529"/>
      <c r="E1534" s="60"/>
      <c r="F1534" s="43" t="s">
        <v>3363</v>
      </c>
      <c r="G1534" s="87">
        <v>42427</v>
      </c>
      <c r="H1534" s="55">
        <v>42427</v>
      </c>
      <c r="I1534" s="68">
        <v>22.9</v>
      </c>
      <c r="J1534" s="204">
        <v>27.48</v>
      </c>
      <c r="K1534" s="204"/>
      <c r="L1534" s="43" t="s">
        <v>34</v>
      </c>
      <c r="M1534" s="59">
        <v>42437</v>
      </c>
      <c r="N1534" s="55" t="s">
        <v>20</v>
      </c>
      <c r="O1534" s="313" t="s">
        <v>3364</v>
      </c>
      <c r="P1534" s="43"/>
      <c r="Q1534" s="43"/>
      <c r="R1534" s="43"/>
      <c r="S1534" s="43"/>
      <c r="T1534" s="43"/>
    </row>
    <row r="1535" spans="1:21" ht="15" hidden="1" customHeight="1" x14ac:dyDescent="0.25">
      <c r="A1535" s="74">
        <v>1524</v>
      </c>
      <c r="B1535" s="74" t="s">
        <v>95</v>
      </c>
      <c r="C1535" s="43" t="s">
        <v>3365</v>
      </c>
      <c r="D1535" s="529"/>
      <c r="E1535" s="60"/>
      <c r="F1535" s="43" t="s">
        <v>3366</v>
      </c>
      <c r="G1535" s="87">
        <v>42430</v>
      </c>
      <c r="H1535" s="55">
        <v>42430</v>
      </c>
      <c r="I1535" s="68">
        <v>37.33</v>
      </c>
      <c r="J1535" s="204">
        <v>44.8</v>
      </c>
      <c r="K1535" s="204"/>
      <c r="L1535" s="43" t="s">
        <v>34</v>
      </c>
      <c r="M1535" s="59">
        <v>42460</v>
      </c>
      <c r="N1535" s="55" t="s">
        <v>20</v>
      </c>
      <c r="O1535" s="313" t="s">
        <v>3367</v>
      </c>
      <c r="P1535" s="43"/>
      <c r="Q1535" s="43"/>
      <c r="R1535" s="43"/>
      <c r="S1535" s="43"/>
      <c r="T1535" s="43" t="s">
        <v>1</v>
      </c>
    </row>
    <row r="1536" spans="1:21" ht="15" hidden="1" customHeight="1" x14ac:dyDescent="0.25">
      <c r="A1536" s="74">
        <v>1525</v>
      </c>
      <c r="B1536" s="74" t="s">
        <v>144</v>
      </c>
      <c r="C1536" s="43" t="s">
        <v>3368</v>
      </c>
      <c r="D1536" s="529"/>
      <c r="E1536" s="60"/>
      <c r="F1536" s="43" t="s">
        <v>3370</v>
      </c>
      <c r="G1536" s="87">
        <v>42422</v>
      </c>
      <c r="H1536" s="55">
        <v>42422</v>
      </c>
      <c r="I1536" s="68">
        <v>2450</v>
      </c>
      <c r="J1536" s="204">
        <v>2450</v>
      </c>
      <c r="K1536" s="98"/>
      <c r="L1536" s="43" t="s">
        <v>727</v>
      </c>
      <c r="M1536" s="59">
        <v>42490</v>
      </c>
      <c r="N1536" s="55">
        <v>42516</v>
      </c>
      <c r="O1536" s="313" t="s">
        <v>3371</v>
      </c>
      <c r="P1536" s="43"/>
      <c r="Q1536" s="43"/>
      <c r="R1536" s="43"/>
      <c r="S1536" s="43"/>
      <c r="T1536" s="43" t="s">
        <v>1</v>
      </c>
    </row>
    <row r="1537" spans="1:21" ht="15" hidden="1" customHeight="1" x14ac:dyDescent="0.25">
      <c r="A1537" s="74">
        <v>1526</v>
      </c>
      <c r="B1537" s="74" t="s">
        <v>1229</v>
      </c>
      <c r="C1537" s="43" t="s">
        <v>3372</v>
      </c>
      <c r="D1537" s="529" t="s">
        <v>3373</v>
      </c>
      <c r="E1537" s="60"/>
      <c r="F1537" s="43" t="s">
        <v>3375</v>
      </c>
      <c r="G1537" s="87">
        <v>42433</v>
      </c>
      <c r="H1537" s="55">
        <v>42433</v>
      </c>
      <c r="I1537" s="68">
        <v>8.6</v>
      </c>
      <c r="J1537" s="204">
        <v>10.32</v>
      </c>
      <c r="K1537" s="204"/>
      <c r="L1537" s="43" t="s">
        <v>727</v>
      </c>
      <c r="M1537" s="59">
        <v>42444</v>
      </c>
      <c r="N1537" s="55">
        <v>42481</v>
      </c>
      <c r="O1537" s="313" t="s">
        <v>3374</v>
      </c>
      <c r="P1537" s="43"/>
      <c r="Q1537" s="49">
        <v>10.32</v>
      </c>
      <c r="R1537" s="49"/>
      <c r="S1537" s="43"/>
      <c r="T1537" s="43"/>
    </row>
    <row r="1538" spans="1:21" ht="15" hidden="1" customHeight="1" x14ac:dyDescent="0.25">
      <c r="A1538" s="74">
        <v>1527</v>
      </c>
      <c r="B1538" s="74" t="s">
        <v>180</v>
      </c>
      <c r="C1538" s="43">
        <v>43556813</v>
      </c>
      <c r="D1538" s="529"/>
      <c r="E1538" s="60"/>
      <c r="F1538" s="43" t="s">
        <v>3376</v>
      </c>
      <c r="G1538" s="87">
        <v>42433</v>
      </c>
      <c r="H1538" s="55">
        <v>42433</v>
      </c>
      <c r="I1538" s="68">
        <v>376.93</v>
      </c>
      <c r="J1538" s="204">
        <v>416.75</v>
      </c>
      <c r="K1538" s="204"/>
      <c r="L1538" s="43" t="s">
        <v>34</v>
      </c>
      <c r="M1538" s="59">
        <v>42443</v>
      </c>
      <c r="N1538" s="55" t="s">
        <v>20</v>
      </c>
      <c r="O1538" s="313" t="s">
        <v>3377</v>
      </c>
      <c r="P1538" s="43"/>
      <c r="Q1538" s="43"/>
      <c r="R1538" s="43"/>
      <c r="S1538" s="43"/>
      <c r="T1538" s="43"/>
    </row>
    <row r="1539" spans="1:21" ht="45" hidden="1" customHeight="1" x14ac:dyDescent="0.25">
      <c r="A1539" s="74">
        <v>1528</v>
      </c>
      <c r="B1539" s="74" t="s">
        <v>84</v>
      </c>
      <c r="C1539" s="48">
        <v>144650</v>
      </c>
      <c r="D1539" s="529"/>
      <c r="E1539" s="60"/>
      <c r="F1539" s="146" t="s">
        <v>3378</v>
      </c>
      <c r="G1539" s="87">
        <v>42439</v>
      </c>
      <c r="H1539" s="55">
        <v>42439</v>
      </c>
      <c r="I1539" s="137">
        <f>1.27561*J1539</f>
        <v>306.14639999999997</v>
      </c>
      <c r="J1539" s="208">
        <v>240</v>
      </c>
      <c r="K1539" s="208"/>
      <c r="L1539" s="43" t="s">
        <v>727</v>
      </c>
      <c r="M1539" s="59">
        <v>42475</v>
      </c>
      <c r="N1539" s="44">
        <v>42516</v>
      </c>
      <c r="O1539" s="313" t="s">
        <v>3862</v>
      </c>
      <c r="P1539" s="43"/>
      <c r="Q1539" s="43"/>
      <c r="R1539" s="43"/>
      <c r="S1539" s="43"/>
      <c r="T1539" s="43" t="s">
        <v>1</v>
      </c>
    </row>
    <row r="1540" spans="1:21" ht="15" hidden="1" customHeight="1" x14ac:dyDescent="0.25">
      <c r="A1540" s="77">
        <v>1529</v>
      </c>
      <c r="B1540" s="77" t="s">
        <v>3660</v>
      </c>
      <c r="C1540" s="43" t="s">
        <v>3382</v>
      </c>
      <c r="D1540" s="529"/>
      <c r="E1540" s="60"/>
      <c r="F1540" s="43" t="s">
        <v>3383</v>
      </c>
      <c r="G1540" s="87">
        <v>42438</v>
      </c>
      <c r="H1540" s="55">
        <v>42438</v>
      </c>
      <c r="I1540" s="68">
        <v>2400</v>
      </c>
      <c r="J1540" s="411">
        <v>2400</v>
      </c>
      <c r="K1540" s="411"/>
      <c r="L1540" s="43" t="s">
        <v>727</v>
      </c>
      <c r="M1540" s="59">
        <v>42444</v>
      </c>
      <c r="N1540" s="55">
        <v>42468</v>
      </c>
      <c r="O1540" s="313" t="s">
        <v>3384</v>
      </c>
      <c r="P1540" s="43"/>
      <c r="Q1540" s="43"/>
      <c r="R1540" s="43"/>
      <c r="S1540" s="43"/>
      <c r="T1540" s="43" t="s">
        <v>1</v>
      </c>
    </row>
    <row r="1541" spans="1:21" ht="15" hidden="1" customHeight="1" x14ac:dyDescent="0.25">
      <c r="A1541" s="74">
        <v>1530</v>
      </c>
      <c r="B1541" s="74" t="s">
        <v>1316</v>
      </c>
      <c r="C1541" s="43" t="s">
        <v>3385</v>
      </c>
      <c r="D1541" s="529"/>
      <c r="E1541" s="60"/>
      <c r="F1541" s="43" t="s">
        <v>3386</v>
      </c>
      <c r="G1541" s="87">
        <v>42436</v>
      </c>
      <c r="H1541" s="55">
        <v>42436</v>
      </c>
      <c r="I1541" s="68">
        <v>5803</v>
      </c>
      <c r="J1541" s="204">
        <v>5803</v>
      </c>
      <c r="K1541" s="204"/>
      <c r="L1541" s="43" t="s">
        <v>727</v>
      </c>
      <c r="M1541" s="59">
        <v>42460</v>
      </c>
      <c r="N1541" s="55">
        <v>42468</v>
      </c>
      <c r="O1541" s="313" t="s">
        <v>3387</v>
      </c>
      <c r="P1541" s="43"/>
      <c r="Q1541" s="43"/>
      <c r="R1541" s="43"/>
      <c r="S1541" s="43"/>
      <c r="T1541" s="43" t="s">
        <v>1</v>
      </c>
    </row>
    <row r="1542" spans="1:21" ht="30" hidden="1" customHeight="1" x14ac:dyDescent="0.25">
      <c r="A1542" s="74">
        <v>1531</v>
      </c>
      <c r="B1542" s="74" t="s">
        <v>1316</v>
      </c>
      <c r="C1542" s="43" t="s">
        <v>3388</v>
      </c>
      <c r="D1542" s="529"/>
      <c r="E1542" s="60"/>
      <c r="F1542" s="43" t="s">
        <v>3389</v>
      </c>
      <c r="G1542" s="87">
        <v>42436</v>
      </c>
      <c r="H1542" s="55">
        <v>42436</v>
      </c>
      <c r="I1542" s="68">
        <v>180</v>
      </c>
      <c r="J1542" s="204">
        <v>180</v>
      </c>
      <c r="K1542" s="204"/>
      <c r="L1542" s="43" t="s">
        <v>727</v>
      </c>
      <c r="M1542" s="59">
        <v>42460</v>
      </c>
      <c r="N1542" s="55">
        <v>42468</v>
      </c>
      <c r="O1542" s="313" t="s">
        <v>3390</v>
      </c>
      <c r="P1542" s="43"/>
      <c r="Q1542" s="43"/>
      <c r="R1542" s="43"/>
      <c r="S1542" s="43"/>
      <c r="T1542" s="43" t="s">
        <v>1</v>
      </c>
    </row>
    <row r="1543" spans="1:21" ht="45" hidden="1" customHeight="1" x14ac:dyDescent="0.25">
      <c r="A1543" s="74">
        <v>1532</v>
      </c>
      <c r="B1543" s="74" t="s">
        <v>35</v>
      </c>
      <c r="C1543" s="43" t="s">
        <v>2030</v>
      </c>
      <c r="D1543" s="529"/>
      <c r="E1543" s="60"/>
      <c r="F1543" s="43" t="s">
        <v>3471</v>
      </c>
      <c r="G1543" s="87">
        <v>42436</v>
      </c>
      <c r="H1543" s="55">
        <v>42436</v>
      </c>
      <c r="I1543" s="68">
        <v>13896.19</v>
      </c>
      <c r="J1543" s="204">
        <v>15182.85</v>
      </c>
      <c r="K1543" s="204"/>
      <c r="L1543" s="43" t="s">
        <v>727</v>
      </c>
      <c r="M1543" s="59">
        <v>42460</v>
      </c>
      <c r="N1543" s="55">
        <v>42600</v>
      </c>
      <c r="O1543" s="313" t="s">
        <v>3473</v>
      </c>
      <c r="P1543" s="43"/>
      <c r="Q1543" s="43"/>
      <c r="R1543" s="43"/>
      <c r="S1543" s="43"/>
      <c r="T1543" s="43"/>
    </row>
    <row r="1544" spans="1:21" ht="15" hidden="1" customHeight="1" x14ac:dyDescent="0.25">
      <c r="A1544" s="74">
        <v>1533</v>
      </c>
      <c r="B1544" s="74" t="s">
        <v>5417</v>
      </c>
      <c r="C1544" s="43" t="s">
        <v>3742</v>
      </c>
      <c r="D1544" s="529" t="s">
        <v>3393</v>
      </c>
      <c r="E1544" s="60"/>
      <c r="F1544" s="43" t="s">
        <v>3394</v>
      </c>
      <c r="G1544" s="87">
        <v>42437</v>
      </c>
      <c r="H1544" s="55">
        <v>42437</v>
      </c>
      <c r="I1544" s="68">
        <v>380</v>
      </c>
      <c r="J1544" s="204">
        <v>456</v>
      </c>
      <c r="K1544" s="204"/>
      <c r="L1544" s="43" t="s">
        <v>727</v>
      </c>
      <c r="M1544" s="59">
        <v>42475</v>
      </c>
      <c r="N1544" s="55">
        <v>42494</v>
      </c>
      <c r="O1544" s="313" t="s">
        <v>3395</v>
      </c>
      <c r="P1544" s="43"/>
      <c r="Q1544" s="43"/>
      <c r="R1544" s="43"/>
      <c r="S1544" s="43"/>
      <c r="T1544" s="43" t="s">
        <v>1</v>
      </c>
    </row>
    <row r="1545" spans="1:21" ht="30" hidden="1" customHeight="1" x14ac:dyDescent="0.25">
      <c r="A1545" s="74">
        <v>1534</v>
      </c>
      <c r="B1545" s="74" t="s">
        <v>3648</v>
      </c>
      <c r="C1545" s="43" t="s">
        <v>3396</v>
      </c>
      <c r="D1545" s="529"/>
      <c r="E1545" s="60"/>
      <c r="F1545" s="43" t="s">
        <v>2344</v>
      </c>
      <c r="G1545" s="87">
        <v>42428</v>
      </c>
      <c r="H1545" s="55">
        <v>42428</v>
      </c>
      <c r="I1545" s="68">
        <v>2585</v>
      </c>
      <c r="J1545" s="204">
        <v>2585</v>
      </c>
      <c r="K1545" s="204"/>
      <c r="L1545" s="43" t="s">
        <v>727</v>
      </c>
      <c r="M1545" s="59">
        <v>42460</v>
      </c>
      <c r="N1545" s="55">
        <v>42614</v>
      </c>
      <c r="O1545" s="313" t="s">
        <v>3397</v>
      </c>
      <c r="P1545" s="43"/>
      <c r="Q1545" s="43"/>
      <c r="R1545" s="43"/>
      <c r="S1545" s="43"/>
      <c r="T1545" s="43"/>
      <c r="U1545" s="66" t="s">
        <v>1</v>
      </c>
    </row>
    <row r="1546" spans="1:21" ht="15" hidden="1" customHeight="1" x14ac:dyDescent="0.25">
      <c r="A1546" s="74">
        <v>1535</v>
      </c>
      <c r="B1546" s="74" t="s">
        <v>90</v>
      </c>
      <c r="C1546" s="43" t="s">
        <v>3400</v>
      </c>
      <c r="D1546" s="529"/>
      <c r="E1546" s="60"/>
      <c r="F1546" s="43" t="s">
        <v>3401</v>
      </c>
      <c r="G1546" s="87">
        <v>42369</v>
      </c>
      <c r="H1546" s="55">
        <v>42369</v>
      </c>
      <c r="I1546" s="68">
        <v>18680</v>
      </c>
      <c r="J1546" s="204">
        <v>18680</v>
      </c>
      <c r="K1546" s="204"/>
      <c r="L1546" s="43" t="s">
        <v>727</v>
      </c>
      <c r="M1546" s="59">
        <v>42444</v>
      </c>
      <c r="N1546" s="55">
        <v>42488</v>
      </c>
      <c r="O1546" s="313" t="s">
        <v>3402</v>
      </c>
      <c r="P1546" s="43"/>
      <c r="Q1546" s="43"/>
      <c r="R1546" s="43"/>
      <c r="S1546" s="43"/>
      <c r="T1546" s="43"/>
    </row>
    <row r="1547" spans="1:21" ht="30" hidden="1" customHeight="1" x14ac:dyDescent="0.25">
      <c r="A1547" s="74">
        <v>1535</v>
      </c>
      <c r="B1547" s="74" t="s">
        <v>112</v>
      </c>
      <c r="C1547" s="43">
        <v>13</v>
      </c>
      <c r="D1547" s="529"/>
      <c r="E1547" s="60"/>
      <c r="F1547" s="43" t="s">
        <v>3398</v>
      </c>
      <c r="G1547" s="87">
        <v>42433</v>
      </c>
      <c r="H1547" s="55">
        <v>42433</v>
      </c>
      <c r="I1547" s="68">
        <v>1200</v>
      </c>
      <c r="J1547" s="204">
        <v>1200</v>
      </c>
      <c r="K1547" s="204"/>
      <c r="L1547" s="43" t="s">
        <v>727</v>
      </c>
      <c r="M1547" s="59">
        <v>42444</v>
      </c>
      <c r="N1547" s="55">
        <v>42446</v>
      </c>
      <c r="O1547" s="313" t="s">
        <v>3399</v>
      </c>
      <c r="P1547" s="43"/>
      <c r="Q1547" s="43"/>
      <c r="R1547" s="43"/>
      <c r="S1547" s="43"/>
      <c r="T1547" s="43" t="s">
        <v>1</v>
      </c>
    </row>
    <row r="1548" spans="1:21" ht="15" hidden="1" customHeight="1" x14ac:dyDescent="0.25">
      <c r="A1548" s="74">
        <v>1536</v>
      </c>
      <c r="B1548" s="74" t="s">
        <v>198</v>
      </c>
      <c r="C1548" s="43">
        <v>20160198</v>
      </c>
      <c r="D1548" s="529"/>
      <c r="E1548" s="60"/>
      <c r="F1548" s="43" t="s">
        <v>3403</v>
      </c>
      <c r="G1548" s="87">
        <v>42438</v>
      </c>
      <c r="H1548" s="55">
        <v>42438</v>
      </c>
      <c r="I1548" s="68">
        <v>422</v>
      </c>
      <c r="J1548" s="204">
        <v>506.4</v>
      </c>
      <c r="K1548" s="204"/>
      <c r="L1548" s="43" t="s">
        <v>727</v>
      </c>
      <c r="M1548" s="59">
        <v>42444</v>
      </c>
      <c r="N1548" s="55">
        <v>42474</v>
      </c>
      <c r="O1548" s="313" t="s">
        <v>3404</v>
      </c>
      <c r="P1548" s="49">
        <v>506.4</v>
      </c>
      <c r="Q1548" s="49"/>
      <c r="R1548" s="49"/>
      <c r="S1548" s="43"/>
      <c r="T1548" s="43"/>
    </row>
    <row r="1549" spans="1:21" ht="30" hidden="1" customHeight="1" x14ac:dyDescent="0.25">
      <c r="A1549" s="74">
        <v>1537</v>
      </c>
      <c r="B1549" s="74" t="s">
        <v>35</v>
      </c>
      <c r="C1549" s="43" t="s">
        <v>2030</v>
      </c>
      <c r="D1549" s="529"/>
      <c r="E1549" s="60"/>
      <c r="F1549" s="43" t="s">
        <v>3836</v>
      </c>
      <c r="G1549" s="87">
        <v>42436</v>
      </c>
      <c r="H1549" s="55">
        <v>42436</v>
      </c>
      <c r="I1549" s="68">
        <v>13896.19</v>
      </c>
      <c r="J1549" s="204">
        <v>15182.85</v>
      </c>
      <c r="K1549" s="204"/>
      <c r="L1549" s="43" t="s">
        <v>727</v>
      </c>
      <c r="M1549" s="59">
        <v>42475</v>
      </c>
      <c r="N1549" s="55">
        <v>42486</v>
      </c>
      <c r="O1549" s="313" t="s">
        <v>3474</v>
      </c>
      <c r="P1549" s="43"/>
      <c r="Q1549" s="43"/>
      <c r="R1549" s="43"/>
      <c r="S1549" s="43"/>
      <c r="T1549" s="43"/>
    </row>
    <row r="1550" spans="1:21" ht="15" hidden="1" customHeight="1" x14ac:dyDescent="0.25">
      <c r="A1550" s="74">
        <v>1538</v>
      </c>
      <c r="B1550" s="74" t="s">
        <v>1442</v>
      </c>
      <c r="C1550" s="43">
        <v>151201996</v>
      </c>
      <c r="D1550" s="529"/>
      <c r="E1550" s="60"/>
      <c r="F1550" s="60" t="s">
        <v>3408</v>
      </c>
      <c r="G1550" s="87">
        <v>42369</v>
      </c>
      <c r="H1550" s="55">
        <v>42369</v>
      </c>
      <c r="I1550" s="68">
        <v>8125</v>
      </c>
      <c r="J1550" s="204">
        <v>8125</v>
      </c>
      <c r="K1550" s="204"/>
      <c r="L1550" s="43" t="s">
        <v>16</v>
      </c>
      <c r="M1550" s="59">
        <v>42429</v>
      </c>
      <c r="N1550" s="55">
        <v>42447</v>
      </c>
      <c r="O1550" s="313" t="s">
        <v>3409</v>
      </c>
      <c r="P1550" s="43"/>
      <c r="Q1550" s="43"/>
      <c r="R1550" s="43"/>
      <c r="S1550" s="43"/>
      <c r="T1550" s="43"/>
    </row>
    <row r="1551" spans="1:21" ht="15" hidden="1" customHeight="1" x14ac:dyDescent="0.25">
      <c r="A1551" s="74">
        <v>1539</v>
      </c>
      <c r="B1551" s="74" t="s">
        <v>39</v>
      </c>
      <c r="C1551" s="43" t="s">
        <v>3410</v>
      </c>
      <c r="D1551" s="529"/>
      <c r="E1551" s="60"/>
      <c r="F1551" s="43" t="s">
        <v>1715</v>
      </c>
      <c r="G1551" s="87">
        <v>42444</v>
      </c>
      <c r="H1551" s="55">
        <v>42444</v>
      </c>
      <c r="I1551" s="68">
        <v>351.76</v>
      </c>
      <c r="J1551" s="204">
        <v>422.11</v>
      </c>
      <c r="K1551" s="204"/>
      <c r="L1551" s="43" t="s">
        <v>34</v>
      </c>
      <c r="M1551" s="59">
        <v>42454</v>
      </c>
      <c r="N1551" s="55" t="s">
        <v>20</v>
      </c>
      <c r="O1551" s="313" t="s">
        <v>3411</v>
      </c>
      <c r="P1551" s="43"/>
      <c r="Q1551" s="43"/>
      <c r="R1551" s="43"/>
      <c r="S1551" s="43"/>
      <c r="T1551" s="43"/>
    </row>
    <row r="1552" spans="1:21" ht="15" hidden="1" customHeight="1" x14ac:dyDescent="0.25">
      <c r="A1552" s="74">
        <v>1540</v>
      </c>
      <c r="B1552" s="74" t="s">
        <v>144</v>
      </c>
      <c r="C1552" s="43" t="s">
        <v>3412</v>
      </c>
      <c r="D1552" s="529"/>
      <c r="E1552" s="60"/>
      <c r="F1552" s="43" t="s">
        <v>3413</v>
      </c>
      <c r="G1552" s="87">
        <v>42439</v>
      </c>
      <c r="H1552" s="55">
        <v>42439</v>
      </c>
      <c r="I1552" s="68">
        <v>4410</v>
      </c>
      <c r="J1552" s="411">
        <v>4410</v>
      </c>
      <c r="K1552" s="98"/>
      <c r="L1552" s="43" t="s">
        <v>727</v>
      </c>
      <c r="M1552" s="59">
        <v>42490</v>
      </c>
      <c r="N1552" s="55">
        <v>42516</v>
      </c>
      <c r="O1552" s="313" t="s">
        <v>3414</v>
      </c>
      <c r="P1552" s="43"/>
      <c r="Q1552" s="43"/>
      <c r="R1552" s="43"/>
      <c r="S1552" s="43"/>
      <c r="T1552" s="43" t="s">
        <v>1</v>
      </c>
    </row>
    <row r="1553" spans="1:20" ht="30" hidden="1" customHeight="1" x14ac:dyDescent="0.25">
      <c r="A1553" s="74">
        <v>1541</v>
      </c>
      <c r="B1553" s="74" t="s">
        <v>36</v>
      </c>
      <c r="C1553" s="43" t="s">
        <v>3415</v>
      </c>
      <c r="D1553" s="529"/>
      <c r="E1553" s="60"/>
      <c r="F1553" s="43" t="s">
        <v>3416</v>
      </c>
      <c r="G1553" s="87">
        <v>42444</v>
      </c>
      <c r="H1553" s="55">
        <v>42444</v>
      </c>
      <c r="I1553" s="68">
        <v>80</v>
      </c>
      <c r="J1553" s="204">
        <v>96</v>
      </c>
      <c r="K1553" s="204"/>
      <c r="L1553" s="43" t="s">
        <v>34</v>
      </c>
      <c r="M1553" s="59">
        <v>42454</v>
      </c>
      <c r="N1553" s="55" t="s">
        <v>20</v>
      </c>
      <c r="O1553" s="313" t="s">
        <v>3417</v>
      </c>
      <c r="P1553" s="43"/>
      <c r="Q1553" s="43"/>
      <c r="R1553" s="43"/>
      <c r="S1553" s="43"/>
      <c r="T1553" s="43"/>
    </row>
    <row r="1554" spans="1:20" ht="15" hidden="1" customHeight="1" x14ac:dyDescent="0.25">
      <c r="A1554" s="74">
        <v>1542</v>
      </c>
      <c r="B1554" s="74" t="s">
        <v>441</v>
      </c>
      <c r="C1554" s="43">
        <v>9160</v>
      </c>
      <c r="D1554" s="529"/>
      <c r="E1554" s="60"/>
      <c r="F1554" s="43" t="s">
        <v>3420</v>
      </c>
      <c r="G1554" s="87">
        <v>42426</v>
      </c>
      <c r="H1554" s="55">
        <v>42426</v>
      </c>
      <c r="I1554" s="68">
        <v>446.55</v>
      </c>
      <c r="J1554" s="204">
        <v>535.86</v>
      </c>
      <c r="K1554" s="204"/>
      <c r="L1554" s="43" t="s">
        <v>727</v>
      </c>
      <c r="M1554" s="59">
        <v>42460</v>
      </c>
      <c r="N1554" s="55">
        <v>42481</v>
      </c>
      <c r="O1554" s="313" t="s">
        <v>3418</v>
      </c>
      <c r="P1554" s="49"/>
      <c r="Q1554" s="49">
        <v>535.86</v>
      </c>
      <c r="R1554" s="49"/>
      <c r="S1554" s="43"/>
      <c r="T1554" s="43"/>
    </row>
    <row r="1555" spans="1:20" ht="15" hidden="1" customHeight="1" x14ac:dyDescent="0.25">
      <c r="A1555" s="74">
        <v>1543</v>
      </c>
      <c r="B1555" s="74" t="s">
        <v>441</v>
      </c>
      <c r="C1555" s="43">
        <v>9267</v>
      </c>
      <c r="D1555" s="529"/>
      <c r="E1555" s="60"/>
      <c r="F1555" s="43" t="s">
        <v>3419</v>
      </c>
      <c r="G1555" s="87">
        <v>42426</v>
      </c>
      <c r="H1555" s="55">
        <v>42426</v>
      </c>
      <c r="I1555" s="68">
        <v>410.25</v>
      </c>
      <c r="J1555" s="204">
        <v>492.3</v>
      </c>
      <c r="K1555" s="204"/>
      <c r="L1555" s="43" t="s">
        <v>727</v>
      </c>
      <c r="M1555" s="59">
        <v>42460</v>
      </c>
      <c r="N1555" s="55">
        <v>42481</v>
      </c>
      <c r="O1555" s="313" t="s">
        <v>3421</v>
      </c>
      <c r="P1555" s="49">
        <v>492.3</v>
      </c>
      <c r="Q1555" s="319"/>
      <c r="R1555" s="319"/>
      <c r="S1555" s="43"/>
      <c r="T1555" s="43"/>
    </row>
    <row r="1556" spans="1:20" ht="30" hidden="1" customHeight="1" x14ac:dyDescent="0.25">
      <c r="A1556" s="74">
        <v>1544</v>
      </c>
      <c r="B1556" s="74" t="s">
        <v>2825</v>
      </c>
      <c r="C1556" s="43">
        <v>7</v>
      </c>
      <c r="D1556" s="529"/>
      <c r="E1556" s="60"/>
      <c r="F1556" s="43" t="s">
        <v>3422</v>
      </c>
      <c r="G1556" s="87">
        <v>42429</v>
      </c>
      <c r="H1556" s="55">
        <v>42429</v>
      </c>
      <c r="I1556" s="68">
        <v>250</v>
      </c>
      <c r="J1556" s="204">
        <v>250</v>
      </c>
      <c r="K1556" s="204"/>
      <c r="L1556" s="43" t="s">
        <v>727</v>
      </c>
      <c r="M1556" s="59">
        <v>42460</v>
      </c>
      <c r="N1556" s="55">
        <v>42468</v>
      </c>
      <c r="O1556" s="313" t="s">
        <v>3423</v>
      </c>
      <c r="P1556" s="43"/>
      <c r="Q1556" s="43"/>
      <c r="R1556" s="43"/>
      <c r="S1556" s="43"/>
      <c r="T1556" s="43" t="s">
        <v>1</v>
      </c>
    </row>
    <row r="1557" spans="1:20" ht="15" hidden="1" customHeight="1" x14ac:dyDescent="0.25">
      <c r="A1557" s="74">
        <v>1545</v>
      </c>
      <c r="B1557" s="74" t="s">
        <v>905</v>
      </c>
      <c r="C1557" s="43" t="s">
        <v>3424</v>
      </c>
      <c r="D1557" s="529" t="s">
        <v>3425</v>
      </c>
      <c r="E1557" s="60"/>
      <c r="F1557" s="43" t="s">
        <v>3426</v>
      </c>
      <c r="G1557" s="87">
        <v>42447</v>
      </c>
      <c r="H1557" s="55">
        <v>42447</v>
      </c>
      <c r="I1557" s="68">
        <v>80.38</v>
      </c>
      <c r="J1557" s="204">
        <v>96.46</v>
      </c>
      <c r="K1557" s="204"/>
      <c r="L1557" s="43" t="s">
        <v>727</v>
      </c>
      <c r="M1557" s="59">
        <v>42505</v>
      </c>
      <c r="N1557" s="55">
        <v>42522</v>
      </c>
      <c r="O1557" s="313" t="s">
        <v>3427</v>
      </c>
      <c r="P1557" s="43"/>
      <c r="Q1557" s="43"/>
      <c r="R1557" s="43"/>
      <c r="S1557" s="43"/>
      <c r="T1557" s="43"/>
    </row>
    <row r="1558" spans="1:20" ht="45" hidden="1" customHeight="1" x14ac:dyDescent="0.25">
      <c r="A1558" s="74">
        <v>1546</v>
      </c>
      <c r="B1558" s="74" t="s">
        <v>3433</v>
      </c>
      <c r="C1558" s="43" t="s">
        <v>4126</v>
      </c>
      <c r="D1558" s="529"/>
      <c r="E1558" s="60"/>
      <c r="F1558" s="43" t="s">
        <v>3434</v>
      </c>
      <c r="G1558" s="87">
        <v>42491</v>
      </c>
      <c r="H1558" s="55">
        <v>42491</v>
      </c>
      <c r="I1558" s="68">
        <v>468.05</v>
      </c>
      <c r="J1558" s="204">
        <v>468.05</v>
      </c>
      <c r="K1558" s="204"/>
      <c r="L1558" s="43" t="s">
        <v>727</v>
      </c>
      <c r="M1558" s="59" t="s">
        <v>25</v>
      </c>
      <c r="N1558" s="55">
        <v>42454</v>
      </c>
      <c r="O1558" s="313" t="s">
        <v>4127</v>
      </c>
      <c r="P1558" s="43"/>
      <c r="Q1558" s="43"/>
      <c r="R1558" s="43"/>
      <c r="S1558" s="43"/>
      <c r="T1558" s="43" t="s">
        <v>1</v>
      </c>
    </row>
    <row r="1559" spans="1:20" ht="15" hidden="1" customHeight="1" x14ac:dyDescent="0.25">
      <c r="A1559" s="74">
        <v>1547</v>
      </c>
      <c r="B1559" s="74" t="s">
        <v>514</v>
      </c>
      <c r="C1559" s="43">
        <v>3715670</v>
      </c>
      <c r="D1559" s="529"/>
      <c r="E1559" s="60"/>
      <c r="F1559" s="43" t="s">
        <v>3435</v>
      </c>
      <c r="G1559" s="87">
        <v>42454</v>
      </c>
      <c r="H1559" s="55">
        <v>42454</v>
      </c>
      <c r="I1559" s="68">
        <v>1872.16</v>
      </c>
      <c r="J1559" s="204">
        <v>1872.16</v>
      </c>
      <c r="K1559" s="204"/>
      <c r="L1559" s="43" t="s">
        <v>727</v>
      </c>
      <c r="M1559" s="59">
        <v>42460</v>
      </c>
      <c r="N1559" s="55">
        <v>42481</v>
      </c>
      <c r="O1559" s="313" t="s">
        <v>3436</v>
      </c>
      <c r="P1559" s="43"/>
      <c r="Q1559" s="43"/>
      <c r="R1559" s="43"/>
      <c r="S1559" s="43"/>
      <c r="T1559" s="43"/>
    </row>
    <row r="1560" spans="1:20" ht="15" hidden="1" customHeight="1" x14ac:dyDescent="0.25">
      <c r="A1560" s="74">
        <v>1548</v>
      </c>
      <c r="B1560" s="74" t="s">
        <v>1670</v>
      </c>
      <c r="C1560" s="43">
        <v>1</v>
      </c>
      <c r="D1560" s="529"/>
      <c r="E1560" s="60"/>
      <c r="F1560" s="43" t="s">
        <v>3437</v>
      </c>
      <c r="G1560" s="87">
        <v>42452</v>
      </c>
      <c r="H1560" s="55">
        <v>42452</v>
      </c>
      <c r="I1560" s="68">
        <v>250</v>
      </c>
      <c r="J1560" s="204">
        <v>250</v>
      </c>
      <c r="K1560" s="204"/>
      <c r="L1560" s="43" t="s">
        <v>727</v>
      </c>
      <c r="M1560" s="59">
        <v>42460</v>
      </c>
      <c r="N1560" s="55">
        <v>42468</v>
      </c>
      <c r="O1560" s="313" t="s">
        <v>3438</v>
      </c>
      <c r="P1560" s="43"/>
      <c r="Q1560" s="43"/>
      <c r="R1560" s="43"/>
      <c r="S1560" s="43"/>
      <c r="T1560" s="43" t="s">
        <v>1</v>
      </c>
    </row>
    <row r="1561" spans="1:20" ht="15" hidden="1" customHeight="1" x14ac:dyDescent="0.25">
      <c r="A1561" s="74">
        <v>1549</v>
      </c>
      <c r="B1561" s="74" t="s">
        <v>1670</v>
      </c>
      <c r="C1561" s="43">
        <v>1</v>
      </c>
      <c r="D1561" s="529"/>
      <c r="E1561" s="60"/>
      <c r="F1561" s="43" t="s">
        <v>3439</v>
      </c>
      <c r="G1561" s="87">
        <v>42458</v>
      </c>
      <c r="H1561" s="55">
        <v>42458</v>
      </c>
      <c r="I1561" s="68">
        <v>250</v>
      </c>
      <c r="J1561" s="204">
        <v>250</v>
      </c>
      <c r="K1561" s="204"/>
      <c r="L1561" s="43" t="s">
        <v>727</v>
      </c>
      <c r="M1561" s="59">
        <v>42460</v>
      </c>
      <c r="N1561" s="55">
        <v>42468</v>
      </c>
      <c r="O1561" s="313" t="s">
        <v>3440</v>
      </c>
      <c r="P1561" s="43"/>
      <c r="Q1561" s="43"/>
      <c r="R1561" s="43"/>
      <c r="S1561" s="43"/>
      <c r="T1561" s="43" t="s">
        <v>1</v>
      </c>
    </row>
    <row r="1562" spans="1:20" ht="30" hidden="1" customHeight="1" x14ac:dyDescent="0.25">
      <c r="A1562" s="74">
        <v>1550</v>
      </c>
      <c r="B1562" s="74" t="s">
        <v>35</v>
      </c>
      <c r="C1562" s="43" t="s">
        <v>2022</v>
      </c>
      <c r="D1562" s="529"/>
      <c r="E1562" s="60"/>
      <c r="F1562" s="43" t="s">
        <v>3441</v>
      </c>
      <c r="G1562" s="87">
        <v>42433</v>
      </c>
      <c r="H1562" s="55">
        <v>42433</v>
      </c>
      <c r="I1562" s="68">
        <v>924.49</v>
      </c>
      <c r="J1562" s="204">
        <v>924.49</v>
      </c>
      <c r="K1562" s="204"/>
      <c r="L1562" s="43" t="s">
        <v>727</v>
      </c>
      <c r="M1562" s="59">
        <v>42490</v>
      </c>
      <c r="N1562" s="55">
        <v>42506</v>
      </c>
      <c r="O1562" s="313" t="s">
        <v>3475</v>
      </c>
      <c r="P1562" s="43"/>
      <c r="Q1562" s="43"/>
      <c r="R1562" s="43"/>
      <c r="S1562" s="43"/>
      <c r="T1562" s="43"/>
    </row>
    <row r="1563" spans="1:20" s="372" customFormat="1" ht="60" hidden="1" customHeight="1" x14ac:dyDescent="0.25">
      <c r="A1563" s="510">
        <v>1551</v>
      </c>
      <c r="B1563" s="510" t="s">
        <v>35</v>
      </c>
      <c r="C1563" s="511" t="s">
        <v>3839</v>
      </c>
      <c r="D1563" s="603"/>
      <c r="E1563" s="509"/>
      <c r="F1563" s="511" t="s">
        <v>3837</v>
      </c>
      <c r="G1563" s="512">
        <v>42433</v>
      </c>
      <c r="H1563" s="513">
        <v>42433</v>
      </c>
      <c r="I1563" s="502">
        <v>16509.04</v>
      </c>
      <c r="J1563" s="503">
        <v>18030.849999999999</v>
      </c>
      <c r="K1563" s="503"/>
      <c r="L1563" s="511" t="s">
        <v>28</v>
      </c>
      <c r="M1563" s="513">
        <v>42490</v>
      </c>
      <c r="N1563" s="513"/>
      <c r="O1563" s="505" t="s">
        <v>3476</v>
      </c>
      <c r="P1563" s="511"/>
      <c r="Q1563" s="511"/>
      <c r="R1563" s="511"/>
      <c r="S1563" s="511"/>
      <c r="T1563" s="511"/>
    </row>
    <row r="1564" spans="1:20" ht="30" hidden="1" customHeight="1" x14ac:dyDescent="0.25">
      <c r="A1564" s="74">
        <v>1552</v>
      </c>
      <c r="B1564" s="74" t="s">
        <v>35</v>
      </c>
      <c r="C1564" s="43" t="s">
        <v>2021</v>
      </c>
      <c r="D1564" s="529"/>
      <c r="E1564" s="60"/>
      <c r="F1564" s="43" t="s">
        <v>3840</v>
      </c>
      <c r="G1564" s="87">
        <v>42433</v>
      </c>
      <c r="H1564" s="55">
        <v>42433</v>
      </c>
      <c r="I1564" s="68">
        <v>313.48</v>
      </c>
      <c r="J1564" s="204">
        <v>377.69</v>
      </c>
      <c r="K1564" s="204"/>
      <c r="L1564" s="43" t="s">
        <v>727</v>
      </c>
      <c r="M1564" s="59">
        <v>42490</v>
      </c>
      <c r="N1564" s="55">
        <v>42506</v>
      </c>
      <c r="O1564" s="313" t="s">
        <v>3477</v>
      </c>
      <c r="P1564" s="43"/>
      <c r="Q1564" s="43"/>
      <c r="R1564" s="43"/>
      <c r="S1564" s="43"/>
      <c r="T1564" s="43"/>
    </row>
    <row r="1565" spans="1:20" ht="15" hidden="1" customHeight="1" x14ac:dyDescent="0.25">
      <c r="A1565" s="74">
        <v>1553</v>
      </c>
      <c r="B1565" s="74" t="s">
        <v>441</v>
      </c>
      <c r="C1565" s="43">
        <v>9008</v>
      </c>
      <c r="D1565" s="529"/>
      <c r="E1565" s="60"/>
      <c r="F1565" s="43" t="s">
        <v>3442</v>
      </c>
      <c r="G1565" s="87">
        <v>42450</v>
      </c>
      <c r="H1565" s="55">
        <v>42450</v>
      </c>
      <c r="I1565" s="68">
        <v>413.95</v>
      </c>
      <c r="J1565" s="204">
        <v>496.74</v>
      </c>
      <c r="K1565" s="204"/>
      <c r="L1565" s="43" t="s">
        <v>727</v>
      </c>
      <c r="M1565" s="59">
        <v>42490</v>
      </c>
      <c r="N1565" s="55">
        <v>42494</v>
      </c>
      <c r="O1565" s="313" t="s">
        <v>3443</v>
      </c>
      <c r="P1565" s="49">
        <v>496.74</v>
      </c>
      <c r="Q1565" s="319"/>
      <c r="R1565" s="319"/>
      <c r="S1565" s="43"/>
      <c r="T1565" s="43"/>
    </row>
    <row r="1566" spans="1:20" ht="15" hidden="1" customHeight="1" x14ac:dyDescent="0.25">
      <c r="A1566" s="74">
        <v>1554</v>
      </c>
      <c r="B1566" s="74" t="s">
        <v>441</v>
      </c>
      <c r="C1566" s="43">
        <v>9035</v>
      </c>
      <c r="D1566" s="529"/>
      <c r="E1566" s="60"/>
      <c r="F1566" s="43" t="s">
        <v>3444</v>
      </c>
      <c r="G1566" s="87">
        <v>42450</v>
      </c>
      <c r="H1566" s="55">
        <v>42450</v>
      </c>
      <c r="I1566" s="68">
        <v>385.35</v>
      </c>
      <c r="J1566" s="204">
        <v>462.42</v>
      </c>
      <c r="K1566" s="204"/>
      <c r="L1566" s="43" t="s">
        <v>727</v>
      </c>
      <c r="M1566" s="59">
        <v>42490</v>
      </c>
      <c r="N1566" s="55">
        <v>42506</v>
      </c>
      <c r="O1566" s="313" t="s">
        <v>3445</v>
      </c>
      <c r="P1566" s="49">
        <v>462.42</v>
      </c>
      <c r="Q1566" s="49"/>
      <c r="R1566" s="49"/>
      <c r="S1566" s="43"/>
      <c r="T1566" s="43"/>
    </row>
    <row r="1567" spans="1:20" ht="15" hidden="1" customHeight="1" x14ac:dyDescent="0.25">
      <c r="A1567" s="74">
        <v>1555</v>
      </c>
      <c r="B1567" s="74" t="s">
        <v>36</v>
      </c>
      <c r="C1567" s="43">
        <v>47001728</v>
      </c>
      <c r="D1567" s="529"/>
      <c r="E1567" s="60"/>
      <c r="F1567" s="43" t="s">
        <v>3446</v>
      </c>
      <c r="G1567" s="87">
        <v>42429</v>
      </c>
      <c r="H1567" s="55">
        <v>42429</v>
      </c>
      <c r="I1567" s="68">
        <v>1765.37</v>
      </c>
      <c r="J1567" s="204">
        <v>2111.7399999999998</v>
      </c>
      <c r="K1567" s="204"/>
      <c r="L1567" s="43" t="s">
        <v>34</v>
      </c>
      <c r="M1567" s="59">
        <v>42463</v>
      </c>
      <c r="N1567" s="55" t="s">
        <v>20</v>
      </c>
      <c r="O1567" s="313" t="s">
        <v>3447</v>
      </c>
      <c r="P1567" s="43"/>
      <c r="Q1567" s="43"/>
      <c r="R1567" s="43"/>
      <c r="S1567" s="43"/>
      <c r="T1567" s="43"/>
    </row>
    <row r="1568" spans="1:20" ht="15" hidden="1" customHeight="1" x14ac:dyDescent="0.25">
      <c r="A1568" s="74">
        <v>1556</v>
      </c>
      <c r="B1568" s="74" t="s">
        <v>448</v>
      </c>
      <c r="C1568" s="43">
        <v>55506982</v>
      </c>
      <c r="D1568" s="529"/>
      <c r="E1568" s="60"/>
      <c r="F1568" s="43" t="s">
        <v>3450</v>
      </c>
      <c r="G1568" s="87">
        <v>42452</v>
      </c>
      <c r="H1568" s="55">
        <v>42452</v>
      </c>
      <c r="I1568" s="68">
        <v>760.15</v>
      </c>
      <c r="J1568" s="204">
        <v>889.11</v>
      </c>
      <c r="K1568" s="204"/>
      <c r="L1568" s="43" t="s">
        <v>34</v>
      </c>
      <c r="M1568" s="59">
        <v>42461</v>
      </c>
      <c r="N1568" s="55">
        <v>42461</v>
      </c>
      <c r="O1568" s="313" t="s">
        <v>3451</v>
      </c>
      <c r="P1568" s="43"/>
      <c r="Q1568" s="43"/>
      <c r="R1568" s="43"/>
      <c r="S1568" s="43"/>
      <c r="T1568" s="43"/>
    </row>
    <row r="1569" spans="1:21" ht="15" hidden="1" customHeight="1" x14ac:dyDescent="0.25">
      <c r="A1569" s="74">
        <v>1557</v>
      </c>
      <c r="B1569" s="74" t="s">
        <v>67</v>
      </c>
      <c r="C1569" s="43">
        <v>7000026926</v>
      </c>
      <c r="D1569" s="529" t="s">
        <v>3452</v>
      </c>
      <c r="E1569" s="60"/>
      <c r="F1569" s="43" t="s">
        <v>3453</v>
      </c>
      <c r="G1569" s="87">
        <v>42454</v>
      </c>
      <c r="H1569" s="55">
        <v>42454</v>
      </c>
      <c r="I1569" s="68">
        <v>471.69</v>
      </c>
      <c r="J1569" s="204">
        <v>566.03</v>
      </c>
      <c r="K1569" s="204"/>
      <c r="L1569" s="43" t="s">
        <v>727</v>
      </c>
      <c r="M1569" s="59">
        <v>42521</v>
      </c>
      <c r="N1569" s="55">
        <v>42520</v>
      </c>
      <c r="O1569" s="313" t="s">
        <v>3454</v>
      </c>
      <c r="P1569" s="43"/>
      <c r="Q1569" s="43"/>
      <c r="R1569" s="43"/>
      <c r="S1569" s="43"/>
      <c r="T1569" s="43" t="s">
        <v>1</v>
      </c>
    </row>
    <row r="1570" spans="1:21" ht="30" hidden="1" customHeight="1" x14ac:dyDescent="0.25">
      <c r="A1570" s="74">
        <v>1558</v>
      </c>
      <c r="B1570" s="74" t="s">
        <v>84</v>
      </c>
      <c r="C1570" s="43">
        <v>144920</v>
      </c>
      <c r="D1570" s="529"/>
      <c r="E1570" s="60"/>
      <c r="F1570" s="43" t="s">
        <v>3455</v>
      </c>
      <c r="G1570" s="87">
        <v>42458</v>
      </c>
      <c r="H1570" s="55">
        <v>42458</v>
      </c>
      <c r="I1570" s="137">
        <f>1.27561*J1570</f>
        <v>44.646349999999998</v>
      </c>
      <c r="J1570" s="208">
        <v>35</v>
      </c>
      <c r="K1570" s="208"/>
      <c r="L1570" s="43" t="s">
        <v>727</v>
      </c>
      <c r="M1570" s="59" t="s">
        <v>25</v>
      </c>
      <c r="N1570" s="44">
        <v>42468</v>
      </c>
      <c r="O1570" s="313" t="s">
        <v>3867</v>
      </c>
      <c r="P1570" s="43"/>
      <c r="Q1570" s="43"/>
      <c r="R1570" s="43"/>
      <c r="S1570" s="43"/>
      <c r="T1570" s="43" t="s">
        <v>1</v>
      </c>
    </row>
    <row r="1571" spans="1:21" ht="15" hidden="1" customHeight="1" x14ac:dyDescent="0.25">
      <c r="A1571" s="74">
        <v>1559</v>
      </c>
      <c r="B1571" s="74" t="s">
        <v>1665</v>
      </c>
      <c r="C1571" s="43" t="s">
        <v>3456</v>
      </c>
      <c r="D1571" s="529"/>
      <c r="E1571" s="60"/>
      <c r="F1571" s="43" t="s">
        <v>3457</v>
      </c>
      <c r="G1571" s="87">
        <v>42395</v>
      </c>
      <c r="H1571" s="55">
        <v>42395</v>
      </c>
      <c r="I1571" s="68">
        <v>19513</v>
      </c>
      <c r="J1571" s="204">
        <v>19513</v>
      </c>
      <c r="K1571" s="204"/>
      <c r="L1571" s="43" t="s">
        <v>727</v>
      </c>
      <c r="M1571" s="59">
        <v>42429</v>
      </c>
      <c r="N1571" s="55">
        <v>42460</v>
      </c>
      <c r="O1571" s="313" t="s">
        <v>3458</v>
      </c>
      <c r="P1571" s="43"/>
      <c r="Q1571" s="43"/>
      <c r="R1571" s="43"/>
      <c r="S1571" s="43"/>
      <c r="T1571" s="43"/>
    </row>
    <row r="1572" spans="1:21" ht="15" hidden="1" customHeight="1" x14ac:dyDescent="0.25">
      <c r="A1572" s="74">
        <v>1560</v>
      </c>
      <c r="B1572" s="74" t="s">
        <v>67</v>
      </c>
      <c r="C1572" s="43">
        <v>7000027678</v>
      </c>
      <c r="D1572" s="529" t="s">
        <v>3465</v>
      </c>
      <c r="E1572" s="60"/>
      <c r="F1572" s="43" t="s">
        <v>3459</v>
      </c>
      <c r="G1572" s="87">
        <v>42458</v>
      </c>
      <c r="H1572" s="55">
        <v>42458</v>
      </c>
      <c r="I1572" s="68">
        <v>582.44000000000005</v>
      </c>
      <c r="J1572" s="204">
        <v>698.93</v>
      </c>
      <c r="K1572" s="204"/>
      <c r="L1572" s="43" t="s">
        <v>727</v>
      </c>
      <c r="M1572" s="59">
        <v>42521</v>
      </c>
      <c r="N1572" s="55">
        <v>42520</v>
      </c>
      <c r="O1572" s="313" t="s">
        <v>3460</v>
      </c>
      <c r="P1572" s="43"/>
      <c r="Q1572" s="43"/>
      <c r="R1572" s="43"/>
      <c r="S1572" s="43"/>
      <c r="T1572" s="43" t="s">
        <v>1</v>
      </c>
    </row>
    <row r="1573" spans="1:21" ht="15" hidden="1" customHeight="1" x14ac:dyDescent="0.25">
      <c r="A1573" s="74">
        <v>1561</v>
      </c>
      <c r="B1573" s="74" t="s">
        <v>112</v>
      </c>
      <c r="C1573" s="43">
        <v>21</v>
      </c>
      <c r="D1573" s="529"/>
      <c r="E1573" s="60"/>
      <c r="F1573" s="43" t="s">
        <v>3461</v>
      </c>
      <c r="G1573" s="87">
        <v>42459</v>
      </c>
      <c r="H1573" s="55">
        <v>42459</v>
      </c>
      <c r="I1573" s="68">
        <v>1300</v>
      </c>
      <c r="J1573" s="204">
        <v>1300</v>
      </c>
      <c r="K1573" s="204"/>
      <c r="L1573" s="43" t="s">
        <v>727</v>
      </c>
      <c r="M1573" s="59">
        <v>42460</v>
      </c>
      <c r="N1573" s="55">
        <v>42481</v>
      </c>
      <c r="O1573" s="313" t="s">
        <v>3462</v>
      </c>
      <c r="P1573" s="43"/>
      <c r="Q1573" s="43"/>
      <c r="R1573" s="43"/>
      <c r="S1573" s="43"/>
      <c r="T1573" s="43" t="s">
        <v>1</v>
      </c>
    </row>
    <row r="1574" spans="1:21" ht="15" hidden="1" customHeight="1" x14ac:dyDescent="0.25">
      <c r="A1574" s="74">
        <v>1562</v>
      </c>
      <c r="B1574" s="74" t="s">
        <v>67</v>
      </c>
      <c r="C1574" s="43">
        <v>7000027909</v>
      </c>
      <c r="D1574" s="529" t="s">
        <v>3463</v>
      </c>
      <c r="E1574" s="60"/>
      <c r="F1574" s="43" t="s">
        <v>3453</v>
      </c>
      <c r="G1574" s="87">
        <v>42459</v>
      </c>
      <c r="H1574" s="55">
        <v>42459</v>
      </c>
      <c r="I1574" s="68">
        <v>49.11</v>
      </c>
      <c r="J1574" s="204">
        <v>58.93</v>
      </c>
      <c r="K1574" s="204"/>
      <c r="L1574" s="43" t="s">
        <v>727</v>
      </c>
      <c r="M1574" s="59">
        <v>42521</v>
      </c>
      <c r="N1574" s="55">
        <v>42520</v>
      </c>
      <c r="O1574" s="313" t="s">
        <v>3464</v>
      </c>
      <c r="P1574" s="43"/>
      <c r="Q1574" s="43"/>
      <c r="R1574" s="43"/>
      <c r="S1574" s="43"/>
      <c r="T1574" s="43" t="s">
        <v>1</v>
      </c>
    </row>
    <row r="1575" spans="1:21" ht="15" hidden="1" customHeight="1" x14ac:dyDescent="0.25">
      <c r="A1575" s="74">
        <v>1563</v>
      </c>
      <c r="B1575" s="74" t="s">
        <v>67</v>
      </c>
      <c r="C1575" s="43">
        <v>7000028763</v>
      </c>
      <c r="D1575" s="529" t="s">
        <v>3466</v>
      </c>
      <c r="E1575" s="60"/>
      <c r="F1575" s="43" t="s">
        <v>3459</v>
      </c>
      <c r="G1575" s="87">
        <v>42460</v>
      </c>
      <c r="H1575" s="55">
        <v>42460</v>
      </c>
      <c r="I1575" s="68">
        <v>5</v>
      </c>
      <c r="J1575" s="204">
        <v>6</v>
      </c>
      <c r="K1575" s="204"/>
      <c r="L1575" s="43" t="s">
        <v>727</v>
      </c>
      <c r="M1575" s="59">
        <v>42521</v>
      </c>
      <c r="N1575" s="55">
        <v>42520</v>
      </c>
      <c r="O1575" s="313" t="s">
        <v>3467</v>
      </c>
      <c r="P1575" s="43"/>
      <c r="Q1575" s="43"/>
      <c r="R1575" s="43"/>
      <c r="S1575" s="43"/>
      <c r="T1575" s="43" t="s">
        <v>1</v>
      </c>
    </row>
    <row r="1576" spans="1:21" ht="15" hidden="1" customHeight="1" x14ac:dyDescent="0.25">
      <c r="A1576" s="74">
        <v>1564</v>
      </c>
      <c r="B1576" s="74" t="s">
        <v>67</v>
      </c>
      <c r="C1576" s="43">
        <v>7000028762</v>
      </c>
      <c r="D1576" s="529" t="s">
        <v>3468</v>
      </c>
      <c r="E1576" s="60"/>
      <c r="F1576" s="43" t="s">
        <v>3453</v>
      </c>
      <c r="G1576" s="87">
        <v>42460</v>
      </c>
      <c r="H1576" s="55">
        <v>42460</v>
      </c>
      <c r="I1576" s="68">
        <v>5</v>
      </c>
      <c r="J1576" s="204">
        <v>6</v>
      </c>
      <c r="K1576" s="204"/>
      <c r="L1576" s="43" t="s">
        <v>727</v>
      </c>
      <c r="M1576" s="59">
        <v>42521</v>
      </c>
      <c r="N1576" s="55">
        <v>42520</v>
      </c>
      <c r="O1576" s="313" t="s">
        <v>3469</v>
      </c>
      <c r="P1576" s="43"/>
      <c r="Q1576" s="43"/>
      <c r="R1576" s="43"/>
      <c r="S1576" s="43"/>
      <c r="T1576" s="43" t="s">
        <v>1</v>
      </c>
    </row>
    <row r="1577" spans="1:21" ht="45" hidden="1" customHeight="1" x14ac:dyDescent="0.25">
      <c r="A1577" s="74">
        <v>1565</v>
      </c>
      <c r="B1577" s="74" t="s">
        <v>35</v>
      </c>
      <c r="C1577" s="43" t="s">
        <v>2030</v>
      </c>
      <c r="D1577" s="529"/>
      <c r="E1577" s="60"/>
      <c r="F1577" s="43" t="s">
        <v>3838</v>
      </c>
      <c r="G1577" s="87">
        <v>42459</v>
      </c>
      <c r="H1577" s="55">
        <v>42459</v>
      </c>
      <c r="I1577" s="68">
        <v>10466.92</v>
      </c>
      <c r="J1577" s="204">
        <v>10466.92</v>
      </c>
      <c r="K1577" s="204"/>
      <c r="L1577" s="43" t="s">
        <v>727</v>
      </c>
      <c r="M1577" s="59">
        <v>42460</v>
      </c>
      <c r="N1577" s="55">
        <v>42481</v>
      </c>
      <c r="O1577" s="313" t="s">
        <v>3487</v>
      </c>
      <c r="P1577" s="43"/>
      <c r="Q1577" s="43"/>
      <c r="R1577" s="43"/>
      <c r="S1577" s="43"/>
      <c r="T1577" s="43"/>
    </row>
    <row r="1578" spans="1:21" ht="15" hidden="1" customHeight="1" x14ac:dyDescent="0.25">
      <c r="A1578" s="74">
        <v>1566</v>
      </c>
      <c r="B1578" s="74" t="s">
        <v>144</v>
      </c>
      <c r="C1578" s="43" t="s">
        <v>3478</v>
      </c>
      <c r="D1578" s="529"/>
      <c r="E1578" s="60"/>
      <c r="F1578" s="43" t="s">
        <v>3479</v>
      </c>
      <c r="G1578" s="87">
        <v>42451</v>
      </c>
      <c r="H1578" s="55">
        <v>42451</v>
      </c>
      <c r="I1578" s="68">
        <v>500</v>
      </c>
      <c r="J1578" s="204">
        <v>500</v>
      </c>
      <c r="K1578" s="98"/>
      <c r="L1578" s="43" t="s">
        <v>727</v>
      </c>
      <c r="M1578" s="59">
        <v>42505</v>
      </c>
      <c r="N1578" s="55">
        <v>42516</v>
      </c>
      <c r="O1578" s="313" t="s">
        <v>3480</v>
      </c>
      <c r="P1578" s="43"/>
      <c r="Q1578" s="43"/>
      <c r="R1578" s="43"/>
      <c r="S1578" s="43"/>
      <c r="T1578" s="43" t="s">
        <v>1</v>
      </c>
    </row>
    <row r="1579" spans="1:21" ht="15" hidden="1" customHeight="1" x14ac:dyDescent="0.25">
      <c r="A1579" s="74">
        <v>1567</v>
      </c>
      <c r="B1579" s="74" t="s">
        <v>36</v>
      </c>
      <c r="C1579" s="43" t="s">
        <v>3481</v>
      </c>
      <c r="D1579" s="529"/>
      <c r="E1579" s="60"/>
      <c r="F1579" s="43" t="s">
        <v>3482</v>
      </c>
      <c r="G1579" s="87">
        <v>42461</v>
      </c>
      <c r="H1579" s="55">
        <v>42461</v>
      </c>
      <c r="I1579" s="68">
        <v>67.349999999999994</v>
      </c>
      <c r="J1579" s="204">
        <v>80.819999999999993</v>
      </c>
      <c r="K1579" s="204"/>
      <c r="L1579" s="43" t="s">
        <v>34</v>
      </c>
      <c r="M1579" s="59">
        <v>42461</v>
      </c>
      <c r="N1579" s="55" t="s">
        <v>20</v>
      </c>
      <c r="O1579" s="313" t="s">
        <v>3483</v>
      </c>
      <c r="P1579" s="43"/>
      <c r="Q1579" s="43"/>
      <c r="R1579" s="43"/>
      <c r="S1579" s="43"/>
      <c r="T1579" s="43"/>
    </row>
    <row r="1580" spans="1:21" ht="30" hidden="1" customHeight="1" x14ac:dyDescent="0.25">
      <c r="A1580" s="74">
        <v>1568</v>
      </c>
      <c r="B1580" s="74" t="s">
        <v>4413</v>
      </c>
      <c r="C1580" s="43">
        <v>34116815</v>
      </c>
      <c r="D1580" s="529"/>
      <c r="E1580" s="60"/>
      <c r="F1580" s="43" t="s">
        <v>1591</v>
      </c>
      <c r="G1580" s="87">
        <v>42453</v>
      </c>
      <c r="H1580" s="55">
        <v>42453</v>
      </c>
      <c r="I1580" s="68">
        <v>1136.71</v>
      </c>
      <c r="J1580" s="204">
        <v>1364.05</v>
      </c>
      <c r="K1580" s="204"/>
      <c r="L1580" s="43" t="s">
        <v>34</v>
      </c>
      <c r="M1580" s="59">
        <v>42490</v>
      </c>
      <c r="N1580" s="55" t="s">
        <v>20</v>
      </c>
      <c r="O1580" s="313" t="s">
        <v>3484</v>
      </c>
      <c r="P1580" s="43"/>
      <c r="Q1580" s="43"/>
      <c r="R1580" s="43"/>
      <c r="S1580" s="43"/>
      <c r="T1580" s="43"/>
    </row>
    <row r="1581" spans="1:21" ht="15" hidden="1" customHeight="1" x14ac:dyDescent="0.25">
      <c r="A1581" s="74">
        <v>1569</v>
      </c>
      <c r="B1581" s="74" t="s">
        <v>2337</v>
      </c>
      <c r="C1581" s="43" t="s">
        <v>3485</v>
      </c>
      <c r="D1581" s="529"/>
      <c r="E1581" s="60"/>
      <c r="F1581" s="43" t="s">
        <v>3215</v>
      </c>
      <c r="G1581" s="87">
        <v>42460</v>
      </c>
      <c r="H1581" s="55">
        <v>42460</v>
      </c>
      <c r="I1581" s="68">
        <v>294.5</v>
      </c>
      <c r="J1581" s="204">
        <v>362.4</v>
      </c>
      <c r="K1581" s="204"/>
      <c r="L1581" s="43" t="s">
        <v>727</v>
      </c>
      <c r="M1581" s="59" t="s">
        <v>25</v>
      </c>
      <c r="N1581" s="55">
        <v>42481</v>
      </c>
      <c r="O1581" s="313" t="s">
        <v>3486</v>
      </c>
      <c r="P1581" s="43"/>
      <c r="Q1581" s="43"/>
      <c r="R1581" s="43"/>
      <c r="S1581" s="43"/>
      <c r="T1581" s="43"/>
    </row>
    <row r="1582" spans="1:21" ht="15" hidden="1" customHeight="1" x14ac:dyDescent="0.25">
      <c r="A1582" s="74">
        <v>1570</v>
      </c>
      <c r="B1582" s="74" t="s">
        <v>84</v>
      </c>
      <c r="C1582" s="43">
        <v>145219</v>
      </c>
      <c r="D1582" s="529"/>
      <c r="E1582" s="60"/>
      <c r="F1582" s="43" t="s">
        <v>3488</v>
      </c>
      <c r="G1582" s="87">
        <v>42461</v>
      </c>
      <c r="H1582" s="55">
        <v>42461</v>
      </c>
      <c r="I1582" s="137">
        <f>1.27561*J1582</f>
        <v>591.24523499999998</v>
      </c>
      <c r="J1582" s="208">
        <v>463.5</v>
      </c>
      <c r="K1582" s="208"/>
      <c r="L1582" s="43" t="s">
        <v>727</v>
      </c>
      <c r="M1582" s="59" t="s">
        <v>25</v>
      </c>
      <c r="N1582" s="44">
        <v>42468</v>
      </c>
      <c r="O1582" s="313" t="s">
        <v>3868</v>
      </c>
      <c r="P1582" s="43"/>
      <c r="Q1582" s="43"/>
      <c r="R1582" s="43"/>
      <c r="S1582" s="43"/>
      <c r="T1582" s="43" t="s">
        <v>1</v>
      </c>
    </row>
    <row r="1583" spans="1:21" ht="45" hidden="1" customHeight="1" x14ac:dyDescent="0.25">
      <c r="A1583" s="74">
        <v>1571</v>
      </c>
      <c r="B1583" s="74" t="s">
        <v>30</v>
      </c>
      <c r="C1583" s="43" t="s">
        <v>3489</v>
      </c>
      <c r="D1583" s="529" t="s">
        <v>3529</v>
      </c>
      <c r="E1583" s="60"/>
      <c r="F1583" s="146" t="s">
        <v>3490</v>
      </c>
      <c r="G1583" s="87">
        <v>42459</v>
      </c>
      <c r="H1583" s="55">
        <v>42459</v>
      </c>
      <c r="I1583" s="68">
        <v>921.94</v>
      </c>
      <c r="J1583" s="204">
        <v>921.94</v>
      </c>
      <c r="K1583" s="204"/>
      <c r="L1583" s="43" t="s">
        <v>727</v>
      </c>
      <c r="M1583" s="59">
        <v>42490</v>
      </c>
      <c r="N1583" s="59">
        <v>42486</v>
      </c>
      <c r="O1583" s="313" t="s">
        <v>3491</v>
      </c>
      <c r="P1583" s="43"/>
      <c r="Q1583" s="49">
        <v>921.94</v>
      </c>
      <c r="R1583" s="49"/>
      <c r="S1583" s="43"/>
      <c r="T1583" s="43"/>
    </row>
    <row r="1584" spans="1:21" ht="15" hidden="1" customHeight="1" x14ac:dyDescent="0.25">
      <c r="A1584" s="74">
        <v>1572</v>
      </c>
      <c r="B1584" s="74" t="s">
        <v>3492</v>
      </c>
      <c r="C1584" s="43">
        <v>5022</v>
      </c>
      <c r="D1584" s="529"/>
      <c r="E1584" s="60"/>
      <c r="F1584" s="43" t="s">
        <v>6202</v>
      </c>
      <c r="G1584" s="87">
        <v>42461</v>
      </c>
      <c r="H1584" s="55">
        <v>42461</v>
      </c>
      <c r="I1584" s="68">
        <v>16675</v>
      </c>
      <c r="J1584" s="204">
        <v>20010</v>
      </c>
      <c r="K1584" s="204"/>
      <c r="L1584" s="43" t="s">
        <v>727</v>
      </c>
      <c r="M1584" s="59">
        <v>42490</v>
      </c>
      <c r="N1584" s="55">
        <v>42522</v>
      </c>
      <c r="O1584" s="313" t="s">
        <v>3493</v>
      </c>
      <c r="P1584" s="43"/>
      <c r="Q1584" s="43"/>
      <c r="R1584" s="43"/>
      <c r="S1584" s="43"/>
      <c r="T1584" s="43"/>
      <c r="U1584" s="66" t="s">
        <v>1</v>
      </c>
    </row>
    <row r="1585" spans="1:20" ht="105" hidden="1" customHeight="1" x14ac:dyDescent="0.25">
      <c r="A1585" s="74">
        <v>1573</v>
      </c>
      <c r="B1585" s="74" t="s">
        <v>26</v>
      </c>
      <c r="C1585" s="146" t="s">
        <v>3516</v>
      </c>
      <c r="D1585" s="529"/>
      <c r="E1585" s="60"/>
      <c r="F1585" s="414" t="s">
        <v>3517</v>
      </c>
      <c r="G1585" s="87">
        <v>42460</v>
      </c>
      <c r="H1585" s="55">
        <v>42460</v>
      </c>
      <c r="I1585" s="68">
        <v>9007.17</v>
      </c>
      <c r="J1585" s="204">
        <v>9007.17</v>
      </c>
      <c r="K1585" s="204"/>
      <c r="L1585" s="43" t="s">
        <v>727</v>
      </c>
      <c r="M1585" s="59">
        <v>42470</v>
      </c>
      <c r="N1585" s="55">
        <v>42473</v>
      </c>
      <c r="O1585" s="313" t="s">
        <v>3494</v>
      </c>
      <c r="P1585" s="49">
        <f>290+161+2049.49</f>
        <v>2500.4899999999998</v>
      </c>
      <c r="Q1585" s="49">
        <v>2188.5300000000002</v>
      </c>
      <c r="R1585" s="49"/>
      <c r="S1585" s="43"/>
      <c r="T1585" s="49">
        <f>150+442.12+207+110.41+118</f>
        <v>1027.53</v>
      </c>
    </row>
    <row r="1586" spans="1:20" ht="15" hidden="1" customHeight="1" x14ac:dyDescent="0.25">
      <c r="A1586" s="74">
        <v>1574</v>
      </c>
      <c r="B1586" s="74" t="s">
        <v>448</v>
      </c>
      <c r="C1586" s="43">
        <v>55532261</v>
      </c>
      <c r="D1586" s="529"/>
      <c r="E1586" s="60"/>
      <c r="F1586" s="43" t="s">
        <v>3495</v>
      </c>
      <c r="G1586" s="87">
        <v>42454</v>
      </c>
      <c r="H1586" s="55">
        <v>42454</v>
      </c>
      <c r="I1586" s="68">
        <v>30</v>
      </c>
      <c r="J1586" s="204">
        <v>36</v>
      </c>
      <c r="K1586" s="204"/>
      <c r="L1586" s="43" t="s">
        <v>34</v>
      </c>
      <c r="M1586" s="59">
        <v>42454</v>
      </c>
      <c r="N1586" s="55">
        <v>42454</v>
      </c>
      <c r="O1586" s="313" t="s">
        <v>3496</v>
      </c>
      <c r="P1586" s="43"/>
      <c r="Q1586" s="43"/>
      <c r="R1586" s="43"/>
      <c r="S1586" s="43"/>
      <c r="T1586" s="43"/>
    </row>
    <row r="1587" spans="1:20" ht="15" hidden="1" customHeight="1" x14ac:dyDescent="0.25">
      <c r="A1587" s="74">
        <v>1575</v>
      </c>
      <c r="B1587" s="74" t="s">
        <v>905</v>
      </c>
      <c r="C1587" s="43" t="s">
        <v>3497</v>
      </c>
      <c r="D1587" s="529" t="s">
        <v>3498</v>
      </c>
      <c r="E1587" s="60"/>
      <c r="F1587" s="48" t="s">
        <v>3524</v>
      </c>
      <c r="G1587" s="87">
        <v>42460</v>
      </c>
      <c r="H1587" s="55">
        <v>42460</v>
      </c>
      <c r="I1587" s="68">
        <v>1416.54</v>
      </c>
      <c r="J1587" s="204">
        <v>1699.85</v>
      </c>
      <c r="K1587" s="204"/>
      <c r="L1587" s="43" t="s">
        <v>727</v>
      </c>
      <c r="M1587" s="59">
        <v>42521</v>
      </c>
      <c r="N1587" s="55">
        <v>42522</v>
      </c>
      <c r="O1587" s="313" t="s">
        <v>3499</v>
      </c>
      <c r="P1587" s="319">
        <v>1699.85</v>
      </c>
      <c r="Q1587" s="319"/>
      <c r="R1587" s="319"/>
      <c r="S1587" s="43"/>
      <c r="T1587" s="43"/>
    </row>
    <row r="1588" spans="1:20" ht="15" hidden="1" customHeight="1" x14ac:dyDescent="0.25">
      <c r="A1588" s="74">
        <v>1576</v>
      </c>
      <c r="B1588" s="74" t="s">
        <v>427</v>
      </c>
      <c r="C1588" s="43" t="s">
        <v>3500</v>
      </c>
      <c r="D1588" s="529"/>
      <c r="E1588" s="60"/>
      <c r="F1588" s="43" t="s">
        <v>3501</v>
      </c>
      <c r="G1588" s="87">
        <v>42460</v>
      </c>
      <c r="H1588" s="55">
        <v>42460</v>
      </c>
      <c r="I1588" s="68">
        <v>147</v>
      </c>
      <c r="J1588" s="204">
        <v>176.4</v>
      </c>
      <c r="K1588" s="204"/>
      <c r="L1588" s="43" t="s">
        <v>727</v>
      </c>
      <c r="M1588" s="59">
        <v>42505</v>
      </c>
      <c r="N1588" s="55">
        <v>42522</v>
      </c>
      <c r="O1588" s="313" t="s">
        <v>3502</v>
      </c>
      <c r="P1588" s="43"/>
      <c r="Q1588" s="43"/>
      <c r="R1588" s="43"/>
      <c r="S1588" s="43"/>
      <c r="T1588" s="43"/>
    </row>
    <row r="1589" spans="1:20" ht="15" hidden="1" customHeight="1" x14ac:dyDescent="0.25">
      <c r="A1589" s="74">
        <v>1577</v>
      </c>
      <c r="B1589" s="74" t="s">
        <v>2747</v>
      </c>
      <c r="C1589" s="43">
        <v>34041</v>
      </c>
      <c r="D1589" s="529"/>
      <c r="E1589" s="60"/>
      <c r="F1589" s="43" t="s">
        <v>3503</v>
      </c>
      <c r="G1589" s="87">
        <v>42460</v>
      </c>
      <c r="H1589" s="55">
        <v>42460</v>
      </c>
      <c r="I1589" s="68">
        <v>333.33</v>
      </c>
      <c r="J1589" s="204">
        <v>400</v>
      </c>
      <c r="K1589" s="204"/>
      <c r="L1589" s="43" t="s">
        <v>727</v>
      </c>
      <c r="M1589" s="59">
        <v>42475</v>
      </c>
      <c r="N1589" s="55">
        <v>42506</v>
      </c>
      <c r="O1589" s="313" t="s">
        <v>3506</v>
      </c>
      <c r="P1589" s="43"/>
      <c r="Q1589" s="43"/>
      <c r="R1589" s="43"/>
      <c r="S1589" s="43"/>
      <c r="T1589" s="43" t="s">
        <v>1</v>
      </c>
    </row>
    <row r="1590" spans="1:20" ht="15" hidden="1" customHeight="1" x14ac:dyDescent="0.25">
      <c r="A1590" s="74">
        <v>1578</v>
      </c>
      <c r="B1590" s="74" t="s">
        <v>500</v>
      </c>
      <c r="C1590" s="43" t="s">
        <v>3507</v>
      </c>
      <c r="D1590" s="529"/>
      <c r="E1590" s="60"/>
      <c r="F1590" s="43" t="s">
        <v>3508</v>
      </c>
      <c r="G1590" s="87">
        <v>42464</v>
      </c>
      <c r="H1590" s="55">
        <v>42464</v>
      </c>
      <c r="I1590" s="68">
        <v>2506.1999999999998</v>
      </c>
      <c r="J1590" s="204">
        <v>3007.44</v>
      </c>
      <c r="K1590" s="204"/>
      <c r="L1590" s="43" t="s">
        <v>727</v>
      </c>
      <c r="M1590" s="59">
        <v>42490</v>
      </c>
      <c r="N1590" s="55">
        <v>42522</v>
      </c>
      <c r="O1590" s="313" t="s">
        <v>3509</v>
      </c>
      <c r="P1590" s="43"/>
      <c r="Q1590" s="43"/>
      <c r="R1590" s="43"/>
      <c r="S1590" s="43"/>
      <c r="T1590" s="43"/>
    </row>
    <row r="1591" spans="1:20" ht="15" hidden="1" customHeight="1" x14ac:dyDescent="0.25">
      <c r="A1591" s="74">
        <v>1579</v>
      </c>
      <c r="B1591" s="74" t="s">
        <v>67</v>
      </c>
      <c r="C1591" s="43">
        <v>7000029607</v>
      </c>
      <c r="D1591" s="529" t="s">
        <v>3510</v>
      </c>
      <c r="E1591" s="60"/>
      <c r="F1591" s="43" t="s">
        <v>3453</v>
      </c>
      <c r="G1591" s="87">
        <v>42461</v>
      </c>
      <c r="H1591" s="55">
        <v>42461</v>
      </c>
      <c r="I1591" s="68">
        <v>56.87</v>
      </c>
      <c r="J1591" s="204">
        <v>68.239999999999995</v>
      </c>
      <c r="K1591" s="204"/>
      <c r="L1591" s="43" t="s">
        <v>727</v>
      </c>
      <c r="M1591" s="59">
        <v>42521</v>
      </c>
      <c r="N1591" s="55">
        <v>42520</v>
      </c>
      <c r="O1591" s="313" t="s">
        <v>3511</v>
      </c>
      <c r="P1591" s="43"/>
      <c r="Q1591" s="43"/>
      <c r="R1591" s="43"/>
      <c r="S1591" s="43"/>
      <c r="T1591" s="43" t="s">
        <v>1</v>
      </c>
    </row>
    <row r="1592" spans="1:20" ht="15" hidden="1" customHeight="1" x14ac:dyDescent="0.25">
      <c r="A1592" s="74">
        <v>1580</v>
      </c>
      <c r="B1592" s="74" t="s">
        <v>67</v>
      </c>
      <c r="C1592" s="43">
        <v>7000029608</v>
      </c>
      <c r="D1592" s="529" t="s">
        <v>3512</v>
      </c>
      <c r="E1592" s="60"/>
      <c r="F1592" s="43" t="s">
        <v>3459</v>
      </c>
      <c r="G1592" s="87">
        <v>42461</v>
      </c>
      <c r="H1592" s="55">
        <v>42461</v>
      </c>
      <c r="I1592" s="68">
        <v>56.87</v>
      </c>
      <c r="J1592" s="204">
        <v>68.239999999999995</v>
      </c>
      <c r="K1592" s="204"/>
      <c r="L1592" s="43" t="s">
        <v>727</v>
      </c>
      <c r="M1592" s="59">
        <v>42521</v>
      </c>
      <c r="N1592" s="55">
        <v>42520</v>
      </c>
      <c r="O1592" s="313" t="s">
        <v>3513</v>
      </c>
      <c r="P1592" s="43"/>
      <c r="Q1592" s="43"/>
      <c r="R1592" s="43"/>
      <c r="S1592" s="43"/>
      <c r="T1592" s="43" t="s">
        <v>1</v>
      </c>
    </row>
    <row r="1593" spans="1:20" ht="15" hidden="1" customHeight="1" x14ac:dyDescent="0.25">
      <c r="A1593" s="74">
        <v>1581</v>
      </c>
      <c r="B1593" s="74" t="s">
        <v>39</v>
      </c>
      <c r="C1593" s="43" t="s">
        <v>3514</v>
      </c>
      <c r="D1593" s="529"/>
      <c r="E1593" s="60"/>
      <c r="F1593" s="43" t="s">
        <v>1715</v>
      </c>
      <c r="G1593" s="87">
        <v>42460</v>
      </c>
      <c r="H1593" s="55">
        <v>42460</v>
      </c>
      <c r="I1593" s="68">
        <v>335.71</v>
      </c>
      <c r="J1593" s="204">
        <v>402.86</v>
      </c>
      <c r="K1593" s="204"/>
      <c r="L1593" s="43" t="s">
        <v>34</v>
      </c>
      <c r="M1593" s="59">
        <v>42470</v>
      </c>
      <c r="N1593" s="55" t="s">
        <v>20</v>
      </c>
      <c r="O1593" s="313" t="s">
        <v>3515</v>
      </c>
      <c r="P1593" s="43"/>
      <c r="Q1593" s="43"/>
      <c r="R1593" s="43"/>
      <c r="S1593" s="43"/>
      <c r="T1593" s="43"/>
    </row>
    <row r="1594" spans="1:20" ht="75" hidden="1" customHeight="1" x14ac:dyDescent="0.25">
      <c r="A1594" s="74">
        <v>1582</v>
      </c>
      <c r="B1594" s="74" t="s">
        <v>84</v>
      </c>
      <c r="C1594" s="48">
        <v>145582</v>
      </c>
      <c r="D1594" s="529"/>
      <c r="E1594" s="60"/>
      <c r="F1594" s="146" t="s">
        <v>3519</v>
      </c>
      <c r="G1594" s="87">
        <v>42466</v>
      </c>
      <c r="H1594" s="55">
        <v>42466</v>
      </c>
      <c r="I1594" s="137">
        <f>1.27561*J1594</f>
        <v>484.73179999999996</v>
      </c>
      <c r="J1594" s="208">
        <v>380</v>
      </c>
      <c r="K1594" s="208"/>
      <c r="L1594" s="43" t="s">
        <v>727</v>
      </c>
      <c r="M1594" s="59">
        <v>42505</v>
      </c>
      <c r="N1594" s="44">
        <v>42522</v>
      </c>
      <c r="O1594" s="313" t="s">
        <v>3911</v>
      </c>
      <c r="P1594" s="43"/>
      <c r="Q1594" s="43"/>
      <c r="R1594" s="43"/>
      <c r="S1594" s="43"/>
      <c r="T1594" s="43" t="s">
        <v>1</v>
      </c>
    </row>
    <row r="1595" spans="1:20" ht="30" hidden="1" customHeight="1" x14ac:dyDescent="0.25">
      <c r="A1595" s="74">
        <v>1583</v>
      </c>
      <c r="B1595" s="74" t="s">
        <v>3520</v>
      </c>
      <c r="C1595" s="43" t="s">
        <v>3521</v>
      </c>
      <c r="D1595" s="529"/>
      <c r="E1595" s="60"/>
      <c r="F1595" s="43" t="s">
        <v>3522</v>
      </c>
      <c r="G1595" s="87">
        <v>42448</v>
      </c>
      <c r="H1595" s="55">
        <v>42448</v>
      </c>
      <c r="I1595" s="68">
        <v>349.66</v>
      </c>
      <c r="J1595" s="204">
        <v>397.59</v>
      </c>
      <c r="K1595" s="204"/>
      <c r="L1595" s="43" t="s">
        <v>727</v>
      </c>
      <c r="M1595" s="59">
        <v>42460</v>
      </c>
      <c r="N1595" s="55">
        <v>42486</v>
      </c>
      <c r="O1595" s="313" t="s">
        <v>3523</v>
      </c>
      <c r="P1595" s="43"/>
      <c r="Q1595" s="49">
        <v>397.59</v>
      </c>
      <c r="R1595" s="49"/>
      <c r="S1595" s="43"/>
      <c r="T1595" s="43"/>
    </row>
    <row r="1596" spans="1:20" ht="45" hidden="1" customHeight="1" x14ac:dyDescent="0.25">
      <c r="A1596" s="74">
        <v>1584</v>
      </c>
      <c r="B1596" s="74" t="s">
        <v>59</v>
      </c>
      <c r="C1596" s="43">
        <v>5810322768</v>
      </c>
      <c r="D1596" s="529" t="s">
        <v>3528</v>
      </c>
      <c r="E1596" s="60"/>
      <c r="F1596" s="43" t="s">
        <v>3525</v>
      </c>
      <c r="G1596" s="87">
        <v>42460</v>
      </c>
      <c r="H1596" s="55">
        <v>42460</v>
      </c>
      <c r="I1596" s="68">
        <v>309.08999999999997</v>
      </c>
      <c r="J1596" s="204">
        <v>370.91</v>
      </c>
      <c r="K1596" s="204"/>
      <c r="L1596" s="43" t="s">
        <v>727</v>
      </c>
      <c r="M1596" s="59">
        <v>42490</v>
      </c>
      <c r="N1596" s="55">
        <v>42506</v>
      </c>
      <c r="O1596" s="313" t="s">
        <v>3526</v>
      </c>
      <c r="P1596" s="43"/>
      <c r="Q1596" s="43"/>
      <c r="R1596" s="43"/>
      <c r="S1596" s="43"/>
      <c r="T1596" s="43"/>
    </row>
    <row r="1597" spans="1:20" ht="15" hidden="1" customHeight="1" x14ac:dyDescent="0.25">
      <c r="A1597" s="74">
        <v>1585</v>
      </c>
      <c r="B1597" s="74" t="s">
        <v>137</v>
      </c>
      <c r="C1597" s="43">
        <v>43304</v>
      </c>
      <c r="D1597" s="529"/>
      <c r="E1597" s="60"/>
      <c r="F1597" s="43" t="s">
        <v>3530</v>
      </c>
      <c r="G1597" s="87">
        <v>42460</v>
      </c>
      <c r="H1597" s="55">
        <v>42460</v>
      </c>
      <c r="I1597" s="68">
        <v>41</v>
      </c>
      <c r="J1597" s="204">
        <v>49.2</v>
      </c>
      <c r="K1597" s="204"/>
      <c r="L1597" s="43" t="s">
        <v>727</v>
      </c>
      <c r="M1597" s="59">
        <v>42468</v>
      </c>
      <c r="N1597" s="55">
        <v>42522</v>
      </c>
      <c r="O1597" s="313" t="s">
        <v>3531</v>
      </c>
      <c r="P1597" s="43"/>
      <c r="Q1597" s="43"/>
      <c r="R1597" s="43"/>
      <c r="S1597" s="43"/>
      <c r="T1597" s="43"/>
    </row>
    <row r="1598" spans="1:20" ht="15" hidden="1" customHeight="1" x14ac:dyDescent="0.25">
      <c r="A1598" s="74">
        <v>1586</v>
      </c>
      <c r="B1598" s="74" t="s">
        <v>45</v>
      </c>
      <c r="C1598" s="43">
        <v>43</v>
      </c>
      <c r="D1598" s="529"/>
      <c r="E1598" s="60"/>
      <c r="F1598" s="43" t="s">
        <v>3532</v>
      </c>
      <c r="G1598" s="87">
        <v>42460</v>
      </c>
      <c r="H1598" s="55">
        <v>42460</v>
      </c>
      <c r="I1598" s="68">
        <v>245.35</v>
      </c>
      <c r="J1598" s="204">
        <v>294.42</v>
      </c>
      <c r="K1598" s="204"/>
      <c r="L1598" s="43" t="s">
        <v>727</v>
      </c>
      <c r="M1598" s="59">
        <v>42505</v>
      </c>
      <c r="N1598" s="55">
        <v>42522</v>
      </c>
      <c r="O1598" s="313" t="s">
        <v>3533</v>
      </c>
      <c r="P1598" s="319">
        <v>294.42</v>
      </c>
      <c r="Q1598" s="319"/>
      <c r="R1598" s="319"/>
      <c r="S1598" s="43"/>
      <c r="T1598" s="43"/>
    </row>
    <row r="1599" spans="1:20" ht="15" hidden="1" customHeight="1" x14ac:dyDescent="0.25">
      <c r="A1599" s="74">
        <v>1587</v>
      </c>
      <c r="B1599" s="74" t="s">
        <v>45</v>
      </c>
      <c r="C1599" s="43">
        <v>42</v>
      </c>
      <c r="D1599" s="529"/>
      <c r="E1599" s="60"/>
      <c r="F1599" s="43" t="s">
        <v>3534</v>
      </c>
      <c r="G1599" s="87">
        <v>42460</v>
      </c>
      <c r="H1599" s="55">
        <v>42460</v>
      </c>
      <c r="I1599" s="68">
        <v>405.4</v>
      </c>
      <c r="J1599" s="204">
        <v>486.48</v>
      </c>
      <c r="K1599" s="204"/>
      <c r="L1599" s="43" t="s">
        <v>727</v>
      </c>
      <c r="M1599" s="59">
        <v>42505</v>
      </c>
      <c r="N1599" s="55">
        <v>42522</v>
      </c>
      <c r="O1599" s="313" t="s">
        <v>3535</v>
      </c>
      <c r="P1599" s="319">
        <v>486.48</v>
      </c>
      <c r="Q1599" s="319"/>
      <c r="R1599" s="319"/>
      <c r="S1599" s="43"/>
      <c r="T1599" s="43"/>
    </row>
    <row r="1600" spans="1:20" ht="30" hidden="1" customHeight="1" x14ac:dyDescent="0.25">
      <c r="A1600" s="74">
        <v>1588</v>
      </c>
      <c r="B1600" s="74" t="s">
        <v>6080</v>
      </c>
      <c r="C1600" s="43" t="s">
        <v>3536</v>
      </c>
      <c r="D1600" s="529"/>
      <c r="E1600" s="60"/>
      <c r="F1600" s="43" t="s">
        <v>3537</v>
      </c>
      <c r="G1600" s="87">
        <v>42460</v>
      </c>
      <c r="H1600" s="55">
        <v>42460</v>
      </c>
      <c r="I1600" s="68">
        <v>1200.0999999999999</v>
      </c>
      <c r="J1600" s="204">
        <v>1440.12</v>
      </c>
      <c r="K1600" s="204"/>
      <c r="L1600" s="43" t="s">
        <v>727</v>
      </c>
      <c r="M1600" s="59">
        <v>42490</v>
      </c>
      <c r="N1600" s="55">
        <v>42506</v>
      </c>
      <c r="O1600" s="313" t="s">
        <v>3538</v>
      </c>
      <c r="P1600" s="43"/>
      <c r="Q1600" s="43"/>
      <c r="R1600" s="43"/>
      <c r="S1600" s="43"/>
      <c r="T1600" s="43" t="s">
        <v>1</v>
      </c>
    </row>
    <row r="1601" spans="1:21" ht="30" hidden="1" customHeight="1" x14ac:dyDescent="0.25">
      <c r="A1601" s="74">
        <v>1589</v>
      </c>
      <c r="B1601" s="74" t="s">
        <v>6080</v>
      </c>
      <c r="C1601" s="43" t="s">
        <v>3539</v>
      </c>
      <c r="D1601" s="529"/>
      <c r="E1601" s="60"/>
      <c r="F1601" s="43" t="s">
        <v>3540</v>
      </c>
      <c r="G1601" s="87">
        <v>42460</v>
      </c>
      <c r="H1601" s="55">
        <v>42460</v>
      </c>
      <c r="I1601" s="68">
        <v>798.57</v>
      </c>
      <c r="J1601" s="204">
        <v>958.28</v>
      </c>
      <c r="K1601" s="204"/>
      <c r="L1601" s="43" t="s">
        <v>727</v>
      </c>
      <c r="M1601" s="59">
        <v>42490</v>
      </c>
      <c r="N1601" s="55">
        <v>42506</v>
      </c>
      <c r="O1601" s="313" t="s">
        <v>3541</v>
      </c>
      <c r="P1601" s="43"/>
      <c r="Q1601" s="43"/>
      <c r="R1601" s="43"/>
      <c r="S1601" s="43"/>
      <c r="T1601" s="43" t="s">
        <v>1</v>
      </c>
    </row>
    <row r="1602" spans="1:21" ht="15" hidden="1" customHeight="1" x14ac:dyDescent="0.25">
      <c r="A1602" s="74">
        <v>1590</v>
      </c>
      <c r="B1602" s="74" t="s">
        <v>69</v>
      </c>
      <c r="C1602" s="43" t="s">
        <v>3542</v>
      </c>
      <c r="D1602" s="529"/>
      <c r="E1602" s="60"/>
      <c r="F1602" s="43" t="s">
        <v>3543</v>
      </c>
      <c r="G1602" s="87">
        <v>42468</v>
      </c>
      <c r="H1602" s="55">
        <v>42468</v>
      </c>
      <c r="I1602" s="68">
        <v>129.6</v>
      </c>
      <c r="J1602" s="204">
        <v>155.52000000000001</v>
      </c>
      <c r="K1602" s="204"/>
      <c r="L1602" s="43" t="s">
        <v>727</v>
      </c>
      <c r="M1602" s="59" t="s">
        <v>25</v>
      </c>
      <c r="N1602" s="55">
        <v>42473</v>
      </c>
      <c r="O1602" s="313" t="s">
        <v>3544</v>
      </c>
      <c r="P1602" s="43"/>
      <c r="Q1602" s="43"/>
      <c r="R1602" s="43"/>
      <c r="S1602" s="43"/>
      <c r="T1602" s="43"/>
    </row>
    <row r="1603" spans="1:21" ht="30" hidden="1" customHeight="1" x14ac:dyDescent="0.25">
      <c r="A1603" s="74">
        <v>1591</v>
      </c>
      <c r="B1603" s="74" t="s">
        <v>3545</v>
      </c>
      <c r="C1603" s="43" t="s">
        <v>3546</v>
      </c>
      <c r="D1603" s="529" t="s">
        <v>3550</v>
      </c>
      <c r="E1603" s="60"/>
      <c r="F1603" s="43" t="s">
        <v>3547</v>
      </c>
      <c r="G1603" s="87">
        <v>42460</v>
      </c>
      <c r="H1603" s="55">
        <v>42460</v>
      </c>
      <c r="I1603" s="68">
        <v>1076.8599999999999</v>
      </c>
      <c r="J1603" s="204">
        <v>1292.23</v>
      </c>
      <c r="K1603" s="204"/>
      <c r="L1603" s="48" t="s">
        <v>3548</v>
      </c>
      <c r="M1603" s="59">
        <v>42490</v>
      </c>
      <c r="N1603" s="59">
        <v>42492</v>
      </c>
      <c r="O1603" s="313" t="s">
        <v>3549</v>
      </c>
      <c r="P1603" s="43"/>
      <c r="Q1603" s="49">
        <v>1292.23</v>
      </c>
      <c r="R1603" s="49"/>
      <c r="S1603" s="43"/>
      <c r="T1603" s="43"/>
    </row>
    <row r="1604" spans="1:21" ht="15" hidden="1" customHeight="1" x14ac:dyDescent="0.25">
      <c r="A1604" s="74">
        <v>1592</v>
      </c>
      <c r="B1604" s="74" t="s">
        <v>3361</v>
      </c>
      <c r="C1604" s="43" t="s">
        <v>3551</v>
      </c>
      <c r="D1604" s="529"/>
      <c r="E1604" s="60"/>
      <c r="F1604" s="43" t="s">
        <v>3552</v>
      </c>
      <c r="G1604" s="87">
        <v>42459</v>
      </c>
      <c r="H1604" s="55">
        <v>42459</v>
      </c>
      <c r="I1604" s="68">
        <v>22.9</v>
      </c>
      <c r="J1604" s="204">
        <v>27.48</v>
      </c>
      <c r="K1604" s="204"/>
      <c r="L1604" s="43" t="s">
        <v>34</v>
      </c>
      <c r="M1604" s="59">
        <v>42469</v>
      </c>
      <c r="N1604" s="55" t="s">
        <v>20</v>
      </c>
      <c r="O1604" s="313" t="s">
        <v>3553</v>
      </c>
      <c r="P1604" s="43"/>
      <c r="Q1604" s="43"/>
      <c r="R1604" s="43"/>
      <c r="S1604" s="43"/>
      <c r="T1604" s="43"/>
    </row>
    <row r="1605" spans="1:21" ht="15" hidden="1" customHeight="1" x14ac:dyDescent="0.25">
      <c r="A1605" s="74">
        <v>1593</v>
      </c>
      <c r="B1605" s="74" t="s">
        <v>112</v>
      </c>
      <c r="C1605" s="43">
        <v>24</v>
      </c>
      <c r="D1605" s="529"/>
      <c r="E1605" s="60"/>
      <c r="F1605" s="43" t="s">
        <v>3554</v>
      </c>
      <c r="G1605" s="87">
        <v>42471</v>
      </c>
      <c r="H1605" s="55">
        <v>42471</v>
      </c>
      <c r="I1605" s="68">
        <v>2250</v>
      </c>
      <c r="J1605" s="204">
        <v>2250</v>
      </c>
      <c r="K1605" s="204"/>
      <c r="L1605" s="43" t="s">
        <v>727</v>
      </c>
      <c r="M1605" s="59">
        <v>42444</v>
      </c>
      <c r="N1605" s="55">
        <v>42481</v>
      </c>
      <c r="O1605" s="313" t="s">
        <v>3555</v>
      </c>
      <c r="P1605" s="43"/>
      <c r="Q1605" s="43"/>
      <c r="R1605" s="43"/>
      <c r="S1605" s="43"/>
      <c r="T1605" s="43" t="s">
        <v>1</v>
      </c>
    </row>
    <row r="1606" spans="1:21" ht="30" hidden="1" customHeight="1" x14ac:dyDescent="0.25">
      <c r="A1606" s="74">
        <v>1594</v>
      </c>
      <c r="B1606" s="74" t="s">
        <v>1394</v>
      </c>
      <c r="C1606" s="43" t="s">
        <v>3556</v>
      </c>
      <c r="D1606" s="529"/>
      <c r="E1606" s="60"/>
      <c r="F1606" s="43" t="s">
        <v>3557</v>
      </c>
      <c r="G1606" s="87">
        <v>42467</v>
      </c>
      <c r="H1606" s="55">
        <v>42467</v>
      </c>
      <c r="I1606" s="137">
        <f>0.899901 *J1606</f>
        <v>13259.141334</v>
      </c>
      <c r="J1606" s="381">
        <v>14734</v>
      </c>
      <c r="K1606" s="381"/>
      <c r="L1606" s="43" t="s">
        <v>28</v>
      </c>
      <c r="M1606" s="59">
        <v>42505</v>
      </c>
      <c r="N1606" s="55">
        <v>42516</v>
      </c>
      <c r="O1606" s="313" t="s">
        <v>3558</v>
      </c>
      <c r="P1606" s="43"/>
      <c r="Q1606" s="43"/>
      <c r="R1606" s="43"/>
      <c r="S1606" s="43"/>
      <c r="T1606" s="43"/>
      <c r="U1606" s="66" t="s">
        <v>1</v>
      </c>
    </row>
    <row r="1607" spans="1:21" ht="30" hidden="1" customHeight="1" x14ac:dyDescent="0.25">
      <c r="A1607" s="445">
        <v>1595</v>
      </c>
      <c r="B1607" s="445" t="s">
        <v>144</v>
      </c>
      <c r="C1607" s="446" t="s">
        <v>206</v>
      </c>
      <c r="D1607" s="604"/>
      <c r="E1607" s="444" t="s">
        <v>3559</v>
      </c>
      <c r="F1607" s="446" t="s">
        <v>3793</v>
      </c>
      <c r="G1607" s="481">
        <v>42460</v>
      </c>
      <c r="H1607" s="447">
        <v>42460</v>
      </c>
      <c r="I1607" s="388">
        <v>-1100</v>
      </c>
      <c r="J1607" s="403">
        <v>-1100</v>
      </c>
      <c r="K1607" s="613"/>
      <c r="L1607" s="446" t="s">
        <v>3391</v>
      </c>
      <c r="M1607" s="448" t="s">
        <v>20</v>
      </c>
      <c r="N1607" s="448">
        <v>42481</v>
      </c>
      <c r="O1607" s="327" t="s">
        <v>3791</v>
      </c>
      <c r="P1607" s="446"/>
      <c r="Q1607" s="446"/>
      <c r="R1607" s="446"/>
      <c r="S1607" s="446"/>
      <c r="T1607" s="446" t="s">
        <v>1</v>
      </c>
    </row>
    <row r="1608" spans="1:21" ht="15" hidden="1" customHeight="1" x14ac:dyDescent="0.25">
      <c r="A1608" s="74">
        <v>1596</v>
      </c>
      <c r="B1608" s="74" t="s">
        <v>5227</v>
      </c>
      <c r="C1608" s="43" t="s">
        <v>3561</v>
      </c>
      <c r="D1608" s="529"/>
      <c r="E1608" s="60"/>
      <c r="F1608" s="43" t="s">
        <v>3562</v>
      </c>
      <c r="G1608" s="87">
        <v>42461</v>
      </c>
      <c r="H1608" s="55">
        <v>42461</v>
      </c>
      <c r="I1608" s="68">
        <v>62.53</v>
      </c>
      <c r="J1608" s="204">
        <v>75.03</v>
      </c>
      <c r="K1608" s="204"/>
      <c r="L1608" s="43" t="s">
        <v>601</v>
      </c>
      <c r="M1608" s="59">
        <v>42467</v>
      </c>
      <c r="N1608" s="55" t="s">
        <v>20</v>
      </c>
      <c r="O1608" s="313" t="s">
        <v>3563</v>
      </c>
      <c r="P1608" s="43"/>
      <c r="Q1608" s="43"/>
      <c r="R1608" s="43"/>
      <c r="S1608" s="43"/>
      <c r="T1608" s="43"/>
    </row>
    <row r="1609" spans="1:21" ht="15" hidden="1" customHeight="1" x14ac:dyDescent="0.25">
      <c r="A1609" s="74">
        <v>1597</v>
      </c>
      <c r="B1609" s="74" t="s">
        <v>1630</v>
      </c>
      <c r="C1609" s="43" t="s">
        <v>3564</v>
      </c>
      <c r="D1609" s="529"/>
      <c r="E1609" s="60"/>
      <c r="F1609" s="43" t="s">
        <v>3565</v>
      </c>
      <c r="G1609" s="87">
        <v>42422</v>
      </c>
      <c r="H1609" s="55">
        <v>42422</v>
      </c>
      <c r="I1609" s="68">
        <v>5400</v>
      </c>
      <c r="J1609" s="204">
        <v>5400</v>
      </c>
      <c r="K1609" s="204"/>
      <c r="L1609" s="43" t="s">
        <v>727</v>
      </c>
      <c r="M1609" s="59">
        <v>42444</v>
      </c>
      <c r="N1609" s="55">
        <v>42481</v>
      </c>
      <c r="O1609" s="313" t="s">
        <v>3566</v>
      </c>
      <c r="P1609" s="43"/>
      <c r="Q1609" s="43"/>
      <c r="R1609" s="43"/>
      <c r="S1609" s="43"/>
      <c r="T1609" s="43" t="s">
        <v>1</v>
      </c>
    </row>
    <row r="1610" spans="1:21" ht="30" hidden="1" customHeight="1" x14ac:dyDescent="0.25">
      <c r="A1610" s="74">
        <v>1598</v>
      </c>
      <c r="B1610" s="74" t="s">
        <v>2847</v>
      </c>
      <c r="C1610" s="43" t="s">
        <v>3567</v>
      </c>
      <c r="D1610" s="529"/>
      <c r="E1610" s="60"/>
      <c r="F1610" s="43" t="s">
        <v>3568</v>
      </c>
      <c r="G1610" s="87">
        <v>42467</v>
      </c>
      <c r="H1610" s="55">
        <v>42467</v>
      </c>
      <c r="I1610" s="68">
        <v>2964</v>
      </c>
      <c r="J1610" s="204">
        <v>2964</v>
      </c>
      <c r="K1610" s="204"/>
      <c r="L1610" s="43" t="s">
        <v>727</v>
      </c>
      <c r="M1610" s="59">
        <v>42475</v>
      </c>
      <c r="N1610" s="55">
        <v>42506</v>
      </c>
      <c r="O1610" s="313" t="s">
        <v>3569</v>
      </c>
      <c r="P1610" s="43"/>
      <c r="Q1610" s="43"/>
      <c r="R1610" s="43"/>
      <c r="S1610" s="43"/>
      <c r="T1610" s="43" t="s">
        <v>1</v>
      </c>
    </row>
    <row r="1611" spans="1:21" ht="15" hidden="1" customHeight="1" x14ac:dyDescent="0.25">
      <c r="A1611" s="74">
        <v>1599</v>
      </c>
      <c r="B1611" s="74" t="s">
        <v>1408</v>
      </c>
      <c r="C1611" s="43" t="s">
        <v>3570</v>
      </c>
      <c r="D1611" s="529"/>
      <c r="E1611" s="60"/>
      <c r="F1611" s="43" t="s">
        <v>3571</v>
      </c>
      <c r="G1611" s="87">
        <v>42472</v>
      </c>
      <c r="H1611" s="55">
        <v>42472</v>
      </c>
      <c r="I1611" s="137">
        <f>0.899901 *J1611</f>
        <v>3346.7588160300002</v>
      </c>
      <c r="J1611" s="381">
        <v>3719.03</v>
      </c>
      <c r="K1611" s="381"/>
      <c r="L1611" s="43" t="s">
        <v>727</v>
      </c>
      <c r="M1611" s="59">
        <v>42490</v>
      </c>
      <c r="N1611" s="55">
        <v>42516</v>
      </c>
      <c r="O1611" s="313" t="s">
        <v>3572</v>
      </c>
      <c r="P1611" s="43"/>
      <c r="Q1611" s="43"/>
      <c r="R1611" s="43"/>
      <c r="S1611" s="43"/>
      <c r="T1611" s="43"/>
      <c r="U1611" s="66" t="s">
        <v>1</v>
      </c>
    </row>
    <row r="1612" spans="1:21" ht="30" hidden="1" customHeight="1" x14ac:dyDescent="0.25">
      <c r="A1612" s="77">
        <v>1600</v>
      </c>
      <c r="B1612" s="77" t="s">
        <v>3660</v>
      </c>
      <c r="C1612" s="43">
        <v>2016040008</v>
      </c>
      <c r="D1612" s="529"/>
      <c r="E1612" s="60"/>
      <c r="F1612" s="43" t="s">
        <v>3573</v>
      </c>
      <c r="G1612" s="87">
        <v>42472</v>
      </c>
      <c r="H1612" s="55">
        <v>42472</v>
      </c>
      <c r="I1612" s="68">
        <v>2400</v>
      </c>
      <c r="J1612" s="204">
        <v>2400</v>
      </c>
      <c r="K1612" s="204"/>
      <c r="L1612" s="43" t="s">
        <v>727</v>
      </c>
      <c r="M1612" s="59">
        <v>42475</v>
      </c>
      <c r="N1612" s="55">
        <v>42481</v>
      </c>
      <c r="O1612" s="313" t="s">
        <v>3574</v>
      </c>
      <c r="P1612" s="43"/>
      <c r="Q1612" s="43"/>
      <c r="R1612" s="43"/>
      <c r="S1612" s="43"/>
      <c r="T1612" s="43" t="s">
        <v>1</v>
      </c>
    </row>
    <row r="1613" spans="1:21" ht="15" hidden="1" customHeight="1" x14ac:dyDescent="0.25">
      <c r="A1613" s="74">
        <v>1601</v>
      </c>
      <c r="B1613" s="74" t="s">
        <v>2490</v>
      </c>
      <c r="C1613" s="43" t="s">
        <v>3621</v>
      </c>
      <c r="D1613" s="529"/>
      <c r="E1613" s="60"/>
      <c r="F1613" s="43" t="s">
        <v>3575</v>
      </c>
      <c r="G1613" s="87">
        <v>42474</v>
      </c>
      <c r="H1613" s="55">
        <v>42474</v>
      </c>
      <c r="I1613" s="68">
        <v>13550</v>
      </c>
      <c r="J1613" s="204">
        <v>13550</v>
      </c>
      <c r="K1613" s="204"/>
      <c r="L1613" s="43" t="s">
        <v>727</v>
      </c>
      <c r="M1613" s="59">
        <v>42475</v>
      </c>
      <c r="N1613" s="55">
        <v>42473</v>
      </c>
      <c r="O1613" s="313" t="s">
        <v>6685</v>
      </c>
      <c r="P1613" s="43"/>
      <c r="Q1613" s="43"/>
      <c r="R1613" s="43"/>
      <c r="S1613" s="43"/>
      <c r="T1613" s="43"/>
    </row>
    <row r="1614" spans="1:21" ht="15" hidden="1" customHeight="1" x14ac:dyDescent="0.25">
      <c r="A1614" s="74">
        <v>1602</v>
      </c>
      <c r="B1614" s="74" t="s">
        <v>180</v>
      </c>
      <c r="C1614" s="43">
        <v>43841600</v>
      </c>
      <c r="D1614" s="529"/>
      <c r="E1614" s="60"/>
      <c r="F1614" s="43" t="s">
        <v>3576</v>
      </c>
      <c r="G1614" s="87">
        <v>42468</v>
      </c>
      <c r="H1614" s="55">
        <v>42468</v>
      </c>
      <c r="I1614" s="68">
        <v>243.44</v>
      </c>
      <c r="J1614" s="204">
        <v>252.11</v>
      </c>
      <c r="K1614" s="204"/>
      <c r="L1614" s="43" t="s">
        <v>34</v>
      </c>
      <c r="M1614" s="59">
        <v>42478</v>
      </c>
      <c r="N1614" s="55" t="s">
        <v>20</v>
      </c>
      <c r="O1614" s="313" t="s">
        <v>3578</v>
      </c>
      <c r="P1614" s="43"/>
      <c r="Q1614" s="43"/>
      <c r="R1614" s="43"/>
      <c r="S1614" s="43"/>
      <c r="T1614" s="43"/>
    </row>
    <row r="1615" spans="1:21" ht="15" hidden="1" customHeight="1" x14ac:dyDescent="0.25">
      <c r="A1615" s="74">
        <v>1603</v>
      </c>
      <c r="B1615" s="74" t="s">
        <v>905</v>
      </c>
      <c r="C1615" s="43" t="s">
        <v>4713</v>
      </c>
      <c r="D1615" s="529"/>
      <c r="E1615" s="60"/>
      <c r="F1615" s="43" t="s">
        <v>3577</v>
      </c>
      <c r="G1615" s="87">
        <v>42468</v>
      </c>
      <c r="H1615" s="55">
        <v>42468</v>
      </c>
      <c r="I1615" s="68">
        <v>1673.04</v>
      </c>
      <c r="J1615" s="204">
        <v>2007.65</v>
      </c>
      <c r="K1615" s="204"/>
      <c r="L1615" s="43" t="s">
        <v>727</v>
      </c>
      <c r="M1615" s="59">
        <v>42530</v>
      </c>
      <c r="N1615" s="55">
        <v>42657</v>
      </c>
      <c r="O1615" s="313" t="s">
        <v>3579</v>
      </c>
      <c r="P1615" s="43"/>
      <c r="Q1615" s="43"/>
      <c r="R1615" s="43"/>
      <c r="S1615" s="43"/>
      <c r="T1615" s="43"/>
    </row>
    <row r="1616" spans="1:21" ht="15" hidden="1" customHeight="1" x14ac:dyDescent="0.25">
      <c r="A1616" s="74">
        <v>1604</v>
      </c>
      <c r="B1616" s="74" t="s">
        <v>67</v>
      </c>
      <c r="C1616" s="43">
        <v>7000033309</v>
      </c>
      <c r="D1616" s="529" t="s">
        <v>3580</v>
      </c>
      <c r="E1616" s="60"/>
      <c r="F1616" s="43" t="s">
        <v>3459</v>
      </c>
      <c r="G1616" s="87">
        <v>42473</v>
      </c>
      <c r="H1616" s="55">
        <v>42473</v>
      </c>
      <c r="I1616" s="68">
        <v>78.56</v>
      </c>
      <c r="J1616" s="204">
        <v>94.27</v>
      </c>
      <c r="K1616" s="204"/>
      <c r="L1616" s="43" t="s">
        <v>727</v>
      </c>
      <c r="M1616" s="59">
        <v>42521</v>
      </c>
      <c r="N1616" s="55">
        <v>42520</v>
      </c>
      <c r="O1616" s="313" t="s">
        <v>3581</v>
      </c>
      <c r="P1616" s="43"/>
      <c r="Q1616" s="43"/>
      <c r="R1616" s="43"/>
      <c r="S1616" s="43"/>
      <c r="T1616" s="43" t="s">
        <v>1</v>
      </c>
    </row>
    <row r="1617" spans="1:20" ht="30" hidden="1" customHeight="1" x14ac:dyDescent="0.25">
      <c r="A1617" s="74">
        <v>1605</v>
      </c>
      <c r="B1617" s="74" t="s">
        <v>354</v>
      </c>
      <c r="C1617" s="43" t="s">
        <v>3582</v>
      </c>
      <c r="D1617" s="529"/>
      <c r="E1617" s="60"/>
      <c r="F1617" s="43" t="s">
        <v>3583</v>
      </c>
      <c r="G1617" s="87">
        <v>42354</v>
      </c>
      <c r="H1617" s="55">
        <v>42354</v>
      </c>
      <c r="I1617" s="68">
        <v>574.29999999999995</v>
      </c>
      <c r="J1617" s="204">
        <v>574.29999999999995</v>
      </c>
      <c r="K1617" s="204"/>
      <c r="L1617" s="43" t="s">
        <v>727</v>
      </c>
      <c r="M1617" s="59">
        <v>42369</v>
      </c>
      <c r="N1617" s="55">
        <v>42486</v>
      </c>
      <c r="O1617" s="313" t="s">
        <v>3584</v>
      </c>
      <c r="P1617" s="43"/>
      <c r="Q1617" s="43"/>
      <c r="R1617" s="43"/>
      <c r="S1617" s="43"/>
      <c r="T1617" s="43"/>
    </row>
    <row r="1618" spans="1:20" ht="30" hidden="1" customHeight="1" x14ac:dyDescent="0.25">
      <c r="A1618" s="74">
        <v>1606</v>
      </c>
      <c r="B1618" s="74" t="s">
        <v>3520</v>
      </c>
      <c r="C1618" s="43" t="s">
        <v>3585</v>
      </c>
      <c r="D1618" s="529"/>
      <c r="E1618" s="60"/>
      <c r="F1618" s="43" t="s">
        <v>3586</v>
      </c>
      <c r="G1618" s="87">
        <v>42472</v>
      </c>
      <c r="H1618" s="55">
        <v>42472</v>
      </c>
      <c r="I1618" s="68">
        <v>353</v>
      </c>
      <c r="J1618" s="204">
        <v>401.6</v>
      </c>
      <c r="K1618" s="204"/>
      <c r="L1618" s="43" t="s">
        <v>727</v>
      </c>
      <c r="M1618" s="59">
        <v>42475</v>
      </c>
      <c r="N1618" s="55">
        <v>42486</v>
      </c>
      <c r="O1618" s="313" t="s">
        <v>3587</v>
      </c>
      <c r="P1618" s="43"/>
      <c r="Q1618" s="49">
        <v>401.6</v>
      </c>
      <c r="R1618" s="49"/>
      <c r="S1618" s="43"/>
      <c r="T1618" s="43"/>
    </row>
    <row r="1619" spans="1:20" ht="30" hidden="1" customHeight="1" x14ac:dyDescent="0.25">
      <c r="A1619" s="74">
        <v>1607</v>
      </c>
      <c r="B1619" s="74" t="s">
        <v>1442</v>
      </c>
      <c r="C1619" s="43">
        <v>160302159</v>
      </c>
      <c r="D1619" s="529"/>
      <c r="E1619" s="60"/>
      <c r="F1619" s="43" t="s">
        <v>3590</v>
      </c>
      <c r="G1619" s="87">
        <v>42460</v>
      </c>
      <c r="H1619" s="55">
        <v>42460</v>
      </c>
      <c r="I1619" s="68">
        <v>23124.02</v>
      </c>
      <c r="J1619" s="204">
        <v>23124.02</v>
      </c>
      <c r="K1619" s="204"/>
      <c r="L1619" s="43" t="s">
        <v>727</v>
      </c>
      <c r="M1619" s="59">
        <v>42521</v>
      </c>
      <c r="N1619" s="55">
        <v>42522</v>
      </c>
      <c r="O1619" s="313" t="s">
        <v>3591</v>
      </c>
      <c r="P1619" s="43"/>
      <c r="Q1619" s="43"/>
      <c r="R1619" s="43"/>
      <c r="S1619" s="43"/>
      <c r="T1619" s="43"/>
    </row>
    <row r="1620" spans="1:20" ht="15" hidden="1" customHeight="1" x14ac:dyDescent="0.25">
      <c r="A1620" s="74">
        <v>1608</v>
      </c>
      <c r="B1620" s="74" t="s">
        <v>39</v>
      </c>
      <c r="C1620" s="43" t="s">
        <v>3592</v>
      </c>
      <c r="D1620" s="529"/>
      <c r="E1620" s="60"/>
      <c r="F1620" s="43" t="s">
        <v>1715</v>
      </c>
      <c r="G1620" s="87">
        <v>42475</v>
      </c>
      <c r="H1620" s="55">
        <v>42475</v>
      </c>
      <c r="I1620" s="68">
        <v>410.73</v>
      </c>
      <c r="J1620" s="204">
        <v>492.85</v>
      </c>
      <c r="K1620" s="204"/>
      <c r="L1620" s="43" t="s">
        <v>34</v>
      </c>
      <c r="M1620" s="59">
        <v>42485</v>
      </c>
      <c r="N1620" s="55" t="s">
        <v>20</v>
      </c>
      <c r="O1620" s="313" t="s">
        <v>3593</v>
      </c>
      <c r="P1620" s="43"/>
      <c r="Q1620" s="43"/>
      <c r="R1620" s="43"/>
      <c r="S1620" s="43"/>
      <c r="T1620" s="43"/>
    </row>
    <row r="1621" spans="1:20" ht="30" hidden="1" customHeight="1" x14ac:dyDescent="0.25">
      <c r="A1621" s="74">
        <v>1609</v>
      </c>
      <c r="B1621" s="77" t="s">
        <v>416</v>
      </c>
      <c r="C1621" s="43" t="s">
        <v>3594</v>
      </c>
      <c r="D1621" s="529"/>
      <c r="E1621" s="60"/>
      <c r="F1621" s="43" t="s">
        <v>3595</v>
      </c>
      <c r="G1621" s="87">
        <v>42459</v>
      </c>
      <c r="H1621" s="55">
        <v>42459</v>
      </c>
      <c r="I1621" s="68">
        <v>1155</v>
      </c>
      <c r="J1621" s="204">
        <v>1386</v>
      </c>
      <c r="K1621" s="204"/>
      <c r="L1621" s="43" t="s">
        <v>16</v>
      </c>
      <c r="M1621" s="59">
        <v>42475</v>
      </c>
      <c r="N1621" s="55">
        <v>42477</v>
      </c>
      <c r="O1621" s="313" t="s">
        <v>3596</v>
      </c>
      <c r="P1621" s="43"/>
      <c r="Q1621" s="43"/>
      <c r="R1621" s="43"/>
      <c r="S1621" s="43"/>
      <c r="T1621" s="43"/>
    </row>
    <row r="1622" spans="1:20" ht="30" hidden="1" customHeight="1" x14ac:dyDescent="0.25">
      <c r="A1622" s="74">
        <v>1610</v>
      </c>
      <c r="B1622" s="74" t="s">
        <v>3597</v>
      </c>
      <c r="C1622" s="43">
        <v>2016026</v>
      </c>
      <c r="D1622" s="529"/>
      <c r="E1622" s="60"/>
      <c r="F1622" s="43" t="s">
        <v>3598</v>
      </c>
      <c r="G1622" s="87">
        <v>42473</v>
      </c>
      <c r="H1622" s="55">
        <v>42473</v>
      </c>
      <c r="I1622" s="68">
        <v>600</v>
      </c>
      <c r="J1622" s="204">
        <v>720</v>
      </c>
      <c r="K1622" s="204"/>
      <c r="L1622" s="43" t="s">
        <v>727</v>
      </c>
      <c r="M1622" s="59">
        <v>42505</v>
      </c>
      <c r="N1622" s="55">
        <v>42551</v>
      </c>
      <c r="O1622" s="313" t="s">
        <v>3599</v>
      </c>
      <c r="P1622" s="43"/>
      <c r="Q1622" s="43"/>
      <c r="R1622" s="43"/>
      <c r="S1622" s="43"/>
      <c r="T1622" s="43"/>
    </row>
    <row r="1623" spans="1:20" ht="15" hidden="1" customHeight="1" x14ac:dyDescent="0.25">
      <c r="A1623" s="74">
        <v>1611</v>
      </c>
      <c r="B1623" s="74" t="s">
        <v>3597</v>
      </c>
      <c r="C1623" s="43">
        <v>2016025</v>
      </c>
      <c r="D1623" s="529"/>
      <c r="E1623" s="60"/>
      <c r="F1623" s="43" t="s">
        <v>3600</v>
      </c>
      <c r="G1623" s="87">
        <v>42473</v>
      </c>
      <c r="H1623" s="55">
        <v>42473</v>
      </c>
      <c r="I1623" s="68">
        <v>1538</v>
      </c>
      <c r="J1623" s="204">
        <v>1845.6</v>
      </c>
      <c r="K1623" s="204"/>
      <c r="L1623" s="43" t="s">
        <v>727</v>
      </c>
      <c r="M1623" s="59">
        <v>42505</v>
      </c>
      <c r="N1623" s="55">
        <v>42591</v>
      </c>
      <c r="O1623" s="313" t="s">
        <v>3601</v>
      </c>
      <c r="P1623" s="43"/>
      <c r="Q1623" s="43"/>
      <c r="R1623" s="43"/>
      <c r="S1623" s="43"/>
      <c r="T1623" s="43" t="s">
        <v>1</v>
      </c>
    </row>
    <row r="1624" spans="1:20" ht="15" hidden="1" customHeight="1" x14ac:dyDescent="0.25">
      <c r="A1624" s="74">
        <v>1612</v>
      </c>
      <c r="B1624" s="74" t="s">
        <v>2267</v>
      </c>
      <c r="C1624" s="43">
        <v>302971</v>
      </c>
      <c r="D1624" s="529"/>
      <c r="E1624" s="60"/>
      <c r="F1624" s="43" t="s">
        <v>3602</v>
      </c>
      <c r="G1624" s="87">
        <v>42453</v>
      </c>
      <c r="H1624" s="55">
        <v>42453</v>
      </c>
      <c r="I1624" s="68">
        <v>1615</v>
      </c>
      <c r="J1624" s="204">
        <v>1615</v>
      </c>
      <c r="K1624" s="204"/>
      <c r="L1624" s="43" t="s">
        <v>727</v>
      </c>
      <c r="M1624" s="59">
        <v>42454</v>
      </c>
      <c r="N1624" s="55">
        <v>42494</v>
      </c>
      <c r="O1624" s="313" t="s">
        <v>3603</v>
      </c>
      <c r="P1624" s="43"/>
      <c r="Q1624" s="49">
        <v>1615</v>
      </c>
      <c r="R1624" s="49"/>
      <c r="S1624" s="43"/>
      <c r="T1624" s="43"/>
    </row>
    <row r="1625" spans="1:20" ht="30" hidden="1" customHeight="1" x14ac:dyDescent="0.25">
      <c r="A1625" s="74">
        <v>1613</v>
      </c>
      <c r="B1625" s="74" t="s">
        <v>3604</v>
      </c>
      <c r="C1625" s="43" t="s">
        <v>3605</v>
      </c>
      <c r="D1625" s="529"/>
      <c r="E1625" s="60"/>
      <c r="F1625" s="43" t="s">
        <v>3609</v>
      </c>
      <c r="G1625" s="87">
        <v>42475</v>
      </c>
      <c r="H1625" s="55">
        <v>42475</v>
      </c>
      <c r="I1625" s="68">
        <v>400</v>
      </c>
      <c r="J1625" s="204">
        <v>480</v>
      </c>
      <c r="K1625" s="204"/>
      <c r="L1625" s="43" t="s">
        <v>727</v>
      </c>
      <c r="M1625" s="59" t="s">
        <v>25</v>
      </c>
      <c r="N1625" s="55">
        <v>42536</v>
      </c>
      <c r="O1625" s="313" t="s">
        <v>3606</v>
      </c>
      <c r="P1625" s="43"/>
      <c r="Q1625" s="43"/>
      <c r="R1625" s="43"/>
      <c r="S1625" s="43"/>
      <c r="T1625" s="43"/>
    </row>
    <row r="1626" spans="1:20" ht="30" hidden="1" customHeight="1" x14ac:dyDescent="0.25">
      <c r="A1626" s="74">
        <v>1614</v>
      </c>
      <c r="B1626" s="74" t="s">
        <v>36</v>
      </c>
      <c r="C1626" s="43" t="s">
        <v>3607</v>
      </c>
      <c r="D1626" s="529"/>
      <c r="E1626" s="60"/>
      <c r="F1626" s="43" t="s">
        <v>3610</v>
      </c>
      <c r="G1626" s="87">
        <v>42473</v>
      </c>
      <c r="H1626" s="55">
        <v>42473</v>
      </c>
      <c r="I1626" s="68">
        <v>80</v>
      </c>
      <c r="J1626" s="204">
        <v>96</v>
      </c>
      <c r="K1626" s="204"/>
      <c r="L1626" s="43" t="s">
        <v>34</v>
      </c>
      <c r="M1626" s="59">
        <v>42485</v>
      </c>
      <c r="N1626" s="55" t="s">
        <v>20</v>
      </c>
      <c r="O1626" s="313" t="s">
        <v>3611</v>
      </c>
      <c r="P1626" s="43"/>
      <c r="Q1626" s="43"/>
      <c r="R1626" s="43"/>
      <c r="S1626" s="43"/>
      <c r="T1626" s="43"/>
    </row>
    <row r="1627" spans="1:20" ht="30" hidden="1" customHeight="1" x14ac:dyDescent="0.25">
      <c r="A1627" s="74">
        <v>1615</v>
      </c>
      <c r="B1627" s="74" t="s">
        <v>36</v>
      </c>
      <c r="C1627" s="43" t="s">
        <v>3608</v>
      </c>
      <c r="D1627" s="529"/>
      <c r="E1627" s="60"/>
      <c r="F1627" s="43" t="s">
        <v>3612</v>
      </c>
      <c r="G1627" s="87">
        <v>42473</v>
      </c>
      <c r="H1627" s="55">
        <v>42473</v>
      </c>
      <c r="I1627" s="68">
        <v>232.35</v>
      </c>
      <c r="J1627" s="204">
        <v>278.82</v>
      </c>
      <c r="K1627" s="204"/>
      <c r="L1627" s="43" t="s">
        <v>34</v>
      </c>
      <c r="M1627" s="59">
        <v>42485</v>
      </c>
      <c r="N1627" s="55" t="s">
        <v>20</v>
      </c>
      <c r="O1627" s="313" t="s">
        <v>3613</v>
      </c>
      <c r="P1627" s="43"/>
      <c r="Q1627" s="43"/>
      <c r="R1627" s="43"/>
      <c r="S1627" s="43"/>
      <c r="T1627" s="43"/>
    </row>
    <row r="1628" spans="1:20" ht="15" hidden="1" customHeight="1" x14ac:dyDescent="0.25">
      <c r="A1628" s="74">
        <v>1616</v>
      </c>
      <c r="B1628" s="74" t="s">
        <v>36</v>
      </c>
      <c r="C1628" s="43">
        <v>47501806</v>
      </c>
      <c r="D1628" s="529"/>
      <c r="E1628" s="60"/>
      <c r="F1628" s="43" t="s">
        <v>3614</v>
      </c>
      <c r="G1628" s="87">
        <v>42460</v>
      </c>
      <c r="H1628" s="55">
        <v>42460</v>
      </c>
      <c r="I1628" s="68">
        <v>2329.96</v>
      </c>
      <c r="J1628" s="204">
        <v>2789.25</v>
      </c>
      <c r="K1628" s="204"/>
      <c r="L1628" s="43" t="s">
        <v>34</v>
      </c>
      <c r="M1628" s="59">
        <v>42491</v>
      </c>
      <c r="N1628" s="55" t="s">
        <v>20</v>
      </c>
      <c r="O1628" s="313" t="s">
        <v>3615</v>
      </c>
      <c r="P1628" s="43"/>
      <c r="Q1628" s="43"/>
      <c r="R1628" s="43"/>
      <c r="S1628" s="43"/>
      <c r="T1628" s="43"/>
    </row>
    <row r="1629" spans="1:20" ht="30" hidden="1" customHeight="1" x14ac:dyDescent="0.25">
      <c r="A1629" s="74">
        <v>1617</v>
      </c>
      <c r="B1629" s="74" t="s">
        <v>69</v>
      </c>
      <c r="C1629" s="43" t="s">
        <v>3743</v>
      </c>
      <c r="D1629" s="529"/>
      <c r="E1629" s="60"/>
      <c r="F1629" s="43" t="s">
        <v>3616</v>
      </c>
      <c r="G1629" s="87">
        <v>42476</v>
      </c>
      <c r="H1629" s="55">
        <v>42476</v>
      </c>
      <c r="I1629" s="68">
        <v>5</v>
      </c>
      <c r="J1629" s="204">
        <v>6</v>
      </c>
      <c r="K1629" s="204"/>
      <c r="L1629" s="43" t="s">
        <v>727</v>
      </c>
      <c r="M1629" s="59" t="s">
        <v>25</v>
      </c>
      <c r="N1629" s="55">
        <v>42494</v>
      </c>
      <c r="O1629" s="313" t="s">
        <v>3617</v>
      </c>
      <c r="P1629" s="43"/>
      <c r="Q1629" s="43"/>
      <c r="R1629" s="43"/>
      <c r="S1629" s="43"/>
      <c r="T1629" s="43"/>
    </row>
    <row r="1630" spans="1:20" ht="15" hidden="1" customHeight="1" x14ac:dyDescent="0.25">
      <c r="A1630" s="74">
        <v>1618</v>
      </c>
      <c r="B1630" s="74" t="s">
        <v>1153</v>
      </c>
      <c r="C1630" s="43" t="s">
        <v>3618</v>
      </c>
      <c r="D1630" s="529"/>
      <c r="E1630" s="60"/>
      <c r="F1630" s="43" t="s">
        <v>3619</v>
      </c>
      <c r="G1630" s="87">
        <v>42464</v>
      </c>
      <c r="H1630" s="55">
        <v>42464</v>
      </c>
      <c r="I1630" s="68">
        <v>2877</v>
      </c>
      <c r="J1630" s="204">
        <v>3452.4</v>
      </c>
      <c r="K1630" s="204"/>
      <c r="L1630" s="43" t="s">
        <v>727</v>
      </c>
      <c r="M1630" s="59">
        <v>42536</v>
      </c>
      <c r="N1630" s="55">
        <v>42558</v>
      </c>
      <c r="O1630" s="313" t="s">
        <v>3620</v>
      </c>
      <c r="P1630" s="49">
        <v>3452.4</v>
      </c>
      <c r="Q1630" s="49"/>
      <c r="R1630" s="49"/>
      <c r="S1630" s="43"/>
      <c r="T1630" s="43"/>
    </row>
    <row r="1631" spans="1:20" ht="15" hidden="1" customHeight="1" x14ac:dyDescent="0.25">
      <c r="A1631" s="74">
        <v>1619</v>
      </c>
      <c r="B1631" s="74" t="s">
        <v>905</v>
      </c>
      <c r="C1631" s="43" t="s">
        <v>4693</v>
      </c>
      <c r="D1631" s="529" t="s">
        <v>3622</v>
      </c>
      <c r="E1631" s="60"/>
      <c r="F1631" s="43" t="s">
        <v>3623</v>
      </c>
      <c r="G1631" s="87">
        <v>42474</v>
      </c>
      <c r="H1631" s="55">
        <v>42474</v>
      </c>
      <c r="I1631" s="68">
        <v>4428.09</v>
      </c>
      <c r="J1631" s="204">
        <v>5313.68</v>
      </c>
      <c r="K1631" s="204"/>
      <c r="L1631" s="43" t="s">
        <v>727</v>
      </c>
      <c r="M1631" s="59">
        <v>42536</v>
      </c>
      <c r="N1631" s="55">
        <v>42648</v>
      </c>
      <c r="O1631" s="313" t="s">
        <v>3624</v>
      </c>
      <c r="P1631" s="43"/>
      <c r="Q1631" s="43"/>
      <c r="R1631" s="43">
        <v>5313.68</v>
      </c>
      <c r="S1631" s="43"/>
      <c r="T1631" s="43"/>
    </row>
    <row r="1632" spans="1:20" ht="15" hidden="1" customHeight="1" x14ac:dyDescent="0.25">
      <c r="A1632" s="74">
        <v>1620</v>
      </c>
      <c r="B1632" s="74" t="s">
        <v>67</v>
      </c>
      <c r="C1632" s="43">
        <v>7000035188</v>
      </c>
      <c r="D1632" s="529" t="s">
        <v>3640</v>
      </c>
      <c r="E1632" s="60"/>
      <c r="F1632" s="43" t="s">
        <v>3625</v>
      </c>
      <c r="G1632" s="87">
        <v>42478</v>
      </c>
      <c r="H1632" s="55">
        <v>42478</v>
      </c>
      <c r="I1632" s="68">
        <v>553.89</v>
      </c>
      <c r="J1632" s="204">
        <v>664.67</v>
      </c>
      <c r="K1632" s="204"/>
      <c r="L1632" s="43" t="s">
        <v>727</v>
      </c>
      <c r="M1632" s="59">
        <v>42551</v>
      </c>
      <c r="N1632" s="55">
        <v>42564</v>
      </c>
      <c r="O1632" s="313" t="s">
        <v>3626</v>
      </c>
      <c r="P1632" s="43"/>
      <c r="Q1632" s="43"/>
      <c r="R1632" s="43"/>
      <c r="S1632" s="43"/>
      <c r="T1632" s="43" t="s">
        <v>1</v>
      </c>
    </row>
    <row r="1633" spans="1:21" ht="15" hidden="1" customHeight="1" x14ac:dyDescent="0.25">
      <c r="A1633" s="74">
        <v>1621</v>
      </c>
      <c r="B1633" s="74" t="s">
        <v>514</v>
      </c>
      <c r="C1633" s="43">
        <v>651470</v>
      </c>
      <c r="D1633" s="529"/>
      <c r="E1633" s="60"/>
      <c r="F1633" s="43" t="s">
        <v>3630</v>
      </c>
      <c r="G1633" s="87">
        <v>42475</v>
      </c>
      <c r="H1633" s="55">
        <v>42475</v>
      </c>
      <c r="I1633" s="68">
        <v>2011.1</v>
      </c>
      <c r="J1633" s="204">
        <v>2011.1</v>
      </c>
      <c r="K1633" s="204"/>
      <c r="L1633" s="43" t="s">
        <v>727</v>
      </c>
      <c r="M1633" s="59">
        <v>42490</v>
      </c>
      <c r="N1633" s="55">
        <v>42506</v>
      </c>
      <c r="O1633" s="313" t="s">
        <v>3631</v>
      </c>
      <c r="P1633" s="43"/>
      <c r="Q1633" s="43"/>
      <c r="R1633" s="43"/>
      <c r="S1633" s="43"/>
      <c r="T1633" s="43"/>
    </row>
    <row r="1634" spans="1:21" ht="30" hidden="1" customHeight="1" x14ac:dyDescent="0.25">
      <c r="A1634" s="74">
        <v>1622</v>
      </c>
      <c r="B1634" s="74" t="s">
        <v>2356</v>
      </c>
      <c r="C1634" s="43" t="s">
        <v>3633</v>
      </c>
      <c r="D1634" s="529"/>
      <c r="E1634" s="60"/>
      <c r="F1634" s="43" t="s">
        <v>3634</v>
      </c>
      <c r="G1634" s="87">
        <v>42477</v>
      </c>
      <c r="H1634" s="55">
        <v>42477</v>
      </c>
      <c r="I1634" s="68">
        <v>672.56</v>
      </c>
      <c r="J1634" s="204">
        <v>807.09</v>
      </c>
      <c r="K1634" s="204"/>
      <c r="L1634" s="43" t="s">
        <v>727</v>
      </c>
      <c r="M1634" s="59">
        <v>42490</v>
      </c>
      <c r="N1634" s="55">
        <v>42502</v>
      </c>
      <c r="O1634" s="313" t="s">
        <v>3635</v>
      </c>
      <c r="P1634" s="43"/>
      <c r="Q1634" s="43"/>
      <c r="R1634" s="43"/>
      <c r="S1634" s="43"/>
      <c r="T1634" s="43" t="s">
        <v>1</v>
      </c>
    </row>
    <row r="1635" spans="1:21" ht="15" hidden="1" customHeight="1" x14ac:dyDescent="0.25">
      <c r="A1635" s="74">
        <v>1623</v>
      </c>
      <c r="B1635" s="74" t="s">
        <v>354</v>
      </c>
      <c r="C1635" s="43" t="s">
        <v>3636</v>
      </c>
      <c r="D1635" s="529"/>
      <c r="E1635" s="60"/>
      <c r="F1635" s="43" t="s">
        <v>3636</v>
      </c>
      <c r="G1635" s="87"/>
      <c r="H1635" s="55"/>
      <c r="I1635" s="68"/>
      <c r="J1635" s="204">
        <v>11500</v>
      </c>
      <c r="K1635" s="204"/>
      <c r="L1635" s="43" t="s">
        <v>727</v>
      </c>
      <c r="M1635" s="59"/>
      <c r="N1635" s="55">
        <v>42486</v>
      </c>
      <c r="O1635" s="313" t="s">
        <v>4110</v>
      </c>
      <c r="P1635" s="43"/>
      <c r="Q1635" s="43"/>
      <c r="R1635" s="43"/>
      <c r="S1635" s="43"/>
      <c r="T1635" s="43"/>
    </row>
    <row r="1636" spans="1:21" ht="15" hidden="1" customHeight="1" x14ac:dyDescent="0.25">
      <c r="A1636" s="74">
        <v>1624</v>
      </c>
      <c r="B1636" s="74" t="s">
        <v>163</v>
      </c>
      <c r="C1636" s="43" t="s">
        <v>3637</v>
      </c>
      <c r="D1636" s="529"/>
      <c r="E1636" s="60"/>
      <c r="F1636" s="43" t="s">
        <v>3638</v>
      </c>
      <c r="G1636" s="87">
        <v>42481</v>
      </c>
      <c r="H1636" s="55">
        <v>42481</v>
      </c>
      <c r="I1636" s="68">
        <v>3029</v>
      </c>
      <c r="J1636" s="411">
        <v>3631.5</v>
      </c>
      <c r="K1636" s="411"/>
      <c r="L1636" s="43" t="s">
        <v>727</v>
      </c>
      <c r="M1636" s="59">
        <v>42520</v>
      </c>
      <c r="N1636" s="55">
        <v>42520</v>
      </c>
      <c r="O1636" s="313" t="s">
        <v>3639</v>
      </c>
      <c r="P1636" s="43"/>
      <c r="Q1636" s="43"/>
      <c r="R1636" s="43"/>
      <c r="S1636" s="43"/>
      <c r="T1636" s="43" t="s">
        <v>1</v>
      </c>
    </row>
    <row r="1637" spans="1:21" ht="15" hidden="1" customHeight="1" x14ac:dyDescent="0.25">
      <c r="A1637" s="74">
        <v>1625</v>
      </c>
      <c r="B1637" s="74" t="s">
        <v>67</v>
      </c>
      <c r="C1637" s="43">
        <v>7000037022</v>
      </c>
      <c r="D1637" s="529" t="s">
        <v>3641</v>
      </c>
      <c r="E1637" s="60"/>
      <c r="F1637" s="43" t="s">
        <v>3625</v>
      </c>
      <c r="G1637" s="87">
        <v>42485</v>
      </c>
      <c r="H1637" s="55">
        <v>42485</v>
      </c>
      <c r="I1637" s="68">
        <v>12.84</v>
      </c>
      <c r="J1637" s="204">
        <v>15.41</v>
      </c>
      <c r="K1637" s="204"/>
      <c r="L1637" s="43" t="s">
        <v>727</v>
      </c>
      <c r="M1637" s="59">
        <v>42551</v>
      </c>
      <c r="N1637" s="55">
        <v>42564</v>
      </c>
      <c r="O1637" s="313" t="s">
        <v>3642</v>
      </c>
      <c r="P1637" s="43"/>
      <c r="Q1637" s="43"/>
      <c r="R1637" s="43"/>
      <c r="S1637" s="43"/>
      <c r="T1637" s="43" t="s">
        <v>1</v>
      </c>
    </row>
    <row r="1638" spans="1:21" ht="15" hidden="1" customHeight="1" x14ac:dyDescent="0.25">
      <c r="A1638" s="74">
        <v>1626</v>
      </c>
      <c r="B1638" s="74" t="s">
        <v>3644</v>
      </c>
      <c r="C1638" s="43">
        <v>2550972</v>
      </c>
      <c r="D1638" s="529"/>
      <c r="E1638" s="60"/>
      <c r="F1638" s="43" t="s">
        <v>3645</v>
      </c>
      <c r="G1638" s="87">
        <v>42345</v>
      </c>
      <c r="H1638" s="55">
        <v>42345</v>
      </c>
      <c r="I1638" s="68">
        <v>980</v>
      </c>
      <c r="J1638" s="204">
        <v>980</v>
      </c>
      <c r="K1638" s="204"/>
      <c r="L1638" s="43" t="s">
        <v>727</v>
      </c>
      <c r="M1638" s="59">
        <v>42368</v>
      </c>
      <c r="N1638" s="55">
        <v>42506</v>
      </c>
      <c r="O1638" s="313" t="s">
        <v>3643</v>
      </c>
      <c r="P1638" s="43"/>
      <c r="Q1638" s="43"/>
      <c r="R1638" s="43"/>
      <c r="S1638" s="43"/>
      <c r="T1638" s="43" t="s">
        <v>1</v>
      </c>
    </row>
    <row r="1639" spans="1:21" ht="15" hidden="1" customHeight="1" x14ac:dyDescent="0.25">
      <c r="A1639" s="74">
        <v>1627</v>
      </c>
      <c r="B1639" s="74" t="s">
        <v>448</v>
      </c>
      <c r="C1639" s="43">
        <v>55583469</v>
      </c>
      <c r="D1639" s="529"/>
      <c r="E1639" s="60"/>
      <c r="F1639" s="43" t="s">
        <v>3646</v>
      </c>
      <c r="G1639" s="87">
        <v>42482</v>
      </c>
      <c r="H1639" s="55">
        <v>42482</v>
      </c>
      <c r="I1639" s="68">
        <v>760.15</v>
      </c>
      <c r="J1639" s="204">
        <v>889.11</v>
      </c>
      <c r="K1639" s="204"/>
      <c r="L1639" s="43" t="s">
        <v>34</v>
      </c>
      <c r="M1639" s="59">
        <v>42491</v>
      </c>
      <c r="N1639" s="55">
        <v>42485</v>
      </c>
      <c r="O1639" s="313" t="s">
        <v>3647</v>
      </c>
      <c r="P1639" s="43"/>
      <c r="Q1639" s="43"/>
      <c r="R1639" s="43"/>
      <c r="S1639" s="43"/>
      <c r="T1639" s="43"/>
    </row>
    <row r="1640" spans="1:21" s="69" customFormat="1" ht="30" hidden="1" customHeight="1" x14ac:dyDescent="0.25">
      <c r="A1640" s="74">
        <v>1628</v>
      </c>
      <c r="B1640" s="74" t="s">
        <v>95</v>
      </c>
      <c r="C1640" s="43">
        <v>4092701848</v>
      </c>
      <c r="D1640" s="529"/>
      <c r="E1640" s="60"/>
      <c r="F1640" s="43" t="s">
        <v>3649</v>
      </c>
      <c r="G1640" s="87">
        <v>42485</v>
      </c>
      <c r="H1640" s="55">
        <v>42485</v>
      </c>
      <c r="I1640" s="68">
        <v>1261.26</v>
      </c>
      <c r="J1640" s="204">
        <v>1533.91</v>
      </c>
      <c r="K1640" s="204"/>
      <c r="L1640" s="48" t="s">
        <v>727</v>
      </c>
      <c r="M1640" s="59">
        <v>42521</v>
      </c>
      <c r="N1640" s="59">
        <v>42536</v>
      </c>
      <c r="O1640" s="313" t="s">
        <v>3650</v>
      </c>
      <c r="P1640" s="43"/>
      <c r="Q1640" s="43"/>
      <c r="R1640" s="43"/>
      <c r="S1640" s="43"/>
      <c r="T1640" s="43" t="s">
        <v>1</v>
      </c>
      <c r="U1640" s="552"/>
    </row>
    <row r="1641" spans="1:21" ht="30" hidden="1" customHeight="1" x14ac:dyDescent="0.25">
      <c r="A1641" s="74">
        <v>1629</v>
      </c>
      <c r="B1641" s="74" t="s">
        <v>754</v>
      </c>
      <c r="C1641" s="529" t="s">
        <v>3651</v>
      </c>
      <c r="D1641" s="529"/>
      <c r="E1641" s="60"/>
      <c r="F1641" s="43" t="s">
        <v>3652</v>
      </c>
      <c r="G1641" s="87">
        <v>42485</v>
      </c>
      <c r="H1641" s="55">
        <v>42485</v>
      </c>
      <c r="I1641" s="68">
        <v>127.77</v>
      </c>
      <c r="J1641" s="204">
        <v>153.32</v>
      </c>
      <c r="K1641" s="204"/>
      <c r="L1641" s="43" t="s">
        <v>34</v>
      </c>
      <c r="M1641" s="59">
        <v>42500</v>
      </c>
      <c r="N1641" s="55"/>
      <c r="O1641" s="313" t="s">
        <v>4826</v>
      </c>
      <c r="P1641" s="43"/>
      <c r="Q1641" s="43"/>
      <c r="R1641" s="43"/>
      <c r="S1641" s="43"/>
      <c r="T1641" s="43"/>
    </row>
    <row r="1642" spans="1:21" ht="15" hidden="1" customHeight="1" x14ac:dyDescent="0.25">
      <c r="A1642" s="74">
        <v>1630</v>
      </c>
      <c r="B1642" s="74" t="s">
        <v>36</v>
      </c>
      <c r="C1642" s="43" t="s">
        <v>3657</v>
      </c>
      <c r="D1642" s="529"/>
      <c r="E1642" s="60"/>
      <c r="F1642" s="43" t="s">
        <v>3876</v>
      </c>
      <c r="G1642" s="87">
        <v>42491</v>
      </c>
      <c r="H1642" s="55">
        <v>42491</v>
      </c>
      <c r="I1642" s="68">
        <v>67.349999999999994</v>
      </c>
      <c r="J1642" s="204">
        <v>80.819999999999993</v>
      </c>
      <c r="K1642" s="204"/>
      <c r="L1642" s="43" t="s">
        <v>34</v>
      </c>
      <c r="M1642" s="59">
        <v>42491</v>
      </c>
      <c r="N1642" s="55" t="s">
        <v>20</v>
      </c>
      <c r="O1642" s="313" t="s">
        <v>3653</v>
      </c>
      <c r="P1642" s="43"/>
      <c r="Q1642" s="43"/>
      <c r="R1642" s="43"/>
      <c r="S1642" s="43"/>
      <c r="T1642" s="43"/>
    </row>
    <row r="1643" spans="1:21" ht="15" hidden="1" customHeight="1" x14ac:dyDescent="0.25">
      <c r="A1643" s="74">
        <v>1631</v>
      </c>
      <c r="B1643" s="74" t="s">
        <v>3492</v>
      </c>
      <c r="C1643" s="43">
        <v>5148</v>
      </c>
      <c r="D1643" s="529"/>
      <c r="E1643" s="60"/>
      <c r="F1643" s="43" t="s">
        <v>6203</v>
      </c>
      <c r="G1643" s="87">
        <v>42492</v>
      </c>
      <c r="H1643" s="55">
        <v>42492</v>
      </c>
      <c r="I1643" s="68">
        <v>15950</v>
      </c>
      <c r="J1643" s="204">
        <v>19140</v>
      </c>
      <c r="K1643" s="204"/>
      <c r="L1643" s="43" t="s">
        <v>727</v>
      </c>
      <c r="M1643" s="59">
        <v>42522</v>
      </c>
      <c r="N1643" s="55">
        <v>42592</v>
      </c>
      <c r="O1643" s="313" t="s">
        <v>3658</v>
      </c>
      <c r="P1643" s="43"/>
      <c r="Q1643" s="43"/>
      <c r="R1643" s="43"/>
      <c r="S1643" s="43"/>
      <c r="T1643" s="43"/>
      <c r="U1643" s="66" t="s">
        <v>1</v>
      </c>
    </row>
    <row r="1644" spans="1:21" ht="120" hidden="1" customHeight="1" x14ac:dyDescent="0.25">
      <c r="A1644" s="74">
        <v>1632</v>
      </c>
      <c r="B1644" s="74" t="s">
        <v>26</v>
      </c>
      <c r="C1644" s="146" t="s">
        <v>3761</v>
      </c>
      <c r="D1644" s="529"/>
      <c r="E1644" s="60"/>
      <c r="F1644" s="146" t="s">
        <v>3760</v>
      </c>
      <c r="G1644" s="87">
        <v>42492</v>
      </c>
      <c r="H1644" s="55">
        <v>42492</v>
      </c>
      <c r="I1644" s="68">
        <v>11425.06</v>
      </c>
      <c r="J1644" s="204">
        <v>11425.06</v>
      </c>
      <c r="K1644" s="204"/>
      <c r="L1644" s="43" t="s">
        <v>727</v>
      </c>
      <c r="M1644" s="59">
        <v>42531</v>
      </c>
      <c r="N1644" s="55">
        <v>42507</v>
      </c>
      <c r="O1644" s="313" t="s">
        <v>3659</v>
      </c>
      <c r="P1644" s="319">
        <v>95</v>
      </c>
      <c r="Q1644" s="49">
        <v>2301.16</v>
      </c>
      <c r="R1644" s="49"/>
      <c r="S1644" s="43"/>
      <c r="T1644" s="319">
        <v>699.23</v>
      </c>
    </row>
    <row r="1645" spans="1:21" ht="15" hidden="1" customHeight="1" x14ac:dyDescent="0.25">
      <c r="A1645" s="74">
        <v>1633</v>
      </c>
      <c r="B1645" s="74" t="s">
        <v>3256</v>
      </c>
      <c r="C1645" s="43" t="s">
        <v>3667</v>
      </c>
      <c r="D1645" s="529"/>
      <c r="E1645" s="60"/>
      <c r="F1645" s="43" t="s">
        <v>4847</v>
      </c>
      <c r="G1645" s="87">
        <v>42493</v>
      </c>
      <c r="H1645" s="55">
        <v>42493</v>
      </c>
      <c r="I1645" s="68">
        <v>336</v>
      </c>
      <c r="J1645" s="204">
        <v>336</v>
      </c>
      <c r="K1645" s="204"/>
      <c r="L1645" s="43" t="s">
        <v>727</v>
      </c>
      <c r="M1645" s="59">
        <v>42505</v>
      </c>
      <c r="N1645" s="55">
        <v>42520</v>
      </c>
      <c r="O1645" s="313" t="s">
        <v>3668</v>
      </c>
      <c r="P1645" s="43"/>
      <c r="Q1645" s="43"/>
      <c r="R1645" s="43"/>
      <c r="S1645" s="43"/>
      <c r="T1645" s="43" t="s">
        <v>1</v>
      </c>
    </row>
    <row r="1646" spans="1:21" ht="60" hidden="1" customHeight="1" x14ac:dyDescent="0.25">
      <c r="A1646" s="74">
        <v>1634</v>
      </c>
      <c r="B1646" s="74" t="s">
        <v>84</v>
      </c>
      <c r="C1646" s="43">
        <v>145990</v>
      </c>
      <c r="D1646" s="529"/>
      <c r="E1646" s="60"/>
      <c r="F1646" s="146" t="s">
        <v>3669</v>
      </c>
      <c r="G1646" s="87">
        <v>42493</v>
      </c>
      <c r="H1646" s="55">
        <v>42493</v>
      </c>
      <c r="I1646" s="137">
        <f>1.27561*J1646</f>
        <v>389.06104999999997</v>
      </c>
      <c r="J1646" s="208">
        <v>305</v>
      </c>
      <c r="K1646" s="208"/>
      <c r="L1646" s="43" t="s">
        <v>727</v>
      </c>
      <c r="M1646" s="59">
        <v>42521</v>
      </c>
      <c r="N1646" s="44">
        <v>42522</v>
      </c>
      <c r="O1646" s="313" t="s">
        <v>3912</v>
      </c>
      <c r="P1646" s="43"/>
      <c r="Q1646" s="43"/>
      <c r="R1646" s="43"/>
      <c r="S1646" s="43"/>
      <c r="T1646" s="43" t="s">
        <v>1</v>
      </c>
    </row>
    <row r="1647" spans="1:21" ht="30" hidden="1" customHeight="1" x14ac:dyDescent="0.25">
      <c r="A1647" s="74">
        <v>1635</v>
      </c>
      <c r="B1647" s="74" t="s">
        <v>30</v>
      </c>
      <c r="C1647" s="43" t="s">
        <v>3670</v>
      </c>
      <c r="D1647" s="529" t="s">
        <v>3671</v>
      </c>
      <c r="E1647" s="60"/>
      <c r="F1647" s="146" t="s">
        <v>3672</v>
      </c>
      <c r="G1647" s="87">
        <v>42490</v>
      </c>
      <c r="H1647" s="55">
        <v>42490</v>
      </c>
      <c r="I1647" s="68">
        <v>562.91</v>
      </c>
      <c r="J1647" s="204">
        <v>562.91</v>
      </c>
      <c r="K1647" s="204"/>
      <c r="L1647" s="43" t="s">
        <v>727</v>
      </c>
      <c r="M1647" s="59">
        <v>42521</v>
      </c>
      <c r="N1647" s="55">
        <v>42522</v>
      </c>
      <c r="O1647" s="313" t="s">
        <v>3673</v>
      </c>
      <c r="P1647" s="49">
        <v>562.91</v>
      </c>
      <c r="Q1647" s="49"/>
      <c r="R1647" s="49"/>
      <c r="S1647" s="43"/>
      <c r="T1647" s="43"/>
    </row>
    <row r="1648" spans="1:21" ht="30" hidden="1" customHeight="1" x14ac:dyDescent="0.25">
      <c r="A1648" s="74">
        <v>1636</v>
      </c>
      <c r="B1648" s="74" t="s">
        <v>1442</v>
      </c>
      <c r="C1648" s="43">
        <v>160202087</v>
      </c>
      <c r="D1648" s="529"/>
      <c r="E1648" s="60"/>
      <c r="F1648" s="43" t="s">
        <v>3674</v>
      </c>
      <c r="G1648" s="87">
        <v>42428</v>
      </c>
      <c r="H1648" s="55">
        <v>42428</v>
      </c>
      <c r="I1648" s="68">
        <v>21449.18</v>
      </c>
      <c r="J1648" s="204">
        <v>21449.18</v>
      </c>
      <c r="K1648" s="204"/>
      <c r="L1648" s="43" t="s">
        <v>727</v>
      </c>
      <c r="M1648" s="59">
        <v>42488</v>
      </c>
      <c r="N1648" s="55">
        <v>42500</v>
      </c>
      <c r="O1648" s="313" t="s">
        <v>3675</v>
      </c>
      <c r="P1648" s="43"/>
      <c r="Q1648" s="43"/>
      <c r="R1648" s="43"/>
      <c r="S1648" s="43"/>
      <c r="T1648" s="43"/>
      <c r="U1648" s="66" t="s">
        <v>1</v>
      </c>
    </row>
    <row r="1649" spans="1:21" ht="15" hidden="1" customHeight="1" x14ac:dyDescent="0.25">
      <c r="A1649" s="74">
        <v>1637</v>
      </c>
      <c r="B1649" s="74" t="s">
        <v>3676</v>
      </c>
      <c r="C1649" s="43">
        <v>20160001</v>
      </c>
      <c r="D1649" s="529"/>
      <c r="E1649" s="60"/>
      <c r="F1649" s="43" t="s">
        <v>3677</v>
      </c>
      <c r="G1649" s="87">
        <v>42485</v>
      </c>
      <c r="H1649" s="55">
        <v>42485</v>
      </c>
      <c r="I1649" s="68">
        <v>4740</v>
      </c>
      <c r="J1649" s="204">
        <v>4740</v>
      </c>
      <c r="K1649" s="204"/>
      <c r="L1649" s="43" t="s">
        <v>727</v>
      </c>
      <c r="M1649" s="59">
        <v>42505</v>
      </c>
      <c r="N1649" s="55">
        <v>42542</v>
      </c>
      <c r="O1649" s="313" t="s">
        <v>3678</v>
      </c>
      <c r="P1649" s="43"/>
      <c r="Q1649" s="43"/>
      <c r="R1649" s="43"/>
      <c r="S1649" s="43"/>
      <c r="T1649" s="43" t="s">
        <v>1</v>
      </c>
    </row>
    <row r="1650" spans="1:21" ht="30" hidden="1" customHeight="1" x14ac:dyDescent="0.25">
      <c r="A1650" s="74">
        <v>1638</v>
      </c>
      <c r="B1650" s="74" t="s">
        <v>3148</v>
      </c>
      <c r="C1650" s="43" t="s">
        <v>3679</v>
      </c>
      <c r="D1650" s="529"/>
      <c r="E1650" s="60"/>
      <c r="F1650" s="43" t="s">
        <v>3680</v>
      </c>
      <c r="G1650" s="87">
        <v>42495</v>
      </c>
      <c r="H1650" s="55">
        <v>42495</v>
      </c>
      <c r="I1650" s="68">
        <v>3142.33</v>
      </c>
      <c r="J1650" s="204">
        <v>3142.33</v>
      </c>
      <c r="K1650" s="204"/>
      <c r="L1650" s="43" t="s">
        <v>727</v>
      </c>
      <c r="M1650" s="59">
        <v>42505</v>
      </c>
      <c r="N1650" s="55">
        <v>42520</v>
      </c>
      <c r="O1650" s="313" t="s">
        <v>3681</v>
      </c>
      <c r="P1650" s="43"/>
      <c r="Q1650" s="43"/>
      <c r="R1650" s="43"/>
      <c r="S1650" s="43"/>
      <c r="T1650" s="43" t="s">
        <v>1</v>
      </c>
    </row>
    <row r="1651" spans="1:21" ht="15" hidden="1" customHeight="1" x14ac:dyDescent="0.25">
      <c r="A1651" s="74">
        <v>1639</v>
      </c>
      <c r="B1651" s="74" t="s">
        <v>3682</v>
      </c>
      <c r="C1651" s="43" t="s">
        <v>3913</v>
      </c>
      <c r="D1651" s="529"/>
      <c r="E1651" s="60"/>
      <c r="F1651" s="43" t="s">
        <v>3683</v>
      </c>
      <c r="G1651" s="87">
        <v>42482</v>
      </c>
      <c r="H1651" s="55">
        <v>42482</v>
      </c>
      <c r="I1651" s="68">
        <v>790</v>
      </c>
      <c r="J1651" s="204">
        <v>948</v>
      </c>
      <c r="K1651" s="204"/>
      <c r="L1651" s="43" t="s">
        <v>727</v>
      </c>
      <c r="M1651" s="59" t="s">
        <v>1241</v>
      </c>
      <c r="N1651" s="55">
        <v>42522</v>
      </c>
      <c r="O1651" s="313" t="s">
        <v>3684</v>
      </c>
      <c r="P1651" s="43"/>
      <c r="Q1651" s="43"/>
      <c r="R1651" s="43"/>
      <c r="S1651" s="43"/>
      <c r="T1651" s="43"/>
    </row>
    <row r="1652" spans="1:21" ht="15" hidden="1" customHeight="1" x14ac:dyDescent="0.25">
      <c r="A1652" s="74">
        <v>1640</v>
      </c>
      <c r="B1652" s="74" t="s">
        <v>39</v>
      </c>
      <c r="C1652" s="43" t="s">
        <v>3685</v>
      </c>
      <c r="D1652" s="529"/>
      <c r="E1652" s="60"/>
      <c r="F1652" s="43" t="s">
        <v>1715</v>
      </c>
      <c r="G1652" s="87">
        <v>42490</v>
      </c>
      <c r="H1652" s="55">
        <v>42490</v>
      </c>
      <c r="I1652" s="68">
        <v>493.82</v>
      </c>
      <c r="J1652" s="204">
        <v>592.59</v>
      </c>
      <c r="K1652" s="204"/>
      <c r="L1652" s="43" t="s">
        <v>34</v>
      </c>
      <c r="M1652" s="59">
        <v>42500</v>
      </c>
      <c r="N1652" s="55" t="s">
        <v>20</v>
      </c>
      <c r="O1652" s="313" t="s">
        <v>3686</v>
      </c>
      <c r="P1652" s="43"/>
      <c r="Q1652" s="43"/>
      <c r="R1652" s="43"/>
      <c r="S1652" s="43"/>
      <c r="T1652" s="43"/>
    </row>
    <row r="1653" spans="1:21" ht="45" hidden="1" customHeight="1" x14ac:dyDescent="0.25">
      <c r="A1653" s="74">
        <v>1641</v>
      </c>
      <c r="B1653" s="74" t="s">
        <v>84</v>
      </c>
      <c r="C1653" s="43">
        <v>146043</v>
      </c>
      <c r="D1653" s="529"/>
      <c r="E1653" s="60"/>
      <c r="F1653" s="414" t="s">
        <v>3687</v>
      </c>
      <c r="G1653" s="87">
        <v>42496</v>
      </c>
      <c r="H1653" s="55">
        <v>42496</v>
      </c>
      <c r="I1653" s="137">
        <f>1.27561*J1653</f>
        <v>459.21959999999996</v>
      </c>
      <c r="J1653" s="208">
        <v>360</v>
      </c>
      <c r="K1653" s="208"/>
      <c r="L1653" s="43" t="s">
        <v>727</v>
      </c>
      <c r="M1653" s="59">
        <v>42536</v>
      </c>
      <c r="N1653" s="44">
        <v>42557</v>
      </c>
      <c r="O1653" s="313" t="s">
        <v>4226</v>
      </c>
      <c r="P1653" s="43"/>
      <c r="Q1653" s="43"/>
      <c r="R1653" s="43"/>
      <c r="S1653" s="43"/>
      <c r="T1653" s="43" t="s">
        <v>1</v>
      </c>
    </row>
    <row r="1654" spans="1:21" ht="90" hidden="1" customHeight="1" x14ac:dyDescent="0.25">
      <c r="A1654" s="74">
        <v>1642</v>
      </c>
      <c r="B1654" s="74" t="s">
        <v>84</v>
      </c>
      <c r="C1654" s="43">
        <v>146046</v>
      </c>
      <c r="D1654" s="529"/>
      <c r="E1654" s="60"/>
      <c r="F1654" s="414" t="s">
        <v>3688</v>
      </c>
      <c r="G1654" s="87">
        <v>42496</v>
      </c>
      <c r="H1654" s="55">
        <v>42496</v>
      </c>
      <c r="I1654" s="137">
        <f>1.27561*J1654</f>
        <v>484.73179999999996</v>
      </c>
      <c r="J1654" s="208">
        <v>380</v>
      </c>
      <c r="K1654" s="208"/>
      <c r="L1654" s="43" t="s">
        <v>727</v>
      </c>
      <c r="M1654" s="59">
        <v>42536</v>
      </c>
      <c r="N1654" s="44">
        <v>42557</v>
      </c>
      <c r="O1654" s="313" t="s">
        <v>4227</v>
      </c>
      <c r="P1654" s="43"/>
      <c r="Q1654" s="43"/>
      <c r="R1654" s="43"/>
      <c r="S1654" s="43"/>
      <c r="T1654" s="43" t="s">
        <v>1</v>
      </c>
    </row>
    <row r="1655" spans="1:21" ht="75" hidden="1" customHeight="1" x14ac:dyDescent="0.25">
      <c r="A1655" s="74">
        <v>1643</v>
      </c>
      <c r="B1655" s="74" t="s">
        <v>84</v>
      </c>
      <c r="C1655" s="43">
        <v>146047</v>
      </c>
      <c r="D1655" s="529"/>
      <c r="E1655" s="60"/>
      <c r="F1655" s="414" t="s">
        <v>3689</v>
      </c>
      <c r="G1655" s="87">
        <v>42496</v>
      </c>
      <c r="H1655" s="55">
        <v>42496</v>
      </c>
      <c r="I1655" s="137">
        <f>1.27561*J1655</f>
        <v>287.01224999999999</v>
      </c>
      <c r="J1655" s="208">
        <v>225</v>
      </c>
      <c r="K1655" s="208"/>
      <c r="L1655" s="43" t="s">
        <v>727</v>
      </c>
      <c r="M1655" s="59">
        <v>42536</v>
      </c>
      <c r="N1655" s="44">
        <v>42557</v>
      </c>
      <c r="O1655" s="313" t="s">
        <v>4228</v>
      </c>
      <c r="P1655" s="43"/>
      <c r="Q1655" s="43"/>
      <c r="R1655" s="43"/>
      <c r="S1655" s="43"/>
      <c r="T1655" s="43" t="s">
        <v>1</v>
      </c>
    </row>
    <row r="1656" spans="1:21" ht="15" hidden="1" customHeight="1" x14ac:dyDescent="0.25">
      <c r="A1656" s="74">
        <v>1644</v>
      </c>
      <c r="B1656" s="74" t="s">
        <v>3361</v>
      </c>
      <c r="C1656" s="43" t="s">
        <v>3690</v>
      </c>
      <c r="D1656" s="529"/>
      <c r="E1656" s="60"/>
      <c r="F1656" s="43" t="s">
        <v>3691</v>
      </c>
      <c r="G1656" s="87">
        <v>42487</v>
      </c>
      <c r="H1656" s="55">
        <v>42487</v>
      </c>
      <c r="I1656" s="68">
        <v>22.9</v>
      </c>
      <c r="J1656" s="204">
        <v>27.48</v>
      </c>
      <c r="K1656" s="204"/>
      <c r="L1656" s="43" t="s">
        <v>34</v>
      </c>
      <c r="M1656" s="59">
        <v>42497</v>
      </c>
      <c r="N1656" s="55" t="s">
        <v>20</v>
      </c>
      <c r="O1656" s="313" t="s">
        <v>3692</v>
      </c>
      <c r="P1656" s="43"/>
      <c r="Q1656" s="43"/>
      <c r="R1656" s="43"/>
      <c r="S1656" s="43"/>
      <c r="T1656" s="43"/>
    </row>
    <row r="1657" spans="1:21" ht="15" hidden="1" customHeight="1" x14ac:dyDescent="0.25">
      <c r="A1657" s="74">
        <v>1645</v>
      </c>
      <c r="B1657" s="74" t="s">
        <v>6080</v>
      </c>
      <c r="C1657" s="43" t="s">
        <v>3693</v>
      </c>
      <c r="D1657" s="529"/>
      <c r="E1657" s="60"/>
      <c r="F1657" s="43" t="s">
        <v>3694</v>
      </c>
      <c r="G1657" s="87">
        <v>42490</v>
      </c>
      <c r="H1657" s="55">
        <v>42490</v>
      </c>
      <c r="I1657" s="68">
        <v>1659.76</v>
      </c>
      <c r="J1657" s="204">
        <v>1991.71</v>
      </c>
      <c r="K1657" s="204"/>
      <c r="L1657" s="43" t="s">
        <v>727</v>
      </c>
      <c r="M1657" s="59">
        <v>42520</v>
      </c>
      <c r="N1657" s="55">
        <v>42520</v>
      </c>
      <c r="O1657" s="313" t="s">
        <v>3695</v>
      </c>
      <c r="P1657" s="43"/>
      <c r="Q1657" s="43"/>
      <c r="R1657" s="43"/>
      <c r="S1657" s="43"/>
      <c r="T1657" s="43" t="s">
        <v>1</v>
      </c>
    </row>
    <row r="1658" spans="1:21" ht="60" hidden="1" customHeight="1" x14ac:dyDescent="0.25">
      <c r="A1658" s="74">
        <v>1646</v>
      </c>
      <c r="B1658" s="74" t="s">
        <v>6080</v>
      </c>
      <c r="C1658" s="43" t="s">
        <v>3696</v>
      </c>
      <c r="D1658" s="529"/>
      <c r="E1658" s="60"/>
      <c r="F1658" s="43" t="s">
        <v>4022</v>
      </c>
      <c r="G1658" s="87">
        <v>42490</v>
      </c>
      <c r="H1658" s="55">
        <v>42490</v>
      </c>
      <c r="I1658" s="68">
        <v>3669.94</v>
      </c>
      <c r="J1658" s="204">
        <v>4403.93</v>
      </c>
      <c r="K1658" s="204"/>
      <c r="L1658" s="43" t="s">
        <v>727</v>
      </c>
      <c r="M1658" s="59">
        <v>42520</v>
      </c>
      <c r="N1658" s="55">
        <v>42520</v>
      </c>
      <c r="O1658" s="313" t="s">
        <v>3697</v>
      </c>
      <c r="P1658" s="43"/>
      <c r="Q1658" s="43"/>
      <c r="R1658" s="43"/>
      <c r="S1658" s="43"/>
      <c r="T1658" s="49">
        <f>4403.93-(1509.76*1.2)</f>
        <v>2592.2180000000003</v>
      </c>
    </row>
    <row r="1659" spans="1:21" s="90" customFormat="1" ht="15" hidden="1" customHeight="1" x14ac:dyDescent="0.25">
      <c r="A1659" s="74">
        <v>1647</v>
      </c>
      <c r="B1659" s="74" t="s">
        <v>1394</v>
      </c>
      <c r="C1659" s="43" t="s">
        <v>3709</v>
      </c>
      <c r="D1659" s="529"/>
      <c r="E1659" s="43"/>
      <c r="F1659" s="43" t="s">
        <v>3710</v>
      </c>
      <c r="G1659" s="290">
        <v>42487</v>
      </c>
      <c r="H1659" s="44">
        <v>42487</v>
      </c>
      <c r="I1659" s="125">
        <v>22140</v>
      </c>
      <c r="J1659" s="379">
        <v>22140</v>
      </c>
      <c r="K1659" s="379"/>
      <c r="L1659" s="43" t="s">
        <v>727</v>
      </c>
      <c r="M1659" s="82">
        <v>42536</v>
      </c>
      <c r="N1659" s="55">
        <v>42522</v>
      </c>
      <c r="O1659" s="313" t="s">
        <v>3711</v>
      </c>
      <c r="P1659" s="43"/>
      <c r="Q1659" s="43"/>
      <c r="R1659" s="43"/>
      <c r="S1659" s="43"/>
      <c r="T1659" s="43"/>
      <c r="U1659" s="1" t="s">
        <v>1</v>
      </c>
    </row>
    <row r="1660" spans="1:21" s="90" customFormat="1" ht="15" hidden="1" customHeight="1" x14ac:dyDescent="0.25">
      <c r="A1660" s="74">
        <v>1648</v>
      </c>
      <c r="B1660" s="74" t="s">
        <v>1394</v>
      </c>
      <c r="C1660" s="43" t="s">
        <v>3709</v>
      </c>
      <c r="D1660" s="529"/>
      <c r="E1660" s="43"/>
      <c r="F1660" s="43" t="s">
        <v>3712</v>
      </c>
      <c r="G1660" s="290">
        <v>42487</v>
      </c>
      <c r="H1660" s="44">
        <v>42487</v>
      </c>
      <c r="I1660" s="125">
        <v>14499.5</v>
      </c>
      <c r="J1660" s="379">
        <v>14499.5</v>
      </c>
      <c r="K1660" s="379"/>
      <c r="L1660" s="43" t="s">
        <v>727</v>
      </c>
      <c r="M1660" s="82">
        <v>42536</v>
      </c>
      <c r="N1660" s="55">
        <v>42522</v>
      </c>
      <c r="O1660" s="313" t="s">
        <v>3713</v>
      </c>
      <c r="P1660" s="43"/>
      <c r="Q1660" s="43"/>
      <c r="R1660" s="43"/>
      <c r="S1660" s="43"/>
      <c r="T1660" s="43"/>
      <c r="U1660" s="1" t="s">
        <v>1</v>
      </c>
    </row>
    <row r="1661" spans="1:21" s="90" customFormat="1" ht="15" hidden="1" customHeight="1" x14ac:dyDescent="0.25">
      <c r="A1661" s="74">
        <v>1649</v>
      </c>
      <c r="B1661" s="74" t="s">
        <v>1394</v>
      </c>
      <c r="C1661" s="43" t="s">
        <v>3708</v>
      </c>
      <c r="D1661" s="529"/>
      <c r="E1661" s="43"/>
      <c r="F1661" s="43" t="s">
        <v>3714</v>
      </c>
      <c r="G1661" s="290">
        <v>42487</v>
      </c>
      <c r="H1661" s="44">
        <v>42487</v>
      </c>
      <c r="I1661" s="125">
        <v>9705.31</v>
      </c>
      <c r="J1661" s="379">
        <v>9705.31</v>
      </c>
      <c r="K1661" s="379"/>
      <c r="L1661" s="43" t="s">
        <v>727</v>
      </c>
      <c r="M1661" s="82">
        <v>42536</v>
      </c>
      <c r="N1661" s="55">
        <v>42487</v>
      </c>
      <c r="O1661" s="313" t="s">
        <v>3718</v>
      </c>
      <c r="P1661" s="43"/>
      <c r="Q1661" s="43"/>
      <c r="R1661" s="43"/>
      <c r="S1661" s="43"/>
      <c r="T1661" s="43"/>
      <c r="U1661" s="1" t="s">
        <v>1</v>
      </c>
    </row>
    <row r="1662" spans="1:21" s="90" customFormat="1" ht="15" hidden="1" customHeight="1" x14ac:dyDescent="0.25">
      <c r="A1662" s="74">
        <v>1650</v>
      </c>
      <c r="B1662" s="74" t="s">
        <v>1394</v>
      </c>
      <c r="C1662" s="43" t="s">
        <v>3708</v>
      </c>
      <c r="D1662" s="529"/>
      <c r="E1662" s="43"/>
      <c r="F1662" s="43" t="s">
        <v>3717</v>
      </c>
      <c r="G1662" s="290">
        <v>42487</v>
      </c>
      <c r="H1662" s="44">
        <v>42487</v>
      </c>
      <c r="I1662" s="125">
        <v>4852.66</v>
      </c>
      <c r="J1662" s="379">
        <v>4852.66</v>
      </c>
      <c r="K1662" s="379"/>
      <c r="L1662" s="43" t="s">
        <v>727</v>
      </c>
      <c r="M1662" s="82">
        <v>42536</v>
      </c>
      <c r="N1662" s="55">
        <v>42524</v>
      </c>
      <c r="O1662" s="313" t="s">
        <v>3719</v>
      </c>
      <c r="P1662" s="43"/>
      <c r="Q1662" s="43"/>
      <c r="R1662" s="43"/>
      <c r="S1662" s="43"/>
      <c r="T1662" s="43"/>
      <c r="U1662" s="1" t="s">
        <v>1</v>
      </c>
    </row>
    <row r="1663" spans="1:21" s="90" customFormat="1" ht="15" hidden="1" customHeight="1" x14ac:dyDescent="0.25">
      <c r="A1663" s="74">
        <v>1651</v>
      </c>
      <c r="B1663" s="74" t="s">
        <v>1394</v>
      </c>
      <c r="C1663" s="43" t="s">
        <v>3707</v>
      </c>
      <c r="D1663" s="529"/>
      <c r="E1663" s="43"/>
      <c r="F1663" s="43" t="s">
        <v>3715</v>
      </c>
      <c r="G1663" s="290">
        <v>42487</v>
      </c>
      <c r="H1663" s="44">
        <v>42487</v>
      </c>
      <c r="I1663" s="125">
        <v>524.91</v>
      </c>
      <c r="J1663" s="379">
        <v>524.91</v>
      </c>
      <c r="K1663" s="379"/>
      <c r="L1663" s="43" t="s">
        <v>727</v>
      </c>
      <c r="M1663" s="82">
        <v>42536</v>
      </c>
      <c r="N1663" s="55">
        <v>42572</v>
      </c>
      <c r="O1663" s="313" t="s">
        <v>3720</v>
      </c>
      <c r="P1663" s="43"/>
      <c r="Q1663" s="43"/>
      <c r="R1663" s="43"/>
      <c r="S1663" s="43"/>
      <c r="T1663" s="43"/>
      <c r="U1663" s="1" t="s">
        <v>1</v>
      </c>
    </row>
    <row r="1664" spans="1:21" s="90" customFormat="1" ht="15" hidden="1" customHeight="1" x14ac:dyDescent="0.25">
      <c r="A1664" s="74">
        <v>1652</v>
      </c>
      <c r="B1664" s="74" t="s">
        <v>1394</v>
      </c>
      <c r="C1664" s="43" t="s">
        <v>3707</v>
      </c>
      <c r="D1664" s="529"/>
      <c r="E1664" s="43"/>
      <c r="F1664" s="43" t="s">
        <v>3716</v>
      </c>
      <c r="G1664" s="290">
        <v>42487</v>
      </c>
      <c r="H1664" s="44">
        <v>42487</v>
      </c>
      <c r="I1664" s="125">
        <v>49.34</v>
      </c>
      <c r="J1664" s="379">
        <v>49.34</v>
      </c>
      <c r="K1664" s="379"/>
      <c r="L1664" s="43" t="s">
        <v>727</v>
      </c>
      <c r="M1664" s="82">
        <v>42536</v>
      </c>
      <c r="N1664" s="55">
        <v>42572</v>
      </c>
      <c r="O1664" s="313" t="s">
        <v>3721</v>
      </c>
      <c r="P1664" s="43"/>
      <c r="Q1664" s="43"/>
      <c r="R1664" s="43"/>
      <c r="S1664" s="43"/>
      <c r="T1664" s="43"/>
      <c r="U1664" s="1" t="s">
        <v>1</v>
      </c>
    </row>
    <row r="1665" spans="1:21" s="372" customFormat="1" ht="60" hidden="1" customHeight="1" x14ac:dyDescent="0.25">
      <c r="A1665" s="142">
        <v>1653</v>
      </c>
      <c r="B1665" s="142" t="s">
        <v>1442</v>
      </c>
      <c r="C1665" s="62">
        <v>160402124</v>
      </c>
      <c r="D1665" s="605"/>
      <c r="E1665" s="591"/>
      <c r="F1665" s="120" t="s">
        <v>3408</v>
      </c>
      <c r="G1665" s="592">
        <v>42461</v>
      </c>
      <c r="H1665" s="122">
        <v>42461</v>
      </c>
      <c r="I1665" s="137">
        <v>1625</v>
      </c>
      <c r="J1665" s="205">
        <v>1625</v>
      </c>
      <c r="K1665" s="98" t="s">
        <v>4825</v>
      </c>
      <c r="L1665" s="62" t="s">
        <v>727</v>
      </c>
      <c r="M1665" s="122">
        <v>42522</v>
      </c>
      <c r="N1665" s="122">
        <v>42635</v>
      </c>
      <c r="O1665" s="313" t="s">
        <v>3722</v>
      </c>
      <c r="P1665" s="62"/>
      <c r="Q1665" s="62"/>
      <c r="R1665" s="62"/>
      <c r="S1665" s="62"/>
      <c r="T1665" s="62"/>
      <c r="U1665" s="631" t="s">
        <v>1</v>
      </c>
    </row>
    <row r="1666" spans="1:21" ht="15" hidden="1" customHeight="1" x14ac:dyDescent="0.25">
      <c r="A1666" s="74">
        <v>1654</v>
      </c>
      <c r="B1666" s="74" t="s">
        <v>427</v>
      </c>
      <c r="C1666" s="43" t="s">
        <v>3723</v>
      </c>
      <c r="D1666" s="529"/>
      <c r="E1666" s="60"/>
      <c r="F1666" s="43" t="s">
        <v>3724</v>
      </c>
      <c r="G1666" s="87">
        <v>42490</v>
      </c>
      <c r="H1666" s="55">
        <v>42490</v>
      </c>
      <c r="I1666" s="68">
        <v>147</v>
      </c>
      <c r="J1666" s="204">
        <v>176.4</v>
      </c>
      <c r="K1666" s="204"/>
      <c r="L1666" s="43" t="s">
        <v>727</v>
      </c>
      <c r="M1666" s="59">
        <v>42521</v>
      </c>
      <c r="N1666" s="55">
        <v>42522</v>
      </c>
      <c r="O1666" s="313" t="s">
        <v>3725</v>
      </c>
      <c r="P1666" s="43"/>
      <c r="Q1666" s="43"/>
      <c r="R1666" s="43"/>
      <c r="S1666" s="43"/>
      <c r="T1666" s="43"/>
    </row>
    <row r="1667" spans="1:21" ht="30" hidden="1" customHeight="1" x14ac:dyDescent="0.25">
      <c r="A1667" s="74">
        <v>1655</v>
      </c>
      <c r="B1667" s="74" t="s">
        <v>3726</v>
      </c>
      <c r="C1667" s="43">
        <v>16098</v>
      </c>
      <c r="D1667" s="529"/>
      <c r="E1667" s="60"/>
      <c r="F1667" s="43" t="s">
        <v>3729</v>
      </c>
      <c r="G1667" s="87">
        <v>42490</v>
      </c>
      <c r="H1667" s="55">
        <v>42490</v>
      </c>
      <c r="I1667" s="68">
        <v>19521</v>
      </c>
      <c r="J1667" s="204">
        <v>19521</v>
      </c>
      <c r="K1667" s="204"/>
      <c r="L1667" s="43" t="s">
        <v>727</v>
      </c>
      <c r="M1667" s="59">
        <v>42551</v>
      </c>
      <c r="N1667" s="55">
        <v>42651</v>
      </c>
      <c r="O1667" s="731" t="s">
        <v>3728</v>
      </c>
      <c r="P1667" s="43"/>
      <c r="Q1667" s="43"/>
      <c r="R1667" s="43"/>
      <c r="S1667" s="43"/>
      <c r="T1667" s="43"/>
      <c r="U1667" s="66" t="s">
        <v>1</v>
      </c>
    </row>
    <row r="1668" spans="1:21" ht="30" hidden="1" customHeight="1" x14ac:dyDescent="0.25">
      <c r="A1668" s="74">
        <v>1656</v>
      </c>
      <c r="B1668" s="74" t="s">
        <v>3726</v>
      </c>
      <c r="C1668" s="43">
        <v>16097</v>
      </c>
      <c r="D1668" s="529"/>
      <c r="E1668" s="60"/>
      <c r="F1668" s="43" t="s">
        <v>3730</v>
      </c>
      <c r="G1668" s="87">
        <v>42490</v>
      </c>
      <c r="H1668" s="55">
        <v>42490</v>
      </c>
      <c r="I1668" s="68">
        <v>8873.15</v>
      </c>
      <c r="J1668" s="204">
        <v>8873.15</v>
      </c>
      <c r="K1668" s="204"/>
      <c r="L1668" s="43" t="s">
        <v>727</v>
      </c>
      <c r="M1668" s="59">
        <v>42551</v>
      </c>
      <c r="N1668" s="55">
        <v>42578</v>
      </c>
      <c r="O1668" s="313" t="s">
        <v>3731</v>
      </c>
      <c r="P1668" s="43"/>
      <c r="Q1668" s="43"/>
      <c r="R1668" s="43"/>
      <c r="S1668" s="43"/>
      <c r="T1668" s="43"/>
      <c r="U1668" s="66" t="s">
        <v>1</v>
      </c>
    </row>
    <row r="1669" spans="1:21" ht="30" hidden="1" customHeight="1" x14ac:dyDescent="0.25">
      <c r="A1669" s="74">
        <v>1657</v>
      </c>
      <c r="B1669" s="74" t="s">
        <v>3726</v>
      </c>
      <c r="C1669" s="43">
        <v>16096</v>
      </c>
      <c r="D1669" s="529"/>
      <c r="E1669" s="60"/>
      <c r="F1669" s="43" t="s">
        <v>3732</v>
      </c>
      <c r="G1669" s="87">
        <v>42490</v>
      </c>
      <c r="H1669" s="55">
        <v>42490</v>
      </c>
      <c r="I1669" s="68">
        <v>22413</v>
      </c>
      <c r="J1669" s="204">
        <v>22413</v>
      </c>
      <c r="K1669" s="204"/>
      <c r="L1669" s="43" t="s">
        <v>727</v>
      </c>
      <c r="M1669" s="59">
        <v>42551</v>
      </c>
      <c r="N1669" s="55">
        <v>42614</v>
      </c>
      <c r="O1669" s="313" t="s">
        <v>3727</v>
      </c>
      <c r="P1669" s="43"/>
      <c r="Q1669" s="43"/>
      <c r="R1669" s="43"/>
      <c r="S1669" s="43"/>
      <c r="T1669" s="43"/>
      <c r="U1669" s="66" t="s">
        <v>1</v>
      </c>
    </row>
    <row r="1670" spans="1:21" ht="30" hidden="1" customHeight="1" x14ac:dyDescent="0.25">
      <c r="A1670" s="74">
        <v>1658</v>
      </c>
      <c r="B1670" s="74" t="s">
        <v>59</v>
      </c>
      <c r="C1670" s="43">
        <v>5810324043</v>
      </c>
      <c r="D1670" s="529" t="s">
        <v>3735</v>
      </c>
      <c r="E1670" s="60"/>
      <c r="F1670" s="43" t="s">
        <v>3733</v>
      </c>
      <c r="G1670" s="87">
        <v>42490</v>
      </c>
      <c r="H1670" s="55">
        <v>42490</v>
      </c>
      <c r="I1670" s="68">
        <v>235.85</v>
      </c>
      <c r="J1670" s="204">
        <v>283.02</v>
      </c>
      <c r="K1670" s="204"/>
      <c r="L1670" s="43" t="s">
        <v>727</v>
      </c>
      <c r="M1670" s="59">
        <v>42521</v>
      </c>
      <c r="N1670" s="55">
        <v>42522</v>
      </c>
      <c r="O1670" s="313" t="s">
        <v>3734</v>
      </c>
      <c r="P1670" s="43"/>
      <c r="Q1670" s="43"/>
      <c r="R1670" s="43"/>
      <c r="S1670" s="43"/>
      <c r="T1670" s="43"/>
    </row>
    <row r="1671" spans="1:21" ht="15" hidden="1" customHeight="1" x14ac:dyDescent="0.25">
      <c r="A1671" s="74">
        <v>1659</v>
      </c>
      <c r="B1671" s="74" t="s">
        <v>3736</v>
      </c>
      <c r="C1671" s="43" t="s">
        <v>3737</v>
      </c>
      <c r="D1671" s="529"/>
      <c r="E1671" s="60"/>
      <c r="F1671" s="43" t="s">
        <v>3738</v>
      </c>
      <c r="G1671" s="87">
        <v>42494</v>
      </c>
      <c r="H1671" s="55">
        <v>42494</v>
      </c>
      <c r="I1671" s="68">
        <v>735</v>
      </c>
      <c r="J1671" s="204">
        <v>882</v>
      </c>
      <c r="K1671" s="204"/>
      <c r="L1671" s="43" t="s">
        <v>727</v>
      </c>
      <c r="M1671" s="59">
        <v>42505</v>
      </c>
      <c r="N1671" s="55">
        <v>42509</v>
      </c>
      <c r="O1671" s="313" t="s">
        <v>3739</v>
      </c>
      <c r="P1671" s="43"/>
      <c r="Q1671" s="43"/>
      <c r="R1671" s="43"/>
      <c r="S1671" s="43"/>
      <c r="T1671" s="43"/>
    </row>
    <row r="1672" spans="1:21" ht="30" hidden="1" customHeight="1" x14ac:dyDescent="0.25">
      <c r="A1672" s="74">
        <v>1660</v>
      </c>
      <c r="B1672" s="74" t="s">
        <v>90</v>
      </c>
      <c r="C1672" s="48" t="s">
        <v>3744</v>
      </c>
      <c r="D1672" s="529"/>
      <c r="E1672" s="60"/>
      <c r="F1672" s="43" t="s">
        <v>2264</v>
      </c>
      <c r="G1672" s="87">
        <v>42429</v>
      </c>
      <c r="H1672" s="55">
        <v>42429</v>
      </c>
      <c r="I1672" s="68">
        <v>2425</v>
      </c>
      <c r="J1672" s="204">
        <v>2425</v>
      </c>
      <c r="K1672" s="204"/>
      <c r="L1672" s="43" t="s">
        <v>727</v>
      </c>
      <c r="M1672" s="59">
        <v>42490</v>
      </c>
      <c r="N1672" s="55">
        <v>42500</v>
      </c>
      <c r="O1672" s="313" t="s">
        <v>3745</v>
      </c>
      <c r="P1672" s="43"/>
      <c r="Q1672" s="43"/>
      <c r="R1672" s="43"/>
      <c r="S1672" s="43"/>
      <c r="T1672" s="43"/>
    </row>
    <row r="1673" spans="1:21" ht="30" hidden="1" customHeight="1" x14ac:dyDescent="0.25">
      <c r="A1673" s="74">
        <v>1661</v>
      </c>
      <c r="B1673" s="74" t="s">
        <v>90</v>
      </c>
      <c r="C1673" s="48" t="s">
        <v>3746</v>
      </c>
      <c r="D1673" s="529"/>
      <c r="E1673" s="60"/>
      <c r="F1673" s="43" t="s">
        <v>2262</v>
      </c>
      <c r="G1673" s="87">
        <v>42429</v>
      </c>
      <c r="H1673" s="55">
        <v>42429</v>
      </c>
      <c r="I1673" s="68">
        <v>26675</v>
      </c>
      <c r="J1673" s="204">
        <v>26675</v>
      </c>
      <c r="K1673" s="204"/>
      <c r="L1673" s="43" t="s">
        <v>727</v>
      </c>
      <c r="M1673" s="59">
        <v>42490</v>
      </c>
      <c r="N1673" s="55">
        <v>42500</v>
      </c>
      <c r="O1673" s="313" t="s">
        <v>3747</v>
      </c>
      <c r="P1673" s="43"/>
      <c r="Q1673" s="43"/>
      <c r="R1673" s="43"/>
      <c r="S1673" s="43"/>
      <c r="T1673" s="43"/>
    </row>
    <row r="1674" spans="1:21" ht="30" hidden="1" customHeight="1" x14ac:dyDescent="0.25">
      <c r="A1674" s="74">
        <v>1662</v>
      </c>
      <c r="B1674" s="74" t="s">
        <v>90</v>
      </c>
      <c r="C1674" s="48" t="s">
        <v>3748</v>
      </c>
      <c r="D1674" s="529"/>
      <c r="E1674" s="60"/>
      <c r="F1674" s="43" t="s">
        <v>2264</v>
      </c>
      <c r="G1674" s="87">
        <v>42460</v>
      </c>
      <c r="H1674" s="55">
        <v>42460</v>
      </c>
      <c r="I1674" s="68">
        <v>28615</v>
      </c>
      <c r="J1674" s="204">
        <v>28615</v>
      </c>
      <c r="K1674" s="204"/>
      <c r="L1674" s="43" t="s">
        <v>727</v>
      </c>
      <c r="M1674" s="59">
        <v>42521</v>
      </c>
      <c r="N1674" s="55">
        <v>42500</v>
      </c>
      <c r="O1674" s="313" t="s">
        <v>3749</v>
      </c>
      <c r="P1674" s="43"/>
      <c r="Q1674" s="43"/>
      <c r="R1674" s="43"/>
      <c r="S1674" s="43"/>
      <c r="T1674" s="43"/>
    </row>
    <row r="1675" spans="1:21" ht="15" hidden="1" customHeight="1" x14ac:dyDescent="0.25">
      <c r="A1675" s="74">
        <v>1663</v>
      </c>
      <c r="B1675" s="74" t="s">
        <v>3750</v>
      </c>
      <c r="C1675" s="43" t="s">
        <v>3751</v>
      </c>
      <c r="D1675" s="529"/>
      <c r="E1675" s="60"/>
      <c r="F1675" s="43" t="s">
        <v>3752</v>
      </c>
      <c r="G1675" s="87">
        <v>42485</v>
      </c>
      <c r="H1675" s="55">
        <v>42485</v>
      </c>
      <c r="I1675" s="68">
        <v>1500</v>
      </c>
      <c r="J1675" s="204">
        <v>1500</v>
      </c>
      <c r="K1675" s="204"/>
      <c r="L1675" s="43" t="s">
        <v>727</v>
      </c>
      <c r="M1675" s="59" t="s">
        <v>25</v>
      </c>
      <c r="N1675" s="55">
        <v>42494</v>
      </c>
      <c r="O1675" s="313" t="s">
        <v>3753</v>
      </c>
      <c r="P1675" s="43"/>
      <c r="Q1675" s="43"/>
      <c r="R1675" s="43"/>
      <c r="S1675" s="43"/>
      <c r="T1675" s="43" t="s">
        <v>1</v>
      </c>
    </row>
    <row r="1676" spans="1:21" ht="15" hidden="1" customHeight="1" x14ac:dyDescent="0.25">
      <c r="A1676" s="74">
        <v>1664</v>
      </c>
      <c r="B1676" s="74" t="s">
        <v>1408</v>
      </c>
      <c r="C1676" s="43" t="s">
        <v>3754</v>
      </c>
      <c r="D1676" s="529"/>
      <c r="E1676" s="60"/>
      <c r="F1676" s="43" t="s">
        <v>3755</v>
      </c>
      <c r="G1676" s="87">
        <v>42499</v>
      </c>
      <c r="H1676" s="55">
        <v>42499</v>
      </c>
      <c r="I1676" s="137">
        <f>0.899901 *J1676</f>
        <v>3193.7666470199997</v>
      </c>
      <c r="J1676" s="381">
        <v>3549.02</v>
      </c>
      <c r="K1676" s="381"/>
      <c r="L1676" s="43" t="s">
        <v>727</v>
      </c>
      <c r="M1676" s="59">
        <v>42521</v>
      </c>
      <c r="N1676" s="55">
        <v>42563</v>
      </c>
      <c r="O1676" s="313" t="s">
        <v>3756</v>
      </c>
      <c r="P1676" s="43"/>
      <c r="Q1676" s="43"/>
      <c r="R1676" s="43"/>
      <c r="S1676" s="43"/>
      <c r="T1676" s="43"/>
      <c r="U1676" s="66" t="s">
        <v>1</v>
      </c>
    </row>
    <row r="1677" spans="1:21" ht="15" hidden="1" customHeight="1" x14ac:dyDescent="0.25">
      <c r="A1677" s="74">
        <v>1665</v>
      </c>
      <c r="B1677" s="74" t="s">
        <v>112</v>
      </c>
      <c r="C1677" s="43">
        <v>27</v>
      </c>
      <c r="D1677" s="529"/>
      <c r="E1677" s="60"/>
      <c r="F1677" s="43" t="s">
        <v>3757</v>
      </c>
      <c r="G1677" s="87">
        <v>42494</v>
      </c>
      <c r="H1677" s="55">
        <v>42494</v>
      </c>
      <c r="I1677" s="68">
        <v>2200</v>
      </c>
      <c r="J1677" s="204">
        <v>2200</v>
      </c>
      <c r="K1677" s="204"/>
      <c r="L1677" s="43" t="s">
        <v>727</v>
      </c>
      <c r="M1677" s="59">
        <v>42505</v>
      </c>
      <c r="N1677" s="55">
        <v>42520</v>
      </c>
      <c r="O1677" s="313" t="s">
        <v>3758</v>
      </c>
      <c r="P1677" s="43"/>
      <c r="Q1677" s="43"/>
      <c r="R1677" s="43"/>
      <c r="S1677" s="43"/>
      <c r="T1677" s="43" t="s">
        <v>1</v>
      </c>
    </row>
    <row r="1678" spans="1:21" ht="30" hidden="1" customHeight="1" x14ac:dyDescent="0.25">
      <c r="A1678" s="74">
        <v>1666</v>
      </c>
      <c r="B1678" s="74" t="s">
        <v>1394</v>
      </c>
      <c r="C1678" s="43" t="s">
        <v>3762</v>
      </c>
      <c r="D1678" s="529"/>
      <c r="E1678" s="60"/>
      <c r="F1678" s="43" t="s">
        <v>3763</v>
      </c>
      <c r="G1678" s="87">
        <v>42493</v>
      </c>
      <c r="H1678" s="55">
        <v>42493</v>
      </c>
      <c r="I1678" s="137">
        <f>0.899901 *J1678</f>
        <v>23266.040453999998</v>
      </c>
      <c r="J1678" s="381">
        <v>25854</v>
      </c>
      <c r="K1678" s="381"/>
      <c r="L1678" s="43" t="s">
        <v>727</v>
      </c>
      <c r="M1678" s="59">
        <v>42551</v>
      </c>
      <c r="N1678" s="55">
        <v>42563</v>
      </c>
      <c r="O1678" s="313" t="s">
        <v>3764</v>
      </c>
      <c r="P1678" s="43"/>
      <c r="Q1678" s="43"/>
      <c r="R1678" s="43"/>
      <c r="S1678" s="43"/>
      <c r="T1678" s="43"/>
      <c r="U1678" s="66" t="s">
        <v>1</v>
      </c>
    </row>
    <row r="1679" spans="1:21" ht="15" hidden="1" customHeight="1" x14ac:dyDescent="0.25">
      <c r="A1679" s="74">
        <v>1667</v>
      </c>
      <c r="B1679" s="74" t="s">
        <v>1394</v>
      </c>
      <c r="C1679" s="43" t="s">
        <v>3765</v>
      </c>
      <c r="D1679" s="529"/>
      <c r="E1679" s="60"/>
      <c r="F1679" s="43" t="s">
        <v>3766</v>
      </c>
      <c r="G1679" s="87">
        <v>42499</v>
      </c>
      <c r="H1679" s="55">
        <v>42499</v>
      </c>
      <c r="I1679" s="68">
        <v>7404</v>
      </c>
      <c r="J1679" s="204">
        <v>7404</v>
      </c>
      <c r="K1679" s="204"/>
      <c r="L1679" s="43" t="s">
        <v>727</v>
      </c>
      <c r="M1679" s="59">
        <v>42536</v>
      </c>
      <c r="N1679" s="55">
        <v>42522</v>
      </c>
      <c r="O1679" s="313" t="s">
        <v>3767</v>
      </c>
      <c r="P1679" s="43"/>
      <c r="Q1679" s="43"/>
      <c r="R1679" s="43"/>
      <c r="S1679" s="43"/>
      <c r="T1679" s="43"/>
      <c r="U1679" s="66" t="s">
        <v>1</v>
      </c>
    </row>
    <row r="1680" spans="1:21" ht="15" hidden="1" customHeight="1" x14ac:dyDescent="0.25">
      <c r="A1680" s="74">
        <v>1668</v>
      </c>
      <c r="B1680" s="74" t="s">
        <v>1394</v>
      </c>
      <c r="C1680" s="43" t="s">
        <v>3768</v>
      </c>
      <c r="D1680" s="529"/>
      <c r="E1680" s="60"/>
      <c r="F1680" s="43" t="s">
        <v>3769</v>
      </c>
      <c r="G1680" s="87">
        <v>42499</v>
      </c>
      <c r="H1680" s="55">
        <v>42499</v>
      </c>
      <c r="I1680" s="68">
        <v>0</v>
      </c>
      <c r="J1680" s="204">
        <v>0</v>
      </c>
      <c r="K1680" s="204"/>
      <c r="L1680" s="43" t="s">
        <v>3391</v>
      </c>
      <c r="M1680" s="59" t="s">
        <v>3391</v>
      </c>
      <c r="N1680" s="55" t="s">
        <v>3391</v>
      </c>
      <c r="O1680" s="313" t="s">
        <v>3770</v>
      </c>
      <c r="P1680" s="43"/>
      <c r="Q1680" s="43"/>
      <c r="R1680" s="43"/>
      <c r="S1680" s="43"/>
      <c r="T1680" s="43"/>
      <c r="U1680" s="66" t="s">
        <v>1</v>
      </c>
    </row>
    <row r="1681" spans="1:21" ht="15" hidden="1" customHeight="1" x14ac:dyDescent="0.25">
      <c r="A1681" s="74">
        <v>1669</v>
      </c>
      <c r="B1681" s="74" t="s">
        <v>1394</v>
      </c>
      <c r="C1681" s="43" t="s">
        <v>3771</v>
      </c>
      <c r="D1681" s="529"/>
      <c r="E1681" s="60"/>
      <c r="F1681" s="43" t="s">
        <v>3772</v>
      </c>
      <c r="G1681" s="87">
        <v>42499</v>
      </c>
      <c r="H1681" s="55">
        <v>42499</v>
      </c>
      <c r="I1681" s="68">
        <v>24.63</v>
      </c>
      <c r="J1681" s="205">
        <v>24.63</v>
      </c>
      <c r="K1681" s="205"/>
      <c r="L1681" s="43" t="s">
        <v>727</v>
      </c>
      <c r="M1681" s="59">
        <v>42536</v>
      </c>
      <c r="N1681" s="55">
        <v>42572</v>
      </c>
      <c r="O1681" s="313" t="s">
        <v>3773</v>
      </c>
      <c r="P1681" s="43"/>
      <c r="Q1681" s="43"/>
      <c r="R1681" s="43"/>
      <c r="S1681" s="43"/>
      <c r="T1681" s="43"/>
      <c r="U1681" s="66" t="s">
        <v>1</v>
      </c>
    </row>
    <row r="1682" spans="1:21" ht="15" hidden="1" customHeight="1" x14ac:dyDescent="0.25">
      <c r="A1682" s="74">
        <v>1670</v>
      </c>
      <c r="B1682" s="74" t="s">
        <v>1394</v>
      </c>
      <c r="C1682" s="43" t="s">
        <v>3765</v>
      </c>
      <c r="D1682" s="529"/>
      <c r="E1682" s="60"/>
      <c r="F1682" s="43" t="s">
        <v>3774</v>
      </c>
      <c r="G1682" s="87">
        <v>42499</v>
      </c>
      <c r="H1682" s="55">
        <v>42499</v>
      </c>
      <c r="I1682" s="68">
        <v>4059</v>
      </c>
      <c r="J1682" s="204">
        <v>4059</v>
      </c>
      <c r="K1682" s="204"/>
      <c r="L1682" s="43" t="s">
        <v>727</v>
      </c>
      <c r="M1682" s="59">
        <v>42536</v>
      </c>
      <c r="N1682" s="55">
        <v>42522</v>
      </c>
      <c r="O1682" s="313" t="s">
        <v>3775</v>
      </c>
      <c r="P1682" s="43"/>
      <c r="Q1682" s="43"/>
      <c r="R1682" s="43"/>
      <c r="S1682" s="43"/>
      <c r="T1682" s="43"/>
      <c r="U1682" s="66" t="s">
        <v>1</v>
      </c>
    </row>
    <row r="1683" spans="1:21" ht="15" hidden="1" customHeight="1" x14ac:dyDescent="0.25">
      <c r="A1683" s="74">
        <v>1671</v>
      </c>
      <c r="B1683" s="74" t="s">
        <v>1394</v>
      </c>
      <c r="C1683" s="43" t="s">
        <v>3768</v>
      </c>
      <c r="D1683" s="529"/>
      <c r="E1683" s="60"/>
      <c r="F1683" s="43" t="s">
        <v>3776</v>
      </c>
      <c r="G1683" s="87">
        <v>42499</v>
      </c>
      <c r="H1683" s="55">
        <v>42499</v>
      </c>
      <c r="I1683" s="68">
        <v>4845.8100000000004</v>
      </c>
      <c r="J1683" s="204">
        <v>4845.8100000000004</v>
      </c>
      <c r="K1683" s="204"/>
      <c r="L1683" s="43" t="s">
        <v>727</v>
      </c>
      <c r="M1683" s="59">
        <v>42536</v>
      </c>
      <c r="N1683" s="55">
        <v>42524</v>
      </c>
      <c r="O1683" s="313" t="s">
        <v>3777</v>
      </c>
      <c r="P1683" s="43"/>
      <c r="Q1683" s="43"/>
      <c r="R1683" s="43"/>
      <c r="S1683" s="43"/>
      <c r="T1683" s="43"/>
      <c r="U1683" s="66" t="s">
        <v>1</v>
      </c>
    </row>
    <row r="1684" spans="1:21" ht="15" hidden="1" customHeight="1" x14ac:dyDescent="0.25">
      <c r="A1684" s="74">
        <v>1672</v>
      </c>
      <c r="B1684" s="74" t="s">
        <v>1394</v>
      </c>
      <c r="C1684" s="43" t="s">
        <v>3771</v>
      </c>
      <c r="D1684" s="529"/>
      <c r="E1684" s="60"/>
      <c r="F1684" s="43" t="s">
        <v>3778</v>
      </c>
      <c r="G1684" s="87">
        <v>42499</v>
      </c>
      <c r="H1684" s="55">
        <v>42499</v>
      </c>
      <c r="I1684" s="68">
        <v>11.29</v>
      </c>
      <c r="J1684" s="205">
        <v>11.29</v>
      </c>
      <c r="K1684" s="205"/>
      <c r="L1684" s="43" t="s">
        <v>727</v>
      </c>
      <c r="M1684" s="59">
        <v>42536</v>
      </c>
      <c r="N1684" s="55">
        <v>42572</v>
      </c>
      <c r="O1684" s="313" t="s">
        <v>3779</v>
      </c>
      <c r="P1684" s="43"/>
      <c r="Q1684" s="43"/>
      <c r="R1684" s="43"/>
      <c r="S1684" s="43"/>
      <c r="T1684" s="43"/>
      <c r="U1684" s="66" t="s">
        <v>1</v>
      </c>
    </row>
    <row r="1685" spans="1:21" ht="15" hidden="1" customHeight="1" x14ac:dyDescent="0.25">
      <c r="A1685" s="74">
        <v>1673</v>
      </c>
      <c r="B1685" s="74" t="s">
        <v>67</v>
      </c>
      <c r="C1685" s="43">
        <v>7000042696</v>
      </c>
      <c r="D1685" s="529" t="s">
        <v>3851</v>
      </c>
      <c r="E1685" s="60"/>
      <c r="F1685" s="43" t="s">
        <v>3780</v>
      </c>
      <c r="G1685" s="87">
        <v>42502</v>
      </c>
      <c r="H1685" s="55">
        <v>42502</v>
      </c>
      <c r="I1685" s="68">
        <v>577.66999999999996</v>
      </c>
      <c r="J1685" s="204">
        <v>693.2</v>
      </c>
      <c r="K1685" s="204"/>
      <c r="L1685" s="43" t="s">
        <v>727</v>
      </c>
      <c r="M1685" s="59">
        <v>42551</v>
      </c>
      <c r="N1685" s="55">
        <v>42564</v>
      </c>
      <c r="O1685" s="313" t="s">
        <v>3781</v>
      </c>
      <c r="P1685" s="43"/>
      <c r="Q1685" s="43"/>
      <c r="R1685" s="43"/>
      <c r="S1685" s="43"/>
      <c r="T1685" s="43" t="s">
        <v>1</v>
      </c>
    </row>
    <row r="1686" spans="1:21" ht="30" hidden="1" customHeight="1" x14ac:dyDescent="0.25">
      <c r="A1686" s="74">
        <v>1674</v>
      </c>
      <c r="B1686" s="74" t="s">
        <v>3520</v>
      </c>
      <c r="C1686" s="43" t="s">
        <v>3782</v>
      </c>
      <c r="D1686" s="529"/>
      <c r="E1686" s="60"/>
      <c r="F1686" s="43" t="s">
        <v>3784</v>
      </c>
      <c r="G1686" s="87">
        <v>42502</v>
      </c>
      <c r="H1686" s="55">
        <v>42502</v>
      </c>
      <c r="I1686" s="68">
        <v>459.66</v>
      </c>
      <c r="J1686" s="204">
        <v>507.59</v>
      </c>
      <c r="K1686" s="204"/>
      <c r="L1686" s="43" t="s">
        <v>28</v>
      </c>
      <c r="M1686" s="59">
        <v>42505</v>
      </c>
      <c r="N1686" s="55">
        <v>42502</v>
      </c>
      <c r="O1686" s="313" t="s">
        <v>3783</v>
      </c>
      <c r="P1686" s="43"/>
      <c r="Q1686" s="49">
        <v>507.59</v>
      </c>
      <c r="R1686" s="49"/>
      <c r="S1686" s="43"/>
      <c r="T1686" s="43"/>
    </row>
    <row r="1687" spans="1:21" ht="15" hidden="1" customHeight="1" x14ac:dyDescent="0.25">
      <c r="A1687" s="74">
        <v>1675</v>
      </c>
      <c r="B1687" s="74" t="s">
        <v>180</v>
      </c>
      <c r="C1687" s="43">
        <v>44083491</v>
      </c>
      <c r="D1687" s="529"/>
      <c r="E1687" s="60"/>
      <c r="F1687" s="43" t="s">
        <v>3785</v>
      </c>
      <c r="G1687" s="87">
        <v>42499</v>
      </c>
      <c r="H1687" s="55">
        <v>42499</v>
      </c>
      <c r="I1687" s="68">
        <v>318.70999999999998</v>
      </c>
      <c r="J1687" s="204">
        <v>339.82</v>
      </c>
      <c r="K1687" s="204"/>
      <c r="L1687" s="43" t="s">
        <v>34</v>
      </c>
      <c r="M1687" s="59">
        <v>42509</v>
      </c>
      <c r="N1687" s="55" t="s">
        <v>20</v>
      </c>
      <c r="O1687" s="313" t="s">
        <v>3786</v>
      </c>
      <c r="P1687" s="43"/>
      <c r="Q1687" s="43"/>
      <c r="R1687" s="43"/>
      <c r="S1687" s="43"/>
      <c r="T1687" s="43"/>
    </row>
    <row r="1688" spans="1:21" ht="15" hidden="1" customHeight="1" x14ac:dyDescent="0.25">
      <c r="A1688" s="74">
        <v>1676</v>
      </c>
      <c r="B1688" s="74" t="s">
        <v>441</v>
      </c>
      <c r="C1688" s="43">
        <v>9261</v>
      </c>
      <c r="D1688" s="529"/>
      <c r="E1688" s="60"/>
      <c r="F1688" s="43" t="s">
        <v>3787</v>
      </c>
      <c r="G1688" s="87">
        <v>42500</v>
      </c>
      <c r="H1688" s="55">
        <v>42500</v>
      </c>
      <c r="I1688" s="68">
        <v>385.35</v>
      </c>
      <c r="J1688" s="204">
        <v>462.42</v>
      </c>
      <c r="K1688" s="204"/>
      <c r="L1688" s="43" t="s">
        <v>727</v>
      </c>
      <c r="M1688" s="59">
        <v>42521</v>
      </c>
      <c r="N1688" s="55">
        <v>42522</v>
      </c>
      <c r="O1688" s="313" t="s">
        <v>3788</v>
      </c>
      <c r="P1688" s="49">
        <v>462.42</v>
      </c>
      <c r="Q1688" s="49"/>
      <c r="R1688" s="49"/>
      <c r="S1688" s="43"/>
      <c r="T1688" s="43"/>
    </row>
    <row r="1689" spans="1:21" ht="15" hidden="1" customHeight="1" x14ac:dyDescent="0.25">
      <c r="A1689" s="74">
        <v>1677</v>
      </c>
      <c r="B1689" s="74" t="s">
        <v>144</v>
      </c>
      <c r="C1689" s="43" t="s">
        <v>3789</v>
      </c>
      <c r="D1689" s="529"/>
      <c r="E1689" s="60"/>
      <c r="F1689" s="43" t="s">
        <v>3790</v>
      </c>
      <c r="G1689" s="87">
        <v>42480</v>
      </c>
      <c r="H1689" s="55">
        <v>42480</v>
      </c>
      <c r="I1689" s="68">
        <v>750</v>
      </c>
      <c r="J1689" s="204">
        <v>750</v>
      </c>
      <c r="K1689" s="98"/>
      <c r="L1689" s="43" t="s">
        <v>727</v>
      </c>
      <c r="M1689" s="59">
        <v>42521</v>
      </c>
      <c r="N1689" s="55">
        <v>42520</v>
      </c>
      <c r="O1689" s="313" t="s">
        <v>3792</v>
      </c>
      <c r="P1689" s="43"/>
      <c r="Q1689" s="43"/>
      <c r="R1689" s="43"/>
      <c r="S1689" s="43"/>
      <c r="T1689" s="43" t="s">
        <v>1</v>
      </c>
    </row>
    <row r="1690" spans="1:21" ht="15" hidden="1" customHeight="1" x14ac:dyDescent="0.25">
      <c r="A1690" s="74">
        <v>1678</v>
      </c>
      <c r="B1690" s="74" t="s">
        <v>5227</v>
      </c>
      <c r="C1690" s="43" t="s">
        <v>3794</v>
      </c>
      <c r="D1690" s="529"/>
      <c r="E1690" s="60"/>
      <c r="F1690" s="43" t="s">
        <v>3795</v>
      </c>
      <c r="G1690" s="87">
        <v>42491</v>
      </c>
      <c r="H1690" s="55">
        <v>42491</v>
      </c>
      <c r="I1690" s="68">
        <v>62.53</v>
      </c>
      <c r="J1690" s="204">
        <v>75.03</v>
      </c>
      <c r="K1690" s="204"/>
      <c r="L1690" s="43" t="s">
        <v>601</v>
      </c>
      <c r="M1690" s="59">
        <v>42496</v>
      </c>
      <c r="N1690" s="55" t="s">
        <v>20</v>
      </c>
      <c r="O1690" s="313" t="s">
        <v>3796</v>
      </c>
      <c r="P1690" s="43"/>
      <c r="Q1690" s="43"/>
      <c r="R1690" s="43"/>
      <c r="S1690" s="43"/>
      <c r="T1690" s="43"/>
    </row>
    <row r="1691" spans="1:21" ht="15" hidden="1" customHeight="1" x14ac:dyDescent="0.25">
      <c r="A1691" s="74">
        <v>1679</v>
      </c>
      <c r="B1691" s="74" t="s">
        <v>39</v>
      </c>
      <c r="C1691" s="43" t="s">
        <v>3797</v>
      </c>
      <c r="D1691" s="529"/>
      <c r="E1691" s="60"/>
      <c r="F1691" s="43" t="s">
        <v>1715</v>
      </c>
      <c r="G1691" s="87">
        <v>42505</v>
      </c>
      <c r="H1691" s="55">
        <v>42505</v>
      </c>
      <c r="I1691" s="68">
        <v>6.3</v>
      </c>
      <c r="J1691" s="204">
        <v>6.3</v>
      </c>
      <c r="K1691" s="204"/>
      <c r="L1691" s="43" t="s">
        <v>34</v>
      </c>
      <c r="M1691" s="59">
        <v>42515</v>
      </c>
      <c r="N1691" s="55" t="s">
        <v>20</v>
      </c>
      <c r="O1691" s="313" t="s">
        <v>3798</v>
      </c>
      <c r="P1691" s="43"/>
      <c r="Q1691" s="43"/>
      <c r="R1691" s="43"/>
      <c r="S1691" s="43"/>
      <c r="T1691" s="43"/>
    </row>
    <row r="1692" spans="1:21" ht="15" hidden="1" customHeight="1" x14ac:dyDescent="0.25">
      <c r="A1692" s="74">
        <v>1680</v>
      </c>
      <c r="B1692" s="74" t="s">
        <v>39</v>
      </c>
      <c r="C1692" s="43" t="s">
        <v>3799</v>
      </c>
      <c r="D1692" s="529"/>
      <c r="E1692" s="60"/>
      <c r="F1692" s="43" t="s">
        <v>1715</v>
      </c>
      <c r="G1692" s="87">
        <v>42505</v>
      </c>
      <c r="H1692" s="55">
        <v>42505</v>
      </c>
      <c r="I1692" s="68">
        <v>568.01</v>
      </c>
      <c r="J1692" s="204">
        <v>681.62</v>
      </c>
      <c r="K1692" s="204"/>
      <c r="L1692" s="43" t="s">
        <v>34</v>
      </c>
      <c r="M1692" s="59">
        <v>42515</v>
      </c>
      <c r="N1692" s="55" t="s">
        <v>20</v>
      </c>
      <c r="O1692" s="313" t="s">
        <v>3800</v>
      </c>
      <c r="P1692" s="43"/>
      <c r="Q1692" s="43"/>
      <c r="R1692" s="43"/>
      <c r="S1692" s="43"/>
      <c r="T1692" s="43"/>
    </row>
    <row r="1693" spans="1:21" ht="15" hidden="1" customHeight="1" x14ac:dyDescent="0.25">
      <c r="A1693" s="74">
        <v>1681</v>
      </c>
      <c r="B1693" s="74" t="s">
        <v>3662</v>
      </c>
      <c r="C1693" s="43">
        <v>16125</v>
      </c>
      <c r="D1693" s="529"/>
      <c r="E1693" s="60"/>
      <c r="F1693" s="43" t="s">
        <v>3801</v>
      </c>
      <c r="G1693" s="87">
        <v>42502</v>
      </c>
      <c r="H1693" s="55">
        <v>42502</v>
      </c>
      <c r="I1693" s="68">
        <v>890</v>
      </c>
      <c r="J1693" s="204">
        <v>890</v>
      </c>
      <c r="K1693" s="204"/>
      <c r="L1693" s="43" t="s">
        <v>727</v>
      </c>
      <c r="M1693" s="59">
        <v>42536</v>
      </c>
      <c r="N1693" s="55">
        <v>42551</v>
      </c>
      <c r="O1693" s="313" t="s">
        <v>3802</v>
      </c>
      <c r="P1693" s="49">
        <v>890</v>
      </c>
      <c r="Q1693" s="49"/>
      <c r="R1693" s="49"/>
      <c r="S1693" s="43"/>
      <c r="T1693" s="43"/>
    </row>
    <row r="1694" spans="1:21" ht="15" hidden="1" customHeight="1" x14ac:dyDescent="0.25">
      <c r="A1694" s="74">
        <v>1682</v>
      </c>
      <c r="B1694" s="74" t="s">
        <v>144</v>
      </c>
      <c r="C1694" s="43" t="s">
        <v>3803</v>
      </c>
      <c r="D1694" s="529"/>
      <c r="E1694" s="60"/>
      <c r="F1694" s="43" t="s">
        <v>3804</v>
      </c>
      <c r="G1694" s="87">
        <v>42490</v>
      </c>
      <c r="H1694" s="55">
        <v>42490</v>
      </c>
      <c r="I1694" s="68">
        <v>5150</v>
      </c>
      <c r="J1694" s="204">
        <v>5150</v>
      </c>
      <c r="K1694" s="98"/>
      <c r="L1694" s="43" t="s">
        <v>727</v>
      </c>
      <c r="M1694" s="59">
        <v>42521</v>
      </c>
      <c r="N1694" s="55">
        <v>42520</v>
      </c>
      <c r="O1694" s="313" t="s">
        <v>3805</v>
      </c>
      <c r="P1694" s="43"/>
      <c r="Q1694" s="43"/>
      <c r="R1694" s="43"/>
      <c r="S1694" s="43"/>
      <c r="T1694" s="43" t="s">
        <v>1</v>
      </c>
    </row>
    <row r="1695" spans="1:21" ht="15" hidden="1" customHeight="1" x14ac:dyDescent="0.25">
      <c r="A1695" s="74">
        <v>1683</v>
      </c>
      <c r="B1695" s="74" t="s">
        <v>144</v>
      </c>
      <c r="C1695" s="43" t="s">
        <v>3806</v>
      </c>
      <c r="D1695" s="529"/>
      <c r="E1695" s="60"/>
      <c r="F1695" s="43" t="s">
        <v>3807</v>
      </c>
      <c r="G1695" s="87">
        <v>42490</v>
      </c>
      <c r="H1695" s="55">
        <v>42490</v>
      </c>
      <c r="I1695" s="68">
        <v>250</v>
      </c>
      <c r="J1695" s="204">
        <v>250</v>
      </c>
      <c r="K1695" s="98"/>
      <c r="L1695" s="43" t="s">
        <v>727</v>
      </c>
      <c r="M1695" s="59">
        <v>42521</v>
      </c>
      <c r="N1695" s="55">
        <v>42520</v>
      </c>
      <c r="O1695" s="313" t="s">
        <v>3808</v>
      </c>
      <c r="P1695" s="43"/>
      <c r="Q1695" s="43"/>
      <c r="R1695" s="43"/>
      <c r="S1695" s="43"/>
      <c r="T1695" s="43" t="s">
        <v>1</v>
      </c>
    </row>
    <row r="1696" spans="1:21" ht="30" hidden="1" customHeight="1" x14ac:dyDescent="0.25">
      <c r="A1696" s="74">
        <v>1684</v>
      </c>
      <c r="B1696" s="74" t="s">
        <v>2347</v>
      </c>
      <c r="C1696" s="43" t="s">
        <v>3809</v>
      </c>
      <c r="D1696" s="529" t="s">
        <v>3810</v>
      </c>
      <c r="E1696" s="60"/>
      <c r="F1696" s="43" t="s">
        <v>3811</v>
      </c>
      <c r="G1696" s="87">
        <v>42500</v>
      </c>
      <c r="H1696" s="55">
        <v>42500</v>
      </c>
      <c r="I1696" s="68">
        <v>26.95</v>
      </c>
      <c r="J1696" s="204">
        <v>32.340000000000003</v>
      </c>
      <c r="K1696" s="204"/>
      <c r="L1696" s="43" t="s">
        <v>727</v>
      </c>
      <c r="M1696" s="59">
        <v>42566</v>
      </c>
      <c r="N1696" s="55">
        <v>42571</v>
      </c>
      <c r="O1696" s="313" t="s">
        <v>3812</v>
      </c>
      <c r="P1696" s="43"/>
      <c r="Q1696" s="49">
        <v>32.340000000000003</v>
      </c>
      <c r="R1696" s="49"/>
      <c r="S1696" s="43"/>
      <c r="T1696" s="43"/>
    </row>
    <row r="1697" spans="1:21" ht="15" hidden="1" customHeight="1" x14ac:dyDescent="0.25">
      <c r="A1697" s="74">
        <v>1685</v>
      </c>
      <c r="B1697" s="74" t="s">
        <v>67</v>
      </c>
      <c r="C1697" s="43">
        <v>7000043807</v>
      </c>
      <c r="D1697" s="529" t="s">
        <v>3858</v>
      </c>
      <c r="E1697" s="60"/>
      <c r="F1697" s="43" t="s">
        <v>3813</v>
      </c>
      <c r="G1697" s="87">
        <v>42503</v>
      </c>
      <c r="H1697" s="55">
        <v>42503</v>
      </c>
      <c r="I1697" s="68">
        <v>495.34</v>
      </c>
      <c r="J1697" s="204">
        <v>594.41</v>
      </c>
      <c r="K1697" s="204"/>
      <c r="L1697" s="43" t="s">
        <v>727</v>
      </c>
      <c r="M1697" s="59">
        <v>42551</v>
      </c>
      <c r="N1697" s="55">
        <v>42564</v>
      </c>
      <c r="O1697" s="313" t="s">
        <v>3814</v>
      </c>
      <c r="P1697" s="43"/>
      <c r="Q1697" s="43"/>
      <c r="R1697" s="43"/>
      <c r="S1697" s="43"/>
      <c r="T1697" s="43" t="s">
        <v>1</v>
      </c>
    </row>
    <row r="1698" spans="1:21" ht="30" hidden="1" customHeight="1" x14ac:dyDescent="0.25">
      <c r="A1698" s="74">
        <v>1686</v>
      </c>
      <c r="B1698" s="74" t="s">
        <v>36</v>
      </c>
      <c r="C1698" s="43" t="s">
        <v>3815</v>
      </c>
      <c r="D1698" s="529"/>
      <c r="E1698" s="60"/>
      <c r="F1698" s="43" t="s">
        <v>3816</v>
      </c>
      <c r="G1698" s="87">
        <v>42503</v>
      </c>
      <c r="H1698" s="55">
        <v>42503</v>
      </c>
      <c r="I1698" s="68">
        <v>81.5</v>
      </c>
      <c r="J1698" s="204">
        <v>97.8</v>
      </c>
      <c r="K1698" s="204"/>
      <c r="L1698" s="43" t="s">
        <v>34</v>
      </c>
      <c r="M1698" s="59">
        <v>42515</v>
      </c>
      <c r="N1698" s="55" t="s">
        <v>20</v>
      </c>
      <c r="O1698" s="313" t="s">
        <v>3817</v>
      </c>
      <c r="P1698" s="43"/>
      <c r="Q1698" s="43"/>
      <c r="R1698" s="43"/>
      <c r="S1698" s="43"/>
      <c r="T1698" s="43"/>
    </row>
    <row r="1699" spans="1:21" ht="30" hidden="1" customHeight="1" x14ac:dyDescent="0.25">
      <c r="A1699" s="74">
        <v>1687</v>
      </c>
      <c r="B1699" s="74" t="s">
        <v>3433</v>
      </c>
      <c r="C1699" s="43" t="s">
        <v>3888</v>
      </c>
      <c r="D1699" s="529"/>
      <c r="E1699" s="60"/>
      <c r="F1699" s="43" t="s">
        <v>3818</v>
      </c>
      <c r="G1699" s="87">
        <v>42516</v>
      </c>
      <c r="H1699" s="55">
        <v>42516</v>
      </c>
      <c r="I1699" s="68">
        <f>152.45+2.7+5</f>
        <v>160.14999999999998</v>
      </c>
      <c r="J1699" s="204">
        <v>176.4</v>
      </c>
      <c r="K1699" s="204"/>
      <c r="L1699" s="43" t="s">
        <v>727</v>
      </c>
      <c r="M1699" s="59">
        <v>42523</v>
      </c>
      <c r="N1699" s="55">
        <v>42520</v>
      </c>
      <c r="O1699" s="313" t="s">
        <v>3889</v>
      </c>
      <c r="P1699" s="43"/>
      <c r="Q1699" s="43"/>
      <c r="R1699" s="43"/>
      <c r="S1699" s="43"/>
      <c r="T1699" s="43" t="s">
        <v>1</v>
      </c>
    </row>
    <row r="1700" spans="1:21" ht="15" hidden="1" customHeight="1" x14ac:dyDescent="0.25">
      <c r="A1700" s="74">
        <v>1688</v>
      </c>
      <c r="B1700" s="74" t="s">
        <v>1316</v>
      </c>
      <c r="C1700" s="43" t="s">
        <v>3819</v>
      </c>
      <c r="D1700" s="529"/>
      <c r="E1700" s="60"/>
      <c r="F1700" s="43" t="s">
        <v>3820</v>
      </c>
      <c r="G1700" s="87">
        <v>42500</v>
      </c>
      <c r="H1700" s="55">
        <v>42500</v>
      </c>
      <c r="I1700" s="68">
        <v>4980</v>
      </c>
      <c r="J1700" s="204">
        <v>4980</v>
      </c>
      <c r="K1700" s="204"/>
      <c r="L1700" s="43" t="s">
        <v>727</v>
      </c>
      <c r="M1700" s="59">
        <v>42521</v>
      </c>
      <c r="N1700" s="55">
        <v>42520</v>
      </c>
      <c r="O1700" s="313" t="s">
        <v>3821</v>
      </c>
      <c r="P1700" s="43"/>
      <c r="Q1700" s="43"/>
      <c r="R1700" s="43"/>
      <c r="S1700" s="43"/>
      <c r="T1700" s="43" t="s">
        <v>1</v>
      </c>
    </row>
    <row r="1701" spans="1:21" ht="15" hidden="1" customHeight="1" x14ac:dyDescent="0.25">
      <c r="A1701" s="74">
        <v>1689</v>
      </c>
      <c r="B1701" s="74" t="s">
        <v>67</v>
      </c>
      <c r="C1701" s="43">
        <v>7000044887</v>
      </c>
      <c r="D1701" s="529" t="s">
        <v>3853</v>
      </c>
      <c r="E1701" s="60"/>
      <c r="F1701" s="43" t="s">
        <v>3848</v>
      </c>
      <c r="G1701" s="87">
        <v>42509</v>
      </c>
      <c r="H1701" s="55">
        <v>42509</v>
      </c>
      <c r="I1701" s="68">
        <v>5</v>
      </c>
      <c r="J1701" s="204">
        <v>6</v>
      </c>
      <c r="K1701" s="204"/>
      <c r="L1701" s="43" t="s">
        <v>727</v>
      </c>
      <c r="M1701" s="59">
        <v>42582</v>
      </c>
      <c r="N1701" s="55">
        <v>42564</v>
      </c>
      <c r="O1701" s="313" t="s">
        <v>3849</v>
      </c>
      <c r="P1701" s="43"/>
      <c r="Q1701" s="43"/>
      <c r="R1701" s="43"/>
      <c r="S1701" s="43"/>
      <c r="T1701" s="43" t="s">
        <v>1</v>
      </c>
    </row>
    <row r="1702" spans="1:21" ht="15" hidden="1" customHeight="1" x14ac:dyDescent="0.25">
      <c r="A1702" s="74">
        <v>1690</v>
      </c>
      <c r="B1702" s="74" t="s">
        <v>67</v>
      </c>
      <c r="C1702" s="43">
        <v>7000044297</v>
      </c>
      <c r="D1702" s="529" t="s">
        <v>3850</v>
      </c>
      <c r="E1702" s="60"/>
      <c r="F1702" s="43" t="s">
        <v>3780</v>
      </c>
      <c r="G1702" s="87">
        <v>42508</v>
      </c>
      <c r="H1702" s="55">
        <v>42508</v>
      </c>
      <c r="I1702" s="68">
        <v>5</v>
      </c>
      <c r="J1702" s="204">
        <v>6</v>
      </c>
      <c r="K1702" s="204"/>
      <c r="L1702" s="43" t="s">
        <v>727</v>
      </c>
      <c r="M1702" s="59">
        <v>42582</v>
      </c>
      <c r="N1702" s="55">
        <v>42564</v>
      </c>
      <c r="O1702" s="313" t="s">
        <v>3852</v>
      </c>
      <c r="P1702" s="43"/>
      <c r="Q1702" s="43"/>
      <c r="R1702" s="43"/>
      <c r="S1702" s="43"/>
      <c r="T1702" s="43" t="s">
        <v>1</v>
      </c>
    </row>
    <row r="1703" spans="1:21" ht="15" hidden="1" customHeight="1" x14ac:dyDescent="0.25">
      <c r="A1703" s="74">
        <v>1691</v>
      </c>
      <c r="B1703" s="74" t="s">
        <v>67</v>
      </c>
      <c r="C1703" s="43">
        <v>7000044298</v>
      </c>
      <c r="D1703" s="529" t="s">
        <v>3854</v>
      </c>
      <c r="E1703" s="60"/>
      <c r="F1703" s="43" t="s">
        <v>3848</v>
      </c>
      <c r="G1703" s="87">
        <v>42508</v>
      </c>
      <c r="H1703" s="55">
        <v>42508</v>
      </c>
      <c r="I1703" s="68">
        <v>656.23</v>
      </c>
      <c r="J1703" s="204">
        <v>787.48</v>
      </c>
      <c r="K1703" s="204"/>
      <c r="L1703" s="43" t="s">
        <v>727</v>
      </c>
      <c r="M1703" s="59">
        <v>42582</v>
      </c>
      <c r="N1703" s="55">
        <v>42564</v>
      </c>
      <c r="O1703" s="313" t="s">
        <v>3855</v>
      </c>
      <c r="P1703" s="43"/>
      <c r="Q1703" s="43"/>
      <c r="R1703" s="43"/>
      <c r="S1703" s="43"/>
      <c r="T1703" s="43" t="s">
        <v>1</v>
      </c>
    </row>
    <row r="1704" spans="1:21" ht="15" hidden="1" customHeight="1" x14ac:dyDescent="0.25">
      <c r="A1704" s="74">
        <v>1692</v>
      </c>
      <c r="B1704" s="74" t="s">
        <v>2727</v>
      </c>
      <c r="C1704" s="43">
        <v>74055372</v>
      </c>
      <c r="D1704" s="529"/>
      <c r="E1704" s="60"/>
      <c r="F1704" s="43" t="s">
        <v>3856</v>
      </c>
      <c r="G1704" s="87">
        <v>42508</v>
      </c>
      <c r="H1704" s="55">
        <v>42508</v>
      </c>
      <c r="I1704" s="68">
        <v>2718.4</v>
      </c>
      <c r="J1704" s="204">
        <v>3262.08</v>
      </c>
      <c r="K1704" s="204"/>
      <c r="L1704" s="43" t="s">
        <v>727</v>
      </c>
      <c r="M1704" s="59">
        <v>42536</v>
      </c>
      <c r="N1704" s="55">
        <v>42551</v>
      </c>
      <c r="O1704" s="313" t="s">
        <v>3857</v>
      </c>
      <c r="P1704" s="43"/>
      <c r="Q1704" s="43"/>
      <c r="R1704" s="43"/>
      <c r="S1704" s="43"/>
      <c r="T1704" s="43"/>
    </row>
    <row r="1705" spans="1:21" ht="15" hidden="1" customHeight="1" x14ac:dyDescent="0.25">
      <c r="A1705" s="74">
        <v>1693</v>
      </c>
      <c r="B1705" s="74" t="s">
        <v>67</v>
      </c>
      <c r="C1705" s="43">
        <v>7000044289</v>
      </c>
      <c r="D1705" s="529" t="s">
        <v>3859</v>
      </c>
      <c r="E1705" s="60"/>
      <c r="F1705" s="43" t="s">
        <v>3813</v>
      </c>
      <c r="G1705" s="87">
        <v>42507</v>
      </c>
      <c r="H1705" s="55">
        <v>42507</v>
      </c>
      <c r="I1705" s="68">
        <v>177.63</v>
      </c>
      <c r="J1705" s="204">
        <v>213.16</v>
      </c>
      <c r="K1705" s="204"/>
      <c r="L1705" s="43" t="s">
        <v>727</v>
      </c>
      <c r="M1705" s="59">
        <v>42582</v>
      </c>
      <c r="N1705" s="55">
        <v>42564</v>
      </c>
      <c r="O1705" s="313" t="s">
        <v>3860</v>
      </c>
      <c r="P1705" s="43"/>
      <c r="Q1705" s="43"/>
      <c r="R1705" s="43"/>
      <c r="S1705" s="43"/>
      <c r="T1705" s="43" t="s">
        <v>1</v>
      </c>
    </row>
    <row r="1706" spans="1:21" ht="30" hidden="1" customHeight="1" x14ac:dyDescent="0.25">
      <c r="A1706" s="74">
        <v>1694</v>
      </c>
      <c r="B1706" s="74" t="s">
        <v>1442</v>
      </c>
      <c r="C1706" s="43">
        <v>160402239</v>
      </c>
      <c r="D1706" s="529"/>
      <c r="E1706" s="60"/>
      <c r="F1706" s="43" t="s">
        <v>3870</v>
      </c>
      <c r="G1706" s="87">
        <v>42490</v>
      </c>
      <c r="H1706" s="55">
        <v>42490</v>
      </c>
      <c r="I1706" s="68">
        <v>22286.6</v>
      </c>
      <c r="J1706" s="204">
        <v>22286.6</v>
      </c>
      <c r="K1706" s="204"/>
      <c r="L1706" s="43" t="s">
        <v>727</v>
      </c>
      <c r="M1706" s="59">
        <v>42551</v>
      </c>
      <c r="N1706" s="55">
        <v>42572</v>
      </c>
      <c r="O1706" s="313" t="s">
        <v>3871</v>
      </c>
      <c r="P1706" s="43"/>
      <c r="Q1706" s="43"/>
      <c r="R1706" s="43"/>
      <c r="S1706" s="43"/>
      <c r="T1706" s="43"/>
      <c r="U1706" s="552" t="s">
        <v>1</v>
      </c>
    </row>
    <row r="1707" spans="1:21" ht="30" hidden="1" customHeight="1" x14ac:dyDescent="0.25">
      <c r="A1707" s="74">
        <v>1695</v>
      </c>
      <c r="B1707" s="74" t="s">
        <v>3648</v>
      </c>
      <c r="C1707" s="43" t="s">
        <v>3872</v>
      </c>
      <c r="D1707" s="529"/>
      <c r="E1707" s="60"/>
      <c r="F1707" s="43" t="s">
        <v>3975</v>
      </c>
      <c r="G1707" s="87">
        <v>42490</v>
      </c>
      <c r="H1707" s="55">
        <v>42490</v>
      </c>
      <c r="I1707" s="68">
        <v>22005</v>
      </c>
      <c r="J1707" s="204">
        <v>22005</v>
      </c>
      <c r="K1707" s="204"/>
      <c r="L1707" s="43" t="s">
        <v>727</v>
      </c>
      <c r="M1707" s="59">
        <v>42521</v>
      </c>
      <c r="N1707" s="55">
        <v>42635</v>
      </c>
      <c r="O1707" s="313" t="s">
        <v>3873</v>
      </c>
      <c r="P1707" s="43"/>
      <c r="Q1707" s="43"/>
      <c r="R1707" s="43"/>
      <c r="S1707" s="43"/>
      <c r="T1707" s="43"/>
      <c r="U1707" s="66" t="s">
        <v>1</v>
      </c>
    </row>
    <row r="1708" spans="1:21" ht="60" hidden="1" customHeight="1" x14ac:dyDescent="0.25">
      <c r="A1708" s="74">
        <v>1696</v>
      </c>
      <c r="B1708" s="74" t="s">
        <v>84</v>
      </c>
      <c r="C1708" s="43">
        <v>146225</v>
      </c>
      <c r="D1708" s="529"/>
      <c r="E1708" s="60"/>
      <c r="F1708" s="414" t="s">
        <v>3874</v>
      </c>
      <c r="G1708" s="87">
        <v>42509</v>
      </c>
      <c r="H1708" s="55">
        <v>42509</v>
      </c>
      <c r="I1708" s="137">
        <f>1.27561*J1708</f>
        <v>471.97569999999996</v>
      </c>
      <c r="J1708" s="208">
        <v>370</v>
      </c>
      <c r="K1708" s="208"/>
      <c r="L1708" s="43" t="s">
        <v>727</v>
      </c>
      <c r="M1708" s="59">
        <v>42536</v>
      </c>
      <c r="N1708" s="44">
        <v>42557</v>
      </c>
      <c r="O1708" s="313" t="s">
        <v>4229</v>
      </c>
      <c r="P1708" s="43"/>
      <c r="Q1708" s="43"/>
      <c r="R1708" s="43"/>
      <c r="S1708" s="43"/>
      <c r="T1708" s="43" t="s">
        <v>1</v>
      </c>
    </row>
    <row r="1709" spans="1:21" ht="15" hidden="1" customHeight="1" x14ac:dyDescent="0.25">
      <c r="A1709" s="74">
        <v>1697</v>
      </c>
      <c r="B1709" s="74" t="s">
        <v>36</v>
      </c>
      <c r="C1709" s="43" t="s">
        <v>3875</v>
      </c>
      <c r="D1709" s="529"/>
      <c r="E1709" s="60"/>
      <c r="F1709" s="43" t="s">
        <v>3877</v>
      </c>
      <c r="G1709" s="87">
        <v>42522</v>
      </c>
      <c r="H1709" s="55">
        <v>42522</v>
      </c>
      <c r="I1709" s="68">
        <v>67.349999999999994</v>
      </c>
      <c r="J1709" s="204">
        <v>80.819999999999993</v>
      </c>
      <c r="K1709" s="204"/>
      <c r="L1709" s="43" t="s">
        <v>34</v>
      </c>
      <c r="M1709" s="59">
        <v>42522</v>
      </c>
      <c r="N1709" s="55" t="s">
        <v>20</v>
      </c>
      <c r="O1709" s="313" t="s">
        <v>3878</v>
      </c>
      <c r="P1709" s="43"/>
      <c r="Q1709" s="43"/>
      <c r="R1709" s="43"/>
      <c r="S1709" s="43"/>
      <c r="T1709" s="43"/>
    </row>
    <row r="1710" spans="1:21" ht="15" hidden="1" customHeight="1" x14ac:dyDescent="0.25">
      <c r="A1710" s="74">
        <v>1698</v>
      </c>
      <c r="B1710" s="74" t="s">
        <v>448</v>
      </c>
      <c r="C1710" s="43">
        <v>55659207</v>
      </c>
      <c r="D1710" s="529"/>
      <c r="E1710" s="60"/>
      <c r="F1710" s="43" t="s">
        <v>3879</v>
      </c>
      <c r="G1710" s="87">
        <v>42515</v>
      </c>
      <c r="H1710" s="55">
        <v>42515</v>
      </c>
      <c r="I1710" s="68">
        <v>760.15</v>
      </c>
      <c r="J1710" s="204">
        <v>889.11</v>
      </c>
      <c r="K1710" s="204"/>
      <c r="L1710" s="43" t="s">
        <v>34</v>
      </c>
      <c r="M1710" s="59">
        <v>42522</v>
      </c>
      <c r="N1710" s="55">
        <v>42515</v>
      </c>
      <c r="O1710" s="313" t="s">
        <v>3880</v>
      </c>
      <c r="P1710" s="43"/>
      <c r="Q1710" s="43"/>
      <c r="R1710" s="43"/>
      <c r="S1710" s="43"/>
      <c r="T1710" s="43"/>
    </row>
    <row r="1711" spans="1:21" ht="15" hidden="1" customHeight="1" x14ac:dyDescent="0.25">
      <c r="A1711" s="74">
        <v>1699</v>
      </c>
      <c r="B1711" s="74" t="s">
        <v>2267</v>
      </c>
      <c r="C1711" s="43">
        <v>303093</v>
      </c>
      <c r="D1711" s="529"/>
      <c r="E1711" s="60"/>
      <c r="F1711" s="43" t="s">
        <v>3904</v>
      </c>
      <c r="G1711" s="87">
        <v>42489</v>
      </c>
      <c r="H1711" s="55">
        <v>42489</v>
      </c>
      <c r="I1711" s="68">
        <v>1202.5</v>
      </c>
      <c r="J1711" s="204">
        <v>1202.5</v>
      </c>
      <c r="K1711" s="204"/>
      <c r="L1711" s="43" t="s">
        <v>727</v>
      </c>
      <c r="M1711" s="59">
        <v>42520</v>
      </c>
      <c r="N1711" s="55">
        <v>42536</v>
      </c>
      <c r="O1711" s="313" t="s">
        <v>3881</v>
      </c>
      <c r="P1711" s="319">
        <v>1202.5</v>
      </c>
      <c r="Q1711" s="319"/>
      <c r="R1711" s="319"/>
      <c r="S1711" s="43"/>
      <c r="T1711" s="43"/>
    </row>
    <row r="1712" spans="1:21" ht="15" hidden="1" customHeight="1" x14ac:dyDescent="0.25">
      <c r="A1712" s="74">
        <v>1700</v>
      </c>
      <c r="B1712" s="74" t="s">
        <v>163</v>
      </c>
      <c r="C1712" s="43" t="s">
        <v>3882</v>
      </c>
      <c r="D1712" s="529"/>
      <c r="E1712" s="60"/>
      <c r="F1712" s="43" t="s">
        <v>3883</v>
      </c>
      <c r="G1712" s="87">
        <v>42356</v>
      </c>
      <c r="H1712" s="55">
        <v>42356</v>
      </c>
      <c r="I1712" s="68">
        <v>3070.4</v>
      </c>
      <c r="J1712" s="204">
        <v>3681.24</v>
      </c>
      <c r="K1712" s="204"/>
      <c r="L1712" s="43" t="s">
        <v>727</v>
      </c>
      <c r="M1712" s="59">
        <v>42400</v>
      </c>
      <c r="N1712" s="55">
        <v>42520</v>
      </c>
      <c r="O1712" s="313" t="s">
        <v>3884</v>
      </c>
      <c r="P1712" s="43"/>
      <c r="Q1712" s="43"/>
      <c r="R1712" s="43"/>
      <c r="S1712" s="43"/>
      <c r="T1712" s="43" t="s">
        <v>1</v>
      </c>
    </row>
    <row r="1713" spans="1:21" ht="30" hidden="1" customHeight="1" x14ac:dyDescent="0.25">
      <c r="A1713" s="74">
        <v>1701</v>
      </c>
      <c r="B1713" s="74" t="s">
        <v>163</v>
      </c>
      <c r="C1713" s="43" t="s">
        <v>3885</v>
      </c>
      <c r="D1713" s="529"/>
      <c r="E1713" s="60"/>
      <c r="F1713" s="43" t="s">
        <v>3886</v>
      </c>
      <c r="G1713" s="87">
        <v>41928</v>
      </c>
      <c r="H1713" s="55">
        <v>41928</v>
      </c>
      <c r="I1713" s="68">
        <v>416.67</v>
      </c>
      <c r="J1713" s="204">
        <v>500</v>
      </c>
      <c r="K1713" s="204"/>
      <c r="L1713" s="43" t="s">
        <v>727</v>
      </c>
      <c r="M1713" s="59">
        <v>41973</v>
      </c>
      <c r="N1713" s="55">
        <v>42520</v>
      </c>
      <c r="O1713" s="313" t="s">
        <v>3887</v>
      </c>
      <c r="P1713" s="43"/>
      <c r="Q1713" s="43"/>
      <c r="R1713" s="43"/>
      <c r="S1713" s="43"/>
      <c r="T1713" s="43" t="s">
        <v>1</v>
      </c>
    </row>
    <row r="1714" spans="1:21" ht="15" hidden="1" customHeight="1" x14ac:dyDescent="0.25">
      <c r="A1714" s="74">
        <v>1702</v>
      </c>
      <c r="B1714" s="74" t="s">
        <v>36</v>
      </c>
      <c r="C1714" s="43">
        <v>47994540</v>
      </c>
      <c r="D1714" s="529"/>
      <c r="E1714" s="60"/>
      <c r="F1714" s="43" t="s">
        <v>3890</v>
      </c>
      <c r="G1714" s="87">
        <v>42490</v>
      </c>
      <c r="H1714" s="55">
        <v>42490</v>
      </c>
      <c r="I1714" s="68">
        <v>872.65</v>
      </c>
      <c r="J1714" s="204">
        <v>1040.47</v>
      </c>
      <c r="K1714" s="204"/>
      <c r="L1714" s="43" t="s">
        <v>34</v>
      </c>
      <c r="M1714" s="59">
        <v>42519</v>
      </c>
      <c r="N1714" s="55" t="s">
        <v>20</v>
      </c>
      <c r="O1714" s="313" t="s">
        <v>3891</v>
      </c>
      <c r="P1714" s="43"/>
      <c r="Q1714" s="43"/>
      <c r="R1714" s="43"/>
      <c r="S1714" s="43"/>
      <c r="T1714" s="43"/>
    </row>
    <row r="1715" spans="1:21" ht="15" hidden="1" customHeight="1" x14ac:dyDescent="0.25">
      <c r="A1715" s="74">
        <v>1703</v>
      </c>
      <c r="B1715" s="74" t="s">
        <v>163</v>
      </c>
      <c r="C1715" s="43" t="s">
        <v>3892</v>
      </c>
      <c r="D1715" s="529"/>
      <c r="E1715" s="60"/>
      <c r="F1715" s="43" t="s">
        <v>3893</v>
      </c>
      <c r="G1715" s="87">
        <v>42520</v>
      </c>
      <c r="H1715" s="55">
        <v>42520</v>
      </c>
      <c r="I1715" s="68">
        <v>714</v>
      </c>
      <c r="J1715" s="204">
        <v>856.8</v>
      </c>
      <c r="K1715" s="204"/>
      <c r="L1715" s="43" t="s">
        <v>727</v>
      </c>
      <c r="M1715" s="59">
        <v>42566</v>
      </c>
      <c r="N1715" s="55">
        <v>42571</v>
      </c>
      <c r="O1715" s="313" t="s">
        <v>3894</v>
      </c>
      <c r="P1715" s="43"/>
      <c r="Q1715" s="43"/>
      <c r="R1715" s="43"/>
      <c r="S1715" s="43"/>
      <c r="T1715" s="43" t="s">
        <v>1</v>
      </c>
    </row>
    <row r="1716" spans="1:21" ht="15" hidden="1" customHeight="1" x14ac:dyDescent="0.25">
      <c r="A1716" s="74">
        <v>1704</v>
      </c>
      <c r="B1716" s="74" t="s">
        <v>3895</v>
      </c>
      <c r="C1716" s="416">
        <v>16207</v>
      </c>
      <c r="D1716" s="529"/>
      <c r="E1716" s="60"/>
      <c r="F1716" s="43" t="s">
        <v>3896</v>
      </c>
      <c r="G1716" s="87">
        <v>42517</v>
      </c>
      <c r="H1716" s="55">
        <v>42517</v>
      </c>
      <c r="I1716" s="68">
        <v>1400</v>
      </c>
      <c r="J1716" s="204">
        <v>1400</v>
      </c>
      <c r="K1716" s="204"/>
      <c r="L1716" s="43" t="s">
        <v>727</v>
      </c>
      <c r="M1716" s="59">
        <v>42536</v>
      </c>
      <c r="N1716" s="55">
        <v>42558</v>
      </c>
      <c r="O1716" s="313" t="s">
        <v>3897</v>
      </c>
      <c r="P1716" s="43"/>
      <c r="Q1716" s="43"/>
      <c r="R1716" s="43"/>
      <c r="S1716" s="43"/>
      <c r="T1716" s="43" t="s">
        <v>1</v>
      </c>
    </row>
    <row r="1717" spans="1:21" ht="15" hidden="1" customHeight="1" x14ac:dyDescent="0.25">
      <c r="A1717" s="74">
        <v>1705</v>
      </c>
      <c r="B1717" s="74" t="s">
        <v>67</v>
      </c>
      <c r="C1717" s="43">
        <v>7000045439</v>
      </c>
      <c r="D1717" s="529" t="s">
        <v>4479</v>
      </c>
      <c r="E1717" s="60"/>
      <c r="F1717" s="43" t="s">
        <v>3898</v>
      </c>
      <c r="G1717" s="87">
        <v>42510</v>
      </c>
      <c r="H1717" s="55">
        <v>42510</v>
      </c>
      <c r="I1717" s="68">
        <v>564.83000000000004</v>
      </c>
      <c r="J1717" s="204">
        <v>677.8</v>
      </c>
      <c r="K1717" s="204"/>
      <c r="L1717" s="43" t="s">
        <v>727</v>
      </c>
      <c r="M1717" s="59">
        <v>42582</v>
      </c>
      <c r="N1717" s="55">
        <v>42606</v>
      </c>
      <c r="O1717" s="313" t="s">
        <v>3899</v>
      </c>
      <c r="P1717" s="43"/>
      <c r="Q1717" s="43"/>
      <c r="R1717" s="43"/>
      <c r="S1717" s="43"/>
      <c r="T1717" s="43" t="s">
        <v>1</v>
      </c>
    </row>
    <row r="1718" spans="1:21" ht="15" hidden="1" customHeight="1" x14ac:dyDescent="0.25">
      <c r="A1718" s="74">
        <v>1706</v>
      </c>
      <c r="B1718" s="74" t="s">
        <v>84</v>
      </c>
      <c r="C1718" s="43">
        <v>146387</v>
      </c>
      <c r="D1718" s="529"/>
      <c r="E1718" s="60"/>
      <c r="F1718" s="43" t="s">
        <v>3900</v>
      </c>
      <c r="G1718" s="87">
        <v>42515</v>
      </c>
      <c r="H1718" s="55">
        <v>42515</v>
      </c>
      <c r="I1718" s="137">
        <f>1.27561*J1718</f>
        <v>1623.8005056</v>
      </c>
      <c r="J1718" s="208">
        <v>1272.96</v>
      </c>
      <c r="K1718" s="208"/>
      <c r="L1718" s="43" t="s">
        <v>727</v>
      </c>
      <c r="M1718" s="59">
        <v>42551</v>
      </c>
      <c r="N1718" s="44">
        <v>42572</v>
      </c>
      <c r="O1718" s="313" t="s">
        <v>3901</v>
      </c>
      <c r="P1718" s="43"/>
      <c r="Q1718" s="43"/>
      <c r="R1718" s="43"/>
      <c r="S1718" s="43"/>
      <c r="T1718" s="43" t="s">
        <v>1</v>
      </c>
    </row>
    <row r="1719" spans="1:21" ht="15" hidden="1" customHeight="1" x14ac:dyDescent="0.25">
      <c r="A1719" s="74">
        <v>1707</v>
      </c>
      <c r="B1719" s="74" t="s">
        <v>3660</v>
      </c>
      <c r="C1719" s="43">
        <v>2016050001</v>
      </c>
      <c r="D1719" s="529"/>
      <c r="E1719" s="60"/>
      <c r="F1719" s="43" t="s">
        <v>3902</v>
      </c>
      <c r="G1719" s="87">
        <v>42515</v>
      </c>
      <c r="H1719" s="55">
        <v>42515</v>
      </c>
      <c r="I1719" s="68">
        <v>1800</v>
      </c>
      <c r="J1719" s="204">
        <v>1800</v>
      </c>
      <c r="K1719" s="204"/>
      <c r="L1719" s="43" t="s">
        <v>727</v>
      </c>
      <c r="M1719" s="59">
        <v>42520</v>
      </c>
      <c r="N1719" s="55">
        <v>42516</v>
      </c>
      <c r="O1719" s="313" t="s">
        <v>3903</v>
      </c>
      <c r="P1719" s="43"/>
      <c r="Q1719" s="43"/>
      <c r="R1719" s="43"/>
      <c r="S1719" s="43"/>
      <c r="T1719" s="43" t="s">
        <v>1</v>
      </c>
    </row>
    <row r="1720" spans="1:21" ht="15" hidden="1" customHeight="1" x14ac:dyDescent="0.25">
      <c r="A1720" s="74">
        <v>1708</v>
      </c>
      <c r="B1720" s="74" t="s">
        <v>3906</v>
      </c>
      <c r="C1720" s="43">
        <v>16020011</v>
      </c>
      <c r="D1720" s="529" t="s">
        <v>3907</v>
      </c>
      <c r="E1720" s="60"/>
      <c r="F1720" s="43" t="s">
        <v>3908</v>
      </c>
      <c r="G1720" s="87">
        <v>42422</v>
      </c>
      <c r="H1720" s="55">
        <v>42422</v>
      </c>
      <c r="I1720" s="68">
        <v>1500</v>
      </c>
      <c r="J1720" s="204">
        <v>1800</v>
      </c>
      <c r="K1720" s="204"/>
      <c r="L1720" s="43" t="s">
        <v>727</v>
      </c>
      <c r="M1720" s="59">
        <v>42490</v>
      </c>
      <c r="N1720" s="55">
        <v>42671</v>
      </c>
      <c r="O1720" s="313" t="s">
        <v>3909</v>
      </c>
      <c r="P1720" s="43"/>
      <c r="Q1720" s="43"/>
      <c r="R1720" s="43"/>
      <c r="S1720" s="43"/>
      <c r="T1720" s="43" t="s">
        <v>1</v>
      </c>
    </row>
    <row r="1721" spans="1:21" s="69" customFormat="1" ht="30" hidden="1" customHeight="1" x14ac:dyDescent="0.25">
      <c r="A1721" s="74">
        <v>1709</v>
      </c>
      <c r="B1721" s="74" t="s">
        <v>3520</v>
      </c>
      <c r="C1721" s="43" t="s">
        <v>3978</v>
      </c>
      <c r="D1721" s="529"/>
      <c r="E1721" s="60"/>
      <c r="F1721" s="43" t="s">
        <v>3979</v>
      </c>
      <c r="G1721" s="87">
        <v>42529</v>
      </c>
      <c r="H1721" s="55">
        <v>42529</v>
      </c>
      <c r="I1721" s="68">
        <v>463</v>
      </c>
      <c r="J1721" s="411">
        <v>511.6</v>
      </c>
      <c r="K1721" s="411"/>
      <c r="L1721" s="43" t="s">
        <v>727</v>
      </c>
      <c r="M1721" s="59">
        <v>42536</v>
      </c>
      <c r="N1721" s="59">
        <v>42551</v>
      </c>
      <c r="O1721" s="313" t="s">
        <v>3980</v>
      </c>
      <c r="P1721" s="43"/>
      <c r="Q1721" s="49">
        <v>511.6</v>
      </c>
      <c r="R1721" s="49"/>
      <c r="S1721" s="43"/>
      <c r="T1721" s="43"/>
      <c r="U1721" s="552"/>
    </row>
    <row r="1722" spans="1:21" ht="15" hidden="1" customHeight="1" x14ac:dyDescent="0.25">
      <c r="A1722" s="74">
        <v>1710</v>
      </c>
      <c r="B1722" s="74" t="s">
        <v>2747</v>
      </c>
      <c r="C1722" s="43">
        <v>34908</v>
      </c>
      <c r="D1722" s="529"/>
      <c r="E1722" s="60"/>
      <c r="F1722" s="43" t="s">
        <v>3914</v>
      </c>
      <c r="G1722" s="87">
        <v>42521</v>
      </c>
      <c r="H1722" s="55">
        <v>42521</v>
      </c>
      <c r="I1722" s="68">
        <v>958.33</v>
      </c>
      <c r="J1722" s="204">
        <v>1150</v>
      </c>
      <c r="K1722" s="204"/>
      <c r="L1722" s="43" t="s">
        <v>727</v>
      </c>
      <c r="M1722" s="59">
        <v>42536</v>
      </c>
      <c r="N1722" s="55">
        <v>42657</v>
      </c>
      <c r="O1722" s="313" t="s">
        <v>3915</v>
      </c>
      <c r="P1722" s="43"/>
      <c r="Q1722" s="43"/>
      <c r="R1722" s="43"/>
      <c r="S1722" s="43"/>
      <c r="T1722" s="43" t="s">
        <v>1</v>
      </c>
    </row>
    <row r="1723" spans="1:21" ht="15" hidden="1" customHeight="1" x14ac:dyDescent="0.25">
      <c r="A1723" s="465">
        <v>1711</v>
      </c>
      <c r="B1723" s="465" t="s">
        <v>1564</v>
      </c>
      <c r="C1723" s="455">
        <v>2016</v>
      </c>
      <c r="D1723" s="558"/>
      <c r="E1723" s="456"/>
      <c r="F1723" s="455" t="s">
        <v>3916</v>
      </c>
      <c r="G1723" s="482">
        <v>42527</v>
      </c>
      <c r="H1723" s="457">
        <v>42527</v>
      </c>
      <c r="I1723" s="487">
        <v>200</v>
      </c>
      <c r="J1723" s="488">
        <v>200</v>
      </c>
      <c r="K1723" s="488"/>
      <c r="L1723" s="455" t="s">
        <v>727</v>
      </c>
      <c r="M1723" s="458">
        <v>42551</v>
      </c>
      <c r="N1723" s="457">
        <v>42571</v>
      </c>
      <c r="O1723" s="459" t="s">
        <v>3917</v>
      </c>
      <c r="P1723" s="455"/>
      <c r="Q1723" s="455"/>
      <c r="R1723" s="455"/>
      <c r="S1723" s="455"/>
      <c r="T1723" s="455" t="s">
        <v>1</v>
      </c>
    </row>
    <row r="1724" spans="1:21" ht="60" hidden="1" customHeight="1" x14ac:dyDescent="0.25">
      <c r="A1724" s="74">
        <v>1712</v>
      </c>
      <c r="B1724" s="74" t="s">
        <v>26</v>
      </c>
      <c r="C1724" s="146" t="s">
        <v>3919</v>
      </c>
      <c r="D1724" s="529"/>
      <c r="E1724" s="60"/>
      <c r="F1724" s="146" t="s">
        <v>3918</v>
      </c>
      <c r="G1724" s="87">
        <v>42522</v>
      </c>
      <c r="H1724" s="55">
        <v>42522</v>
      </c>
      <c r="I1724" s="68">
        <v>1958.84</v>
      </c>
      <c r="J1724" s="204">
        <v>1958.84</v>
      </c>
      <c r="K1724" s="204"/>
      <c r="L1724" s="43" t="s">
        <v>727</v>
      </c>
      <c r="M1724" s="59">
        <v>42561</v>
      </c>
      <c r="N1724" s="55">
        <v>42536</v>
      </c>
      <c r="O1724" s="313" t="s">
        <v>3920</v>
      </c>
      <c r="P1724" s="43"/>
      <c r="Q1724" s="43"/>
      <c r="R1724" s="43"/>
      <c r="S1724" s="43"/>
      <c r="T1724" s="49">
        <f>1958.84-172</f>
        <v>1786.84</v>
      </c>
    </row>
    <row r="1725" spans="1:21" ht="45" hidden="1" customHeight="1" x14ac:dyDescent="0.25">
      <c r="A1725" s="74">
        <v>1713</v>
      </c>
      <c r="B1725" s="74" t="s">
        <v>262</v>
      </c>
      <c r="C1725" s="43" t="s">
        <v>3921</v>
      </c>
      <c r="D1725" s="529"/>
      <c r="E1725" s="60"/>
      <c r="F1725" s="43" t="s">
        <v>3922</v>
      </c>
      <c r="G1725" s="87">
        <v>42502</v>
      </c>
      <c r="H1725" s="55">
        <v>42502</v>
      </c>
      <c r="I1725" s="68">
        <f>1950.63+25288.78+27</f>
        <v>27266.41</v>
      </c>
      <c r="J1725" s="204">
        <v>27266.41</v>
      </c>
      <c r="K1725" s="204"/>
      <c r="L1725" s="43" t="s">
        <v>727</v>
      </c>
      <c r="M1725" s="59">
        <v>42536</v>
      </c>
      <c r="N1725" s="55">
        <v>42544</v>
      </c>
      <c r="O1725" s="313" t="s">
        <v>3923</v>
      </c>
      <c r="P1725" s="43"/>
      <c r="Q1725" s="43"/>
      <c r="R1725" s="43"/>
      <c r="S1725" s="43"/>
      <c r="T1725" s="43"/>
    </row>
    <row r="1726" spans="1:21" ht="15" customHeight="1" x14ac:dyDescent="0.25">
      <c r="A1726" s="118">
        <v>1714</v>
      </c>
      <c r="B1726" s="118"/>
      <c r="C1726" s="20"/>
      <c r="D1726" s="560"/>
      <c r="E1726" s="61"/>
      <c r="F1726" s="20"/>
      <c r="G1726" s="480">
        <v>42522</v>
      </c>
      <c r="H1726" s="54">
        <v>42522</v>
      </c>
      <c r="I1726" s="371">
        <v>4653</v>
      </c>
      <c r="J1726" s="209">
        <v>4653</v>
      </c>
      <c r="K1726" s="209"/>
      <c r="L1726" s="20" t="s">
        <v>28</v>
      </c>
      <c r="M1726" s="410">
        <v>42551</v>
      </c>
      <c r="N1726" s="54"/>
      <c r="O1726" s="314"/>
      <c r="P1726" s="20"/>
      <c r="Q1726" s="20"/>
      <c r="R1726" s="20"/>
      <c r="S1726" s="20"/>
      <c r="T1726" s="20"/>
      <c r="U1726" s="66" t="s">
        <v>1</v>
      </c>
    </row>
    <row r="1727" spans="1:21" ht="15" hidden="1" customHeight="1" x14ac:dyDescent="0.25">
      <c r="A1727" s="74">
        <v>1715</v>
      </c>
      <c r="B1727" s="74" t="s">
        <v>39</v>
      </c>
      <c r="C1727" s="43" t="s">
        <v>3924</v>
      </c>
      <c r="D1727" s="529"/>
      <c r="E1727" s="60"/>
      <c r="F1727" s="43" t="s">
        <v>1715</v>
      </c>
      <c r="G1727" s="87">
        <v>42521</v>
      </c>
      <c r="H1727" s="55">
        <v>42521</v>
      </c>
      <c r="I1727" s="68">
        <v>178.44</v>
      </c>
      <c r="J1727" s="204">
        <v>214.15</v>
      </c>
      <c r="K1727" s="204"/>
      <c r="L1727" s="43" t="s">
        <v>34</v>
      </c>
      <c r="M1727" s="59">
        <v>42531</v>
      </c>
      <c r="N1727" s="55" t="s">
        <v>20</v>
      </c>
      <c r="O1727" s="313" t="s">
        <v>3925</v>
      </c>
      <c r="P1727" s="43"/>
      <c r="Q1727" s="43"/>
      <c r="R1727" s="43"/>
      <c r="S1727" s="43"/>
      <c r="T1727" s="43"/>
    </row>
    <row r="1728" spans="1:21" ht="15" hidden="1" customHeight="1" x14ac:dyDescent="0.25">
      <c r="A1728" s="74">
        <v>1716</v>
      </c>
      <c r="B1728" s="74" t="s">
        <v>3926</v>
      </c>
      <c r="C1728" s="43">
        <v>18996</v>
      </c>
      <c r="D1728" s="529"/>
      <c r="E1728" s="60"/>
      <c r="F1728" s="43" t="s">
        <v>3927</v>
      </c>
      <c r="G1728" s="87">
        <v>42527</v>
      </c>
      <c r="H1728" s="55">
        <v>42527</v>
      </c>
      <c r="I1728" s="68">
        <v>370</v>
      </c>
      <c r="J1728" s="204">
        <v>444</v>
      </c>
      <c r="K1728" s="204"/>
      <c r="L1728" s="43" t="s">
        <v>727</v>
      </c>
      <c r="M1728" s="59">
        <v>42528</v>
      </c>
      <c r="N1728" s="55">
        <v>42530</v>
      </c>
      <c r="O1728" s="313" t="s">
        <v>3928</v>
      </c>
      <c r="P1728" s="43"/>
      <c r="Q1728" s="43"/>
      <c r="R1728" s="43"/>
      <c r="S1728" s="43"/>
      <c r="T1728" s="43"/>
    </row>
    <row r="1729" spans="1:21" ht="15" hidden="1" customHeight="1" x14ac:dyDescent="0.25">
      <c r="A1729" s="74">
        <v>1717</v>
      </c>
      <c r="B1729" s="74" t="s">
        <v>1670</v>
      </c>
      <c r="C1729" s="43" t="s">
        <v>3929</v>
      </c>
      <c r="D1729" s="529"/>
      <c r="E1729" s="60"/>
      <c r="F1729" s="43" t="s">
        <v>3930</v>
      </c>
      <c r="G1729" s="87">
        <v>42527</v>
      </c>
      <c r="H1729" s="55">
        <v>42527</v>
      </c>
      <c r="I1729" s="68">
        <v>250</v>
      </c>
      <c r="J1729" s="204">
        <v>250</v>
      </c>
      <c r="K1729" s="204"/>
      <c r="L1729" s="43" t="s">
        <v>727</v>
      </c>
      <c r="M1729" s="59">
        <v>42551</v>
      </c>
      <c r="N1729" s="55">
        <v>42571</v>
      </c>
      <c r="O1729" s="313" t="s">
        <v>3931</v>
      </c>
      <c r="P1729" s="43"/>
      <c r="Q1729" s="43"/>
      <c r="R1729" s="43"/>
      <c r="S1729" s="43"/>
      <c r="T1729" s="43" t="s">
        <v>1</v>
      </c>
    </row>
    <row r="1730" spans="1:21" ht="60" hidden="1" customHeight="1" x14ac:dyDescent="0.25">
      <c r="A1730" s="74">
        <v>1718</v>
      </c>
      <c r="B1730" s="74" t="s">
        <v>84</v>
      </c>
      <c r="C1730" s="43">
        <v>146586</v>
      </c>
      <c r="D1730" s="529"/>
      <c r="E1730" s="60"/>
      <c r="F1730" s="414" t="s">
        <v>3932</v>
      </c>
      <c r="G1730" s="87">
        <v>42527</v>
      </c>
      <c r="H1730" s="55">
        <v>42527</v>
      </c>
      <c r="I1730" s="137">
        <f>1.27561*J1730</f>
        <v>363.54884999999996</v>
      </c>
      <c r="J1730" s="208">
        <v>285</v>
      </c>
      <c r="K1730" s="208"/>
      <c r="L1730" s="43" t="s">
        <v>727</v>
      </c>
      <c r="M1730" s="59">
        <v>42566</v>
      </c>
      <c r="N1730" s="44">
        <v>42572</v>
      </c>
      <c r="O1730" s="313" t="s">
        <v>3933</v>
      </c>
      <c r="P1730" s="43"/>
      <c r="Q1730" s="43"/>
      <c r="R1730" s="43"/>
      <c r="S1730" s="43"/>
      <c r="T1730" s="43" t="s">
        <v>1</v>
      </c>
    </row>
    <row r="1731" spans="1:21" ht="30" hidden="1" customHeight="1" x14ac:dyDescent="0.25">
      <c r="A1731" s="74">
        <v>1719</v>
      </c>
      <c r="B1731" s="74" t="s">
        <v>5539</v>
      </c>
      <c r="C1731" s="43">
        <v>1601</v>
      </c>
      <c r="D1731" s="529"/>
      <c r="E1731" s="60"/>
      <c r="F1731" s="43" t="s">
        <v>5538</v>
      </c>
      <c r="G1731" s="87">
        <v>42471</v>
      </c>
      <c r="H1731" s="55">
        <v>42471</v>
      </c>
      <c r="I1731" s="68">
        <v>5950</v>
      </c>
      <c r="J1731" s="204">
        <v>5950</v>
      </c>
      <c r="K1731" s="204"/>
      <c r="L1731" s="43" t="s">
        <v>727</v>
      </c>
      <c r="M1731" s="59">
        <v>42490</v>
      </c>
      <c r="N1731" s="55">
        <v>42524</v>
      </c>
      <c r="O1731" s="313" t="s">
        <v>3934</v>
      </c>
      <c r="P1731" s="43"/>
      <c r="Q1731" s="43"/>
      <c r="R1731" s="43"/>
      <c r="S1731" s="43"/>
      <c r="T1731" s="43" t="s">
        <v>1</v>
      </c>
    </row>
    <row r="1732" spans="1:21" ht="15" hidden="1" customHeight="1" x14ac:dyDescent="0.25">
      <c r="A1732" s="74">
        <v>1720</v>
      </c>
      <c r="B1732" s="74" t="s">
        <v>112</v>
      </c>
      <c r="C1732" s="43">
        <v>35</v>
      </c>
      <c r="D1732" s="529"/>
      <c r="E1732" s="60"/>
      <c r="F1732" s="43" t="s">
        <v>3935</v>
      </c>
      <c r="G1732" s="87">
        <v>42522</v>
      </c>
      <c r="H1732" s="55">
        <v>42522</v>
      </c>
      <c r="I1732" s="68">
        <v>2200</v>
      </c>
      <c r="J1732" s="204">
        <v>2200</v>
      </c>
      <c r="K1732" s="204"/>
      <c r="L1732" s="43" t="s">
        <v>727</v>
      </c>
      <c r="M1732" s="59">
        <v>42536</v>
      </c>
      <c r="N1732" s="55">
        <v>42551</v>
      </c>
      <c r="O1732" s="313" t="s">
        <v>3936</v>
      </c>
      <c r="P1732" s="43"/>
      <c r="Q1732" s="43"/>
      <c r="R1732" s="43"/>
      <c r="S1732" s="43"/>
      <c r="T1732" s="43" t="s">
        <v>1</v>
      </c>
    </row>
    <row r="1733" spans="1:21" ht="15" hidden="1" customHeight="1" x14ac:dyDescent="0.25">
      <c r="A1733" s="74">
        <v>1721</v>
      </c>
      <c r="B1733" s="74" t="s">
        <v>1276</v>
      </c>
      <c r="C1733" s="43" t="s">
        <v>3937</v>
      </c>
      <c r="D1733" s="529"/>
      <c r="E1733" s="60"/>
      <c r="F1733" s="43" t="s">
        <v>3938</v>
      </c>
      <c r="G1733" s="87">
        <v>42493</v>
      </c>
      <c r="H1733" s="55">
        <v>42493</v>
      </c>
      <c r="I1733" s="68">
        <v>1220</v>
      </c>
      <c r="J1733" s="204">
        <v>1464</v>
      </c>
      <c r="K1733" s="204"/>
      <c r="L1733" s="43" t="s">
        <v>727</v>
      </c>
      <c r="M1733" s="59" t="s">
        <v>25</v>
      </c>
      <c r="N1733" s="55">
        <v>42557</v>
      </c>
      <c r="O1733" s="313" t="s">
        <v>3939</v>
      </c>
      <c r="P1733" s="43"/>
      <c r="Q1733" s="43"/>
      <c r="R1733" s="43"/>
      <c r="S1733" s="43"/>
      <c r="T1733" s="43"/>
    </row>
    <row r="1734" spans="1:21" ht="45" hidden="1" customHeight="1" x14ac:dyDescent="0.25">
      <c r="A1734" s="74">
        <v>1722</v>
      </c>
      <c r="B1734" s="74" t="s">
        <v>84</v>
      </c>
      <c r="C1734" s="43">
        <v>146604</v>
      </c>
      <c r="D1734" s="529"/>
      <c r="E1734" s="60"/>
      <c r="F1734" s="414" t="s">
        <v>3940</v>
      </c>
      <c r="G1734" s="87">
        <v>42528</v>
      </c>
      <c r="H1734" s="55">
        <v>42528</v>
      </c>
      <c r="I1734" s="137">
        <f>1.27561*J1734</f>
        <v>197.71955</v>
      </c>
      <c r="J1734" s="208">
        <v>155</v>
      </c>
      <c r="K1734" s="208"/>
      <c r="L1734" s="43" t="s">
        <v>727</v>
      </c>
      <c r="M1734" s="59">
        <v>42566</v>
      </c>
      <c r="N1734" s="44">
        <v>42572</v>
      </c>
      <c r="O1734" s="313" t="s">
        <v>3941</v>
      </c>
      <c r="P1734" s="43"/>
      <c r="Q1734" s="43"/>
      <c r="R1734" s="43"/>
      <c r="S1734" s="43"/>
      <c r="T1734" s="43" t="s">
        <v>1</v>
      </c>
    </row>
    <row r="1735" spans="1:21" ht="45" hidden="1" customHeight="1" x14ac:dyDescent="0.25">
      <c r="A1735" s="74">
        <v>1723</v>
      </c>
      <c r="B1735" s="74" t="s">
        <v>30</v>
      </c>
      <c r="C1735" s="43" t="s">
        <v>3942</v>
      </c>
      <c r="D1735" s="529"/>
      <c r="E1735" s="60"/>
      <c r="F1735" s="43" t="s">
        <v>3943</v>
      </c>
      <c r="G1735" s="87">
        <v>42521</v>
      </c>
      <c r="H1735" s="55">
        <v>42521</v>
      </c>
      <c r="I1735" s="68">
        <v>283.56</v>
      </c>
      <c r="J1735" s="204">
        <v>283.56</v>
      </c>
      <c r="K1735" s="204"/>
      <c r="L1735" s="43" t="s">
        <v>727</v>
      </c>
      <c r="M1735" s="59">
        <v>42551</v>
      </c>
      <c r="N1735" s="55">
        <v>42571</v>
      </c>
      <c r="O1735" s="313" t="s">
        <v>3944</v>
      </c>
      <c r="P1735" s="43"/>
      <c r="Q1735" s="43"/>
      <c r="R1735" s="43"/>
      <c r="S1735" s="43"/>
      <c r="T1735" s="49" t="s">
        <v>1</v>
      </c>
    </row>
    <row r="1736" spans="1:21" ht="15" hidden="1" customHeight="1" x14ac:dyDescent="0.25">
      <c r="A1736" s="74">
        <v>1724</v>
      </c>
      <c r="B1736" s="74" t="s">
        <v>3492</v>
      </c>
      <c r="C1736" s="43">
        <v>5190</v>
      </c>
      <c r="D1736" s="529"/>
      <c r="E1736" s="60"/>
      <c r="F1736" s="43" t="s">
        <v>6204</v>
      </c>
      <c r="G1736" s="87">
        <v>42522</v>
      </c>
      <c r="H1736" s="55">
        <v>42522</v>
      </c>
      <c r="I1736" s="68">
        <v>8700</v>
      </c>
      <c r="J1736" s="204">
        <v>10440</v>
      </c>
      <c r="K1736" s="204"/>
      <c r="L1736" s="43" t="s">
        <v>727</v>
      </c>
      <c r="M1736" s="59">
        <v>42552</v>
      </c>
      <c r="N1736" s="55">
        <v>42688</v>
      </c>
      <c r="O1736" s="313" t="s">
        <v>3945</v>
      </c>
      <c r="P1736" s="43"/>
      <c r="Q1736" s="43"/>
      <c r="R1736" s="43"/>
      <c r="S1736" s="43"/>
      <c r="T1736" s="43"/>
      <c r="U1736" s="66" t="s">
        <v>1</v>
      </c>
    </row>
    <row r="1737" spans="1:21" ht="15" hidden="1" customHeight="1" x14ac:dyDescent="0.25">
      <c r="A1737" s="74">
        <v>1725</v>
      </c>
      <c r="B1737" s="74" t="s">
        <v>48</v>
      </c>
      <c r="C1737" s="43">
        <v>4463</v>
      </c>
      <c r="D1737" s="529"/>
      <c r="E1737" s="60"/>
      <c r="F1737" s="43" t="s">
        <v>3946</v>
      </c>
      <c r="G1737" s="87">
        <v>42514</v>
      </c>
      <c r="H1737" s="55">
        <v>42514</v>
      </c>
      <c r="I1737" s="68">
        <v>81.8</v>
      </c>
      <c r="J1737" s="204">
        <v>89.9</v>
      </c>
      <c r="K1737" s="204"/>
      <c r="L1737" s="43" t="s">
        <v>727</v>
      </c>
      <c r="M1737" s="59">
        <v>42536</v>
      </c>
      <c r="N1737" s="55">
        <v>42551</v>
      </c>
      <c r="O1737" s="313" t="s">
        <v>3947</v>
      </c>
      <c r="P1737" s="43"/>
      <c r="Q1737" s="43"/>
      <c r="R1737" s="43"/>
      <c r="S1737" s="43"/>
      <c r="T1737" s="43" t="s">
        <v>1</v>
      </c>
    </row>
    <row r="1738" spans="1:21" ht="15" hidden="1" customHeight="1" x14ac:dyDescent="0.25">
      <c r="A1738" s="74">
        <v>1726</v>
      </c>
      <c r="B1738" s="74" t="s">
        <v>48</v>
      </c>
      <c r="C1738" s="43">
        <v>4465</v>
      </c>
      <c r="D1738" s="529"/>
      <c r="E1738" s="60"/>
      <c r="F1738" s="43" t="s">
        <v>3948</v>
      </c>
      <c r="G1738" s="87">
        <v>42513</v>
      </c>
      <c r="H1738" s="55">
        <v>42513</v>
      </c>
      <c r="I1738" s="68">
        <v>81.8</v>
      </c>
      <c r="J1738" s="204">
        <v>89.9</v>
      </c>
      <c r="K1738" s="204"/>
      <c r="L1738" s="43" t="s">
        <v>727</v>
      </c>
      <c r="M1738" s="59">
        <v>42536</v>
      </c>
      <c r="N1738" s="55">
        <v>42551</v>
      </c>
      <c r="O1738" s="313" t="s">
        <v>3949</v>
      </c>
      <c r="P1738" s="43"/>
      <c r="Q1738" s="43"/>
      <c r="R1738" s="43"/>
      <c r="S1738" s="43"/>
      <c r="T1738" s="43" t="s">
        <v>1</v>
      </c>
    </row>
    <row r="1739" spans="1:21" ht="15" hidden="1" customHeight="1" x14ac:dyDescent="0.25">
      <c r="A1739" s="74">
        <v>1727</v>
      </c>
      <c r="B1739" s="74" t="s">
        <v>48</v>
      </c>
      <c r="C1739" s="43">
        <v>4548</v>
      </c>
      <c r="D1739" s="529"/>
      <c r="E1739" s="60"/>
      <c r="F1739" s="43" t="s">
        <v>3950</v>
      </c>
      <c r="G1739" s="87">
        <v>42517</v>
      </c>
      <c r="H1739" s="55">
        <v>42517</v>
      </c>
      <c r="I1739" s="68">
        <v>84.86</v>
      </c>
      <c r="J1739" s="204">
        <v>94.2</v>
      </c>
      <c r="K1739" s="204"/>
      <c r="L1739" s="43" t="s">
        <v>727</v>
      </c>
      <c r="M1739" s="59">
        <v>42536</v>
      </c>
      <c r="N1739" s="55">
        <v>42551</v>
      </c>
      <c r="O1739" s="313" t="s">
        <v>3951</v>
      </c>
      <c r="P1739" s="43"/>
      <c r="Q1739" s="43"/>
      <c r="R1739" s="43"/>
      <c r="S1739" s="43"/>
      <c r="T1739" s="43" t="s">
        <v>1</v>
      </c>
    </row>
    <row r="1740" spans="1:21" ht="15" hidden="1" customHeight="1" x14ac:dyDescent="0.25">
      <c r="A1740" s="74">
        <v>1728</v>
      </c>
      <c r="B1740" s="74" t="s">
        <v>427</v>
      </c>
      <c r="C1740" s="43" t="s">
        <v>3952</v>
      </c>
      <c r="D1740" s="529"/>
      <c r="E1740" s="60"/>
      <c r="F1740" s="43" t="s">
        <v>3953</v>
      </c>
      <c r="G1740" s="87">
        <v>42521</v>
      </c>
      <c r="H1740" s="55">
        <v>42521</v>
      </c>
      <c r="I1740" s="68">
        <v>147</v>
      </c>
      <c r="J1740" s="204">
        <v>176.4</v>
      </c>
      <c r="K1740" s="204"/>
      <c r="L1740" s="43" t="s">
        <v>727</v>
      </c>
      <c r="M1740" s="59">
        <v>42551</v>
      </c>
      <c r="N1740" s="55">
        <v>42571</v>
      </c>
      <c r="O1740" s="313" t="s">
        <v>3954</v>
      </c>
      <c r="P1740" s="43"/>
      <c r="Q1740" s="43"/>
      <c r="R1740" s="43"/>
      <c r="S1740" s="43"/>
      <c r="T1740" s="43"/>
    </row>
    <row r="1741" spans="1:21" ht="30" hidden="1" customHeight="1" x14ac:dyDescent="0.25">
      <c r="A1741" s="74">
        <v>1729</v>
      </c>
      <c r="B1741" s="74" t="s">
        <v>2347</v>
      </c>
      <c r="C1741" s="43" t="s">
        <v>3955</v>
      </c>
      <c r="D1741" s="529" t="s">
        <v>3956</v>
      </c>
      <c r="E1741" s="60"/>
      <c r="F1741" s="43" t="s">
        <v>3957</v>
      </c>
      <c r="G1741" s="87">
        <v>42521</v>
      </c>
      <c r="H1741" s="55">
        <v>42521</v>
      </c>
      <c r="I1741" s="68">
        <v>173.76</v>
      </c>
      <c r="J1741" s="204">
        <v>208.51</v>
      </c>
      <c r="K1741" s="204"/>
      <c r="L1741" s="43" t="s">
        <v>727</v>
      </c>
      <c r="M1741" s="59">
        <v>42566</v>
      </c>
      <c r="N1741" s="55">
        <v>42582</v>
      </c>
      <c r="O1741" s="313" t="s">
        <v>3958</v>
      </c>
      <c r="P1741" s="43"/>
      <c r="Q1741" s="43"/>
      <c r="R1741" s="43"/>
      <c r="S1741" s="43"/>
      <c r="T1741" s="43" t="s">
        <v>1</v>
      </c>
    </row>
    <row r="1742" spans="1:21" ht="30" hidden="1" customHeight="1" x14ac:dyDescent="0.25">
      <c r="A1742" s="74">
        <v>1730</v>
      </c>
      <c r="B1742" s="74" t="s">
        <v>98</v>
      </c>
      <c r="C1742" s="43">
        <v>63</v>
      </c>
      <c r="D1742" s="529"/>
      <c r="E1742" s="60"/>
      <c r="F1742" s="43" t="s">
        <v>5063</v>
      </c>
      <c r="G1742" s="87">
        <v>42516</v>
      </c>
      <c r="H1742" s="55">
        <v>42516</v>
      </c>
      <c r="I1742" s="68">
        <v>15539.51</v>
      </c>
      <c r="J1742" s="204">
        <v>18647.41</v>
      </c>
      <c r="K1742" s="206"/>
      <c r="L1742" s="43" t="s">
        <v>727</v>
      </c>
      <c r="M1742" s="59">
        <v>42552</v>
      </c>
      <c r="N1742" s="55">
        <v>42587</v>
      </c>
      <c r="O1742" s="313" t="s">
        <v>3959</v>
      </c>
      <c r="P1742" s="43"/>
      <c r="Q1742" s="43"/>
      <c r="R1742" s="43"/>
      <c r="S1742" s="43"/>
      <c r="T1742" s="43"/>
    </row>
    <row r="1743" spans="1:21" ht="15" hidden="1" customHeight="1" x14ac:dyDescent="0.25">
      <c r="A1743" s="74">
        <v>1731</v>
      </c>
      <c r="B1743" s="74" t="s">
        <v>260</v>
      </c>
      <c r="C1743" s="43">
        <v>1048</v>
      </c>
      <c r="D1743" s="529"/>
      <c r="E1743" s="60"/>
      <c r="F1743" s="43" t="s">
        <v>3960</v>
      </c>
      <c r="G1743" s="87">
        <v>42521</v>
      </c>
      <c r="H1743" s="55">
        <v>42521</v>
      </c>
      <c r="I1743" s="137">
        <f>1.37601*J1743</f>
        <v>1210.8887999999999</v>
      </c>
      <c r="J1743" s="208">
        <v>880</v>
      </c>
      <c r="K1743" s="208"/>
      <c r="L1743" s="43" t="s">
        <v>727</v>
      </c>
      <c r="M1743" s="59">
        <v>42536</v>
      </c>
      <c r="N1743" s="55">
        <v>42557</v>
      </c>
      <c r="O1743" s="313" t="s">
        <v>3961</v>
      </c>
      <c r="P1743" s="43"/>
      <c r="Q1743" s="43"/>
      <c r="R1743" s="43"/>
      <c r="S1743" s="43"/>
      <c r="T1743" s="43" t="s">
        <v>1</v>
      </c>
    </row>
    <row r="1744" spans="1:21" ht="15" hidden="1" customHeight="1" x14ac:dyDescent="0.25">
      <c r="A1744" s="74">
        <v>1732</v>
      </c>
      <c r="B1744" s="74" t="s">
        <v>3148</v>
      </c>
      <c r="C1744" s="43" t="s">
        <v>3962</v>
      </c>
      <c r="D1744" s="529"/>
      <c r="E1744" s="60"/>
      <c r="F1744" s="43" t="s">
        <v>3963</v>
      </c>
      <c r="G1744" s="87">
        <v>42520</v>
      </c>
      <c r="H1744" s="55">
        <v>42520</v>
      </c>
      <c r="I1744" s="68">
        <v>1545.95</v>
      </c>
      <c r="J1744" s="204">
        <v>1545.95</v>
      </c>
      <c r="K1744" s="204"/>
      <c r="L1744" s="43" t="s">
        <v>727</v>
      </c>
      <c r="M1744" s="59">
        <v>42536</v>
      </c>
      <c r="N1744" s="55">
        <v>42592</v>
      </c>
      <c r="O1744" s="313" t="s">
        <v>3964</v>
      </c>
      <c r="P1744" s="43"/>
      <c r="Q1744" s="43"/>
      <c r="R1744" s="43"/>
      <c r="S1744" s="43"/>
      <c r="T1744" s="43" t="s">
        <v>1</v>
      </c>
    </row>
    <row r="1745" spans="1:21" ht="15" hidden="1" customHeight="1" x14ac:dyDescent="0.25">
      <c r="A1745" s="74">
        <v>1733</v>
      </c>
      <c r="B1745" s="74" t="s">
        <v>45</v>
      </c>
      <c r="C1745" s="43">
        <v>44</v>
      </c>
      <c r="D1745" s="529"/>
      <c r="E1745" s="60"/>
      <c r="F1745" s="43" t="s">
        <v>3965</v>
      </c>
      <c r="G1745" s="87">
        <v>42521</v>
      </c>
      <c r="H1745" s="55">
        <v>42521</v>
      </c>
      <c r="I1745" s="68">
        <v>25.92</v>
      </c>
      <c r="J1745" s="204">
        <v>31.1</v>
      </c>
      <c r="K1745" s="204"/>
      <c r="L1745" s="43" t="s">
        <v>727</v>
      </c>
      <c r="M1745" s="59" t="s">
        <v>25</v>
      </c>
      <c r="N1745" s="55">
        <v>42690</v>
      </c>
      <c r="O1745" s="313" t="s">
        <v>4809</v>
      </c>
      <c r="P1745" s="49">
        <v>31.1</v>
      </c>
      <c r="Q1745" s="49"/>
      <c r="R1745" s="49"/>
      <c r="S1745" s="43"/>
      <c r="T1745" s="43"/>
    </row>
    <row r="1746" spans="1:21" ht="15" hidden="1" customHeight="1" x14ac:dyDescent="0.25">
      <c r="A1746" s="74">
        <v>1734</v>
      </c>
      <c r="B1746" s="74" t="s">
        <v>59</v>
      </c>
      <c r="C1746" s="43">
        <v>5810325265</v>
      </c>
      <c r="D1746" s="529" t="s">
        <v>4200</v>
      </c>
      <c r="E1746" s="60"/>
      <c r="F1746" s="43" t="s">
        <v>3966</v>
      </c>
      <c r="G1746" s="87">
        <v>42521</v>
      </c>
      <c r="H1746" s="55">
        <v>42521</v>
      </c>
      <c r="I1746" s="68">
        <v>342.38</v>
      </c>
      <c r="J1746" s="204">
        <v>410.86</v>
      </c>
      <c r="K1746" s="204"/>
      <c r="L1746" s="43" t="s">
        <v>727</v>
      </c>
      <c r="M1746" s="59">
        <v>42551</v>
      </c>
      <c r="N1746" s="55">
        <v>42551</v>
      </c>
      <c r="O1746" s="313" t="s">
        <v>3967</v>
      </c>
      <c r="P1746" s="43"/>
      <c r="Q1746" s="43"/>
      <c r="R1746" s="43"/>
      <c r="S1746" s="43"/>
      <c r="T1746" s="43"/>
    </row>
    <row r="1747" spans="1:21" ht="15" hidden="1" customHeight="1" x14ac:dyDescent="0.25">
      <c r="A1747" s="74">
        <v>1735</v>
      </c>
      <c r="B1747" s="74" t="s">
        <v>441</v>
      </c>
      <c r="C1747" s="43">
        <v>9330</v>
      </c>
      <c r="D1747" s="529"/>
      <c r="E1747" s="60"/>
      <c r="F1747" s="43" t="s">
        <v>3968</v>
      </c>
      <c r="G1747" s="87">
        <v>42520</v>
      </c>
      <c r="H1747" s="55">
        <v>42520</v>
      </c>
      <c r="I1747" s="68">
        <v>448.21</v>
      </c>
      <c r="J1747" s="204">
        <v>537.85</v>
      </c>
      <c r="K1747" s="204"/>
      <c r="L1747" s="43" t="s">
        <v>727</v>
      </c>
      <c r="M1747" s="59" t="s">
        <v>25</v>
      </c>
      <c r="N1747" s="55">
        <v>42696</v>
      </c>
      <c r="O1747" s="313" t="s">
        <v>3969</v>
      </c>
      <c r="P1747" s="49"/>
      <c r="Q1747" s="43"/>
      <c r="R1747" s="43"/>
      <c r="S1747" s="43"/>
      <c r="T1747" s="43"/>
    </row>
    <row r="1748" spans="1:21" ht="15" hidden="1" customHeight="1" x14ac:dyDescent="0.25">
      <c r="A1748" s="74">
        <v>1736</v>
      </c>
      <c r="B1748" s="74" t="s">
        <v>3361</v>
      </c>
      <c r="C1748" s="43" t="s">
        <v>3970</v>
      </c>
      <c r="D1748" s="529"/>
      <c r="E1748" s="60"/>
      <c r="F1748" s="43" t="s">
        <v>3971</v>
      </c>
      <c r="G1748" s="87">
        <v>42520</v>
      </c>
      <c r="H1748" s="55">
        <v>42520</v>
      </c>
      <c r="I1748" s="68">
        <v>22.9</v>
      </c>
      <c r="J1748" s="204">
        <v>27.48</v>
      </c>
      <c r="K1748" s="204"/>
      <c r="L1748" s="43" t="s">
        <v>34</v>
      </c>
      <c r="M1748" s="59">
        <v>42530</v>
      </c>
      <c r="N1748" s="55" t="s">
        <v>20</v>
      </c>
      <c r="O1748" s="313" t="s">
        <v>3972</v>
      </c>
      <c r="P1748" s="43"/>
      <c r="Q1748" s="43"/>
      <c r="R1748" s="43"/>
      <c r="S1748" s="43"/>
      <c r="T1748" s="43"/>
    </row>
    <row r="1749" spans="1:21" ht="30" hidden="1" customHeight="1" x14ac:dyDescent="0.25">
      <c r="A1749" s="74">
        <v>1737</v>
      </c>
      <c r="B1749" s="74" t="s">
        <v>3648</v>
      </c>
      <c r="C1749" s="43" t="s">
        <v>3974</v>
      </c>
      <c r="D1749" s="529"/>
      <c r="E1749" s="60"/>
      <c r="F1749" s="43" t="s">
        <v>3976</v>
      </c>
      <c r="G1749" s="87">
        <v>42521</v>
      </c>
      <c r="H1749" s="55">
        <v>42521</v>
      </c>
      <c r="I1749" s="68">
        <v>4890</v>
      </c>
      <c r="J1749" s="204">
        <v>4890</v>
      </c>
      <c r="K1749" s="204"/>
      <c r="L1749" s="43" t="s">
        <v>727</v>
      </c>
      <c r="M1749" s="59">
        <v>42551</v>
      </c>
      <c r="N1749" s="55">
        <v>42634</v>
      </c>
      <c r="O1749" s="313" t="s">
        <v>3977</v>
      </c>
      <c r="P1749" s="43"/>
      <c r="Q1749" s="43"/>
      <c r="R1749" s="43"/>
      <c r="S1749" s="43"/>
      <c r="T1749" s="43"/>
      <c r="U1749" s="66" t="s">
        <v>1</v>
      </c>
    </row>
    <row r="1750" spans="1:21" ht="30" hidden="1" customHeight="1" x14ac:dyDescent="0.25">
      <c r="A1750" s="74">
        <v>1738</v>
      </c>
      <c r="B1750" s="74" t="s">
        <v>504</v>
      </c>
      <c r="C1750" s="43">
        <v>6395</v>
      </c>
      <c r="D1750" s="529"/>
      <c r="E1750" s="60"/>
      <c r="F1750" s="43" t="s">
        <v>3982</v>
      </c>
      <c r="G1750" s="87">
        <v>42474</v>
      </c>
      <c r="H1750" s="55">
        <v>42474</v>
      </c>
      <c r="I1750" s="68">
        <v>1300</v>
      </c>
      <c r="J1750" s="204">
        <v>1560</v>
      </c>
      <c r="K1750" s="204"/>
      <c r="L1750" s="43" t="s">
        <v>727</v>
      </c>
      <c r="M1750" s="59" t="s">
        <v>25</v>
      </c>
      <c r="N1750" s="55">
        <v>42587</v>
      </c>
      <c r="O1750" s="313" t="s">
        <v>3983</v>
      </c>
      <c r="P1750" s="43"/>
      <c r="Q1750" s="43"/>
      <c r="R1750" s="43"/>
      <c r="S1750" s="43"/>
      <c r="T1750" s="43"/>
    </row>
    <row r="1751" spans="1:21" ht="30" hidden="1" customHeight="1" x14ac:dyDescent="0.25">
      <c r="A1751" s="74">
        <v>1739</v>
      </c>
      <c r="B1751" s="74" t="s">
        <v>1394</v>
      </c>
      <c r="C1751" s="43" t="s">
        <v>3984</v>
      </c>
      <c r="D1751" s="529"/>
      <c r="E1751" s="60"/>
      <c r="F1751" s="43" t="s">
        <v>3985</v>
      </c>
      <c r="G1751" s="87">
        <v>42528</v>
      </c>
      <c r="H1751" s="55">
        <v>42528</v>
      </c>
      <c r="I1751" s="137">
        <f>0.899901 *J1751</f>
        <v>24266.730366</v>
      </c>
      <c r="J1751" s="381">
        <v>26966</v>
      </c>
      <c r="K1751" s="381"/>
      <c r="L1751" s="43" t="s">
        <v>727</v>
      </c>
      <c r="M1751" s="59">
        <v>42551</v>
      </c>
      <c r="N1751" s="55">
        <v>42605</v>
      </c>
      <c r="O1751" s="313" t="s">
        <v>3986</v>
      </c>
      <c r="P1751" s="43"/>
      <c r="Q1751" s="43"/>
      <c r="R1751" s="43"/>
      <c r="S1751" s="43"/>
      <c r="T1751" s="43"/>
      <c r="U1751" s="66" t="s">
        <v>1</v>
      </c>
    </row>
    <row r="1752" spans="1:21" ht="30" hidden="1" customHeight="1" x14ac:dyDescent="0.25">
      <c r="A1752" s="74">
        <v>1740</v>
      </c>
      <c r="B1752" s="74" t="s">
        <v>90</v>
      </c>
      <c r="C1752" s="43">
        <v>3887</v>
      </c>
      <c r="D1752" s="529"/>
      <c r="E1752" s="60"/>
      <c r="F1752" s="43" t="s">
        <v>3989</v>
      </c>
      <c r="G1752" s="87">
        <v>42429</v>
      </c>
      <c r="H1752" s="55">
        <v>42429</v>
      </c>
      <c r="I1752" s="68">
        <v>2444.67</v>
      </c>
      <c r="J1752" s="204">
        <v>2933.6</v>
      </c>
      <c r="K1752" s="204"/>
      <c r="L1752" s="43" t="s">
        <v>727</v>
      </c>
      <c r="M1752" s="59">
        <v>42505</v>
      </c>
      <c r="N1752" s="55">
        <v>42614</v>
      </c>
      <c r="O1752" s="313" t="s">
        <v>3990</v>
      </c>
      <c r="P1752" s="43"/>
      <c r="Q1752" s="43"/>
      <c r="R1752" s="43"/>
      <c r="S1752" s="43"/>
      <c r="T1752" s="43"/>
      <c r="U1752" s="552" t="s">
        <v>1</v>
      </c>
    </row>
    <row r="1753" spans="1:21" ht="30" hidden="1" customHeight="1" x14ac:dyDescent="0.25">
      <c r="A1753" s="74">
        <v>1741</v>
      </c>
      <c r="B1753" s="74" t="s">
        <v>90</v>
      </c>
      <c r="C1753" s="43">
        <v>3886</v>
      </c>
      <c r="D1753" s="529"/>
      <c r="E1753" s="60"/>
      <c r="F1753" s="43" t="s">
        <v>3282</v>
      </c>
      <c r="G1753" s="87">
        <v>42429</v>
      </c>
      <c r="H1753" s="55">
        <v>42429</v>
      </c>
      <c r="I1753" s="68">
        <v>16812</v>
      </c>
      <c r="J1753" s="204">
        <v>20174.400000000001</v>
      </c>
      <c r="K1753" s="204"/>
      <c r="L1753" s="43" t="s">
        <v>727</v>
      </c>
      <c r="M1753" s="59">
        <v>42505</v>
      </c>
      <c r="N1753" s="55">
        <v>42530</v>
      </c>
      <c r="O1753" s="313" t="s">
        <v>3991</v>
      </c>
      <c r="P1753" s="43"/>
      <c r="Q1753" s="43"/>
      <c r="R1753" s="43"/>
      <c r="S1753" s="43"/>
      <c r="T1753" s="43"/>
      <c r="U1753" s="66" t="s">
        <v>1</v>
      </c>
    </row>
    <row r="1754" spans="1:21" ht="30" hidden="1" customHeight="1" x14ac:dyDescent="0.25">
      <c r="A1754" s="74">
        <v>1742</v>
      </c>
      <c r="B1754" s="74" t="s">
        <v>90</v>
      </c>
      <c r="C1754" s="43">
        <v>3929</v>
      </c>
      <c r="D1754" s="529"/>
      <c r="E1754" s="60"/>
      <c r="F1754" s="43" t="s">
        <v>3282</v>
      </c>
      <c r="G1754" s="87">
        <v>42460</v>
      </c>
      <c r="H1754" s="55">
        <v>42460</v>
      </c>
      <c r="I1754" s="68">
        <v>28954</v>
      </c>
      <c r="J1754" s="204">
        <v>34744.800000000003</v>
      </c>
      <c r="K1754" s="204"/>
      <c r="L1754" s="43" t="s">
        <v>727</v>
      </c>
      <c r="M1754" s="59">
        <v>42536</v>
      </c>
      <c r="N1754" s="55">
        <v>42614</v>
      </c>
      <c r="O1754" s="313" t="s">
        <v>3992</v>
      </c>
      <c r="P1754" s="43"/>
      <c r="Q1754" s="43"/>
      <c r="R1754" s="43"/>
      <c r="S1754" s="43"/>
      <c r="T1754" s="43"/>
      <c r="U1754" s="66" t="s">
        <v>1</v>
      </c>
    </row>
    <row r="1755" spans="1:21" ht="30" hidden="1" customHeight="1" x14ac:dyDescent="0.25">
      <c r="A1755" s="74">
        <v>1743</v>
      </c>
      <c r="B1755" s="74" t="s">
        <v>90</v>
      </c>
      <c r="C1755" s="43">
        <v>4006</v>
      </c>
      <c r="D1755" s="529"/>
      <c r="E1755" s="60"/>
      <c r="F1755" s="43" t="s">
        <v>3282</v>
      </c>
      <c r="G1755" s="87">
        <v>42490</v>
      </c>
      <c r="H1755" s="55">
        <v>42490</v>
      </c>
      <c r="I1755" s="68">
        <v>5604</v>
      </c>
      <c r="J1755" s="204">
        <v>6724.8</v>
      </c>
      <c r="K1755" s="204"/>
      <c r="L1755" s="43" t="s">
        <v>727</v>
      </c>
      <c r="M1755" s="59">
        <v>42566</v>
      </c>
      <c r="N1755" s="55">
        <v>42590</v>
      </c>
      <c r="O1755" s="313" t="s">
        <v>3993</v>
      </c>
      <c r="P1755" s="43"/>
      <c r="Q1755" s="43"/>
      <c r="R1755" s="43"/>
      <c r="S1755" s="43"/>
      <c r="T1755" s="43"/>
      <c r="U1755" s="66" t="s">
        <v>1</v>
      </c>
    </row>
    <row r="1756" spans="1:21" ht="15" hidden="1" customHeight="1" x14ac:dyDescent="0.25">
      <c r="A1756" s="74">
        <v>1744</v>
      </c>
      <c r="B1756" s="74" t="s">
        <v>3994</v>
      </c>
      <c r="C1756" s="43">
        <v>2016060003</v>
      </c>
      <c r="D1756" s="529"/>
      <c r="E1756" s="60"/>
      <c r="F1756" s="43" t="s">
        <v>3995</v>
      </c>
      <c r="G1756" s="87">
        <v>42526</v>
      </c>
      <c r="H1756" s="55">
        <v>42526</v>
      </c>
      <c r="I1756" s="68">
        <v>450</v>
      </c>
      <c r="J1756" s="204">
        <v>450</v>
      </c>
      <c r="K1756" s="204"/>
      <c r="L1756" s="43" t="s">
        <v>727</v>
      </c>
      <c r="M1756" s="59">
        <v>42536</v>
      </c>
      <c r="N1756" s="55">
        <v>42634</v>
      </c>
      <c r="O1756" s="313" t="s">
        <v>3996</v>
      </c>
      <c r="P1756" s="43"/>
      <c r="Q1756" s="43"/>
      <c r="R1756" s="43"/>
      <c r="S1756" s="43"/>
      <c r="T1756" s="43" t="s">
        <v>1</v>
      </c>
    </row>
    <row r="1757" spans="1:21" ht="15" hidden="1" customHeight="1" x14ac:dyDescent="0.25">
      <c r="A1757" s="74">
        <v>1745</v>
      </c>
      <c r="B1757" s="74" t="s">
        <v>3994</v>
      </c>
      <c r="C1757" s="43">
        <v>2016060004</v>
      </c>
      <c r="D1757" s="529"/>
      <c r="E1757" s="60"/>
      <c r="F1757" s="43" t="s">
        <v>3997</v>
      </c>
      <c r="G1757" s="87">
        <v>42528</v>
      </c>
      <c r="H1757" s="55">
        <v>42528</v>
      </c>
      <c r="I1757" s="68">
        <v>450</v>
      </c>
      <c r="J1757" s="204">
        <v>450</v>
      </c>
      <c r="K1757" s="204"/>
      <c r="L1757" s="43" t="s">
        <v>727</v>
      </c>
      <c r="M1757" s="59">
        <v>42536</v>
      </c>
      <c r="N1757" s="55">
        <v>42582</v>
      </c>
      <c r="O1757" s="313" t="s">
        <v>3998</v>
      </c>
      <c r="P1757" s="43"/>
      <c r="Q1757" s="43"/>
      <c r="R1757" s="43"/>
      <c r="S1757" s="43"/>
      <c r="T1757" s="43" t="s">
        <v>1</v>
      </c>
    </row>
    <row r="1758" spans="1:21" ht="30" hidden="1" customHeight="1" x14ac:dyDescent="0.25">
      <c r="A1758" s="74">
        <v>1746</v>
      </c>
      <c r="B1758" s="74" t="s">
        <v>3999</v>
      </c>
      <c r="C1758" s="43" t="s">
        <v>4000</v>
      </c>
      <c r="D1758" s="529"/>
      <c r="E1758" s="60"/>
      <c r="F1758" s="43" t="s">
        <v>4001</v>
      </c>
      <c r="G1758" s="87">
        <v>42513</v>
      </c>
      <c r="H1758" s="55">
        <v>42513</v>
      </c>
      <c r="I1758" s="68">
        <v>2641.25</v>
      </c>
      <c r="J1758" s="204">
        <v>3169.5</v>
      </c>
      <c r="K1758" s="204"/>
      <c r="L1758" s="43" t="s">
        <v>727</v>
      </c>
      <c r="M1758" s="59">
        <v>42523</v>
      </c>
      <c r="N1758" s="55">
        <v>42536</v>
      </c>
      <c r="O1758" s="313" t="s">
        <v>4002</v>
      </c>
      <c r="P1758" s="43"/>
      <c r="Q1758" s="43"/>
      <c r="R1758" s="43"/>
      <c r="S1758" s="43"/>
      <c r="T1758" s="43"/>
    </row>
    <row r="1759" spans="1:21" ht="15" hidden="1" customHeight="1" x14ac:dyDescent="0.25">
      <c r="A1759" s="74">
        <v>1747</v>
      </c>
      <c r="B1759" s="74" t="s">
        <v>5227</v>
      </c>
      <c r="C1759" s="43" t="s">
        <v>4003</v>
      </c>
      <c r="D1759" s="529"/>
      <c r="E1759" s="60"/>
      <c r="F1759" s="43" t="s">
        <v>4004</v>
      </c>
      <c r="G1759" s="87">
        <v>42522</v>
      </c>
      <c r="H1759" s="55">
        <v>42522</v>
      </c>
      <c r="I1759" s="68">
        <v>62.53</v>
      </c>
      <c r="J1759" s="204">
        <v>75.03</v>
      </c>
      <c r="K1759" s="204"/>
      <c r="L1759" s="43" t="s">
        <v>601</v>
      </c>
      <c r="M1759" s="59">
        <v>42527</v>
      </c>
      <c r="N1759" s="55" t="s">
        <v>20</v>
      </c>
      <c r="O1759" s="313" t="s">
        <v>4005</v>
      </c>
      <c r="P1759" s="43"/>
      <c r="Q1759" s="43"/>
      <c r="R1759" s="43"/>
      <c r="S1759" s="43"/>
      <c r="T1759" s="43"/>
    </row>
    <row r="1760" spans="1:21" ht="15" hidden="1" customHeight="1" x14ac:dyDescent="0.25">
      <c r="A1760" s="74">
        <v>1748</v>
      </c>
      <c r="B1760" s="74" t="s">
        <v>180</v>
      </c>
      <c r="C1760" s="43">
        <v>44360570</v>
      </c>
      <c r="D1760" s="529"/>
      <c r="E1760" s="60"/>
      <c r="F1760" s="43" t="s">
        <v>4006</v>
      </c>
      <c r="G1760" s="87">
        <v>42530</v>
      </c>
      <c r="H1760" s="55">
        <v>42530</v>
      </c>
      <c r="I1760" s="68">
        <v>634.54999999999995</v>
      </c>
      <c r="J1760" s="204">
        <v>723.55</v>
      </c>
      <c r="K1760" s="204"/>
      <c r="L1760" s="43" t="s">
        <v>34</v>
      </c>
      <c r="M1760" s="59">
        <v>42541</v>
      </c>
      <c r="N1760" s="55" t="s">
        <v>20</v>
      </c>
      <c r="O1760" s="313" t="s">
        <v>4007</v>
      </c>
      <c r="P1760" s="43"/>
      <c r="Q1760" s="43"/>
      <c r="R1760" s="43"/>
      <c r="S1760" s="43"/>
      <c r="T1760" s="43"/>
    </row>
    <row r="1761" spans="1:21" ht="30" hidden="1" customHeight="1" x14ac:dyDescent="0.25">
      <c r="A1761" s="74">
        <v>1749</v>
      </c>
      <c r="B1761" s="74" t="s">
        <v>4008</v>
      </c>
      <c r="C1761" s="43" t="s">
        <v>4009</v>
      </c>
      <c r="D1761" s="529"/>
      <c r="E1761" s="60"/>
      <c r="F1761" s="43" t="s">
        <v>4010</v>
      </c>
      <c r="G1761" s="87">
        <v>42528</v>
      </c>
      <c r="H1761" s="55">
        <v>42528</v>
      </c>
      <c r="I1761" s="68">
        <v>35</v>
      </c>
      <c r="J1761" s="204">
        <v>42</v>
      </c>
      <c r="K1761" s="204"/>
      <c r="L1761" s="43" t="s">
        <v>34</v>
      </c>
      <c r="M1761" s="59">
        <v>42528</v>
      </c>
      <c r="N1761" s="55" t="s">
        <v>20</v>
      </c>
      <c r="O1761" s="313" t="s">
        <v>4011</v>
      </c>
      <c r="P1761" s="43"/>
      <c r="Q1761" s="43"/>
      <c r="R1761" s="43"/>
      <c r="S1761" s="43"/>
      <c r="T1761" s="43"/>
    </row>
    <row r="1762" spans="1:21" s="69" customFormat="1" ht="30" hidden="1" customHeight="1" x14ac:dyDescent="0.25">
      <c r="A1762" s="74">
        <v>1750</v>
      </c>
      <c r="B1762" s="74" t="s">
        <v>3433</v>
      </c>
      <c r="C1762" s="43" t="s">
        <v>4351</v>
      </c>
      <c r="D1762" s="529"/>
      <c r="E1762" s="60"/>
      <c r="F1762" s="43" t="s">
        <v>4012</v>
      </c>
      <c r="G1762" s="87">
        <v>42544</v>
      </c>
      <c r="H1762" s="55">
        <v>42544</v>
      </c>
      <c r="I1762" s="68">
        <v>217.7</v>
      </c>
      <c r="J1762" s="204">
        <v>217.7</v>
      </c>
      <c r="K1762" s="204"/>
      <c r="L1762" s="43" t="s">
        <v>727</v>
      </c>
      <c r="M1762" s="59">
        <v>42554</v>
      </c>
      <c r="N1762" s="55">
        <v>42571</v>
      </c>
      <c r="O1762" s="313" t="s">
        <v>4208</v>
      </c>
      <c r="P1762" s="43"/>
      <c r="Q1762" s="43"/>
      <c r="R1762" s="43"/>
      <c r="S1762" s="43"/>
      <c r="T1762" s="43" t="s">
        <v>1</v>
      </c>
      <c r="U1762" s="552"/>
    </row>
    <row r="1763" spans="1:21" ht="15" hidden="1" customHeight="1" x14ac:dyDescent="0.25">
      <c r="A1763" s="74">
        <v>1751</v>
      </c>
      <c r="B1763" s="74" t="s">
        <v>3660</v>
      </c>
      <c r="C1763" s="43">
        <v>2016060001</v>
      </c>
      <c r="D1763" s="529"/>
      <c r="E1763" s="60"/>
      <c r="F1763" s="43" t="s">
        <v>4013</v>
      </c>
      <c r="G1763" s="87">
        <v>42533</v>
      </c>
      <c r="H1763" s="55">
        <v>42533</v>
      </c>
      <c r="I1763" s="68">
        <v>3000</v>
      </c>
      <c r="J1763" s="204">
        <v>3000</v>
      </c>
      <c r="K1763" s="204"/>
      <c r="L1763" s="43" t="s">
        <v>727</v>
      </c>
      <c r="M1763" s="59">
        <v>42551</v>
      </c>
      <c r="N1763" s="55">
        <v>42551</v>
      </c>
      <c r="O1763" s="313" t="s">
        <v>4014</v>
      </c>
      <c r="P1763" s="43"/>
      <c r="Q1763" s="43"/>
      <c r="R1763" s="43"/>
      <c r="S1763" s="43"/>
      <c r="T1763" s="43" t="s">
        <v>1</v>
      </c>
    </row>
    <row r="1764" spans="1:21" ht="15" hidden="1" customHeight="1" x14ac:dyDescent="0.25">
      <c r="A1764" s="74">
        <v>1752</v>
      </c>
      <c r="B1764" s="74" t="s">
        <v>1408</v>
      </c>
      <c r="C1764" s="43" t="s">
        <v>4015</v>
      </c>
      <c r="D1764" s="529"/>
      <c r="E1764" s="60"/>
      <c r="F1764" s="43" t="s">
        <v>4016</v>
      </c>
      <c r="G1764" s="87">
        <v>42530</v>
      </c>
      <c r="H1764" s="55">
        <v>42530</v>
      </c>
      <c r="I1764" s="137">
        <f>0.899901 *J1764</f>
        <v>3145.9009128299999</v>
      </c>
      <c r="J1764" s="381">
        <v>3495.83</v>
      </c>
      <c r="K1764" s="381"/>
      <c r="L1764" s="43" t="s">
        <v>727</v>
      </c>
      <c r="M1764" s="59">
        <v>42551</v>
      </c>
      <c r="N1764" s="55">
        <v>42630</v>
      </c>
      <c r="O1764" s="313" t="s">
        <v>4017</v>
      </c>
      <c r="P1764" s="43"/>
      <c r="Q1764" s="43"/>
      <c r="R1764" s="43"/>
      <c r="S1764" s="43"/>
      <c r="T1764" s="43"/>
      <c r="U1764" s="66" t="s">
        <v>1</v>
      </c>
    </row>
    <row r="1765" spans="1:21" ht="15" hidden="1" customHeight="1" x14ac:dyDescent="0.25">
      <c r="A1765" s="74">
        <v>1753</v>
      </c>
      <c r="B1765" s="74" t="s">
        <v>144</v>
      </c>
      <c r="C1765" s="43" t="s">
        <v>4018</v>
      </c>
      <c r="D1765" s="529"/>
      <c r="E1765" s="60"/>
      <c r="F1765" s="43" t="s">
        <v>4019</v>
      </c>
      <c r="G1765" s="87">
        <v>42514</v>
      </c>
      <c r="H1765" s="55">
        <v>42514</v>
      </c>
      <c r="I1765" s="68">
        <v>250</v>
      </c>
      <c r="J1765" s="204">
        <v>250</v>
      </c>
      <c r="K1765" s="98"/>
      <c r="L1765" s="43" t="s">
        <v>727</v>
      </c>
      <c r="M1765" s="59">
        <v>42536</v>
      </c>
      <c r="N1765" s="55">
        <v>42551</v>
      </c>
      <c r="O1765" s="313" t="s">
        <v>4020</v>
      </c>
      <c r="P1765" s="43"/>
      <c r="Q1765" s="43"/>
      <c r="R1765" s="43"/>
      <c r="S1765" s="43"/>
      <c r="T1765" s="43" t="s">
        <v>1</v>
      </c>
    </row>
    <row r="1766" spans="1:21" ht="30" hidden="1" customHeight="1" x14ac:dyDescent="0.25">
      <c r="A1766" s="74">
        <v>1754</v>
      </c>
      <c r="B1766" s="74" t="s">
        <v>6080</v>
      </c>
      <c r="C1766" s="43" t="s">
        <v>4021</v>
      </c>
      <c r="D1766" s="529"/>
      <c r="E1766" s="60"/>
      <c r="F1766" s="43" t="s">
        <v>4023</v>
      </c>
      <c r="G1766" s="87">
        <v>42521</v>
      </c>
      <c r="H1766" s="55">
        <v>42521</v>
      </c>
      <c r="I1766" s="68">
        <v>1509.76</v>
      </c>
      <c r="J1766" s="204">
        <v>1811.71</v>
      </c>
      <c r="K1766" s="204"/>
      <c r="L1766" s="43" t="s">
        <v>727</v>
      </c>
      <c r="M1766" s="59">
        <v>42551</v>
      </c>
      <c r="N1766" s="55">
        <v>42571</v>
      </c>
      <c r="O1766" s="313" t="s">
        <v>4024</v>
      </c>
      <c r="P1766" s="43"/>
      <c r="Q1766" s="43"/>
      <c r="R1766" s="43"/>
      <c r="S1766" s="43"/>
      <c r="T1766" s="43"/>
    </row>
    <row r="1767" spans="1:21" ht="30" hidden="1" customHeight="1" x14ac:dyDescent="0.25">
      <c r="A1767" s="74">
        <v>1755</v>
      </c>
      <c r="B1767" s="74" t="s">
        <v>6080</v>
      </c>
      <c r="C1767" s="43" t="s">
        <v>4484</v>
      </c>
      <c r="D1767" s="529"/>
      <c r="E1767" s="60"/>
      <c r="F1767" s="43" t="s">
        <v>4025</v>
      </c>
      <c r="G1767" s="87">
        <v>42521</v>
      </c>
      <c r="H1767" s="55">
        <v>42521</v>
      </c>
      <c r="I1767" s="68">
        <v>1665.38</v>
      </c>
      <c r="J1767" s="204">
        <v>1998.46</v>
      </c>
      <c r="K1767" s="204"/>
      <c r="L1767" s="43" t="s">
        <v>727</v>
      </c>
      <c r="M1767" s="59">
        <v>42551</v>
      </c>
      <c r="N1767" s="55">
        <v>42587</v>
      </c>
      <c r="O1767" s="313" t="s">
        <v>4026</v>
      </c>
      <c r="P1767" s="43"/>
      <c r="Q1767" s="43"/>
      <c r="R1767" s="43"/>
      <c r="S1767" s="43"/>
      <c r="T1767" s="43"/>
    </row>
    <row r="1768" spans="1:21" ht="60" hidden="1" customHeight="1" x14ac:dyDescent="0.25">
      <c r="A1768" s="74">
        <v>1756</v>
      </c>
      <c r="B1768" s="74" t="s">
        <v>6080</v>
      </c>
      <c r="C1768" s="43" t="s">
        <v>4485</v>
      </c>
      <c r="D1768" s="529"/>
      <c r="E1768" s="60"/>
      <c r="F1768" s="43" t="s">
        <v>4027</v>
      </c>
      <c r="G1768" s="87">
        <v>42521</v>
      </c>
      <c r="H1768" s="55">
        <v>42521</v>
      </c>
      <c r="I1768" s="68">
        <v>2869.11</v>
      </c>
      <c r="J1768" s="204">
        <v>3442.93</v>
      </c>
      <c r="K1768" s="204"/>
      <c r="L1768" s="43" t="s">
        <v>727</v>
      </c>
      <c r="M1768" s="59">
        <v>42551</v>
      </c>
      <c r="N1768" s="55">
        <v>42587</v>
      </c>
      <c r="O1768" s="313" t="s">
        <v>4028</v>
      </c>
      <c r="P1768" s="43"/>
      <c r="Q1768" s="43"/>
      <c r="R1768" s="43"/>
      <c r="S1768" s="43"/>
      <c r="T1768" s="43" t="s">
        <v>1</v>
      </c>
    </row>
    <row r="1769" spans="1:21" ht="30" hidden="1" customHeight="1" x14ac:dyDescent="0.25">
      <c r="A1769" s="74">
        <v>1757</v>
      </c>
      <c r="B1769" s="74" t="s">
        <v>6080</v>
      </c>
      <c r="C1769" s="43" t="s">
        <v>4486</v>
      </c>
      <c r="D1769" s="529"/>
      <c r="E1769" s="60"/>
      <c r="F1769" s="43" t="s">
        <v>4282</v>
      </c>
      <c r="G1769" s="87">
        <v>42521</v>
      </c>
      <c r="H1769" s="55">
        <v>42521</v>
      </c>
      <c r="I1769" s="68">
        <v>952.66</v>
      </c>
      <c r="J1769" s="204">
        <v>1143.19</v>
      </c>
      <c r="K1769" s="204"/>
      <c r="L1769" s="43" t="s">
        <v>727</v>
      </c>
      <c r="M1769" s="59">
        <v>42551</v>
      </c>
      <c r="N1769" s="55">
        <v>42587</v>
      </c>
      <c r="O1769" s="313" t="s">
        <v>4029</v>
      </c>
      <c r="P1769" s="43"/>
      <c r="Q1769" s="43"/>
      <c r="R1769" s="43"/>
      <c r="S1769" s="43"/>
      <c r="T1769" s="43" t="s">
        <v>1</v>
      </c>
    </row>
    <row r="1770" spans="1:21" ht="15" hidden="1" customHeight="1" x14ac:dyDescent="0.25">
      <c r="A1770" s="74">
        <v>1758</v>
      </c>
      <c r="B1770" s="74" t="s">
        <v>67</v>
      </c>
      <c r="C1770" s="43">
        <v>7000051357</v>
      </c>
      <c r="D1770" s="529" t="s">
        <v>4039</v>
      </c>
      <c r="E1770" s="60"/>
      <c r="F1770" s="43" t="s">
        <v>4040</v>
      </c>
      <c r="G1770" s="87">
        <v>42529</v>
      </c>
      <c r="H1770" s="55">
        <v>42529</v>
      </c>
      <c r="I1770" s="68">
        <v>382.73</v>
      </c>
      <c r="J1770" s="204">
        <v>459.28</v>
      </c>
      <c r="K1770" s="204"/>
      <c r="L1770" s="43" t="s">
        <v>727</v>
      </c>
      <c r="M1770" s="59">
        <v>42582</v>
      </c>
      <c r="N1770" s="55">
        <v>42606</v>
      </c>
      <c r="O1770" s="313" t="s">
        <v>4041</v>
      </c>
      <c r="P1770" s="43"/>
      <c r="Q1770" s="43"/>
      <c r="R1770" s="43"/>
      <c r="S1770" s="43"/>
      <c r="T1770" s="43" t="s">
        <v>1</v>
      </c>
    </row>
    <row r="1771" spans="1:21" ht="15" hidden="1" customHeight="1" x14ac:dyDescent="0.25">
      <c r="A1771" s="74">
        <v>1759</v>
      </c>
      <c r="B1771" s="74" t="s">
        <v>67</v>
      </c>
      <c r="C1771" s="43">
        <v>7000051358</v>
      </c>
      <c r="D1771" s="529" t="s">
        <v>4045</v>
      </c>
      <c r="E1771" s="60"/>
      <c r="F1771" s="43" t="s">
        <v>4042</v>
      </c>
      <c r="G1771" s="87">
        <v>42529</v>
      </c>
      <c r="H1771" s="55">
        <v>42529</v>
      </c>
      <c r="I1771" s="68">
        <v>186.2</v>
      </c>
      <c r="J1771" s="204">
        <v>223.44</v>
      </c>
      <c r="K1771" s="204"/>
      <c r="L1771" s="43" t="s">
        <v>727</v>
      </c>
      <c r="M1771" s="59">
        <v>42582</v>
      </c>
      <c r="N1771" s="55">
        <v>42606</v>
      </c>
      <c r="O1771" s="313" t="s">
        <v>4043</v>
      </c>
      <c r="P1771" s="43"/>
      <c r="Q1771" s="43"/>
      <c r="R1771" s="43"/>
      <c r="S1771" s="43"/>
      <c r="T1771" s="43" t="s">
        <v>1</v>
      </c>
    </row>
    <row r="1772" spans="1:21" ht="15" hidden="1" customHeight="1" x14ac:dyDescent="0.25">
      <c r="A1772" s="74">
        <v>1760</v>
      </c>
      <c r="B1772" s="74" t="s">
        <v>67</v>
      </c>
      <c r="C1772" s="43">
        <v>7000051547</v>
      </c>
      <c r="D1772" s="529" t="s">
        <v>4044</v>
      </c>
      <c r="E1772" s="60"/>
      <c r="F1772" s="43" t="s">
        <v>4040</v>
      </c>
      <c r="G1772" s="87">
        <v>42530</v>
      </c>
      <c r="H1772" s="55">
        <v>42530</v>
      </c>
      <c r="I1772" s="68">
        <v>12.84</v>
      </c>
      <c r="J1772" s="204">
        <v>15.41</v>
      </c>
      <c r="K1772" s="204"/>
      <c r="L1772" s="43" t="s">
        <v>727</v>
      </c>
      <c r="M1772" s="59">
        <v>42582</v>
      </c>
      <c r="N1772" s="55">
        <v>42606</v>
      </c>
      <c r="O1772" s="313" t="s">
        <v>4046</v>
      </c>
      <c r="P1772" s="43"/>
      <c r="Q1772" s="43"/>
      <c r="R1772" s="43"/>
      <c r="S1772" s="43"/>
      <c r="T1772" s="43" t="s">
        <v>1</v>
      </c>
    </row>
    <row r="1773" spans="1:21" ht="15" hidden="1" customHeight="1" x14ac:dyDescent="0.25">
      <c r="A1773" s="74">
        <v>1761</v>
      </c>
      <c r="B1773" s="74" t="s">
        <v>67</v>
      </c>
      <c r="C1773" s="43">
        <v>7000053005</v>
      </c>
      <c r="D1773" s="529" t="s">
        <v>4058</v>
      </c>
      <c r="E1773" s="60"/>
      <c r="F1773" s="43" t="s">
        <v>4040</v>
      </c>
      <c r="G1773" s="87">
        <v>42535</v>
      </c>
      <c r="H1773" s="55">
        <v>42535</v>
      </c>
      <c r="I1773" s="68">
        <v>88.89</v>
      </c>
      <c r="J1773" s="204">
        <v>106.67</v>
      </c>
      <c r="K1773" s="204"/>
      <c r="L1773" s="43" t="s">
        <v>727</v>
      </c>
      <c r="M1773" s="59">
        <v>42582</v>
      </c>
      <c r="N1773" s="55">
        <v>42606</v>
      </c>
      <c r="O1773" s="313" t="s">
        <v>4059</v>
      </c>
      <c r="P1773" s="43"/>
      <c r="Q1773" s="43"/>
      <c r="R1773" s="43"/>
      <c r="S1773" s="43"/>
      <c r="T1773" s="43" t="s">
        <v>1</v>
      </c>
    </row>
    <row r="1774" spans="1:21" ht="30" hidden="1" customHeight="1" x14ac:dyDescent="0.25">
      <c r="A1774" s="74">
        <v>1762</v>
      </c>
      <c r="B1774" s="74" t="s">
        <v>4060</v>
      </c>
      <c r="C1774" s="43">
        <v>315226</v>
      </c>
      <c r="D1774" s="529"/>
      <c r="E1774" s="60"/>
      <c r="F1774" s="43" t="s">
        <v>4061</v>
      </c>
      <c r="G1774" s="87">
        <v>42535</v>
      </c>
      <c r="H1774" s="55">
        <v>42535</v>
      </c>
      <c r="I1774" s="68">
        <v>188</v>
      </c>
      <c r="J1774" s="204">
        <v>225.6</v>
      </c>
      <c r="K1774" s="204"/>
      <c r="L1774" s="43" t="s">
        <v>727</v>
      </c>
      <c r="M1774" s="59" t="s">
        <v>25</v>
      </c>
      <c r="N1774" s="55">
        <v>42536</v>
      </c>
      <c r="O1774" s="313" t="s">
        <v>4062</v>
      </c>
      <c r="P1774" s="43"/>
      <c r="Q1774" s="43"/>
      <c r="R1774" s="43"/>
      <c r="S1774" s="43"/>
      <c r="T1774" s="43"/>
    </row>
    <row r="1775" spans="1:21" ht="15" hidden="1" customHeight="1" x14ac:dyDescent="0.25">
      <c r="A1775" s="74">
        <v>1763</v>
      </c>
      <c r="B1775" s="74" t="s">
        <v>112</v>
      </c>
      <c r="C1775" s="43">
        <v>40</v>
      </c>
      <c r="D1775" s="529"/>
      <c r="E1775" s="60"/>
      <c r="F1775" s="43" t="s">
        <v>4063</v>
      </c>
      <c r="G1775" s="87">
        <v>42535</v>
      </c>
      <c r="H1775" s="55">
        <v>42535</v>
      </c>
      <c r="I1775" s="68">
        <v>2760</v>
      </c>
      <c r="J1775" s="204">
        <v>2760</v>
      </c>
      <c r="K1775" s="204"/>
      <c r="L1775" s="43" t="s">
        <v>727</v>
      </c>
      <c r="M1775" s="59">
        <v>42551</v>
      </c>
      <c r="N1775" s="55">
        <v>42571</v>
      </c>
      <c r="O1775" s="313" t="s">
        <v>4064</v>
      </c>
      <c r="P1775" s="43"/>
      <c r="Q1775" s="43"/>
      <c r="R1775" s="43"/>
      <c r="S1775" s="43"/>
      <c r="T1775" s="43" t="s">
        <v>1</v>
      </c>
    </row>
    <row r="1776" spans="1:21" ht="15" hidden="1" customHeight="1" x14ac:dyDescent="0.25">
      <c r="A1776" s="74">
        <v>1764</v>
      </c>
      <c r="B1776" s="74" t="s">
        <v>1394</v>
      </c>
      <c r="C1776" s="43" t="s">
        <v>4065</v>
      </c>
      <c r="D1776" s="529"/>
      <c r="E1776" s="60"/>
      <c r="F1776" s="43" t="s">
        <v>4068</v>
      </c>
      <c r="G1776" s="87">
        <v>42531</v>
      </c>
      <c r="H1776" s="55">
        <v>42531</v>
      </c>
      <c r="I1776" s="68">
        <v>10797.5</v>
      </c>
      <c r="J1776" s="205">
        <v>10797.5</v>
      </c>
      <c r="K1776" s="205"/>
      <c r="L1776" s="43" t="s">
        <v>727</v>
      </c>
      <c r="M1776" s="59">
        <v>42566</v>
      </c>
      <c r="N1776" s="55">
        <v>42622</v>
      </c>
      <c r="O1776" s="313" t="s">
        <v>4074</v>
      </c>
      <c r="P1776" s="43"/>
      <c r="Q1776" s="43"/>
      <c r="R1776" s="43"/>
      <c r="S1776" s="43"/>
      <c r="T1776" s="43"/>
      <c r="U1776" s="66" t="s">
        <v>1</v>
      </c>
    </row>
    <row r="1777" spans="1:21" ht="15" hidden="1" customHeight="1" x14ac:dyDescent="0.25">
      <c r="A1777" s="74">
        <v>1765</v>
      </c>
      <c r="B1777" s="74" t="s">
        <v>1394</v>
      </c>
      <c r="C1777" s="43" t="s">
        <v>4066</v>
      </c>
      <c r="D1777" s="529"/>
      <c r="E1777" s="60"/>
      <c r="F1777" s="43" t="s">
        <v>4069</v>
      </c>
      <c r="G1777" s="87">
        <v>42531</v>
      </c>
      <c r="H1777" s="55">
        <v>42531</v>
      </c>
      <c r="I1777" s="68">
        <v>0</v>
      </c>
      <c r="J1777" s="205">
        <v>0</v>
      </c>
      <c r="K1777" s="205"/>
      <c r="L1777" s="43" t="s">
        <v>3391</v>
      </c>
      <c r="M1777" s="59" t="s">
        <v>3391</v>
      </c>
      <c r="N1777" s="55" t="s">
        <v>3391</v>
      </c>
      <c r="O1777" s="313" t="s">
        <v>4075</v>
      </c>
      <c r="P1777" s="43"/>
      <c r="Q1777" s="43"/>
      <c r="R1777" s="43"/>
      <c r="S1777" s="43"/>
      <c r="T1777" s="43"/>
      <c r="U1777" s="66" t="s">
        <v>1</v>
      </c>
    </row>
    <row r="1778" spans="1:21" ht="15" hidden="1" customHeight="1" x14ac:dyDescent="0.25">
      <c r="A1778" s="74">
        <v>1766</v>
      </c>
      <c r="B1778" s="74" t="s">
        <v>1394</v>
      </c>
      <c r="C1778" s="43" t="s">
        <v>4067</v>
      </c>
      <c r="D1778" s="529"/>
      <c r="E1778" s="60"/>
      <c r="F1778" s="43" t="s">
        <v>4070</v>
      </c>
      <c r="G1778" s="87">
        <v>42531</v>
      </c>
      <c r="H1778" s="55">
        <v>42531</v>
      </c>
      <c r="I1778" s="68">
        <v>36.590000000000003</v>
      </c>
      <c r="J1778" s="205">
        <v>36.590000000000003</v>
      </c>
      <c r="K1778" s="205"/>
      <c r="L1778" s="43" t="s">
        <v>727</v>
      </c>
      <c r="M1778" s="59">
        <v>42566</v>
      </c>
      <c r="N1778" s="55">
        <v>42622</v>
      </c>
      <c r="O1778" s="313" t="s">
        <v>4076</v>
      </c>
      <c r="P1778" s="43"/>
      <c r="Q1778" s="43"/>
      <c r="R1778" s="43"/>
      <c r="S1778" s="43"/>
      <c r="T1778" s="43"/>
      <c r="U1778" s="66" t="s">
        <v>1</v>
      </c>
    </row>
    <row r="1779" spans="1:21" ht="15" hidden="1" customHeight="1" x14ac:dyDescent="0.25">
      <c r="A1779" s="74">
        <v>1767</v>
      </c>
      <c r="B1779" s="74" t="s">
        <v>1394</v>
      </c>
      <c r="C1779" s="43" t="s">
        <v>4065</v>
      </c>
      <c r="D1779" s="529"/>
      <c r="E1779" s="60"/>
      <c r="F1779" s="43" t="s">
        <v>4071</v>
      </c>
      <c r="G1779" s="87">
        <v>42531</v>
      </c>
      <c r="H1779" s="55">
        <v>42531</v>
      </c>
      <c r="I1779" s="68">
        <v>26199</v>
      </c>
      <c r="J1779" s="205">
        <v>26199</v>
      </c>
      <c r="K1779" s="205"/>
      <c r="L1779" s="43" t="s">
        <v>727</v>
      </c>
      <c r="M1779" s="59">
        <v>42566</v>
      </c>
      <c r="N1779" s="55">
        <v>42572</v>
      </c>
      <c r="O1779" s="313" t="s">
        <v>4077</v>
      </c>
      <c r="P1779" s="43"/>
      <c r="Q1779" s="43"/>
      <c r="R1779" s="43"/>
      <c r="S1779" s="43"/>
      <c r="T1779" s="43"/>
      <c r="U1779" s="66" t="s">
        <v>1</v>
      </c>
    </row>
    <row r="1780" spans="1:21" ht="15" hidden="1" customHeight="1" x14ac:dyDescent="0.25">
      <c r="A1780" s="74">
        <v>1768</v>
      </c>
      <c r="B1780" s="74" t="s">
        <v>1394</v>
      </c>
      <c r="C1780" s="43" t="s">
        <v>4066</v>
      </c>
      <c r="D1780" s="529"/>
      <c r="E1780" s="60"/>
      <c r="F1780" s="43" t="s">
        <v>4072</v>
      </c>
      <c r="G1780" s="87">
        <v>42531</v>
      </c>
      <c r="H1780" s="55">
        <v>42531</v>
      </c>
      <c r="I1780" s="68">
        <v>0</v>
      </c>
      <c r="J1780" s="205">
        <v>0</v>
      </c>
      <c r="K1780" s="205"/>
      <c r="L1780" s="43" t="s">
        <v>3391</v>
      </c>
      <c r="M1780" s="59" t="s">
        <v>3391</v>
      </c>
      <c r="N1780" s="55" t="s">
        <v>3391</v>
      </c>
      <c r="O1780" s="313" t="s">
        <v>4078</v>
      </c>
      <c r="P1780" s="43"/>
      <c r="Q1780" s="43"/>
      <c r="R1780" s="43"/>
      <c r="S1780" s="43"/>
      <c r="T1780" s="43"/>
      <c r="U1780" s="66" t="s">
        <v>1</v>
      </c>
    </row>
    <row r="1781" spans="1:21" ht="15" hidden="1" customHeight="1" x14ac:dyDescent="0.25">
      <c r="A1781" s="74">
        <v>1769</v>
      </c>
      <c r="B1781" s="74" t="s">
        <v>1394</v>
      </c>
      <c r="C1781" s="43" t="s">
        <v>4067</v>
      </c>
      <c r="D1781" s="529"/>
      <c r="E1781" s="60"/>
      <c r="F1781" s="43" t="s">
        <v>4073</v>
      </c>
      <c r="G1781" s="87">
        <v>42531</v>
      </c>
      <c r="H1781" s="55">
        <v>42531</v>
      </c>
      <c r="I1781" s="68">
        <v>74.23</v>
      </c>
      <c r="J1781" s="205">
        <v>74.23</v>
      </c>
      <c r="K1781" s="205"/>
      <c r="L1781" s="43" t="s">
        <v>727</v>
      </c>
      <c r="M1781" s="59">
        <v>42566</v>
      </c>
      <c r="N1781" s="55">
        <v>42622</v>
      </c>
      <c r="O1781" s="313" t="s">
        <v>4079</v>
      </c>
      <c r="P1781" s="43"/>
      <c r="Q1781" s="43"/>
      <c r="R1781" s="43"/>
      <c r="S1781" s="43"/>
      <c r="T1781" s="43"/>
      <c r="U1781" s="66" t="s">
        <v>1</v>
      </c>
    </row>
    <row r="1782" spans="1:21" ht="30" hidden="1" customHeight="1" x14ac:dyDescent="0.25">
      <c r="A1782" s="74">
        <v>1770</v>
      </c>
      <c r="B1782" s="74" t="s">
        <v>3726</v>
      </c>
      <c r="C1782" s="43">
        <v>16131</v>
      </c>
      <c r="D1782" s="529"/>
      <c r="E1782" s="60"/>
      <c r="F1782" s="43" t="s">
        <v>4080</v>
      </c>
      <c r="G1782" s="87">
        <v>42521</v>
      </c>
      <c r="H1782" s="55">
        <v>42521</v>
      </c>
      <c r="I1782" s="68">
        <v>2892</v>
      </c>
      <c r="J1782" s="204">
        <v>2892</v>
      </c>
      <c r="K1782" s="204"/>
      <c r="L1782" s="43" t="s">
        <v>727</v>
      </c>
      <c r="M1782" s="59">
        <v>42582</v>
      </c>
      <c r="N1782" s="55">
        <v>42688</v>
      </c>
      <c r="O1782" s="313" t="s">
        <v>4082</v>
      </c>
      <c r="P1782" s="43"/>
      <c r="Q1782" s="43"/>
      <c r="R1782" s="43"/>
      <c r="S1782" s="43"/>
      <c r="T1782" s="43"/>
      <c r="U1782" s="66" t="s">
        <v>1</v>
      </c>
    </row>
    <row r="1783" spans="1:21" ht="30" hidden="1" customHeight="1" x14ac:dyDescent="0.25">
      <c r="A1783" s="74">
        <v>1771</v>
      </c>
      <c r="B1783" s="74" t="s">
        <v>3726</v>
      </c>
      <c r="C1783" s="43">
        <v>16130</v>
      </c>
      <c r="D1783" s="529"/>
      <c r="E1783" s="60"/>
      <c r="F1783" s="43" t="s">
        <v>4081</v>
      </c>
      <c r="G1783" s="87">
        <v>42521</v>
      </c>
      <c r="H1783" s="55">
        <v>42521</v>
      </c>
      <c r="I1783" s="68">
        <v>17063.75</v>
      </c>
      <c r="J1783" s="204">
        <v>17063.75</v>
      </c>
      <c r="K1783" s="204"/>
      <c r="L1783" s="43" t="s">
        <v>28</v>
      </c>
      <c r="M1783" s="59">
        <v>42582</v>
      </c>
      <c r="N1783" s="55">
        <v>42688</v>
      </c>
      <c r="O1783" s="313" t="s">
        <v>4083</v>
      </c>
      <c r="P1783" s="43"/>
      <c r="Q1783" s="43"/>
      <c r="R1783" s="43"/>
      <c r="S1783" s="43"/>
      <c r="T1783" s="43"/>
      <c r="U1783" s="66" t="s">
        <v>1</v>
      </c>
    </row>
    <row r="1784" spans="1:21" ht="30" hidden="1" customHeight="1" x14ac:dyDescent="0.25">
      <c r="A1784" s="74">
        <v>1772</v>
      </c>
      <c r="B1784" s="74" t="s">
        <v>4152</v>
      </c>
      <c r="C1784" s="43" t="s">
        <v>4153</v>
      </c>
      <c r="D1784" s="529"/>
      <c r="E1784" s="60"/>
      <c r="F1784" s="43" t="s">
        <v>4155</v>
      </c>
      <c r="G1784" s="87">
        <v>42536</v>
      </c>
      <c r="H1784" s="55">
        <v>42536</v>
      </c>
      <c r="I1784" s="68">
        <v>1500</v>
      </c>
      <c r="J1784" s="204">
        <v>1500</v>
      </c>
      <c r="K1784" s="204"/>
      <c r="L1784" s="43" t="s">
        <v>727</v>
      </c>
      <c r="M1784" s="59">
        <v>42536</v>
      </c>
      <c r="N1784" s="55">
        <v>42538</v>
      </c>
      <c r="O1784" s="313" t="s">
        <v>4084</v>
      </c>
      <c r="P1784" s="43"/>
      <c r="Q1784" s="43"/>
      <c r="R1784" s="43"/>
      <c r="S1784" s="43"/>
      <c r="T1784" s="43"/>
    </row>
    <row r="1785" spans="1:21" ht="60" hidden="1" customHeight="1" x14ac:dyDescent="0.25">
      <c r="A1785" s="74">
        <v>1773</v>
      </c>
      <c r="B1785" s="74" t="s">
        <v>84</v>
      </c>
      <c r="C1785" s="43">
        <v>146788</v>
      </c>
      <c r="D1785" s="529"/>
      <c r="E1785" s="60"/>
      <c r="F1785" s="414" t="s">
        <v>4086</v>
      </c>
      <c r="G1785" s="87">
        <v>42538</v>
      </c>
      <c r="H1785" s="55">
        <v>42538</v>
      </c>
      <c r="I1785" s="137">
        <f>1.27561*J1785</f>
        <v>516.62204999999994</v>
      </c>
      <c r="J1785" s="208">
        <v>405</v>
      </c>
      <c r="K1785" s="208"/>
      <c r="L1785" s="43" t="s">
        <v>727</v>
      </c>
      <c r="M1785" s="59">
        <v>42566</v>
      </c>
      <c r="N1785" s="44">
        <v>42572</v>
      </c>
      <c r="O1785" s="313" t="s">
        <v>4085</v>
      </c>
      <c r="P1785" s="43"/>
      <c r="Q1785" s="43"/>
      <c r="R1785" s="43"/>
      <c r="S1785" s="43"/>
      <c r="T1785" s="43" t="s">
        <v>1</v>
      </c>
    </row>
    <row r="1786" spans="1:21" ht="30" hidden="1" customHeight="1" x14ac:dyDescent="0.25">
      <c r="A1786" s="74">
        <v>1774</v>
      </c>
      <c r="B1786" s="74" t="s">
        <v>36</v>
      </c>
      <c r="C1786" s="43" t="s">
        <v>4087</v>
      </c>
      <c r="D1786" s="529"/>
      <c r="E1786" s="60"/>
      <c r="F1786" s="43" t="s">
        <v>4088</v>
      </c>
      <c r="G1786" s="87">
        <v>42535</v>
      </c>
      <c r="H1786" s="55">
        <v>42535</v>
      </c>
      <c r="I1786" s="68">
        <v>96.01</v>
      </c>
      <c r="J1786" s="204">
        <v>107.21</v>
      </c>
      <c r="K1786" s="204"/>
      <c r="L1786" s="43" t="s">
        <v>34</v>
      </c>
      <c r="M1786" s="59">
        <v>42546</v>
      </c>
      <c r="N1786" s="55" t="s">
        <v>20</v>
      </c>
      <c r="O1786" s="313" t="s">
        <v>4089</v>
      </c>
      <c r="P1786" s="43"/>
      <c r="Q1786" s="43"/>
      <c r="R1786" s="43"/>
      <c r="S1786" s="43"/>
      <c r="T1786" s="43"/>
    </row>
    <row r="1787" spans="1:21" ht="15" hidden="1" customHeight="1" x14ac:dyDescent="0.25">
      <c r="A1787" s="74">
        <v>1775</v>
      </c>
      <c r="B1787" s="74" t="s">
        <v>36</v>
      </c>
      <c r="C1787" s="43" t="s">
        <v>4090</v>
      </c>
      <c r="D1787" s="529"/>
      <c r="E1787" s="60"/>
      <c r="F1787" s="43" t="s">
        <v>4091</v>
      </c>
      <c r="G1787" s="87">
        <v>42535</v>
      </c>
      <c r="H1787" s="55">
        <v>42535</v>
      </c>
      <c r="I1787" s="68">
        <v>2040.14</v>
      </c>
      <c r="J1787" s="204">
        <v>2448.17</v>
      </c>
      <c r="K1787" s="204"/>
      <c r="L1787" s="43" t="s">
        <v>34</v>
      </c>
      <c r="M1787" s="59">
        <v>42546</v>
      </c>
      <c r="N1787" s="55" t="s">
        <v>20</v>
      </c>
      <c r="O1787" s="313" t="s">
        <v>4092</v>
      </c>
      <c r="P1787" s="43"/>
      <c r="Q1787" s="43"/>
      <c r="R1787" s="43"/>
      <c r="S1787" s="43"/>
      <c r="T1787" s="43"/>
    </row>
    <row r="1788" spans="1:21" ht="30" hidden="1" customHeight="1" x14ac:dyDescent="0.25">
      <c r="A1788" s="378">
        <v>1776</v>
      </c>
      <c r="B1788" s="378" t="s">
        <v>90</v>
      </c>
      <c r="C1788" s="572" t="s">
        <v>4334</v>
      </c>
      <c r="D1788" s="601"/>
      <c r="E1788" s="325" t="s">
        <v>4335</v>
      </c>
      <c r="F1788" s="46" t="s">
        <v>4333</v>
      </c>
      <c r="G1788" s="478">
        <v>42460</v>
      </c>
      <c r="H1788" s="326">
        <v>42460</v>
      </c>
      <c r="I1788" s="388">
        <v>-84390</v>
      </c>
      <c r="J1788" s="443">
        <v>-84390</v>
      </c>
      <c r="K1788" s="443"/>
      <c r="L1788" s="46"/>
      <c r="M1788" s="46"/>
      <c r="N1788" s="326"/>
      <c r="O1788" s="327" t="s">
        <v>4336</v>
      </c>
      <c r="P1788" s="46"/>
      <c r="Q1788" s="46"/>
      <c r="R1788" s="46"/>
      <c r="S1788" s="46"/>
      <c r="T1788" s="46"/>
      <c r="U1788" s="66" t="s">
        <v>1</v>
      </c>
    </row>
    <row r="1789" spans="1:21" ht="15" hidden="1" customHeight="1" x14ac:dyDescent="0.25">
      <c r="A1789" s="74">
        <v>1777</v>
      </c>
      <c r="B1789" s="74" t="s">
        <v>39</v>
      </c>
      <c r="C1789" s="43" t="s">
        <v>4094</v>
      </c>
      <c r="D1789" s="529"/>
      <c r="E1789" s="60"/>
      <c r="F1789" s="43" t="s">
        <v>1715</v>
      </c>
      <c r="G1789" s="87">
        <v>42536</v>
      </c>
      <c r="H1789" s="55">
        <v>42536</v>
      </c>
      <c r="I1789" s="68">
        <v>515.83000000000004</v>
      </c>
      <c r="J1789" s="204">
        <v>614.41</v>
      </c>
      <c r="K1789" s="204"/>
      <c r="L1789" s="43" t="s">
        <v>34</v>
      </c>
      <c r="M1789" s="59">
        <v>42546</v>
      </c>
      <c r="N1789" s="55" t="s">
        <v>20</v>
      </c>
      <c r="O1789" s="313" t="s">
        <v>4095</v>
      </c>
      <c r="P1789" s="43"/>
      <c r="Q1789" s="43"/>
      <c r="R1789" s="43"/>
      <c r="S1789" s="43"/>
      <c r="T1789" s="43"/>
    </row>
    <row r="1790" spans="1:21" ht="15" hidden="1" customHeight="1" x14ac:dyDescent="0.25">
      <c r="A1790" s="465">
        <v>1778</v>
      </c>
      <c r="B1790" s="465" t="s">
        <v>4096</v>
      </c>
      <c r="C1790" s="455"/>
      <c r="D1790" s="558"/>
      <c r="E1790" s="456"/>
      <c r="F1790" s="455" t="s">
        <v>4097</v>
      </c>
      <c r="G1790" s="482">
        <v>42536</v>
      </c>
      <c r="H1790" s="457">
        <v>42536</v>
      </c>
      <c r="I1790" s="487">
        <v>1000</v>
      </c>
      <c r="J1790" s="488">
        <v>1000</v>
      </c>
      <c r="K1790" s="488"/>
      <c r="L1790" s="455" t="s">
        <v>727</v>
      </c>
      <c r="M1790" s="458">
        <v>42551</v>
      </c>
      <c r="N1790" s="457">
        <v>42551</v>
      </c>
      <c r="O1790" s="459" t="s">
        <v>4098</v>
      </c>
      <c r="P1790" s="455"/>
      <c r="Q1790" s="455"/>
      <c r="R1790" s="455"/>
      <c r="S1790" s="455"/>
      <c r="T1790" s="455" t="s">
        <v>1</v>
      </c>
    </row>
    <row r="1791" spans="1:21" ht="15" hidden="1" customHeight="1" x14ac:dyDescent="0.25">
      <c r="A1791" s="74">
        <v>1779</v>
      </c>
      <c r="B1791" s="74" t="s">
        <v>36</v>
      </c>
      <c r="C1791" s="43">
        <v>48488159</v>
      </c>
      <c r="D1791" s="529"/>
      <c r="E1791" s="60"/>
      <c r="F1791" s="43" t="s">
        <v>4099</v>
      </c>
      <c r="G1791" s="87">
        <v>42521</v>
      </c>
      <c r="H1791" s="55">
        <v>42521</v>
      </c>
      <c r="I1791" s="68">
        <v>2142.2800000000002</v>
      </c>
      <c r="J1791" s="204">
        <v>2564.0300000000002</v>
      </c>
      <c r="K1791" s="204"/>
      <c r="L1791" s="43" t="s">
        <v>34</v>
      </c>
      <c r="M1791" s="59">
        <v>42551</v>
      </c>
      <c r="N1791" s="55" t="s">
        <v>20</v>
      </c>
      <c r="O1791" s="313" t="s">
        <v>4100</v>
      </c>
      <c r="P1791" s="43"/>
      <c r="Q1791" s="43"/>
      <c r="R1791" s="43"/>
      <c r="S1791" s="43"/>
      <c r="T1791" s="43"/>
    </row>
    <row r="1792" spans="1:21" ht="30" hidden="1" customHeight="1" x14ac:dyDescent="0.25">
      <c r="A1792" s="74">
        <v>1780</v>
      </c>
      <c r="B1792" s="74" t="s">
        <v>90</v>
      </c>
      <c r="C1792" s="43" t="s">
        <v>4330</v>
      </c>
      <c r="D1792" s="529"/>
      <c r="E1792" s="60"/>
      <c r="F1792" s="43" t="s">
        <v>3282</v>
      </c>
      <c r="G1792" s="87">
        <v>42551</v>
      </c>
      <c r="H1792" s="55">
        <v>42551</v>
      </c>
      <c r="I1792" s="68">
        <v>12142</v>
      </c>
      <c r="J1792" s="204">
        <v>14570.4</v>
      </c>
      <c r="K1792" s="204"/>
      <c r="L1792" s="43" t="s">
        <v>727</v>
      </c>
      <c r="M1792" s="59">
        <v>42628</v>
      </c>
      <c r="N1792" s="55">
        <v>42699</v>
      </c>
      <c r="O1792" s="313" t="s">
        <v>4331</v>
      </c>
      <c r="P1792" s="43"/>
      <c r="Q1792" s="43"/>
      <c r="R1792" s="43"/>
      <c r="S1792" s="43"/>
      <c r="T1792" s="43"/>
      <c r="U1792" s="66" t="s">
        <v>1</v>
      </c>
    </row>
    <row r="1793" spans="1:21" ht="60" hidden="1" customHeight="1" x14ac:dyDescent="0.25">
      <c r="A1793" s="74">
        <v>1781</v>
      </c>
      <c r="B1793" s="74" t="s">
        <v>84</v>
      </c>
      <c r="C1793" s="43">
        <v>146856</v>
      </c>
      <c r="D1793" s="529"/>
      <c r="E1793" s="60"/>
      <c r="F1793" s="414" t="s">
        <v>4101</v>
      </c>
      <c r="G1793" s="87">
        <v>42543</v>
      </c>
      <c r="H1793" s="55">
        <v>42543</v>
      </c>
      <c r="I1793" s="137">
        <f>1.27561*J1793</f>
        <v>503.86594999999994</v>
      </c>
      <c r="J1793" s="208">
        <v>395</v>
      </c>
      <c r="K1793" s="208"/>
      <c r="L1793" s="43" t="s">
        <v>727</v>
      </c>
      <c r="M1793" s="59">
        <v>42566</v>
      </c>
      <c r="N1793" s="44">
        <v>42572</v>
      </c>
      <c r="O1793" s="313" t="s">
        <v>4102</v>
      </c>
      <c r="P1793" s="43"/>
      <c r="Q1793" s="43"/>
      <c r="R1793" s="43"/>
      <c r="S1793" s="43"/>
      <c r="T1793" s="43" t="s">
        <v>1</v>
      </c>
    </row>
    <row r="1794" spans="1:21" s="69" customFormat="1" ht="75" hidden="1" customHeight="1" x14ac:dyDescent="0.25">
      <c r="A1794" s="74">
        <v>1782</v>
      </c>
      <c r="B1794" s="142" t="s">
        <v>3520</v>
      </c>
      <c r="C1794" s="62" t="s">
        <v>4165</v>
      </c>
      <c r="D1794" s="529"/>
      <c r="E1794" s="60"/>
      <c r="F1794" s="43" t="s">
        <v>4446</v>
      </c>
      <c r="G1794" s="87">
        <v>42549</v>
      </c>
      <c r="H1794" s="55">
        <v>42549</v>
      </c>
      <c r="I1794" s="68">
        <v>459.66</v>
      </c>
      <c r="J1794" s="411">
        <v>507.59</v>
      </c>
      <c r="K1794" s="411"/>
      <c r="L1794" s="43" t="s">
        <v>727</v>
      </c>
      <c r="M1794" s="59">
        <v>42551</v>
      </c>
      <c r="N1794" s="55">
        <v>42583</v>
      </c>
      <c r="O1794" s="313" t="s">
        <v>4171</v>
      </c>
      <c r="P1794" s="43"/>
      <c r="Q1794" s="49">
        <v>507.59</v>
      </c>
      <c r="R1794" s="49"/>
      <c r="S1794" s="43"/>
      <c r="T1794" s="43"/>
      <c r="U1794" s="552"/>
    </row>
    <row r="1795" spans="1:21" s="69" customFormat="1" ht="30" hidden="1" customHeight="1" x14ac:dyDescent="0.25">
      <c r="A1795" s="74">
        <v>1783</v>
      </c>
      <c r="B1795" s="74" t="s">
        <v>3520</v>
      </c>
      <c r="C1795" s="43" t="s">
        <v>4166</v>
      </c>
      <c r="D1795" s="529"/>
      <c r="E1795" s="60"/>
      <c r="F1795" s="43" t="s">
        <v>4167</v>
      </c>
      <c r="G1795" s="87">
        <v>42549</v>
      </c>
      <c r="H1795" s="55">
        <v>42549</v>
      </c>
      <c r="I1795" s="68">
        <v>743.33</v>
      </c>
      <c r="J1795" s="411">
        <v>802</v>
      </c>
      <c r="K1795" s="411"/>
      <c r="L1795" s="43" t="s">
        <v>727</v>
      </c>
      <c r="M1795" s="59">
        <v>42551</v>
      </c>
      <c r="N1795" s="55">
        <v>42571</v>
      </c>
      <c r="O1795" s="313" t="s">
        <v>4168</v>
      </c>
      <c r="P1795" s="49">
        <v>802</v>
      </c>
      <c r="Q1795" s="49"/>
      <c r="R1795" s="49"/>
      <c r="S1795" s="43"/>
      <c r="T1795" s="43"/>
      <c r="U1795" s="552"/>
    </row>
    <row r="1796" spans="1:21" ht="15" hidden="1" customHeight="1" x14ac:dyDescent="0.25">
      <c r="A1796" s="74">
        <v>1784</v>
      </c>
      <c r="B1796" s="74" t="s">
        <v>441</v>
      </c>
      <c r="C1796" s="43">
        <v>9560</v>
      </c>
      <c r="D1796" s="529"/>
      <c r="E1796" s="60"/>
      <c r="F1796" s="43" t="s">
        <v>4103</v>
      </c>
      <c r="G1796" s="87">
        <v>42520</v>
      </c>
      <c r="H1796" s="55">
        <v>42520</v>
      </c>
      <c r="I1796" s="68">
        <v>385.35</v>
      </c>
      <c r="J1796" s="204">
        <v>462.42</v>
      </c>
      <c r="K1796" s="204"/>
      <c r="L1796" s="43" t="s">
        <v>4628</v>
      </c>
      <c r="M1796" s="59" t="s">
        <v>25</v>
      </c>
      <c r="N1796" s="55">
        <v>42630</v>
      </c>
      <c r="O1796" s="313" t="s">
        <v>4104</v>
      </c>
      <c r="P1796" s="49">
        <v>462.42</v>
      </c>
      <c r="Q1796" s="49"/>
      <c r="R1796" s="49"/>
      <c r="S1796" s="43"/>
      <c r="T1796" s="43"/>
    </row>
    <row r="1797" spans="1:21" ht="15" hidden="1" customHeight="1" x14ac:dyDescent="0.25">
      <c r="A1797" s="74">
        <v>1785</v>
      </c>
      <c r="B1797" s="74" t="s">
        <v>441</v>
      </c>
      <c r="C1797" s="43">
        <v>9268</v>
      </c>
      <c r="D1797" s="529"/>
      <c r="E1797" s="60"/>
      <c r="F1797" s="43" t="s">
        <v>4105</v>
      </c>
      <c r="G1797" s="87">
        <v>42520</v>
      </c>
      <c r="H1797" s="55">
        <v>42520</v>
      </c>
      <c r="I1797" s="68">
        <v>385.35</v>
      </c>
      <c r="J1797" s="204">
        <v>462.42</v>
      </c>
      <c r="K1797" s="204"/>
      <c r="L1797" s="43" t="s">
        <v>727</v>
      </c>
      <c r="M1797" s="59" t="s">
        <v>25</v>
      </c>
      <c r="N1797" s="55">
        <v>42582</v>
      </c>
      <c r="O1797" s="313" t="s">
        <v>4106</v>
      </c>
      <c r="P1797" s="49">
        <v>462.42</v>
      </c>
      <c r="Q1797" s="49"/>
      <c r="R1797" s="49"/>
      <c r="S1797" s="43"/>
      <c r="T1797" s="43"/>
    </row>
    <row r="1798" spans="1:21" ht="30" hidden="1" customHeight="1" x14ac:dyDescent="0.25">
      <c r="A1798" s="74">
        <v>1786</v>
      </c>
      <c r="B1798" s="74" t="s">
        <v>1394</v>
      </c>
      <c r="C1798" s="43" t="s">
        <v>4111</v>
      </c>
      <c r="D1798" s="529"/>
      <c r="E1798" s="60"/>
      <c r="F1798" s="43" t="s">
        <v>4112</v>
      </c>
      <c r="G1798" s="87">
        <v>42548</v>
      </c>
      <c r="H1798" s="55">
        <v>42548</v>
      </c>
      <c r="I1798" s="68">
        <v>8023</v>
      </c>
      <c r="J1798" s="204">
        <v>8023</v>
      </c>
      <c r="K1798" s="204"/>
      <c r="L1798" s="43" t="s">
        <v>727</v>
      </c>
      <c r="M1798" s="59">
        <v>42582</v>
      </c>
      <c r="N1798" s="55">
        <v>42622</v>
      </c>
      <c r="O1798" s="313" t="s">
        <v>4113</v>
      </c>
      <c r="P1798" s="43"/>
      <c r="Q1798" s="43"/>
      <c r="R1798" s="43"/>
      <c r="S1798" s="43"/>
      <c r="T1798" s="43"/>
      <c r="U1798" s="66" t="s">
        <v>1</v>
      </c>
    </row>
    <row r="1799" spans="1:21" ht="30" hidden="1" customHeight="1" x14ac:dyDescent="0.25">
      <c r="A1799" s="74">
        <v>1787</v>
      </c>
      <c r="B1799" s="74" t="s">
        <v>1394</v>
      </c>
      <c r="C1799" s="43" t="s">
        <v>4111</v>
      </c>
      <c r="D1799" s="529"/>
      <c r="E1799" s="60"/>
      <c r="F1799" s="43" t="s">
        <v>4114</v>
      </c>
      <c r="G1799" s="87">
        <v>42548</v>
      </c>
      <c r="H1799" s="55">
        <v>42548</v>
      </c>
      <c r="I1799" s="68">
        <v>5734</v>
      </c>
      <c r="J1799" s="204">
        <v>5734</v>
      </c>
      <c r="K1799" s="204"/>
      <c r="L1799" s="43" t="s">
        <v>727</v>
      </c>
      <c r="M1799" s="59">
        <v>42582</v>
      </c>
      <c r="N1799" s="55">
        <v>42622</v>
      </c>
      <c r="O1799" s="313" t="s">
        <v>4115</v>
      </c>
      <c r="P1799" s="43"/>
      <c r="Q1799" s="43"/>
      <c r="R1799" s="43"/>
      <c r="S1799" s="43"/>
      <c r="T1799" s="43"/>
      <c r="U1799" s="66" t="s">
        <v>1</v>
      </c>
    </row>
    <row r="1800" spans="1:21" ht="15" hidden="1" customHeight="1" x14ac:dyDescent="0.25">
      <c r="A1800" s="74">
        <v>1788</v>
      </c>
      <c r="B1800" s="74" t="s">
        <v>3660</v>
      </c>
      <c r="C1800" s="43">
        <v>2016060002</v>
      </c>
      <c r="D1800" s="529"/>
      <c r="E1800" s="60"/>
      <c r="F1800" s="43" t="s">
        <v>4116</v>
      </c>
      <c r="G1800" s="87">
        <v>42548</v>
      </c>
      <c r="H1800" s="55">
        <v>42548</v>
      </c>
      <c r="I1800" s="68">
        <v>1500</v>
      </c>
      <c r="J1800" s="204">
        <v>1500</v>
      </c>
      <c r="K1800" s="204"/>
      <c r="L1800" s="43" t="s">
        <v>727</v>
      </c>
      <c r="M1800" s="59" t="s">
        <v>25</v>
      </c>
      <c r="N1800" s="55">
        <v>42587</v>
      </c>
      <c r="O1800" s="313" t="s">
        <v>4117</v>
      </c>
      <c r="P1800" s="43"/>
      <c r="Q1800" s="43"/>
      <c r="R1800" s="43"/>
      <c r="S1800" s="43"/>
      <c r="T1800" s="43" t="s">
        <v>1</v>
      </c>
    </row>
    <row r="1801" spans="1:21" ht="15" hidden="1" customHeight="1" x14ac:dyDescent="0.25">
      <c r="A1801" s="74">
        <v>1789</v>
      </c>
      <c r="B1801" s="74" t="s">
        <v>4118</v>
      </c>
      <c r="C1801" s="43" t="s">
        <v>4119</v>
      </c>
      <c r="D1801" s="529"/>
      <c r="E1801" s="60"/>
      <c r="F1801" s="43" t="s">
        <v>4120</v>
      </c>
      <c r="G1801" s="87">
        <v>42548</v>
      </c>
      <c r="H1801" s="55">
        <v>42548</v>
      </c>
      <c r="I1801" s="68">
        <v>1588</v>
      </c>
      <c r="J1801" s="204">
        <v>1588</v>
      </c>
      <c r="K1801" s="204"/>
      <c r="L1801" s="43" t="s">
        <v>727</v>
      </c>
      <c r="M1801" s="59">
        <v>42582</v>
      </c>
      <c r="N1801" s="55">
        <v>42619</v>
      </c>
      <c r="O1801" s="313" t="s">
        <v>4121</v>
      </c>
      <c r="P1801" s="43"/>
      <c r="Q1801" s="43"/>
      <c r="R1801" s="43"/>
      <c r="S1801" s="43"/>
      <c r="T1801" s="43" t="s">
        <v>1</v>
      </c>
    </row>
    <row r="1802" spans="1:21" ht="60" hidden="1" customHeight="1" x14ac:dyDescent="0.25">
      <c r="A1802" s="74">
        <v>1790</v>
      </c>
      <c r="B1802" s="74" t="s">
        <v>84</v>
      </c>
      <c r="C1802" s="43">
        <v>146882</v>
      </c>
      <c r="D1802" s="529"/>
      <c r="E1802" s="60"/>
      <c r="F1802" s="414" t="s">
        <v>4122</v>
      </c>
      <c r="G1802" s="87">
        <v>42544</v>
      </c>
      <c r="H1802" s="55">
        <v>42544</v>
      </c>
      <c r="I1802" s="137">
        <f>1.20197*J1802</f>
        <v>576.94560000000001</v>
      </c>
      <c r="J1802" s="208">
        <v>480</v>
      </c>
      <c r="K1802" s="208"/>
      <c r="L1802" s="43" t="s">
        <v>727</v>
      </c>
      <c r="M1802" s="59">
        <v>42566</v>
      </c>
      <c r="N1802" s="44">
        <v>42572</v>
      </c>
      <c r="O1802" s="313" t="s">
        <v>4123</v>
      </c>
      <c r="P1802" s="43"/>
      <c r="Q1802" s="43"/>
      <c r="R1802" s="43"/>
      <c r="S1802" s="43"/>
      <c r="T1802" s="43" t="s">
        <v>1</v>
      </c>
    </row>
    <row r="1803" spans="1:21" ht="15" hidden="1" customHeight="1" x14ac:dyDescent="0.25">
      <c r="A1803" s="74">
        <v>1791</v>
      </c>
      <c r="B1803" s="74" t="s">
        <v>1321</v>
      </c>
      <c r="C1803" s="43">
        <v>14</v>
      </c>
      <c r="D1803" s="529"/>
      <c r="E1803" s="60"/>
      <c r="F1803" s="43" t="s">
        <v>4124</v>
      </c>
      <c r="G1803" s="87">
        <v>42548</v>
      </c>
      <c r="H1803" s="55">
        <v>42548</v>
      </c>
      <c r="I1803" s="68">
        <v>6210</v>
      </c>
      <c r="J1803" s="204">
        <v>6210</v>
      </c>
      <c r="K1803" s="204"/>
      <c r="L1803" s="43" t="s">
        <v>727</v>
      </c>
      <c r="M1803" s="59">
        <v>42582</v>
      </c>
      <c r="N1803" s="55">
        <v>42569</v>
      </c>
      <c r="O1803" s="313" t="s">
        <v>4125</v>
      </c>
      <c r="P1803" s="43"/>
      <c r="Q1803" s="43"/>
      <c r="R1803" s="43"/>
      <c r="S1803" s="43"/>
      <c r="T1803" s="43" t="s">
        <v>1</v>
      </c>
    </row>
    <row r="1804" spans="1:21" ht="15" hidden="1" customHeight="1" x14ac:dyDescent="0.25">
      <c r="A1804" s="74">
        <v>1792</v>
      </c>
      <c r="B1804" s="74" t="s">
        <v>2490</v>
      </c>
      <c r="C1804" s="43" t="s">
        <v>4128</v>
      </c>
      <c r="D1804" s="529"/>
      <c r="E1804" s="60"/>
      <c r="F1804" s="43" t="s">
        <v>4129</v>
      </c>
      <c r="G1804" s="87">
        <v>42522</v>
      </c>
      <c r="H1804" s="55">
        <v>42522</v>
      </c>
      <c r="I1804" s="68">
        <v>12161</v>
      </c>
      <c r="J1804" s="204">
        <v>12161</v>
      </c>
      <c r="K1804" s="204"/>
      <c r="L1804" s="43" t="s">
        <v>727</v>
      </c>
      <c r="M1804" s="59">
        <v>42551</v>
      </c>
      <c r="N1804" s="55">
        <v>42551</v>
      </c>
      <c r="O1804" s="313" t="s">
        <v>4130</v>
      </c>
      <c r="P1804" s="43"/>
      <c r="Q1804" s="43"/>
      <c r="R1804" s="43"/>
      <c r="S1804" s="43"/>
      <c r="T1804" s="43"/>
    </row>
    <row r="1805" spans="1:21" ht="30" hidden="1" customHeight="1" x14ac:dyDescent="0.25">
      <c r="A1805" s="465">
        <v>1793</v>
      </c>
      <c r="B1805" s="465" t="s">
        <v>4131</v>
      </c>
      <c r="C1805" s="455" t="s">
        <v>4132</v>
      </c>
      <c r="D1805" s="558" t="s">
        <v>4147</v>
      </c>
      <c r="E1805" s="456"/>
      <c r="F1805" s="455" t="s">
        <v>4133</v>
      </c>
      <c r="G1805" s="482">
        <v>42530</v>
      </c>
      <c r="H1805" s="457">
        <v>42530</v>
      </c>
      <c r="I1805" s="461">
        <f>1.20554*J1805</f>
        <v>331.52350000000001</v>
      </c>
      <c r="J1805" s="557">
        <v>275</v>
      </c>
      <c r="K1805" s="557"/>
      <c r="L1805" s="455" t="s">
        <v>727</v>
      </c>
      <c r="M1805" s="458">
        <v>42551</v>
      </c>
      <c r="N1805" s="457">
        <v>42557</v>
      </c>
      <c r="O1805" s="459" t="s">
        <v>4134</v>
      </c>
      <c r="P1805" s="455"/>
      <c r="Q1805" s="455"/>
      <c r="R1805" s="455"/>
      <c r="S1805" s="455"/>
      <c r="T1805" s="455" t="s">
        <v>1</v>
      </c>
    </row>
    <row r="1806" spans="1:21" ht="15" hidden="1" customHeight="1" x14ac:dyDescent="0.25">
      <c r="A1806" s="74">
        <v>1794</v>
      </c>
      <c r="B1806" s="74" t="s">
        <v>67</v>
      </c>
      <c r="C1806" s="43">
        <v>7000058116</v>
      </c>
      <c r="D1806" s="529"/>
      <c r="E1806" s="60"/>
      <c r="F1806" s="43" t="s">
        <v>4135</v>
      </c>
      <c r="G1806" s="87">
        <v>42548</v>
      </c>
      <c r="H1806" s="55">
        <v>42548</v>
      </c>
      <c r="I1806" s="68">
        <v>0</v>
      </c>
      <c r="J1806" s="204">
        <v>0</v>
      </c>
      <c r="K1806" s="204"/>
      <c r="L1806" s="43" t="s">
        <v>3391</v>
      </c>
      <c r="M1806" s="59" t="s">
        <v>3391</v>
      </c>
      <c r="N1806" s="55" t="s">
        <v>3391</v>
      </c>
      <c r="O1806" s="313" t="s">
        <v>4136</v>
      </c>
      <c r="P1806" s="43"/>
      <c r="Q1806" s="43"/>
      <c r="R1806" s="43"/>
      <c r="S1806" s="43"/>
      <c r="T1806" s="43" t="s">
        <v>1</v>
      </c>
    </row>
    <row r="1807" spans="1:21" ht="15" hidden="1" customHeight="1" x14ac:dyDescent="0.25">
      <c r="A1807" s="74">
        <v>1795</v>
      </c>
      <c r="B1807" s="74" t="s">
        <v>67</v>
      </c>
      <c r="C1807" s="43">
        <v>7000055336</v>
      </c>
      <c r="D1807" s="529" t="s">
        <v>4137</v>
      </c>
      <c r="E1807" s="60"/>
      <c r="F1807" s="43" t="s">
        <v>4040</v>
      </c>
      <c r="G1807" s="87">
        <v>42537</v>
      </c>
      <c r="H1807" s="55">
        <v>42537</v>
      </c>
      <c r="I1807" s="68">
        <v>134.52000000000001</v>
      </c>
      <c r="J1807" s="204">
        <v>161.41999999999999</v>
      </c>
      <c r="K1807" s="204"/>
      <c r="L1807" s="43" t="s">
        <v>727</v>
      </c>
      <c r="M1807" s="59">
        <v>42613</v>
      </c>
      <c r="N1807" s="55">
        <v>42619</v>
      </c>
      <c r="O1807" s="313" t="s">
        <v>4138</v>
      </c>
      <c r="P1807" s="43"/>
      <c r="Q1807" s="43"/>
      <c r="R1807" s="43"/>
      <c r="S1807" s="43"/>
      <c r="T1807" s="43" t="s">
        <v>1</v>
      </c>
    </row>
    <row r="1808" spans="1:21" ht="15" hidden="1" customHeight="1" x14ac:dyDescent="0.25">
      <c r="A1808" s="74">
        <v>1796</v>
      </c>
      <c r="B1808" s="74" t="s">
        <v>67</v>
      </c>
      <c r="C1808" s="43">
        <v>7000056933</v>
      </c>
      <c r="D1808" s="529" t="s">
        <v>4139</v>
      </c>
      <c r="E1808" s="60"/>
      <c r="F1808" s="43" t="s">
        <v>4140</v>
      </c>
      <c r="G1808" s="87">
        <v>42543</v>
      </c>
      <c r="H1808" s="55">
        <v>42543</v>
      </c>
      <c r="I1808" s="68">
        <v>685.67</v>
      </c>
      <c r="J1808" s="204">
        <v>822.8</v>
      </c>
      <c r="K1808" s="204"/>
      <c r="L1808" s="43" t="s">
        <v>727</v>
      </c>
      <c r="M1808" s="59">
        <v>42613</v>
      </c>
      <c r="N1808" s="55">
        <v>42619</v>
      </c>
      <c r="O1808" s="313" t="s">
        <v>4141</v>
      </c>
      <c r="P1808" s="43"/>
      <c r="Q1808" s="43"/>
      <c r="R1808" s="43"/>
      <c r="S1808" s="43"/>
      <c r="T1808" s="43" t="s">
        <v>1</v>
      </c>
    </row>
    <row r="1809" spans="1:21" ht="15" hidden="1" customHeight="1" x14ac:dyDescent="0.25">
      <c r="A1809" s="74">
        <v>1797</v>
      </c>
      <c r="B1809" s="74" t="s">
        <v>67</v>
      </c>
      <c r="C1809" s="43">
        <v>7000056147</v>
      </c>
      <c r="D1809" s="529" t="s">
        <v>4177</v>
      </c>
      <c r="E1809" s="60"/>
      <c r="F1809" s="43" t="s">
        <v>4142</v>
      </c>
      <c r="G1809" s="87">
        <v>42541</v>
      </c>
      <c r="H1809" s="55">
        <v>42541</v>
      </c>
      <c r="I1809" s="68">
        <v>1656.78</v>
      </c>
      <c r="J1809" s="204">
        <v>1988.14</v>
      </c>
      <c r="K1809" s="204"/>
      <c r="L1809" s="43" t="s">
        <v>727</v>
      </c>
      <c r="M1809" s="59">
        <v>42613</v>
      </c>
      <c r="N1809" s="55">
        <v>42619</v>
      </c>
      <c r="O1809" s="313" t="s">
        <v>4143</v>
      </c>
      <c r="P1809" s="43"/>
      <c r="Q1809" s="43"/>
      <c r="R1809" s="43"/>
      <c r="S1809" s="43"/>
      <c r="T1809" s="43" t="s">
        <v>1</v>
      </c>
    </row>
    <row r="1810" spans="1:21" ht="15" hidden="1" customHeight="1" x14ac:dyDescent="0.25">
      <c r="A1810" s="74">
        <v>1798</v>
      </c>
      <c r="B1810" s="74" t="s">
        <v>67</v>
      </c>
      <c r="C1810" s="43">
        <v>7000056932</v>
      </c>
      <c r="D1810" s="529" t="s">
        <v>4144</v>
      </c>
      <c r="E1810" s="60"/>
      <c r="F1810" s="43" t="s">
        <v>4146</v>
      </c>
      <c r="G1810" s="87">
        <v>42543</v>
      </c>
      <c r="H1810" s="55">
        <v>42543</v>
      </c>
      <c r="I1810" s="68">
        <v>553.5</v>
      </c>
      <c r="J1810" s="204">
        <v>664.2</v>
      </c>
      <c r="K1810" s="204"/>
      <c r="L1810" s="43" t="s">
        <v>727</v>
      </c>
      <c r="M1810" s="59">
        <v>42613</v>
      </c>
      <c r="N1810" s="55">
        <v>42619</v>
      </c>
      <c r="O1810" s="313" t="s">
        <v>4145</v>
      </c>
      <c r="P1810" s="43"/>
      <c r="Q1810" s="43"/>
      <c r="R1810" s="43"/>
      <c r="S1810" s="43"/>
      <c r="T1810" s="43" t="s">
        <v>1</v>
      </c>
    </row>
    <row r="1811" spans="1:21" ht="15" hidden="1" customHeight="1" x14ac:dyDescent="0.25">
      <c r="A1811" s="74">
        <v>1799</v>
      </c>
      <c r="B1811" s="74" t="s">
        <v>3999</v>
      </c>
      <c r="C1811" s="43" t="s">
        <v>4148</v>
      </c>
      <c r="D1811" s="529"/>
      <c r="E1811" s="60"/>
      <c r="F1811" s="43" t="s">
        <v>4149</v>
      </c>
      <c r="G1811" s="87">
        <v>42549</v>
      </c>
      <c r="H1811" s="55">
        <v>42549</v>
      </c>
      <c r="I1811" s="68">
        <v>1355</v>
      </c>
      <c r="J1811" s="204">
        <v>1626</v>
      </c>
      <c r="K1811" s="204"/>
      <c r="L1811" s="43" t="s">
        <v>727</v>
      </c>
      <c r="M1811" s="59">
        <v>42582</v>
      </c>
      <c r="N1811" s="55">
        <v>42614</v>
      </c>
      <c r="O1811" s="313" t="s">
        <v>4150</v>
      </c>
      <c r="P1811" s="43"/>
      <c r="Q1811" s="43"/>
      <c r="R1811" s="43"/>
      <c r="S1811" s="43"/>
      <c r="T1811" s="43"/>
    </row>
    <row r="1812" spans="1:21" ht="30" hidden="1" customHeight="1" x14ac:dyDescent="0.25">
      <c r="A1812" s="74">
        <v>1800</v>
      </c>
      <c r="B1812" s="74" t="s">
        <v>4152</v>
      </c>
      <c r="C1812" s="43" t="s">
        <v>4093</v>
      </c>
      <c r="D1812" s="529"/>
      <c r="E1812" s="60"/>
      <c r="F1812" s="43" t="s">
        <v>4154</v>
      </c>
      <c r="G1812" s="87">
        <v>42475</v>
      </c>
      <c r="H1812" s="55">
        <v>42475</v>
      </c>
      <c r="I1812" s="68">
        <v>1633</v>
      </c>
      <c r="J1812" s="204">
        <v>1633</v>
      </c>
      <c r="K1812" s="204"/>
      <c r="L1812" s="43" t="s">
        <v>16</v>
      </c>
      <c r="M1812" s="59">
        <v>42475</v>
      </c>
      <c r="N1812" s="55">
        <v>42472</v>
      </c>
      <c r="O1812" s="313" t="s">
        <v>4156</v>
      </c>
      <c r="P1812" s="43"/>
      <c r="Q1812" s="43"/>
      <c r="R1812" s="43"/>
      <c r="S1812" s="43"/>
      <c r="T1812" s="43"/>
    </row>
    <row r="1813" spans="1:21" ht="45" hidden="1" customHeight="1" x14ac:dyDescent="0.25">
      <c r="A1813" s="378">
        <v>1801</v>
      </c>
      <c r="B1813" s="378" t="s">
        <v>448</v>
      </c>
      <c r="C1813" s="46">
        <v>55103213</v>
      </c>
      <c r="D1813" s="601"/>
      <c r="E1813" s="325" t="s">
        <v>206</v>
      </c>
      <c r="F1813" s="46" t="s">
        <v>4158</v>
      </c>
      <c r="G1813" s="478">
        <v>42243</v>
      </c>
      <c r="H1813" s="326">
        <v>42243</v>
      </c>
      <c r="I1813" s="388">
        <v>-871.36</v>
      </c>
      <c r="J1813" s="443">
        <v>-1042.1500000000001</v>
      </c>
      <c r="K1813" s="443"/>
      <c r="L1813" s="46" t="s">
        <v>3391</v>
      </c>
      <c r="M1813" s="409" t="s">
        <v>3391</v>
      </c>
      <c r="N1813" s="326">
        <v>42300</v>
      </c>
      <c r="O1813" s="327" t="s">
        <v>4163</v>
      </c>
      <c r="P1813" s="46"/>
      <c r="Q1813" s="46"/>
      <c r="R1813" s="46"/>
      <c r="S1813" s="46"/>
      <c r="T1813" s="46"/>
    </row>
    <row r="1814" spans="1:21" ht="75" hidden="1" customHeight="1" x14ac:dyDescent="0.25">
      <c r="A1814" s="378">
        <v>1802</v>
      </c>
      <c r="B1814" s="378" t="s">
        <v>448</v>
      </c>
      <c r="C1814" s="46">
        <v>55103220</v>
      </c>
      <c r="D1814" s="601"/>
      <c r="E1814" s="325" t="s">
        <v>206</v>
      </c>
      <c r="F1814" s="46" t="s">
        <v>4162</v>
      </c>
      <c r="G1814" s="478">
        <v>42243</v>
      </c>
      <c r="H1814" s="326">
        <v>42243</v>
      </c>
      <c r="I1814" s="388">
        <v>-2782.58</v>
      </c>
      <c r="J1814" s="443">
        <v>-3339.1</v>
      </c>
      <c r="K1814" s="443"/>
      <c r="L1814" s="46" t="s">
        <v>3391</v>
      </c>
      <c r="M1814" s="409" t="s">
        <v>3391</v>
      </c>
      <c r="N1814" s="409">
        <v>42384</v>
      </c>
      <c r="O1814" s="327" t="s">
        <v>4164</v>
      </c>
      <c r="P1814" s="46"/>
      <c r="Q1814" s="46"/>
      <c r="R1814" s="46"/>
      <c r="S1814" s="46"/>
      <c r="T1814" s="46"/>
    </row>
    <row r="1815" spans="1:21" ht="15" hidden="1" customHeight="1" x14ac:dyDescent="0.25">
      <c r="A1815" s="378">
        <v>1803</v>
      </c>
      <c r="B1815" s="378" t="s">
        <v>3520</v>
      </c>
      <c r="C1815" s="46" t="s">
        <v>4169</v>
      </c>
      <c r="D1815" s="601"/>
      <c r="E1815" s="325" t="s">
        <v>4169</v>
      </c>
      <c r="F1815" s="46" t="s">
        <v>4170</v>
      </c>
      <c r="G1815" s="478">
        <v>42551</v>
      </c>
      <c r="H1815" s="326">
        <v>42551</v>
      </c>
      <c r="I1815" s="388">
        <v>-110</v>
      </c>
      <c r="J1815" s="443">
        <v>-110</v>
      </c>
      <c r="K1815" s="443"/>
      <c r="L1815" s="131" t="s">
        <v>3391</v>
      </c>
      <c r="M1815" s="409" t="s">
        <v>3391</v>
      </c>
      <c r="N1815" s="326">
        <v>42583</v>
      </c>
      <c r="O1815" s="559"/>
      <c r="P1815" s="46"/>
      <c r="Q1815" s="46"/>
      <c r="R1815" s="46"/>
      <c r="S1815" s="46"/>
      <c r="T1815" s="46"/>
    </row>
    <row r="1816" spans="1:21" ht="30" hidden="1" customHeight="1" x14ac:dyDescent="0.25">
      <c r="A1816" s="74">
        <v>1804</v>
      </c>
      <c r="B1816" s="142" t="s">
        <v>3520</v>
      </c>
      <c r="C1816" s="62" t="s">
        <v>4172</v>
      </c>
      <c r="D1816" s="529"/>
      <c r="E1816" s="60"/>
      <c r="F1816" s="43" t="s">
        <v>4173</v>
      </c>
      <c r="G1816" s="87">
        <v>42549</v>
      </c>
      <c r="H1816" s="55">
        <v>42549</v>
      </c>
      <c r="I1816" s="68">
        <v>743.33</v>
      </c>
      <c r="J1816" s="204">
        <v>802</v>
      </c>
      <c r="K1816" s="204"/>
      <c r="L1816" s="43" t="s">
        <v>727</v>
      </c>
      <c r="M1816" s="59">
        <v>42551</v>
      </c>
      <c r="N1816" s="55">
        <v>42571</v>
      </c>
      <c r="O1816" s="313" t="s">
        <v>4174</v>
      </c>
      <c r="P1816" s="49">
        <v>802</v>
      </c>
      <c r="Q1816" s="49"/>
      <c r="R1816" s="49"/>
      <c r="S1816" s="43"/>
      <c r="T1816" s="43"/>
    </row>
    <row r="1817" spans="1:21" ht="15" hidden="1" customHeight="1" x14ac:dyDescent="0.25">
      <c r="A1817" s="74">
        <v>1805</v>
      </c>
      <c r="B1817" s="74" t="s">
        <v>67</v>
      </c>
      <c r="C1817" s="43">
        <v>7000058775</v>
      </c>
      <c r="D1817" s="529" t="s">
        <v>4175</v>
      </c>
      <c r="E1817" s="60"/>
      <c r="F1817" s="43" t="s">
        <v>4040</v>
      </c>
      <c r="G1817" s="87">
        <v>42551</v>
      </c>
      <c r="H1817" s="55">
        <v>42551</v>
      </c>
      <c r="I1817" s="68">
        <v>5</v>
      </c>
      <c r="J1817" s="204">
        <v>6</v>
      </c>
      <c r="K1817" s="204"/>
      <c r="L1817" s="43" t="s">
        <v>727</v>
      </c>
      <c r="M1817" s="59">
        <v>42613</v>
      </c>
      <c r="N1817" s="55">
        <v>42619</v>
      </c>
      <c r="O1817" s="313" t="s">
        <v>4176</v>
      </c>
      <c r="P1817" s="43"/>
      <c r="Q1817" s="43"/>
      <c r="R1817" s="43"/>
      <c r="S1817" s="43"/>
      <c r="T1817" s="43" t="s">
        <v>1</v>
      </c>
    </row>
    <row r="1818" spans="1:21" ht="15" hidden="1" customHeight="1" x14ac:dyDescent="0.25">
      <c r="A1818" s="74">
        <v>1806</v>
      </c>
      <c r="B1818" s="74" t="s">
        <v>67</v>
      </c>
      <c r="C1818" s="43">
        <v>7000058776</v>
      </c>
      <c r="D1818" s="529" t="s">
        <v>4178</v>
      </c>
      <c r="E1818" s="60"/>
      <c r="F1818" s="43" t="s">
        <v>4142</v>
      </c>
      <c r="G1818" s="87">
        <v>42551</v>
      </c>
      <c r="H1818" s="55">
        <v>42551</v>
      </c>
      <c r="I1818" s="68">
        <v>40</v>
      </c>
      <c r="J1818" s="204">
        <v>48</v>
      </c>
      <c r="K1818" s="204"/>
      <c r="L1818" s="43" t="s">
        <v>727</v>
      </c>
      <c r="M1818" s="59">
        <v>42613</v>
      </c>
      <c r="N1818" s="55">
        <v>42619</v>
      </c>
      <c r="O1818" s="313" t="s">
        <v>4179</v>
      </c>
      <c r="P1818" s="43"/>
      <c r="Q1818" s="43"/>
      <c r="R1818" s="43"/>
      <c r="S1818" s="43"/>
      <c r="T1818" s="43" t="s">
        <v>1</v>
      </c>
    </row>
    <row r="1819" spans="1:21" ht="15" hidden="1" customHeight="1" x14ac:dyDescent="0.25">
      <c r="A1819" s="74">
        <v>1807</v>
      </c>
      <c r="B1819" s="74" t="s">
        <v>163</v>
      </c>
      <c r="C1819" s="43" t="s">
        <v>4180</v>
      </c>
      <c r="D1819" s="529"/>
      <c r="E1819" s="60"/>
      <c r="F1819" s="43" t="s">
        <v>4181</v>
      </c>
      <c r="G1819" s="87">
        <v>42551</v>
      </c>
      <c r="H1819" s="55">
        <v>42551</v>
      </c>
      <c r="I1819" s="68">
        <v>2669.9</v>
      </c>
      <c r="J1819" s="204">
        <v>3202.89</v>
      </c>
      <c r="K1819" s="204"/>
      <c r="L1819" s="43" t="s">
        <v>727</v>
      </c>
      <c r="M1819" s="59">
        <v>42582</v>
      </c>
      <c r="N1819" s="55">
        <v>42684</v>
      </c>
      <c r="O1819" s="313" t="s">
        <v>4182</v>
      </c>
      <c r="P1819" s="43"/>
      <c r="Q1819" s="43"/>
      <c r="R1819" s="43"/>
      <c r="S1819" s="43"/>
      <c r="T1819" s="43" t="s">
        <v>1</v>
      </c>
    </row>
    <row r="1820" spans="1:21" ht="15" hidden="1" customHeight="1" x14ac:dyDescent="0.25">
      <c r="A1820" s="74">
        <v>1808</v>
      </c>
      <c r="B1820" s="74" t="s">
        <v>2747</v>
      </c>
      <c r="C1820" s="43">
        <v>35277</v>
      </c>
      <c r="D1820" s="529"/>
      <c r="E1820" s="60"/>
      <c r="F1820" s="43" t="s">
        <v>4183</v>
      </c>
      <c r="G1820" s="87">
        <v>42551</v>
      </c>
      <c r="H1820" s="55">
        <v>42551</v>
      </c>
      <c r="I1820" s="68">
        <v>2541.67</v>
      </c>
      <c r="J1820" s="204">
        <v>3050</v>
      </c>
      <c r="K1820" s="204"/>
      <c r="L1820" s="43" t="s">
        <v>727</v>
      </c>
      <c r="M1820" s="59">
        <v>42566</v>
      </c>
      <c r="N1820" s="55">
        <v>42684</v>
      </c>
      <c r="O1820" s="313" t="s">
        <v>4184</v>
      </c>
      <c r="P1820" s="43"/>
      <c r="Q1820" s="43"/>
      <c r="R1820" s="43"/>
      <c r="S1820" s="43"/>
      <c r="T1820" s="43" t="s">
        <v>1</v>
      </c>
    </row>
    <row r="1821" spans="1:21" ht="15" hidden="1" customHeight="1" x14ac:dyDescent="0.25">
      <c r="A1821" s="74">
        <v>1809</v>
      </c>
      <c r="B1821" s="74" t="s">
        <v>36</v>
      </c>
      <c r="C1821" s="43" t="s">
        <v>4185</v>
      </c>
      <c r="D1821" s="529"/>
      <c r="E1821" s="60"/>
      <c r="F1821" s="43" t="s">
        <v>4186</v>
      </c>
      <c r="G1821" s="87">
        <v>42552</v>
      </c>
      <c r="H1821" s="55">
        <v>42552</v>
      </c>
      <c r="I1821" s="68">
        <v>67.349999999999994</v>
      </c>
      <c r="J1821" s="204">
        <v>80.819999999999993</v>
      </c>
      <c r="K1821" s="204"/>
      <c r="L1821" s="43" t="s">
        <v>34</v>
      </c>
      <c r="M1821" s="59">
        <v>42552</v>
      </c>
      <c r="N1821" s="55" t="s">
        <v>20</v>
      </c>
      <c r="O1821" s="313" t="s">
        <v>4187</v>
      </c>
      <c r="P1821" s="43"/>
      <c r="Q1821" s="43"/>
      <c r="R1821" s="43"/>
      <c r="S1821" s="43"/>
      <c r="T1821" s="43"/>
    </row>
    <row r="1822" spans="1:21" s="69" customFormat="1" ht="30" hidden="1" customHeight="1" x14ac:dyDescent="0.25">
      <c r="A1822" s="74">
        <v>1810</v>
      </c>
      <c r="B1822" s="74" t="s">
        <v>4413</v>
      </c>
      <c r="C1822" s="43">
        <v>34122358</v>
      </c>
      <c r="D1822" s="529"/>
      <c r="E1822" s="60"/>
      <c r="F1822" s="43" t="s">
        <v>1591</v>
      </c>
      <c r="G1822" s="87">
        <v>42545</v>
      </c>
      <c r="H1822" s="55">
        <v>42545</v>
      </c>
      <c r="I1822" s="68">
        <v>1896.84</v>
      </c>
      <c r="J1822" s="204">
        <v>2276.21</v>
      </c>
      <c r="K1822" s="204"/>
      <c r="L1822" s="43"/>
      <c r="M1822" s="59">
        <v>42582</v>
      </c>
      <c r="N1822" s="55"/>
      <c r="O1822" s="313" t="s">
        <v>4188</v>
      </c>
      <c r="P1822" s="43"/>
      <c r="Q1822" s="43"/>
      <c r="R1822" s="43"/>
      <c r="S1822" s="43"/>
      <c r="T1822" s="43"/>
      <c r="U1822" s="552"/>
    </row>
    <row r="1823" spans="1:21" ht="30" hidden="1" customHeight="1" x14ac:dyDescent="0.25">
      <c r="A1823" s="74">
        <v>1811</v>
      </c>
      <c r="B1823" s="74" t="s">
        <v>2347</v>
      </c>
      <c r="C1823" s="43" t="s">
        <v>4189</v>
      </c>
      <c r="D1823" s="529" t="s">
        <v>4190</v>
      </c>
      <c r="E1823" s="60"/>
      <c r="F1823" s="43" t="s">
        <v>4191</v>
      </c>
      <c r="G1823" s="87">
        <v>42549</v>
      </c>
      <c r="H1823" s="55">
        <v>42549</v>
      </c>
      <c r="I1823" s="68">
        <v>192.01</v>
      </c>
      <c r="J1823" s="204">
        <v>230.41</v>
      </c>
      <c r="K1823" s="204"/>
      <c r="L1823" s="43" t="s">
        <v>727</v>
      </c>
      <c r="M1823" s="59">
        <v>42597</v>
      </c>
      <c r="N1823" s="55">
        <v>42618</v>
      </c>
      <c r="O1823" s="313" t="s">
        <v>4192</v>
      </c>
      <c r="P1823" s="43"/>
      <c r="Q1823" s="43"/>
      <c r="R1823" s="43"/>
      <c r="S1823" s="43"/>
      <c r="T1823" s="43" t="s">
        <v>1</v>
      </c>
    </row>
    <row r="1824" spans="1:21" ht="60" hidden="1" customHeight="1" x14ac:dyDescent="0.25">
      <c r="A1824" s="74">
        <v>1812</v>
      </c>
      <c r="B1824" s="74" t="s">
        <v>84</v>
      </c>
      <c r="C1824" s="43">
        <v>147038</v>
      </c>
      <c r="D1824" s="529"/>
      <c r="E1824" s="60"/>
      <c r="F1824" s="414" t="s">
        <v>4193</v>
      </c>
      <c r="G1824" s="87">
        <v>42552</v>
      </c>
      <c r="H1824" s="55">
        <v>42552</v>
      </c>
      <c r="I1824" s="137">
        <f>1.19387*J1824</f>
        <v>340.25295</v>
      </c>
      <c r="J1824" s="208">
        <v>285</v>
      </c>
      <c r="K1824" s="208"/>
      <c r="L1824" s="43" t="s">
        <v>28</v>
      </c>
      <c r="M1824" s="59">
        <v>42583</v>
      </c>
      <c r="N1824" s="44">
        <v>42622</v>
      </c>
      <c r="O1824" s="313" t="s">
        <v>4609</v>
      </c>
      <c r="P1824" s="43"/>
      <c r="Q1824" s="43"/>
      <c r="R1824" s="43"/>
      <c r="S1824" s="43"/>
      <c r="T1824" s="43" t="s">
        <v>1</v>
      </c>
    </row>
    <row r="1825" spans="1:21" ht="15" hidden="1" customHeight="1" x14ac:dyDescent="0.25">
      <c r="A1825" s="74">
        <v>1813</v>
      </c>
      <c r="B1825" s="74" t="s">
        <v>448</v>
      </c>
      <c r="C1825" s="43">
        <v>55765492</v>
      </c>
      <c r="D1825" s="529"/>
      <c r="E1825" s="60"/>
      <c r="F1825" s="43" t="s">
        <v>4194</v>
      </c>
      <c r="G1825" s="87">
        <v>42545</v>
      </c>
      <c r="H1825" s="55">
        <v>42545</v>
      </c>
      <c r="I1825" s="68">
        <v>760.15</v>
      </c>
      <c r="J1825" s="204">
        <v>889.11</v>
      </c>
      <c r="K1825" s="204"/>
      <c r="L1825" s="43" t="s">
        <v>34</v>
      </c>
      <c r="M1825" s="59">
        <v>42552</v>
      </c>
      <c r="N1825" s="55">
        <v>42552</v>
      </c>
      <c r="O1825" s="313" t="s">
        <v>4195</v>
      </c>
      <c r="P1825" s="43"/>
      <c r="Q1825" s="43"/>
      <c r="R1825" s="43"/>
      <c r="S1825" s="43"/>
      <c r="T1825" s="43"/>
    </row>
    <row r="1826" spans="1:21" ht="15" hidden="1" customHeight="1" x14ac:dyDescent="0.25">
      <c r="A1826" s="74">
        <v>1814</v>
      </c>
      <c r="B1826" s="74" t="s">
        <v>427</v>
      </c>
      <c r="C1826" s="43" t="s">
        <v>4921</v>
      </c>
      <c r="D1826" s="529"/>
      <c r="E1826" s="60"/>
      <c r="F1826" s="43" t="s">
        <v>4196</v>
      </c>
      <c r="G1826" s="87">
        <v>42551</v>
      </c>
      <c r="H1826" s="55">
        <v>42551</v>
      </c>
      <c r="I1826" s="68">
        <v>147</v>
      </c>
      <c r="J1826" s="204">
        <v>176.4</v>
      </c>
      <c r="K1826" s="204"/>
      <c r="L1826" s="43" t="s">
        <v>727</v>
      </c>
      <c r="M1826" s="59">
        <v>42581</v>
      </c>
      <c r="N1826" s="55">
        <v>42682</v>
      </c>
      <c r="O1826" s="313" t="s">
        <v>4197</v>
      </c>
      <c r="P1826" s="43"/>
      <c r="Q1826" s="43"/>
      <c r="R1826" s="43"/>
      <c r="S1826" s="43"/>
      <c r="T1826" s="43"/>
    </row>
    <row r="1827" spans="1:21" ht="15" hidden="1" customHeight="1" x14ac:dyDescent="0.25">
      <c r="A1827" s="74">
        <v>1815</v>
      </c>
      <c r="B1827" s="74" t="s">
        <v>905</v>
      </c>
      <c r="C1827" s="43" t="s">
        <v>4960</v>
      </c>
      <c r="D1827" s="529"/>
      <c r="E1827" s="60"/>
      <c r="F1827" s="43" t="s">
        <v>4198</v>
      </c>
      <c r="G1827" s="87">
        <v>42551</v>
      </c>
      <c r="H1827" s="55">
        <v>42551</v>
      </c>
      <c r="I1827" s="68">
        <v>92.45</v>
      </c>
      <c r="J1827" s="204">
        <v>110.94</v>
      </c>
      <c r="K1827" s="204"/>
      <c r="L1827" s="43" t="s">
        <v>727</v>
      </c>
      <c r="M1827" s="59">
        <v>42612</v>
      </c>
      <c r="N1827" s="55">
        <v>42684</v>
      </c>
      <c r="O1827" s="313" t="s">
        <v>4199</v>
      </c>
      <c r="P1827" s="43"/>
      <c r="Q1827" s="43"/>
      <c r="R1827" s="43"/>
      <c r="S1827" s="43"/>
      <c r="T1827" s="43"/>
    </row>
    <row r="1828" spans="1:21" ht="30" hidden="1" customHeight="1" x14ac:dyDescent="0.25">
      <c r="A1828" s="74">
        <v>1816</v>
      </c>
      <c r="B1828" s="74" t="s">
        <v>48</v>
      </c>
      <c r="C1828" s="43">
        <v>5226</v>
      </c>
      <c r="D1828" s="529"/>
      <c r="E1828" s="60"/>
      <c r="F1828" s="43" t="s">
        <v>4202</v>
      </c>
      <c r="G1828" s="87">
        <v>42545</v>
      </c>
      <c r="H1828" s="55">
        <v>42545</v>
      </c>
      <c r="I1828" s="68">
        <v>108.17</v>
      </c>
      <c r="J1828" s="204">
        <v>118.9</v>
      </c>
      <c r="K1828" s="204"/>
      <c r="L1828" s="43" t="s">
        <v>727</v>
      </c>
      <c r="M1828" s="59">
        <v>42566</v>
      </c>
      <c r="N1828" s="55">
        <v>42582</v>
      </c>
      <c r="O1828" s="313" t="s">
        <v>4203</v>
      </c>
      <c r="P1828" s="43"/>
      <c r="Q1828" s="43"/>
      <c r="R1828" s="43"/>
      <c r="S1828" s="43"/>
      <c r="T1828" s="43" t="s">
        <v>1</v>
      </c>
    </row>
    <row r="1829" spans="1:21" ht="15" hidden="1" customHeight="1" x14ac:dyDescent="0.25">
      <c r="A1829" s="74">
        <v>1817</v>
      </c>
      <c r="B1829" s="74" t="s">
        <v>4204</v>
      </c>
      <c r="C1829" s="43">
        <v>160081</v>
      </c>
      <c r="D1829" s="529" t="s">
        <v>4205</v>
      </c>
      <c r="E1829" s="60"/>
      <c r="F1829" s="43" t="s">
        <v>4206</v>
      </c>
      <c r="G1829" s="87">
        <v>42555</v>
      </c>
      <c r="H1829" s="55">
        <v>42555</v>
      </c>
      <c r="I1829" s="68">
        <v>510</v>
      </c>
      <c r="J1829" s="204">
        <v>538.04999999999995</v>
      </c>
      <c r="K1829" s="204"/>
      <c r="L1829" s="43" t="s">
        <v>727</v>
      </c>
      <c r="M1829" s="59">
        <v>42566</v>
      </c>
      <c r="N1829" s="55">
        <v>42582</v>
      </c>
      <c r="O1829" s="313" t="s">
        <v>4207</v>
      </c>
      <c r="P1829" s="43"/>
      <c r="Q1829" s="43"/>
      <c r="R1829" s="43"/>
      <c r="S1829" s="43"/>
      <c r="T1829" s="43" t="s">
        <v>1</v>
      </c>
    </row>
    <row r="1830" spans="1:21" ht="15" hidden="1" customHeight="1" x14ac:dyDescent="0.25">
      <c r="A1830" s="74">
        <v>1818</v>
      </c>
      <c r="B1830" s="74" t="s">
        <v>4209</v>
      </c>
      <c r="C1830" s="43" t="s">
        <v>4210</v>
      </c>
      <c r="D1830" s="529" t="s">
        <v>4201</v>
      </c>
      <c r="E1830" s="60"/>
      <c r="F1830" s="43" t="s">
        <v>4211</v>
      </c>
      <c r="G1830" s="87">
        <v>42551</v>
      </c>
      <c r="H1830" s="55">
        <v>42551</v>
      </c>
      <c r="I1830" s="68">
        <v>83.65</v>
      </c>
      <c r="J1830" s="204">
        <v>100.38</v>
      </c>
      <c r="K1830" s="204"/>
      <c r="L1830" s="48" t="s">
        <v>3548</v>
      </c>
      <c r="M1830" s="59">
        <v>42582</v>
      </c>
      <c r="N1830" s="55">
        <v>42582</v>
      </c>
      <c r="O1830" s="313" t="s">
        <v>4212</v>
      </c>
      <c r="P1830" s="43"/>
      <c r="Q1830" s="43"/>
      <c r="R1830" s="43"/>
      <c r="S1830" s="43"/>
      <c r="T1830" s="43" t="s">
        <v>1</v>
      </c>
    </row>
    <row r="1831" spans="1:21" ht="15" hidden="1" customHeight="1" x14ac:dyDescent="0.25">
      <c r="A1831" s="74">
        <v>1819</v>
      </c>
      <c r="B1831" s="74" t="s">
        <v>500</v>
      </c>
      <c r="C1831" s="43" t="s">
        <v>4213</v>
      </c>
      <c r="D1831" s="529"/>
      <c r="E1831" s="60"/>
      <c r="F1831" s="43" t="s">
        <v>4214</v>
      </c>
      <c r="G1831" s="87">
        <v>42555</v>
      </c>
      <c r="H1831" s="55">
        <v>42555</v>
      </c>
      <c r="I1831" s="68">
        <v>2423.6999999999998</v>
      </c>
      <c r="J1831" s="204">
        <v>2908.44</v>
      </c>
      <c r="K1831" s="204"/>
      <c r="L1831" s="43" t="s">
        <v>727</v>
      </c>
      <c r="M1831" s="59" t="s">
        <v>1241</v>
      </c>
      <c r="N1831" s="55">
        <v>42727</v>
      </c>
      <c r="O1831" s="313" t="s">
        <v>4215</v>
      </c>
      <c r="P1831" s="43"/>
      <c r="Q1831" s="43"/>
      <c r="R1831" s="43"/>
      <c r="S1831" s="43"/>
      <c r="T1831" s="43"/>
    </row>
    <row r="1832" spans="1:21" ht="45" hidden="1" customHeight="1" x14ac:dyDescent="0.25">
      <c r="A1832" s="74">
        <v>1820</v>
      </c>
      <c r="B1832" s="74" t="s">
        <v>59</v>
      </c>
      <c r="C1832" s="43">
        <v>5810326570</v>
      </c>
      <c r="D1832" s="529" t="s">
        <v>4216</v>
      </c>
      <c r="E1832" s="60"/>
      <c r="F1832" s="43" t="s">
        <v>4217</v>
      </c>
      <c r="G1832" s="87">
        <v>42551</v>
      </c>
      <c r="H1832" s="55">
        <v>42551</v>
      </c>
      <c r="I1832" s="68">
        <v>564.78</v>
      </c>
      <c r="J1832" s="204">
        <v>677.74</v>
      </c>
      <c r="K1832" s="204"/>
      <c r="L1832" s="43" t="s">
        <v>727</v>
      </c>
      <c r="M1832" s="59">
        <v>42582</v>
      </c>
      <c r="N1832" s="55">
        <v>42606</v>
      </c>
      <c r="O1832" s="313" t="s">
        <v>4218</v>
      </c>
      <c r="P1832" s="43"/>
      <c r="Q1832" s="43"/>
      <c r="R1832" s="43"/>
      <c r="S1832" s="43"/>
      <c r="T1832" s="43"/>
    </row>
    <row r="1833" spans="1:21" ht="15" hidden="1" customHeight="1" x14ac:dyDescent="0.25">
      <c r="A1833" s="74">
        <v>1821</v>
      </c>
      <c r="B1833" s="74" t="s">
        <v>39</v>
      </c>
      <c r="C1833" s="43" t="s">
        <v>4424</v>
      </c>
      <c r="D1833" s="529"/>
      <c r="E1833" s="60"/>
      <c r="F1833" s="43" t="s">
        <v>1715</v>
      </c>
      <c r="G1833" s="87">
        <v>42551</v>
      </c>
      <c r="H1833" s="55">
        <v>42551</v>
      </c>
      <c r="I1833" s="68">
        <v>400.16</v>
      </c>
      <c r="J1833" s="204">
        <v>480.17</v>
      </c>
      <c r="K1833" s="204"/>
      <c r="L1833" s="43" t="s">
        <v>34</v>
      </c>
      <c r="M1833" s="59">
        <v>42561</v>
      </c>
      <c r="N1833" s="55" t="s">
        <v>20</v>
      </c>
      <c r="O1833" s="313" t="s">
        <v>4219</v>
      </c>
      <c r="P1833" s="43"/>
      <c r="Q1833" s="43"/>
      <c r="R1833" s="43"/>
      <c r="S1833" s="43"/>
      <c r="T1833" s="43"/>
    </row>
    <row r="1834" spans="1:21" ht="15" hidden="1" customHeight="1" x14ac:dyDescent="0.25">
      <c r="A1834" s="74">
        <v>1822</v>
      </c>
      <c r="B1834" s="74" t="s">
        <v>3492</v>
      </c>
      <c r="C1834" s="43">
        <v>5238</v>
      </c>
      <c r="D1834" s="529"/>
      <c r="E1834" s="60"/>
      <c r="F1834" s="43" t="s">
        <v>6205</v>
      </c>
      <c r="G1834" s="87">
        <v>42551</v>
      </c>
      <c r="H1834" s="55">
        <v>42551</v>
      </c>
      <c r="I1834" s="68">
        <v>15950</v>
      </c>
      <c r="J1834" s="204">
        <v>19140</v>
      </c>
      <c r="K1834" s="204"/>
      <c r="L1834" s="43" t="s">
        <v>727</v>
      </c>
      <c r="M1834" s="59">
        <v>42581</v>
      </c>
      <c r="N1834" s="55">
        <v>42614</v>
      </c>
      <c r="O1834" s="313" t="s">
        <v>4220</v>
      </c>
      <c r="P1834" s="43"/>
      <c r="Q1834" s="43"/>
      <c r="R1834" s="43"/>
      <c r="S1834" s="43"/>
      <c r="T1834" s="43"/>
      <c r="U1834" s="66" t="s">
        <v>1</v>
      </c>
    </row>
    <row r="1835" spans="1:21" ht="30" hidden="1" customHeight="1" x14ac:dyDescent="0.25">
      <c r="A1835" s="74">
        <v>1823</v>
      </c>
      <c r="B1835" s="74" t="s">
        <v>3492</v>
      </c>
      <c r="C1835" s="43">
        <v>5244</v>
      </c>
      <c r="D1835" s="529"/>
      <c r="E1835" s="60"/>
      <c r="F1835" s="43" t="s">
        <v>6234</v>
      </c>
      <c r="G1835" s="87">
        <v>42551</v>
      </c>
      <c r="H1835" s="55">
        <v>42551</v>
      </c>
      <c r="I1835" s="68">
        <v>17094</v>
      </c>
      <c r="J1835" s="204">
        <v>20512.8</v>
      </c>
      <c r="K1835" s="204"/>
      <c r="L1835" s="43" t="s">
        <v>727</v>
      </c>
      <c r="M1835" s="59">
        <v>42612</v>
      </c>
      <c r="N1835" s="55">
        <v>42651</v>
      </c>
      <c r="O1835" s="313" t="s">
        <v>4221</v>
      </c>
      <c r="P1835" s="43"/>
      <c r="Q1835" s="43"/>
      <c r="R1835" s="43"/>
      <c r="S1835" s="43"/>
      <c r="T1835" s="43"/>
      <c r="U1835" s="66" t="s">
        <v>1</v>
      </c>
    </row>
    <row r="1836" spans="1:21" ht="15" hidden="1" customHeight="1" x14ac:dyDescent="0.25">
      <c r="A1836" s="74">
        <v>1824</v>
      </c>
      <c r="B1836" s="74" t="s">
        <v>5950</v>
      </c>
      <c r="C1836" s="43">
        <v>1</v>
      </c>
      <c r="D1836" s="529"/>
      <c r="E1836" s="60"/>
      <c r="F1836" s="43" t="s">
        <v>4222</v>
      </c>
      <c r="G1836" s="87">
        <v>42553</v>
      </c>
      <c r="H1836" s="55">
        <v>42553</v>
      </c>
      <c r="I1836" s="68">
        <v>5000</v>
      </c>
      <c r="J1836" s="204">
        <v>5000</v>
      </c>
      <c r="K1836" s="204"/>
      <c r="L1836" s="43" t="s">
        <v>727</v>
      </c>
      <c r="M1836" s="59">
        <v>42582</v>
      </c>
      <c r="N1836" s="55">
        <v>42587</v>
      </c>
      <c r="O1836" s="313" t="s">
        <v>5951</v>
      </c>
      <c r="P1836" s="43"/>
      <c r="Q1836" s="43"/>
      <c r="R1836" s="43"/>
      <c r="S1836" s="43"/>
      <c r="T1836" s="43" t="s">
        <v>1</v>
      </c>
    </row>
    <row r="1837" spans="1:21" ht="45" hidden="1" customHeight="1" x14ac:dyDescent="0.25">
      <c r="A1837" s="74">
        <v>1825</v>
      </c>
      <c r="B1837" s="74" t="s">
        <v>4223</v>
      </c>
      <c r="C1837" s="43" t="s">
        <v>4224</v>
      </c>
      <c r="D1837" s="529"/>
      <c r="E1837" s="60"/>
      <c r="F1837" s="43" t="s">
        <v>4225</v>
      </c>
      <c r="G1837" s="87"/>
      <c r="H1837" s="55"/>
      <c r="I1837" s="68">
        <v>8548.1299999999992</v>
      </c>
      <c r="J1837" s="204">
        <v>8548.1299999999992</v>
      </c>
      <c r="K1837" s="204"/>
      <c r="L1837" s="43" t="s">
        <v>727</v>
      </c>
      <c r="M1837" s="59" t="s">
        <v>25</v>
      </c>
      <c r="N1837" s="55">
        <v>42557</v>
      </c>
      <c r="O1837" s="313" t="s">
        <v>4498</v>
      </c>
      <c r="P1837" s="43"/>
      <c r="Q1837" s="43"/>
      <c r="R1837" s="43"/>
      <c r="S1837" s="43"/>
      <c r="T1837" s="43"/>
    </row>
    <row r="1838" spans="1:21" ht="15" hidden="1" customHeight="1" x14ac:dyDescent="0.25">
      <c r="A1838" s="74">
        <v>1826</v>
      </c>
      <c r="B1838" s="74" t="s">
        <v>144</v>
      </c>
      <c r="C1838" s="43" t="s">
        <v>4230</v>
      </c>
      <c r="D1838" s="529"/>
      <c r="E1838" s="60"/>
      <c r="F1838" s="43" t="s">
        <v>4232</v>
      </c>
      <c r="G1838" s="87">
        <v>42549</v>
      </c>
      <c r="H1838" s="55">
        <v>42549</v>
      </c>
      <c r="I1838" s="68">
        <v>3920</v>
      </c>
      <c r="J1838" s="204">
        <v>3920</v>
      </c>
      <c r="K1838" s="98"/>
      <c r="L1838" s="43" t="s">
        <v>727</v>
      </c>
      <c r="M1838" s="59">
        <v>42582</v>
      </c>
      <c r="N1838" s="55">
        <v>42591</v>
      </c>
      <c r="O1838" s="313" t="s">
        <v>4233</v>
      </c>
      <c r="P1838" s="43"/>
      <c r="Q1838" s="43"/>
      <c r="R1838" s="43"/>
      <c r="S1838" s="43"/>
      <c r="T1838" s="43" t="s">
        <v>1</v>
      </c>
    </row>
    <row r="1839" spans="1:21" ht="15" hidden="1" customHeight="1" x14ac:dyDescent="0.25">
      <c r="A1839" s="74">
        <v>1827</v>
      </c>
      <c r="B1839" s="74" t="s">
        <v>144</v>
      </c>
      <c r="C1839" s="43" t="s">
        <v>4231</v>
      </c>
      <c r="D1839" s="529"/>
      <c r="E1839" s="60"/>
      <c r="F1839" s="43" t="s">
        <v>4235</v>
      </c>
      <c r="G1839" s="87">
        <v>42549</v>
      </c>
      <c r="H1839" s="55">
        <v>42549</v>
      </c>
      <c r="I1839" s="68">
        <v>2940</v>
      </c>
      <c r="J1839" s="204">
        <v>2940</v>
      </c>
      <c r="K1839" s="98"/>
      <c r="L1839" s="43" t="s">
        <v>727</v>
      </c>
      <c r="M1839" s="59">
        <v>42582</v>
      </c>
      <c r="N1839" s="55">
        <v>42634</v>
      </c>
      <c r="O1839" s="313" t="s">
        <v>4234</v>
      </c>
      <c r="P1839" s="43"/>
      <c r="Q1839" s="43"/>
      <c r="R1839" s="43"/>
      <c r="S1839" s="43"/>
      <c r="T1839" s="43" t="s">
        <v>1</v>
      </c>
    </row>
    <row r="1840" spans="1:21" ht="15" hidden="1" customHeight="1" x14ac:dyDescent="0.25">
      <c r="A1840" s="74">
        <v>1828</v>
      </c>
      <c r="B1840" s="74" t="s">
        <v>3361</v>
      </c>
      <c r="C1840" s="43" t="s">
        <v>4236</v>
      </c>
      <c r="D1840" s="529"/>
      <c r="E1840" s="60"/>
      <c r="F1840" s="43" t="s">
        <v>4237</v>
      </c>
      <c r="G1840" s="87">
        <v>42550</v>
      </c>
      <c r="H1840" s="55">
        <v>42550</v>
      </c>
      <c r="I1840" s="68">
        <v>22.9</v>
      </c>
      <c r="J1840" s="204">
        <v>27.48</v>
      </c>
      <c r="K1840" s="204"/>
      <c r="L1840" s="43" t="s">
        <v>34</v>
      </c>
      <c r="M1840" s="59">
        <v>42560</v>
      </c>
      <c r="N1840" s="55" t="s">
        <v>20</v>
      </c>
      <c r="O1840" s="313" t="s">
        <v>4238</v>
      </c>
      <c r="P1840" s="43"/>
      <c r="Q1840" s="43"/>
      <c r="R1840" s="43"/>
      <c r="S1840" s="43"/>
      <c r="T1840" s="43"/>
    </row>
    <row r="1841" spans="1:21" ht="45" hidden="1" customHeight="1" x14ac:dyDescent="0.25">
      <c r="A1841" s="74">
        <v>1829</v>
      </c>
      <c r="B1841" s="74" t="s">
        <v>1394</v>
      </c>
      <c r="C1841" s="43" t="s">
        <v>4239</v>
      </c>
      <c r="D1841" s="529"/>
      <c r="E1841" s="60"/>
      <c r="F1841" s="43" t="s">
        <v>4490</v>
      </c>
      <c r="G1841" s="87">
        <v>42555</v>
      </c>
      <c r="H1841" s="55">
        <v>42555</v>
      </c>
      <c r="I1841" s="137">
        <f>0.899901 *J1841</f>
        <v>32772.594617999996</v>
      </c>
      <c r="J1841" s="381">
        <v>36418</v>
      </c>
      <c r="K1841" s="381"/>
      <c r="L1841" s="43" t="s">
        <v>727</v>
      </c>
      <c r="M1841" s="59">
        <v>42613</v>
      </c>
      <c r="N1841" s="55">
        <v>42664</v>
      </c>
      <c r="O1841" s="313" t="s">
        <v>4240</v>
      </c>
      <c r="P1841" s="43"/>
      <c r="Q1841" s="43"/>
      <c r="R1841" s="43"/>
      <c r="S1841" s="43"/>
      <c r="T1841" s="43"/>
      <c r="U1841" s="66" t="s">
        <v>1</v>
      </c>
    </row>
    <row r="1842" spans="1:21" ht="15" hidden="1" customHeight="1" x14ac:dyDescent="0.25">
      <c r="A1842" s="74">
        <v>1830</v>
      </c>
      <c r="B1842" s="74" t="s">
        <v>514</v>
      </c>
      <c r="C1842" s="43">
        <v>3842511</v>
      </c>
      <c r="D1842" s="529"/>
      <c r="E1842" s="60"/>
      <c r="F1842" s="43" t="s">
        <v>4241</v>
      </c>
      <c r="G1842" s="87">
        <v>42549</v>
      </c>
      <c r="H1842" s="55">
        <v>42549</v>
      </c>
      <c r="I1842" s="68">
        <v>1947.7</v>
      </c>
      <c r="J1842" s="204">
        <v>1947.7</v>
      </c>
      <c r="K1842" s="204"/>
      <c r="L1842" s="43" t="s">
        <v>727</v>
      </c>
      <c r="M1842" s="59">
        <v>42566</v>
      </c>
      <c r="N1842" s="55">
        <v>42571</v>
      </c>
      <c r="O1842" s="313" t="s">
        <v>4242</v>
      </c>
      <c r="P1842" s="43"/>
      <c r="Q1842" s="43"/>
      <c r="R1842" s="43"/>
      <c r="S1842" s="43"/>
      <c r="T1842" s="43"/>
    </row>
    <row r="1843" spans="1:21" ht="15" hidden="1" customHeight="1" x14ac:dyDescent="0.25">
      <c r="A1843" s="74">
        <v>1831</v>
      </c>
      <c r="B1843" s="74" t="s">
        <v>67</v>
      </c>
      <c r="C1843" s="43">
        <v>7000061635</v>
      </c>
      <c r="D1843" s="529" t="s">
        <v>4358</v>
      </c>
      <c r="E1843" s="60"/>
      <c r="F1843" s="43" t="s">
        <v>4243</v>
      </c>
      <c r="G1843" s="87">
        <v>42557</v>
      </c>
      <c r="H1843" s="55">
        <v>42557</v>
      </c>
      <c r="I1843" s="68">
        <v>1306.82</v>
      </c>
      <c r="J1843" s="204">
        <v>1568.18</v>
      </c>
      <c r="K1843" s="204"/>
      <c r="L1843" s="43" t="s">
        <v>727</v>
      </c>
      <c r="M1843" s="59">
        <v>42613</v>
      </c>
      <c r="N1843" s="55">
        <v>42619</v>
      </c>
      <c r="O1843" s="313" t="s">
        <v>4244</v>
      </c>
      <c r="P1843" s="43"/>
      <c r="Q1843" s="43"/>
      <c r="R1843" s="43"/>
      <c r="S1843" s="43"/>
      <c r="T1843" s="43" t="s">
        <v>1</v>
      </c>
    </row>
    <row r="1844" spans="1:21" ht="30" hidden="1" customHeight="1" x14ac:dyDescent="0.25">
      <c r="A1844" s="74">
        <v>1832</v>
      </c>
      <c r="B1844" s="74" t="s">
        <v>3648</v>
      </c>
      <c r="C1844" s="43" t="s">
        <v>4245</v>
      </c>
      <c r="D1844" s="529"/>
      <c r="E1844" s="60"/>
      <c r="F1844" s="43" t="s">
        <v>4246</v>
      </c>
      <c r="G1844" s="87">
        <v>42551</v>
      </c>
      <c r="H1844" s="55">
        <v>42551</v>
      </c>
      <c r="I1844" s="68">
        <v>23635</v>
      </c>
      <c r="J1844" s="204">
        <v>23635</v>
      </c>
      <c r="K1844" s="204"/>
      <c r="L1844" s="43" t="s">
        <v>727</v>
      </c>
      <c r="M1844" s="59">
        <v>42582</v>
      </c>
      <c r="N1844" s="55">
        <v>42744</v>
      </c>
      <c r="O1844" s="313" t="s">
        <v>4247</v>
      </c>
      <c r="P1844" s="43"/>
      <c r="Q1844" s="43"/>
      <c r="R1844" s="43"/>
      <c r="S1844" s="43"/>
      <c r="T1844" s="43"/>
      <c r="U1844" s="66" t="s">
        <v>1</v>
      </c>
    </row>
    <row r="1845" spans="1:21" ht="15" hidden="1" customHeight="1" x14ac:dyDescent="0.25">
      <c r="A1845" s="74">
        <v>1833</v>
      </c>
      <c r="B1845" s="74" t="s">
        <v>3676</v>
      </c>
      <c r="C1845" s="43">
        <v>20160002</v>
      </c>
      <c r="D1845" s="529"/>
      <c r="E1845" s="60"/>
      <c r="F1845" s="43" t="s">
        <v>4248</v>
      </c>
      <c r="G1845" s="87">
        <v>42558</v>
      </c>
      <c r="H1845" s="55">
        <v>42558</v>
      </c>
      <c r="I1845" s="68">
        <v>5550</v>
      </c>
      <c r="J1845" s="411">
        <v>5550</v>
      </c>
      <c r="K1845" s="411"/>
      <c r="L1845" s="43" t="s">
        <v>727</v>
      </c>
      <c r="M1845" s="59" t="s">
        <v>1241</v>
      </c>
      <c r="N1845" s="55">
        <v>42569</v>
      </c>
      <c r="O1845" s="313" t="s">
        <v>4249</v>
      </c>
      <c r="P1845" s="43"/>
      <c r="Q1845" s="43"/>
      <c r="R1845" s="43"/>
      <c r="S1845" s="43"/>
      <c r="T1845" s="43" t="s">
        <v>1</v>
      </c>
    </row>
    <row r="1846" spans="1:21" ht="90" hidden="1" customHeight="1" x14ac:dyDescent="0.25">
      <c r="A1846" s="74">
        <v>1834</v>
      </c>
      <c r="B1846" s="74" t="s">
        <v>26</v>
      </c>
      <c r="C1846" s="146" t="s">
        <v>4250</v>
      </c>
      <c r="D1846" s="529"/>
      <c r="E1846" s="60"/>
      <c r="F1846" s="328" t="s">
        <v>4251</v>
      </c>
      <c r="G1846" s="87">
        <v>42552</v>
      </c>
      <c r="H1846" s="55">
        <v>42552</v>
      </c>
      <c r="I1846" s="68">
        <v>2574.77</v>
      </c>
      <c r="J1846" s="204">
        <v>2574.77</v>
      </c>
      <c r="K1846" s="204"/>
      <c r="L1846" s="43" t="s">
        <v>727</v>
      </c>
      <c r="M1846" s="59">
        <v>42592</v>
      </c>
      <c r="N1846" s="55">
        <v>42570</v>
      </c>
      <c r="O1846" s="313" t="s">
        <v>4252</v>
      </c>
      <c r="P1846" s="319">
        <v>2963.77</v>
      </c>
      <c r="Q1846" s="49">
        <v>213.9</v>
      </c>
      <c r="R1846" s="49"/>
      <c r="S1846" s="43"/>
      <c r="T1846" s="49">
        <f>77+107</f>
        <v>184</v>
      </c>
    </row>
    <row r="1847" spans="1:21" ht="15" hidden="1" customHeight="1" x14ac:dyDescent="0.25">
      <c r="A1847" s="74">
        <v>1835</v>
      </c>
      <c r="B1847" s="74" t="s">
        <v>69</v>
      </c>
      <c r="C1847" s="43" t="s">
        <v>4253</v>
      </c>
      <c r="D1847" s="529"/>
      <c r="E1847" s="60"/>
      <c r="F1847" s="43" t="s">
        <v>4254</v>
      </c>
      <c r="G1847" s="87">
        <v>42559</v>
      </c>
      <c r="H1847" s="55">
        <v>42559</v>
      </c>
      <c r="I1847" s="68">
        <v>129.6</v>
      </c>
      <c r="J1847" s="204">
        <v>155.52000000000001</v>
      </c>
      <c r="K1847" s="204"/>
      <c r="L1847" s="43" t="s">
        <v>727</v>
      </c>
      <c r="M1847" s="59">
        <v>42559</v>
      </c>
      <c r="N1847" s="55">
        <v>42563</v>
      </c>
      <c r="O1847" s="313" t="s">
        <v>4255</v>
      </c>
      <c r="P1847" s="43"/>
      <c r="Q1847" s="43"/>
      <c r="R1847" s="43"/>
      <c r="S1847" s="43"/>
      <c r="T1847" s="43"/>
    </row>
    <row r="1848" spans="1:21" ht="15" hidden="1" customHeight="1" x14ac:dyDescent="0.25">
      <c r="A1848" s="74">
        <v>1836</v>
      </c>
      <c r="B1848" s="74" t="s">
        <v>441</v>
      </c>
      <c r="C1848" s="43">
        <v>9708</v>
      </c>
      <c r="D1848" s="529"/>
      <c r="E1848" s="60"/>
      <c r="F1848" s="43" t="s">
        <v>4257</v>
      </c>
      <c r="G1848" s="87">
        <v>42555</v>
      </c>
      <c r="H1848" s="55">
        <v>42555</v>
      </c>
      <c r="I1848" s="68">
        <v>385.35</v>
      </c>
      <c r="J1848" s="204">
        <v>462.42</v>
      </c>
      <c r="K1848" s="204"/>
      <c r="L1848" s="43" t="s">
        <v>727</v>
      </c>
      <c r="M1848" s="59" t="s">
        <v>25</v>
      </c>
      <c r="N1848" s="55">
        <v>42696</v>
      </c>
      <c r="O1848" s="313" t="s">
        <v>4256</v>
      </c>
      <c r="P1848" s="49">
        <v>462.42</v>
      </c>
      <c r="Q1848" s="319"/>
      <c r="R1848" s="319"/>
      <c r="S1848" s="43"/>
      <c r="T1848" s="43"/>
    </row>
    <row r="1849" spans="1:21" ht="15" hidden="1" customHeight="1" x14ac:dyDescent="0.25">
      <c r="A1849" s="74">
        <v>1837</v>
      </c>
      <c r="B1849" s="74" t="s">
        <v>67</v>
      </c>
      <c r="C1849" s="43">
        <v>7000038810</v>
      </c>
      <c r="D1849" s="529" t="s">
        <v>4258</v>
      </c>
      <c r="E1849" s="60"/>
      <c r="F1849" s="43" t="s">
        <v>4259</v>
      </c>
      <c r="G1849" s="87">
        <v>42486</v>
      </c>
      <c r="H1849" s="55">
        <v>42486</v>
      </c>
      <c r="I1849" s="68">
        <v>196.5</v>
      </c>
      <c r="J1849" s="204">
        <v>235.8</v>
      </c>
      <c r="K1849" s="204"/>
      <c r="L1849" s="43" t="s">
        <v>727</v>
      </c>
      <c r="M1849" s="59">
        <v>42551</v>
      </c>
      <c r="N1849" s="55">
        <v>42563</v>
      </c>
      <c r="O1849" s="313" t="s">
        <v>4260</v>
      </c>
      <c r="P1849" s="43"/>
      <c r="Q1849" s="43"/>
      <c r="R1849" s="43"/>
      <c r="S1849" s="43"/>
      <c r="T1849" s="43" t="s">
        <v>1</v>
      </c>
    </row>
    <row r="1850" spans="1:21" ht="15" hidden="1" customHeight="1" x14ac:dyDescent="0.25">
      <c r="A1850" s="74">
        <v>1838</v>
      </c>
      <c r="B1850" s="74" t="s">
        <v>1408</v>
      </c>
      <c r="C1850" s="43" t="s">
        <v>4261</v>
      </c>
      <c r="D1850" s="529"/>
      <c r="E1850" s="60"/>
      <c r="F1850" s="43" t="s">
        <v>4262</v>
      </c>
      <c r="G1850" s="87">
        <v>42562</v>
      </c>
      <c r="H1850" s="55">
        <v>42562</v>
      </c>
      <c r="I1850" s="137">
        <f>0.899901 *J1850</f>
        <v>3163.6019655</v>
      </c>
      <c r="J1850" s="381">
        <v>3515.5</v>
      </c>
      <c r="K1850" s="381"/>
      <c r="L1850" s="43" t="s">
        <v>727</v>
      </c>
      <c r="M1850" s="59">
        <v>42582</v>
      </c>
      <c r="N1850" s="55">
        <v>42664</v>
      </c>
      <c r="O1850" s="313" t="s">
        <v>4263</v>
      </c>
      <c r="P1850" s="43"/>
      <c r="Q1850" s="43"/>
      <c r="R1850" s="43"/>
      <c r="S1850" s="43"/>
      <c r="T1850" s="43"/>
      <c r="U1850" s="66" t="s">
        <v>1</v>
      </c>
    </row>
    <row r="1851" spans="1:21" ht="15" customHeight="1" x14ac:dyDescent="0.25">
      <c r="A1851" s="118">
        <v>1839</v>
      </c>
      <c r="B1851" s="118"/>
      <c r="C1851" s="20"/>
      <c r="D1851" s="560"/>
      <c r="E1851" s="61"/>
      <c r="F1851" s="20"/>
      <c r="G1851" s="480">
        <v>42557</v>
      </c>
      <c r="H1851" s="54">
        <v>42557</v>
      </c>
      <c r="I1851" s="371">
        <v>4089</v>
      </c>
      <c r="J1851" s="209">
        <v>4089</v>
      </c>
      <c r="K1851" s="209"/>
      <c r="L1851" s="20" t="s">
        <v>28</v>
      </c>
      <c r="M1851" s="410">
        <v>42582</v>
      </c>
      <c r="N1851" s="54"/>
      <c r="O1851" s="314"/>
      <c r="P1851" s="20"/>
      <c r="Q1851" s="20"/>
      <c r="R1851" s="20"/>
      <c r="S1851" s="20"/>
      <c r="T1851" s="20"/>
      <c r="U1851" s="66" t="s">
        <v>1</v>
      </c>
    </row>
    <row r="1852" spans="1:21" ht="15" hidden="1" customHeight="1" x14ac:dyDescent="0.25">
      <c r="A1852" s="74">
        <v>1840</v>
      </c>
      <c r="B1852" s="74" t="s">
        <v>1665</v>
      </c>
      <c r="C1852" s="43" t="s">
        <v>4264</v>
      </c>
      <c r="D1852" s="529"/>
      <c r="E1852" s="60"/>
      <c r="F1852" s="43" t="s">
        <v>4265</v>
      </c>
      <c r="G1852" s="87">
        <v>42460</v>
      </c>
      <c r="H1852" s="55">
        <v>42460</v>
      </c>
      <c r="I1852" s="68">
        <v>23621</v>
      </c>
      <c r="J1852" s="204">
        <v>23621</v>
      </c>
      <c r="K1852" s="204"/>
      <c r="L1852" s="43" t="s">
        <v>727</v>
      </c>
      <c r="M1852" s="59">
        <v>42490</v>
      </c>
      <c r="N1852" s="55">
        <v>42563</v>
      </c>
      <c r="O1852" s="313" t="s">
        <v>4266</v>
      </c>
      <c r="P1852" s="43"/>
      <c r="Q1852" s="43"/>
      <c r="R1852" s="43"/>
      <c r="S1852" s="43"/>
      <c r="T1852" s="43"/>
    </row>
    <row r="1853" spans="1:21" ht="15" hidden="1" customHeight="1" x14ac:dyDescent="0.25">
      <c r="A1853" s="74">
        <v>1841</v>
      </c>
      <c r="B1853" s="74" t="s">
        <v>1665</v>
      </c>
      <c r="C1853" s="43" t="s">
        <v>4267</v>
      </c>
      <c r="D1853" s="529"/>
      <c r="E1853" s="60"/>
      <c r="F1853" s="43" t="s">
        <v>4268</v>
      </c>
      <c r="G1853" s="87">
        <v>42470</v>
      </c>
      <c r="H1853" s="55">
        <v>42470</v>
      </c>
      <c r="I1853" s="68">
        <v>8216</v>
      </c>
      <c r="J1853" s="204">
        <v>8216</v>
      </c>
      <c r="K1853" s="204"/>
      <c r="L1853" s="43" t="s">
        <v>727</v>
      </c>
      <c r="M1853" s="59">
        <v>42505</v>
      </c>
      <c r="N1853" s="55">
        <v>42563</v>
      </c>
      <c r="O1853" s="313" t="s">
        <v>4269</v>
      </c>
      <c r="P1853" s="43"/>
      <c r="Q1853" s="43"/>
      <c r="R1853" s="43"/>
      <c r="S1853" s="43"/>
      <c r="T1853" s="43"/>
    </row>
    <row r="1854" spans="1:21" ht="15" hidden="1" customHeight="1" x14ac:dyDescent="0.25">
      <c r="A1854" s="74">
        <v>1842</v>
      </c>
      <c r="B1854" s="74" t="s">
        <v>1665</v>
      </c>
      <c r="C1854" s="43" t="s">
        <v>4270</v>
      </c>
      <c r="D1854" s="529"/>
      <c r="E1854" s="60"/>
      <c r="F1854" s="43" t="s">
        <v>4271</v>
      </c>
      <c r="G1854" s="87">
        <v>42500</v>
      </c>
      <c r="H1854" s="55">
        <v>42500</v>
      </c>
      <c r="I1854" s="68">
        <v>28756</v>
      </c>
      <c r="J1854" s="204">
        <v>28756</v>
      </c>
      <c r="K1854" s="204"/>
      <c r="L1854" s="43" t="s">
        <v>727</v>
      </c>
      <c r="M1854" s="59">
        <v>42536</v>
      </c>
      <c r="N1854" s="55">
        <v>42614</v>
      </c>
      <c r="O1854" s="313" t="s">
        <v>4272</v>
      </c>
      <c r="P1854" s="43"/>
      <c r="Q1854" s="43"/>
      <c r="R1854" s="43"/>
      <c r="S1854" s="43"/>
      <c r="T1854" s="43"/>
      <c r="U1854" s="66" t="s">
        <v>1</v>
      </c>
    </row>
    <row r="1855" spans="1:21" ht="15" hidden="1" customHeight="1" x14ac:dyDescent="0.25">
      <c r="A1855" s="74">
        <v>1843</v>
      </c>
      <c r="B1855" s="74" t="s">
        <v>1665</v>
      </c>
      <c r="C1855" s="43" t="s">
        <v>4273</v>
      </c>
      <c r="D1855" s="529"/>
      <c r="E1855" s="60"/>
      <c r="F1855" s="43" t="s">
        <v>4274</v>
      </c>
      <c r="G1855" s="87">
        <v>42531</v>
      </c>
      <c r="H1855" s="55">
        <v>42531</v>
      </c>
      <c r="I1855" s="68">
        <v>10270</v>
      </c>
      <c r="J1855" s="204">
        <v>10270</v>
      </c>
      <c r="K1855" s="204"/>
      <c r="L1855" s="43" t="s">
        <v>727</v>
      </c>
      <c r="M1855" s="59">
        <v>42566</v>
      </c>
      <c r="N1855" s="55">
        <v>42684</v>
      </c>
      <c r="O1855" s="313" t="s">
        <v>4275</v>
      </c>
      <c r="P1855" s="43"/>
      <c r="Q1855" s="43"/>
      <c r="R1855" s="43"/>
      <c r="S1855" s="43"/>
      <c r="T1855" s="43"/>
      <c r="U1855" s="66" t="s">
        <v>1</v>
      </c>
    </row>
    <row r="1856" spans="1:21" ht="15" hidden="1" customHeight="1" x14ac:dyDescent="0.25">
      <c r="A1856" s="74">
        <v>1844</v>
      </c>
      <c r="B1856" s="74" t="s">
        <v>180</v>
      </c>
      <c r="C1856" s="43">
        <v>44579658</v>
      </c>
      <c r="D1856" s="529"/>
      <c r="E1856" s="60"/>
      <c r="F1856" s="43" t="s">
        <v>4276</v>
      </c>
      <c r="G1856" s="87">
        <v>42558</v>
      </c>
      <c r="H1856" s="55">
        <v>42558</v>
      </c>
      <c r="I1856" s="68">
        <v>418.02</v>
      </c>
      <c r="J1856" s="204">
        <v>439.09</v>
      </c>
      <c r="K1856" s="204"/>
      <c r="L1856" s="43" t="s">
        <v>34</v>
      </c>
      <c r="M1856" s="59">
        <v>42569</v>
      </c>
      <c r="N1856" s="55" t="s">
        <v>20</v>
      </c>
      <c r="O1856" s="313" t="s">
        <v>4464</v>
      </c>
      <c r="P1856" s="43"/>
      <c r="Q1856" s="43"/>
      <c r="R1856" s="43"/>
      <c r="S1856" s="43"/>
      <c r="T1856" s="43"/>
    </row>
    <row r="1857" spans="1:20" ht="30" hidden="1" customHeight="1" x14ac:dyDescent="0.25">
      <c r="A1857" s="74">
        <v>1845</v>
      </c>
      <c r="B1857" s="74" t="s">
        <v>6080</v>
      </c>
      <c r="C1857" s="43" t="s">
        <v>4277</v>
      </c>
      <c r="D1857" s="529"/>
      <c r="E1857" s="60"/>
      <c r="F1857" s="43" t="s">
        <v>4283</v>
      </c>
      <c r="G1857" s="87">
        <v>42551</v>
      </c>
      <c r="H1857" s="55">
        <v>42551</v>
      </c>
      <c r="I1857" s="68">
        <v>1428.99</v>
      </c>
      <c r="J1857" s="204">
        <v>1714.79</v>
      </c>
      <c r="K1857" s="204"/>
      <c r="L1857" s="43" t="s">
        <v>727</v>
      </c>
      <c r="M1857" s="59">
        <v>42581</v>
      </c>
      <c r="N1857" s="55">
        <v>42634</v>
      </c>
      <c r="O1857" s="313" t="s">
        <v>4278</v>
      </c>
      <c r="P1857" s="43"/>
      <c r="Q1857" s="43"/>
      <c r="R1857" s="43"/>
      <c r="S1857" s="43"/>
      <c r="T1857" s="43" t="s">
        <v>1</v>
      </c>
    </row>
    <row r="1858" spans="1:20" ht="30" hidden="1" customHeight="1" x14ac:dyDescent="0.25">
      <c r="A1858" s="74">
        <v>1846</v>
      </c>
      <c r="B1858" s="74" t="s">
        <v>6080</v>
      </c>
      <c r="C1858" s="43" t="s">
        <v>4279</v>
      </c>
      <c r="D1858" s="529"/>
      <c r="E1858" s="60"/>
      <c r="F1858" s="43" t="s">
        <v>4284</v>
      </c>
      <c r="G1858" s="87">
        <v>42551</v>
      </c>
      <c r="H1858" s="55">
        <v>42551</v>
      </c>
      <c r="I1858" s="68">
        <v>2381.65</v>
      </c>
      <c r="J1858" s="204">
        <v>2857.98</v>
      </c>
      <c r="K1858" s="204"/>
      <c r="L1858" s="43" t="s">
        <v>727</v>
      </c>
      <c r="M1858" s="59">
        <v>42581</v>
      </c>
      <c r="N1858" s="55">
        <v>42587</v>
      </c>
      <c r="O1858" s="313" t="s">
        <v>4285</v>
      </c>
      <c r="P1858" s="43"/>
      <c r="Q1858" s="43"/>
      <c r="R1858" s="43"/>
      <c r="S1858" s="43"/>
      <c r="T1858" s="43" t="s">
        <v>1</v>
      </c>
    </row>
    <row r="1859" spans="1:20" ht="30" hidden="1" customHeight="1" x14ac:dyDescent="0.25">
      <c r="A1859" s="74">
        <v>1847</v>
      </c>
      <c r="B1859" s="74" t="s">
        <v>6080</v>
      </c>
      <c r="C1859" s="43" t="s">
        <v>4280</v>
      </c>
      <c r="D1859" s="529"/>
      <c r="E1859" s="60"/>
      <c r="F1859" s="43" t="s">
        <v>4288</v>
      </c>
      <c r="G1859" s="87">
        <v>42551</v>
      </c>
      <c r="H1859" s="55">
        <v>42551</v>
      </c>
      <c r="I1859" s="68">
        <v>1181.55</v>
      </c>
      <c r="J1859" s="204">
        <v>1417.86</v>
      </c>
      <c r="K1859" s="204"/>
      <c r="L1859" s="43" t="s">
        <v>727</v>
      </c>
      <c r="M1859" s="59">
        <v>42581</v>
      </c>
      <c r="N1859" s="55">
        <v>42587</v>
      </c>
      <c r="O1859" s="313" t="s">
        <v>4286</v>
      </c>
      <c r="P1859" s="43"/>
      <c r="Q1859" s="43"/>
      <c r="R1859" s="43"/>
      <c r="S1859" s="43"/>
      <c r="T1859" s="43" t="s">
        <v>1</v>
      </c>
    </row>
    <row r="1860" spans="1:20" ht="30" hidden="1" customHeight="1" x14ac:dyDescent="0.25">
      <c r="A1860" s="74">
        <v>1848</v>
      </c>
      <c r="B1860" s="74" t="s">
        <v>6080</v>
      </c>
      <c r="C1860" s="43" t="s">
        <v>4281</v>
      </c>
      <c r="D1860" s="529"/>
      <c r="E1860" s="60"/>
      <c r="F1860" s="43" t="s">
        <v>4289</v>
      </c>
      <c r="G1860" s="87">
        <v>42551</v>
      </c>
      <c r="H1860" s="55">
        <v>42551</v>
      </c>
      <c r="I1860" s="68">
        <v>2141.63</v>
      </c>
      <c r="J1860" s="204">
        <v>2569.96</v>
      </c>
      <c r="K1860" s="204"/>
      <c r="L1860" s="43" t="s">
        <v>727</v>
      </c>
      <c r="M1860" s="59">
        <v>42581</v>
      </c>
      <c r="N1860" s="55">
        <v>42582</v>
      </c>
      <c r="O1860" s="313" t="s">
        <v>4287</v>
      </c>
      <c r="P1860" s="43"/>
      <c r="Q1860" s="43"/>
      <c r="R1860" s="43"/>
      <c r="S1860" s="43"/>
      <c r="T1860" s="43" t="s">
        <v>1</v>
      </c>
    </row>
    <row r="1861" spans="1:20" ht="15" hidden="1" customHeight="1" x14ac:dyDescent="0.25">
      <c r="A1861" s="74">
        <v>1849</v>
      </c>
      <c r="B1861" s="74" t="s">
        <v>3665</v>
      </c>
      <c r="C1861" s="43">
        <v>94</v>
      </c>
      <c r="D1861" s="529"/>
      <c r="E1861" s="60"/>
      <c r="F1861" s="43" t="s">
        <v>4290</v>
      </c>
      <c r="G1861" s="87">
        <v>42516</v>
      </c>
      <c r="H1861" s="55">
        <v>42516</v>
      </c>
      <c r="I1861" s="68">
        <v>704.8</v>
      </c>
      <c r="J1861" s="411">
        <v>704.8</v>
      </c>
      <c r="K1861" s="411"/>
      <c r="L1861" s="43" t="s">
        <v>727</v>
      </c>
      <c r="M1861" s="59" t="s">
        <v>1241</v>
      </c>
      <c r="N1861" s="55">
        <v>42569</v>
      </c>
      <c r="O1861" s="313" t="s">
        <v>4292</v>
      </c>
      <c r="P1861" s="43"/>
      <c r="Q1861" s="43"/>
      <c r="R1861" s="43"/>
      <c r="S1861" s="43"/>
      <c r="T1861" s="43" t="s">
        <v>1</v>
      </c>
    </row>
    <row r="1862" spans="1:20" ht="15" hidden="1" customHeight="1" x14ac:dyDescent="0.25">
      <c r="A1862" s="74">
        <v>1850</v>
      </c>
      <c r="B1862" s="74" t="s">
        <v>3665</v>
      </c>
      <c r="C1862" s="43">
        <v>101</v>
      </c>
      <c r="D1862" s="529"/>
      <c r="E1862" s="60"/>
      <c r="F1862" s="43" t="s">
        <v>4291</v>
      </c>
      <c r="G1862" s="87">
        <v>42564</v>
      </c>
      <c r="H1862" s="55">
        <v>42564</v>
      </c>
      <c r="I1862" s="68">
        <v>740</v>
      </c>
      <c r="J1862" s="204">
        <v>740</v>
      </c>
      <c r="K1862" s="204"/>
      <c r="L1862" s="43" t="s">
        <v>727</v>
      </c>
      <c r="M1862" s="59" t="s">
        <v>1241</v>
      </c>
      <c r="N1862" s="55">
        <v>42582</v>
      </c>
      <c r="O1862" s="313" t="s">
        <v>4293</v>
      </c>
      <c r="P1862" s="43"/>
      <c r="Q1862" s="43"/>
      <c r="R1862" s="43"/>
      <c r="S1862" s="43"/>
      <c r="T1862" s="43" t="s">
        <v>1</v>
      </c>
    </row>
    <row r="1863" spans="1:20" ht="15" hidden="1" customHeight="1" x14ac:dyDescent="0.25">
      <c r="A1863" s="74">
        <v>1851</v>
      </c>
      <c r="B1863" s="74" t="s">
        <v>748</v>
      </c>
      <c r="C1863" s="43" t="s">
        <v>4295</v>
      </c>
      <c r="D1863" s="529"/>
      <c r="E1863" s="60"/>
      <c r="F1863" s="43" t="s">
        <v>4296</v>
      </c>
      <c r="G1863" s="87">
        <v>42523</v>
      </c>
      <c r="H1863" s="55">
        <v>42523</v>
      </c>
      <c r="I1863" s="68">
        <v>40.5</v>
      </c>
      <c r="J1863" s="204">
        <v>48.6</v>
      </c>
      <c r="K1863" s="204"/>
      <c r="L1863" s="43" t="s">
        <v>727</v>
      </c>
      <c r="M1863" s="59" t="s">
        <v>1241</v>
      </c>
      <c r="N1863" s="55">
        <v>42571</v>
      </c>
      <c r="O1863" s="313" t="s">
        <v>4294</v>
      </c>
      <c r="P1863" s="43"/>
      <c r="Q1863" s="43"/>
      <c r="R1863" s="43"/>
      <c r="S1863" s="43"/>
      <c r="T1863" s="43"/>
    </row>
    <row r="1864" spans="1:20" ht="45" hidden="1" customHeight="1" x14ac:dyDescent="0.25">
      <c r="A1864" s="74">
        <v>1852</v>
      </c>
      <c r="B1864" s="74" t="s">
        <v>69</v>
      </c>
      <c r="C1864" s="43" t="s">
        <v>4384</v>
      </c>
      <c r="D1864" s="529"/>
      <c r="E1864" s="60"/>
      <c r="F1864" s="43" t="s">
        <v>4385</v>
      </c>
      <c r="G1864" s="87">
        <v>42564</v>
      </c>
      <c r="H1864" s="55">
        <v>42564</v>
      </c>
      <c r="I1864" s="68">
        <v>132.19999999999999</v>
      </c>
      <c r="J1864" s="204">
        <v>158.63999999999999</v>
      </c>
      <c r="K1864" s="204"/>
      <c r="L1864" s="43" t="s">
        <v>727</v>
      </c>
      <c r="M1864" s="59" t="s">
        <v>1241</v>
      </c>
      <c r="N1864" s="55">
        <v>42571</v>
      </c>
      <c r="O1864" s="313" t="s">
        <v>4383</v>
      </c>
      <c r="P1864" s="43"/>
      <c r="Q1864" s="43"/>
      <c r="R1864" s="43"/>
      <c r="S1864" s="43"/>
      <c r="T1864" s="43"/>
    </row>
    <row r="1865" spans="1:20" ht="15" hidden="1" customHeight="1" x14ac:dyDescent="0.25">
      <c r="A1865" s="74">
        <v>1853</v>
      </c>
      <c r="B1865" s="74" t="s">
        <v>1856</v>
      </c>
      <c r="C1865" s="43" t="s">
        <v>3179</v>
      </c>
      <c r="D1865" s="529"/>
      <c r="E1865" s="60"/>
      <c r="F1865" s="43" t="s">
        <v>4323</v>
      </c>
      <c r="G1865" s="87">
        <v>42544</v>
      </c>
      <c r="H1865" s="55">
        <v>42544</v>
      </c>
      <c r="I1865" s="68">
        <v>250</v>
      </c>
      <c r="J1865" s="204">
        <v>250</v>
      </c>
      <c r="K1865" s="204"/>
      <c r="L1865" s="43" t="s">
        <v>727</v>
      </c>
      <c r="M1865" s="59">
        <v>42582</v>
      </c>
      <c r="N1865" s="55">
        <v>42619</v>
      </c>
      <c r="O1865" s="313" t="s">
        <v>4324</v>
      </c>
      <c r="P1865" s="43"/>
      <c r="Q1865" s="43"/>
      <c r="R1865" s="43"/>
      <c r="S1865" s="43"/>
      <c r="T1865" s="43" t="s">
        <v>1</v>
      </c>
    </row>
    <row r="1866" spans="1:20" ht="15" hidden="1" customHeight="1" x14ac:dyDescent="0.25">
      <c r="A1866" s="74">
        <v>1854</v>
      </c>
      <c r="B1866" s="74" t="s">
        <v>39</v>
      </c>
      <c r="C1866" s="43" t="s">
        <v>4325</v>
      </c>
      <c r="D1866" s="529"/>
      <c r="E1866" s="60"/>
      <c r="F1866" s="43" t="s">
        <v>1715</v>
      </c>
      <c r="G1866" s="87">
        <v>42566</v>
      </c>
      <c r="H1866" s="55">
        <v>42566</v>
      </c>
      <c r="I1866" s="68">
        <v>328.24</v>
      </c>
      <c r="J1866" s="204">
        <v>393.88</v>
      </c>
      <c r="K1866" s="204"/>
      <c r="L1866" s="43" t="s">
        <v>34</v>
      </c>
      <c r="M1866" s="59">
        <v>42576</v>
      </c>
      <c r="N1866" s="55" t="s">
        <v>20</v>
      </c>
      <c r="O1866" s="313" t="s">
        <v>4326</v>
      </c>
      <c r="P1866" s="43"/>
      <c r="Q1866" s="43"/>
      <c r="R1866" s="43"/>
      <c r="S1866" s="43"/>
      <c r="T1866" s="43"/>
    </row>
    <row r="1867" spans="1:20" ht="15" hidden="1" customHeight="1" x14ac:dyDescent="0.25">
      <c r="A1867" s="74">
        <v>1855</v>
      </c>
      <c r="B1867" s="74" t="s">
        <v>84</v>
      </c>
      <c r="C1867" s="43">
        <v>147241</v>
      </c>
      <c r="D1867" s="529"/>
      <c r="E1867" s="60"/>
      <c r="F1867" s="43" t="s">
        <v>4427</v>
      </c>
      <c r="G1867" s="87">
        <v>42569</v>
      </c>
      <c r="H1867" s="55">
        <v>42569</v>
      </c>
      <c r="I1867" s="137">
        <f>1.19146*J1867</f>
        <v>23.8292</v>
      </c>
      <c r="J1867" s="208">
        <v>20</v>
      </c>
      <c r="K1867" s="208"/>
      <c r="L1867" s="43" t="s">
        <v>727</v>
      </c>
      <c r="M1867" s="59" t="s">
        <v>25</v>
      </c>
      <c r="N1867" s="44">
        <v>42712</v>
      </c>
      <c r="O1867" s="313" t="s">
        <v>5124</v>
      </c>
      <c r="P1867" s="43"/>
      <c r="Q1867" s="43"/>
      <c r="R1867" s="43"/>
      <c r="S1867" s="43"/>
      <c r="T1867" s="43" t="s">
        <v>1</v>
      </c>
    </row>
    <row r="1868" spans="1:20" ht="15" hidden="1" customHeight="1" x14ac:dyDescent="0.25">
      <c r="A1868" s="74">
        <v>1856</v>
      </c>
      <c r="B1868" s="74" t="s">
        <v>4329</v>
      </c>
      <c r="C1868" s="43" t="s">
        <v>4970</v>
      </c>
      <c r="D1868" s="529"/>
      <c r="E1868" s="60"/>
      <c r="F1868" s="43" t="s">
        <v>4327</v>
      </c>
      <c r="G1868" s="87">
        <v>42564</v>
      </c>
      <c r="H1868" s="55">
        <v>42564</v>
      </c>
      <c r="I1868" s="68">
        <v>103.86</v>
      </c>
      <c r="J1868" s="204">
        <v>124.63</v>
      </c>
      <c r="K1868" s="204"/>
      <c r="L1868" s="43" t="s">
        <v>727</v>
      </c>
      <c r="M1868" s="59">
        <v>42613</v>
      </c>
      <c r="N1868" s="55">
        <v>42690</v>
      </c>
      <c r="O1868" s="313" t="s">
        <v>4328</v>
      </c>
      <c r="P1868" s="43"/>
      <c r="Q1868" s="43"/>
      <c r="R1868" s="43"/>
      <c r="S1868" s="43"/>
      <c r="T1868" s="43"/>
    </row>
    <row r="1869" spans="1:20" ht="15" hidden="1" customHeight="1" x14ac:dyDescent="0.25">
      <c r="A1869" s="74">
        <v>1857</v>
      </c>
      <c r="B1869" s="74" t="s">
        <v>144</v>
      </c>
      <c r="C1869" s="43" t="s">
        <v>4337</v>
      </c>
      <c r="D1869" s="529"/>
      <c r="E1869" s="60"/>
      <c r="F1869" s="43" t="s">
        <v>4338</v>
      </c>
      <c r="G1869" s="87">
        <v>42556</v>
      </c>
      <c r="H1869" s="55">
        <v>42556</v>
      </c>
      <c r="I1869" s="68">
        <v>4900</v>
      </c>
      <c r="J1869" s="204">
        <v>4900</v>
      </c>
      <c r="K1869" s="98"/>
      <c r="L1869" s="43" t="s">
        <v>727</v>
      </c>
      <c r="M1869" s="59">
        <v>42597</v>
      </c>
      <c r="N1869" s="55">
        <v>42633</v>
      </c>
      <c r="O1869" s="313" t="s">
        <v>4339</v>
      </c>
      <c r="P1869" s="43"/>
      <c r="Q1869" s="43"/>
      <c r="R1869" s="43"/>
      <c r="S1869" s="43"/>
      <c r="T1869" s="43" t="s">
        <v>1</v>
      </c>
    </row>
    <row r="1870" spans="1:20" ht="15" hidden="1" customHeight="1" x14ac:dyDescent="0.25">
      <c r="A1870" s="74">
        <v>1858</v>
      </c>
      <c r="B1870" s="74" t="s">
        <v>5227</v>
      </c>
      <c r="C1870" s="43" t="s">
        <v>4340</v>
      </c>
      <c r="D1870" s="529"/>
      <c r="E1870" s="60"/>
      <c r="F1870" s="43" t="s">
        <v>4341</v>
      </c>
      <c r="G1870" s="87">
        <v>42552</v>
      </c>
      <c r="H1870" s="55">
        <v>42552</v>
      </c>
      <c r="I1870" s="68">
        <v>62.53</v>
      </c>
      <c r="J1870" s="204">
        <v>75.03</v>
      </c>
      <c r="K1870" s="204"/>
      <c r="L1870" s="43" t="s">
        <v>601</v>
      </c>
      <c r="M1870" s="59">
        <v>42558</v>
      </c>
      <c r="N1870" s="55" t="s">
        <v>20</v>
      </c>
      <c r="O1870" s="313" t="s">
        <v>4342</v>
      </c>
      <c r="P1870" s="43"/>
      <c r="Q1870" s="43"/>
      <c r="R1870" s="43"/>
      <c r="S1870" s="43"/>
      <c r="T1870" s="43"/>
    </row>
    <row r="1871" spans="1:20" ht="30" hidden="1" customHeight="1" x14ac:dyDescent="0.25">
      <c r="A1871" s="74">
        <v>1859</v>
      </c>
      <c r="B1871" s="74" t="s">
        <v>2347</v>
      </c>
      <c r="C1871" s="43" t="s">
        <v>4343</v>
      </c>
      <c r="D1871" s="529" t="s">
        <v>4344</v>
      </c>
      <c r="E1871" s="60"/>
      <c r="F1871" s="43" t="s">
        <v>4345</v>
      </c>
      <c r="G1871" s="87">
        <v>42559</v>
      </c>
      <c r="H1871" s="55">
        <v>42559</v>
      </c>
      <c r="I1871" s="68">
        <v>492.53</v>
      </c>
      <c r="J1871" s="204">
        <v>591.04</v>
      </c>
      <c r="K1871" s="204"/>
      <c r="L1871" s="43" t="s">
        <v>727</v>
      </c>
      <c r="M1871" s="59">
        <v>42628</v>
      </c>
      <c r="N1871" s="55">
        <v>42662</v>
      </c>
      <c r="O1871" s="313" t="s">
        <v>4346</v>
      </c>
      <c r="P1871" s="43"/>
      <c r="Q1871" s="43"/>
      <c r="R1871" s="43"/>
      <c r="S1871" s="43"/>
      <c r="T1871" s="43" t="s">
        <v>1</v>
      </c>
    </row>
    <row r="1872" spans="1:20" ht="30" hidden="1" customHeight="1" x14ac:dyDescent="0.25">
      <c r="A1872" s="74">
        <v>1860</v>
      </c>
      <c r="B1872" s="74" t="s">
        <v>36</v>
      </c>
      <c r="C1872" s="43" t="s">
        <v>4347</v>
      </c>
      <c r="D1872" s="529"/>
      <c r="E1872" s="60"/>
      <c r="F1872" s="43" t="s">
        <v>4504</v>
      </c>
      <c r="G1872" s="87">
        <v>42564</v>
      </c>
      <c r="H1872" s="55">
        <v>42564</v>
      </c>
      <c r="I1872" s="68">
        <v>80</v>
      </c>
      <c r="J1872" s="204">
        <v>96</v>
      </c>
      <c r="K1872" s="204"/>
      <c r="L1872" s="43" t="s">
        <v>34</v>
      </c>
      <c r="M1872" s="59">
        <v>42596</v>
      </c>
      <c r="N1872" s="55" t="s">
        <v>20</v>
      </c>
      <c r="O1872" s="313" t="s">
        <v>4348</v>
      </c>
      <c r="P1872" s="43"/>
      <c r="Q1872" s="43"/>
      <c r="R1872" s="43"/>
      <c r="S1872" s="43"/>
      <c r="T1872" s="43"/>
    </row>
    <row r="1873" spans="1:21" ht="30" hidden="1" customHeight="1" x14ac:dyDescent="0.25">
      <c r="A1873" s="74">
        <v>1861</v>
      </c>
      <c r="B1873" s="74" t="s">
        <v>495</v>
      </c>
      <c r="C1873" s="43" t="s">
        <v>5226</v>
      </c>
      <c r="D1873" s="529"/>
      <c r="E1873" s="60"/>
      <c r="F1873" s="43" t="s">
        <v>4349</v>
      </c>
      <c r="G1873" s="87">
        <v>42552</v>
      </c>
      <c r="H1873" s="55">
        <v>42552</v>
      </c>
      <c r="I1873" s="68">
        <v>1525.84</v>
      </c>
      <c r="J1873" s="204">
        <v>1831.01</v>
      </c>
      <c r="K1873" s="204"/>
      <c r="L1873" s="43" t="s">
        <v>727</v>
      </c>
      <c r="M1873" s="59" t="s">
        <v>1241</v>
      </c>
      <c r="N1873" s="55">
        <v>42719</v>
      </c>
      <c r="O1873" s="313" t="s">
        <v>4350</v>
      </c>
      <c r="P1873" s="43"/>
      <c r="Q1873" s="43"/>
      <c r="R1873" s="43"/>
      <c r="S1873" s="43"/>
      <c r="T1873" s="43" t="s">
        <v>1</v>
      </c>
    </row>
    <row r="1874" spans="1:21" ht="15" hidden="1" customHeight="1" x14ac:dyDescent="0.25">
      <c r="A1874" s="74">
        <v>1862</v>
      </c>
      <c r="B1874" s="74" t="s">
        <v>36</v>
      </c>
      <c r="C1874" s="43">
        <v>48982051</v>
      </c>
      <c r="D1874" s="529"/>
      <c r="E1874" s="60"/>
      <c r="F1874" s="43" t="s">
        <v>4354</v>
      </c>
      <c r="G1874" s="87">
        <v>42551</v>
      </c>
      <c r="H1874" s="55">
        <v>42551</v>
      </c>
      <c r="I1874" s="68">
        <v>956.95</v>
      </c>
      <c r="J1874" s="204">
        <v>1141.6300000000001</v>
      </c>
      <c r="K1874" s="204"/>
      <c r="L1874" s="43" t="s">
        <v>34</v>
      </c>
      <c r="M1874" s="59">
        <v>42582</v>
      </c>
      <c r="N1874" s="55" t="s">
        <v>20</v>
      </c>
      <c r="O1874" s="313" t="s">
        <v>4355</v>
      </c>
      <c r="P1874" s="43"/>
      <c r="Q1874" s="43"/>
      <c r="R1874" s="43"/>
      <c r="S1874" s="43"/>
      <c r="T1874" s="43"/>
    </row>
    <row r="1875" spans="1:21" ht="15" hidden="1" customHeight="1" x14ac:dyDescent="0.25">
      <c r="A1875" s="74">
        <v>1863</v>
      </c>
      <c r="B1875" s="74" t="s">
        <v>67</v>
      </c>
      <c r="C1875" s="43">
        <v>7000065638</v>
      </c>
      <c r="D1875" s="529" t="s">
        <v>4389</v>
      </c>
      <c r="E1875" s="60"/>
      <c r="F1875" s="43" t="s">
        <v>4356</v>
      </c>
      <c r="G1875" s="87">
        <v>42571</v>
      </c>
      <c r="H1875" s="55">
        <v>42571</v>
      </c>
      <c r="I1875" s="68">
        <v>453.5</v>
      </c>
      <c r="J1875" s="204">
        <v>544.20000000000005</v>
      </c>
      <c r="K1875" s="204"/>
      <c r="L1875" s="43" t="s">
        <v>727</v>
      </c>
      <c r="M1875" s="59">
        <v>42643</v>
      </c>
      <c r="N1875" s="55">
        <v>42650</v>
      </c>
      <c r="O1875" s="313" t="s">
        <v>4357</v>
      </c>
      <c r="P1875" s="43"/>
      <c r="Q1875" s="43"/>
      <c r="R1875" s="43"/>
      <c r="S1875" s="43"/>
      <c r="T1875" s="43" t="s">
        <v>1</v>
      </c>
    </row>
    <row r="1876" spans="1:21" ht="15" hidden="1" customHeight="1" x14ac:dyDescent="0.25">
      <c r="A1876" s="74">
        <v>1864</v>
      </c>
      <c r="B1876" s="74" t="s">
        <v>67</v>
      </c>
      <c r="C1876" s="43">
        <v>7000065301</v>
      </c>
      <c r="D1876" s="529" t="s">
        <v>4359</v>
      </c>
      <c r="E1876" s="60"/>
      <c r="F1876" s="43" t="s">
        <v>4243</v>
      </c>
      <c r="G1876" s="87">
        <v>42570</v>
      </c>
      <c r="H1876" s="55">
        <v>42570</v>
      </c>
      <c r="I1876" s="68">
        <v>275.57</v>
      </c>
      <c r="J1876" s="204">
        <v>330.68</v>
      </c>
      <c r="K1876" s="204"/>
      <c r="L1876" s="43" t="s">
        <v>727</v>
      </c>
      <c r="M1876" s="59">
        <v>42643</v>
      </c>
      <c r="N1876" s="55">
        <v>42650</v>
      </c>
      <c r="O1876" s="313" t="s">
        <v>4360</v>
      </c>
      <c r="P1876" s="43"/>
      <c r="Q1876" s="43"/>
      <c r="R1876" s="43"/>
      <c r="S1876" s="43"/>
      <c r="T1876" s="43" t="s">
        <v>1</v>
      </c>
    </row>
    <row r="1877" spans="1:21" ht="15" hidden="1" customHeight="1" x14ac:dyDescent="0.25">
      <c r="A1877" s="74">
        <v>1865</v>
      </c>
      <c r="B1877" s="74" t="s">
        <v>67</v>
      </c>
      <c r="C1877" s="43">
        <v>7000065302</v>
      </c>
      <c r="D1877" s="529" t="s">
        <v>4379</v>
      </c>
      <c r="E1877" s="60"/>
      <c r="F1877" s="43" t="s">
        <v>4382</v>
      </c>
      <c r="G1877" s="87">
        <v>42570</v>
      </c>
      <c r="H1877" s="55">
        <v>42570</v>
      </c>
      <c r="I1877" s="68">
        <v>119.98</v>
      </c>
      <c r="J1877" s="204">
        <v>143.97999999999999</v>
      </c>
      <c r="K1877" s="204"/>
      <c r="L1877" s="43" t="s">
        <v>727</v>
      </c>
      <c r="M1877" s="59">
        <v>42643</v>
      </c>
      <c r="N1877" s="55">
        <v>42650</v>
      </c>
      <c r="O1877" s="313" t="s">
        <v>4361</v>
      </c>
      <c r="P1877" s="43"/>
      <c r="Q1877" s="43"/>
      <c r="R1877" s="43"/>
      <c r="S1877" s="43"/>
      <c r="T1877" s="43" t="s">
        <v>1</v>
      </c>
    </row>
    <row r="1878" spans="1:21" ht="15" hidden="1" customHeight="1" x14ac:dyDescent="0.25">
      <c r="A1878" s="74">
        <v>1866</v>
      </c>
      <c r="B1878" s="74" t="s">
        <v>67</v>
      </c>
      <c r="C1878" s="43">
        <v>7000065303</v>
      </c>
      <c r="D1878" s="529" t="s">
        <v>4362</v>
      </c>
      <c r="E1878" s="60"/>
      <c r="F1878" s="43" t="s">
        <v>4363</v>
      </c>
      <c r="G1878" s="87">
        <v>42570</v>
      </c>
      <c r="H1878" s="55">
        <v>42570</v>
      </c>
      <c r="I1878" s="68">
        <v>503.07</v>
      </c>
      <c r="J1878" s="204">
        <v>603.67999999999995</v>
      </c>
      <c r="K1878" s="204"/>
      <c r="L1878" s="43" t="s">
        <v>727</v>
      </c>
      <c r="M1878" s="59">
        <v>42643</v>
      </c>
      <c r="N1878" s="55">
        <v>42650</v>
      </c>
      <c r="O1878" s="313" t="s">
        <v>4364</v>
      </c>
      <c r="P1878" s="43"/>
      <c r="Q1878" s="43"/>
      <c r="R1878" s="43"/>
      <c r="S1878" s="43"/>
      <c r="T1878" s="43" t="s">
        <v>1</v>
      </c>
    </row>
    <row r="1879" spans="1:21" ht="30" hidden="1" customHeight="1" x14ac:dyDescent="0.25">
      <c r="A1879" s="74">
        <v>1867</v>
      </c>
      <c r="B1879" s="74" t="s">
        <v>3726</v>
      </c>
      <c r="C1879" s="43">
        <v>16166</v>
      </c>
      <c r="D1879" s="529"/>
      <c r="E1879" s="60"/>
      <c r="F1879" s="43" t="s">
        <v>4365</v>
      </c>
      <c r="G1879" s="87">
        <v>42551</v>
      </c>
      <c r="H1879" s="55">
        <v>42551</v>
      </c>
      <c r="I1879" s="68">
        <v>18075</v>
      </c>
      <c r="J1879" s="204">
        <v>18075</v>
      </c>
      <c r="K1879" s="204"/>
      <c r="L1879" s="43" t="s">
        <v>727</v>
      </c>
      <c r="M1879" s="59">
        <v>42612</v>
      </c>
      <c r="N1879" s="55">
        <v>42688</v>
      </c>
      <c r="O1879" s="313" t="s">
        <v>4366</v>
      </c>
      <c r="P1879" s="43"/>
      <c r="Q1879" s="43"/>
      <c r="R1879" s="43"/>
      <c r="S1879" s="43"/>
      <c r="T1879" s="43"/>
      <c r="U1879" s="66" t="s">
        <v>1</v>
      </c>
    </row>
    <row r="1880" spans="1:21" ht="30" hidden="1" customHeight="1" x14ac:dyDescent="0.25">
      <c r="A1880" s="74">
        <v>1868</v>
      </c>
      <c r="B1880" s="74" t="s">
        <v>3726</v>
      </c>
      <c r="C1880" s="43">
        <v>16165</v>
      </c>
      <c r="D1880" s="529"/>
      <c r="E1880" s="60"/>
      <c r="F1880" s="43" t="s">
        <v>4367</v>
      </c>
      <c r="G1880" s="87">
        <v>42551</v>
      </c>
      <c r="H1880" s="55">
        <v>42551</v>
      </c>
      <c r="I1880" s="68">
        <v>2730.2</v>
      </c>
      <c r="J1880" s="204">
        <v>2730.2</v>
      </c>
      <c r="K1880" s="204"/>
      <c r="L1880" s="43" t="s">
        <v>727</v>
      </c>
      <c r="M1880" s="59">
        <v>42612</v>
      </c>
      <c r="N1880" s="55">
        <v>42688</v>
      </c>
      <c r="O1880" s="313" t="s">
        <v>4368</v>
      </c>
      <c r="P1880" s="43"/>
      <c r="Q1880" s="43"/>
      <c r="R1880" s="43"/>
      <c r="S1880" s="43"/>
      <c r="T1880" s="43"/>
      <c r="U1880" s="66" t="s">
        <v>1</v>
      </c>
    </row>
    <row r="1881" spans="1:21" ht="30" hidden="1" customHeight="1" x14ac:dyDescent="0.25">
      <c r="A1881" s="74">
        <v>1869</v>
      </c>
      <c r="B1881" s="74" t="s">
        <v>2110</v>
      </c>
      <c r="C1881" s="529" t="s">
        <v>5120</v>
      </c>
      <c r="D1881" s="529"/>
      <c r="E1881" s="60"/>
      <c r="F1881" s="43" t="s">
        <v>4369</v>
      </c>
      <c r="G1881" s="87">
        <v>42551</v>
      </c>
      <c r="H1881" s="55">
        <v>42551</v>
      </c>
      <c r="I1881" s="68">
        <v>5350</v>
      </c>
      <c r="J1881" s="204">
        <v>6420</v>
      </c>
      <c r="K1881" s="204"/>
      <c r="L1881" s="43" t="s">
        <v>727</v>
      </c>
      <c r="M1881" s="59">
        <v>42612</v>
      </c>
      <c r="N1881" s="55">
        <v>42716</v>
      </c>
      <c r="O1881" s="313" t="s">
        <v>4370</v>
      </c>
      <c r="P1881" s="43"/>
      <c r="Q1881" s="43"/>
      <c r="R1881" s="43"/>
      <c r="S1881" s="43"/>
      <c r="T1881" s="43"/>
    </row>
    <row r="1882" spans="1:21" ht="30" hidden="1" customHeight="1" x14ac:dyDescent="0.25">
      <c r="A1882" s="74">
        <v>1870</v>
      </c>
      <c r="B1882" s="74" t="s">
        <v>4371</v>
      </c>
      <c r="C1882" s="43" t="s">
        <v>5121</v>
      </c>
      <c r="D1882" s="529"/>
      <c r="E1882" s="60"/>
      <c r="F1882" s="43" t="s">
        <v>4372</v>
      </c>
      <c r="G1882" s="87">
        <v>42573</v>
      </c>
      <c r="H1882" s="55">
        <v>42573</v>
      </c>
      <c r="I1882" s="68">
        <v>1285</v>
      </c>
      <c r="J1882" s="204">
        <v>1542</v>
      </c>
      <c r="K1882" s="204"/>
      <c r="L1882" s="43" t="s">
        <v>727</v>
      </c>
      <c r="M1882" s="59">
        <v>42597</v>
      </c>
      <c r="N1882" s="55">
        <v>42716</v>
      </c>
      <c r="O1882" s="313" t="s">
        <v>4373</v>
      </c>
      <c r="P1882" s="319"/>
      <c r="Q1882" s="319"/>
      <c r="R1882" s="319"/>
      <c r="S1882" s="43"/>
      <c r="T1882" s="43"/>
    </row>
    <row r="1883" spans="1:21" ht="30" hidden="1" customHeight="1" x14ac:dyDescent="0.25">
      <c r="A1883" s="74">
        <v>1871</v>
      </c>
      <c r="B1883" s="74" t="s">
        <v>3726</v>
      </c>
      <c r="C1883" s="43">
        <v>16088</v>
      </c>
      <c r="D1883" s="529"/>
      <c r="E1883" s="60"/>
      <c r="F1883" s="43" t="s">
        <v>4374</v>
      </c>
      <c r="G1883" s="87">
        <v>42461</v>
      </c>
      <c r="H1883" s="55">
        <v>42461</v>
      </c>
      <c r="I1883" s="68">
        <v>40270.449999999997</v>
      </c>
      <c r="J1883" s="204">
        <v>40270.449999999997</v>
      </c>
      <c r="K1883" s="204"/>
      <c r="L1883" s="43" t="s">
        <v>727</v>
      </c>
      <c r="M1883" s="59">
        <v>42522</v>
      </c>
      <c r="N1883" s="55">
        <v>42578</v>
      </c>
      <c r="O1883" s="313" t="s">
        <v>4375</v>
      </c>
      <c r="P1883" s="43"/>
      <c r="Q1883" s="43"/>
      <c r="R1883" s="43"/>
      <c r="S1883" s="43"/>
      <c r="T1883" s="43"/>
      <c r="U1883" s="66" t="s">
        <v>1</v>
      </c>
    </row>
    <row r="1884" spans="1:21" s="69" customFormat="1" ht="30" hidden="1" customHeight="1" x14ac:dyDescent="0.25">
      <c r="A1884" s="74">
        <v>1872</v>
      </c>
      <c r="B1884" s="74" t="s">
        <v>3433</v>
      </c>
      <c r="C1884" s="43" t="s">
        <v>4398</v>
      </c>
      <c r="D1884" s="529"/>
      <c r="E1884" s="60"/>
      <c r="F1884" s="43" t="s">
        <v>4376</v>
      </c>
      <c r="G1884" s="87">
        <v>42576</v>
      </c>
      <c r="H1884" s="55">
        <v>42576</v>
      </c>
      <c r="I1884" s="68">
        <v>219.6</v>
      </c>
      <c r="J1884" s="204">
        <v>219.6</v>
      </c>
      <c r="K1884" s="204"/>
      <c r="L1884" s="43" t="s">
        <v>727</v>
      </c>
      <c r="M1884" s="59">
        <v>42576</v>
      </c>
      <c r="N1884" s="55">
        <v>42582</v>
      </c>
      <c r="O1884" s="313" t="s">
        <v>4378</v>
      </c>
      <c r="P1884" s="43"/>
      <c r="Q1884" s="43"/>
      <c r="R1884" s="43"/>
      <c r="S1884" s="43"/>
      <c r="T1884" s="43" t="s">
        <v>1</v>
      </c>
      <c r="U1884" s="552"/>
    </row>
    <row r="1885" spans="1:21" s="69" customFormat="1" ht="30" hidden="1" customHeight="1" x14ac:dyDescent="0.25">
      <c r="A1885" s="74">
        <v>1873</v>
      </c>
      <c r="B1885" s="74" t="s">
        <v>3433</v>
      </c>
      <c r="C1885" s="43" t="s">
        <v>4580</v>
      </c>
      <c r="D1885" s="529"/>
      <c r="E1885" s="60"/>
      <c r="F1885" s="48" t="s">
        <v>4377</v>
      </c>
      <c r="G1885" s="87">
        <v>42576</v>
      </c>
      <c r="H1885" s="55">
        <v>42578</v>
      </c>
      <c r="I1885" s="68">
        <v>219.6</v>
      </c>
      <c r="J1885" s="204">
        <v>219.6</v>
      </c>
      <c r="K1885" s="204"/>
      <c r="L1885" s="43" t="s">
        <v>727</v>
      </c>
      <c r="M1885" s="59">
        <v>42604</v>
      </c>
      <c r="N1885" s="55">
        <v>42619</v>
      </c>
      <c r="O1885" s="313" t="s">
        <v>4536</v>
      </c>
      <c r="P1885" s="43"/>
      <c r="Q1885" s="43"/>
      <c r="R1885" s="43"/>
      <c r="S1885" s="43"/>
      <c r="T1885" s="43" t="s">
        <v>1</v>
      </c>
      <c r="U1885" s="552"/>
    </row>
    <row r="1886" spans="1:21" ht="15" hidden="1" customHeight="1" x14ac:dyDescent="0.25">
      <c r="A1886" s="74">
        <v>1874</v>
      </c>
      <c r="B1886" s="74" t="s">
        <v>67</v>
      </c>
      <c r="C1886" s="43">
        <v>7000066375</v>
      </c>
      <c r="D1886" s="529" t="s">
        <v>4380</v>
      </c>
      <c r="E1886" s="60"/>
      <c r="F1886" s="43" t="s">
        <v>4382</v>
      </c>
      <c r="G1886" s="87">
        <v>42572</v>
      </c>
      <c r="H1886" s="55">
        <v>42572</v>
      </c>
      <c r="I1886" s="68">
        <v>3.78</v>
      </c>
      <c r="J1886" s="204">
        <v>4.54</v>
      </c>
      <c r="K1886" s="204"/>
      <c r="L1886" s="43" t="s">
        <v>727</v>
      </c>
      <c r="M1886" s="59">
        <v>42643</v>
      </c>
      <c r="N1886" s="55">
        <v>42650</v>
      </c>
      <c r="O1886" s="313" t="s">
        <v>4381</v>
      </c>
      <c r="P1886" s="43"/>
      <c r="Q1886" s="43"/>
      <c r="R1886" s="43"/>
      <c r="S1886" s="43"/>
      <c r="T1886" s="43" t="s">
        <v>1</v>
      </c>
    </row>
    <row r="1887" spans="1:21" ht="15" hidden="1" customHeight="1" x14ac:dyDescent="0.25">
      <c r="A1887" s="74">
        <v>1875</v>
      </c>
      <c r="B1887" s="74" t="s">
        <v>67</v>
      </c>
      <c r="C1887" s="43">
        <v>7000067085</v>
      </c>
      <c r="D1887" s="529" t="s">
        <v>4386</v>
      </c>
      <c r="E1887" s="60"/>
      <c r="F1887" s="43" t="s">
        <v>4382</v>
      </c>
      <c r="G1887" s="87">
        <v>42577</v>
      </c>
      <c r="H1887" s="55">
        <v>42577</v>
      </c>
      <c r="I1887" s="68">
        <v>107.17</v>
      </c>
      <c r="J1887" s="204">
        <v>128.6</v>
      </c>
      <c r="K1887" s="204"/>
      <c r="L1887" s="43" t="s">
        <v>727</v>
      </c>
      <c r="M1887" s="59">
        <v>42643</v>
      </c>
      <c r="N1887" s="55">
        <v>42650</v>
      </c>
      <c r="O1887" s="313" t="s">
        <v>4387</v>
      </c>
      <c r="P1887" s="43"/>
      <c r="Q1887" s="43"/>
      <c r="R1887" s="43"/>
      <c r="S1887" s="43"/>
      <c r="T1887" s="43" t="s">
        <v>1</v>
      </c>
    </row>
    <row r="1888" spans="1:21" ht="15" hidden="1" customHeight="1" x14ac:dyDescent="0.25">
      <c r="A1888" s="74">
        <v>1876</v>
      </c>
      <c r="B1888" s="74" t="s">
        <v>67</v>
      </c>
      <c r="C1888" s="43">
        <v>7000067086</v>
      </c>
      <c r="D1888" s="529" t="s">
        <v>4388</v>
      </c>
      <c r="E1888" s="60"/>
      <c r="F1888" s="43" t="s">
        <v>4356</v>
      </c>
      <c r="G1888" s="87">
        <v>42577</v>
      </c>
      <c r="H1888" s="55">
        <v>42577</v>
      </c>
      <c r="I1888" s="68">
        <v>184.5</v>
      </c>
      <c r="J1888" s="204">
        <v>221.4</v>
      </c>
      <c r="K1888" s="204"/>
      <c r="L1888" s="43" t="s">
        <v>727</v>
      </c>
      <c r="M1888" s="59">
        <v>42643</v>
      </c>
      <c r="N1888" s="55">
        <v>42650</v>
      </c>
      <c r="O1888" s="313" t="s">
        <v>4390</v>
      </c>
      <c r="P1888" s="43"/>
      <c r="Q1888" s="43"/>
      <c r="R1888" s="43"/>
      <c r="S1888" s="43"/>
      <c r="T1888" s="43" t="s">
        <v>1</v>
      </c>
    </row>
    <row r="1889" spans="1:21" ht="15" hidden="1" customHeight="1" x14ac:dyDescent="0.25">
      <c r="A1889" s="74">
        <v>1877</v>
      </c>
      <c r="B1889" s="74" t="s">
        <v>67</v>
      </c>
      <c r="C1889" s="43">
        <v>7000067087</v>
      </c>
      <c r="D1889" s="529" t="s">
        <v>4393</v>
      </c>
      <c r="E1889" s="60"/>
      <c r="F1889" s="43" t="s">
        <v>4391</v>
      </c>
      <c r="G1889" s="87">
        <v>42577</v>
      </c>
      <c r="H1889" s="55">
        <v>42577</v>
      </c>
      <c r="I1889" s="68">
        <v>706.18</v>
      </c>
      <c r="J1889" s="204">
        <v>847.42</v>
      </c>
      <c r="K1889" s="204"/>
      <c r="L1889" s="43" t="s">
        <v>727</v>
      </c>
      <c r="M1889" s="59">
        <v>42643</v>
      </c>
      <c r="N1889" s="55">
        <v>42650</v>
      </c>
      <c r="O1889" s="313" t="s">
        <v>4392</v>
      </c>
      <c r="P1889" s="43"/>
      <c r="Q1889" s="43"/>
      <c r="R1889" s="43"/>
      <c r="S1889" s="43"/>
      <c r="T1889" s="43" t="s">
        <v>1</v>
      </c>
    </row>
    <row r="1890" spans="1:21" ht="15" hidden="1" customHeight="1" x14ac:dyDescent="0.25">
      <c r="A1890" s="74">
        <v>1878</v>
      </c>
      <c r="B1890" s="74" t="s">
        <v>67</v>
      </c>
      <c r="C1890" s="43">
        <v>7000067525</v>
      </c>
      <c r="D1890" s="529" t="s">
        <v>4394</v>
      </c>
      <c r="E1890" s="60"/>
      <c r="F1890" s="43" t="s">
        <v>4391</v>
      </c>
      <c r="G1890" s="87">
        <v>42578</v>
      </c>
      <c r="H1890" s="55">
        <v>42578</v>
      </c>
      <c r="I1890" s="68">
        <v>210.51</v>
      </c>
      <c r="J1890" s="204">
        <v>252.61</v>
      </c>
      <c r="K1890" s="204"/>
      <c r="L1890" s="43" t="s">
        <v>727</v>
      </c>
      <c r="M1890" s="59">
        <v>42643</v>
      </c>
      <c r="N1890" s="55">
        <v>42650</v>
      </c>
      <c r="O1890" s="313" t="s">
        <v>4395</v>
      </c>
      <c r="P1890" s="43"/>
      <c r="Q1890" s="43"/>
      <c r="R1890" s="43"/>
      <c r="S1890" s="43"/>
      <c r="T1890" s="43" t="s">
        <v>1</v>
      </c>
    </row>
    <row r="1891" spans="1:21" ht="15" hidden="1" customHeight="1" x14ac:dyDescent="0.25">
      <c r="A1891" s="74">
        <v>1879</v>
      </c>
      <c r="B1891" s="74" t="s">
        <v>448</v>
      </c>
      <c r="C1891" s="43">
        <v>55843977</v>
      </c>
      <c r="D1891" s="529"/>
      <c r="E1891" s="60"/>
      <c r="F1891" s="43" t="s">
        <v>4396</v>
      </c>
      <c r="G1891" s="87">
        <v>42573</v>
      </c>
      <c r="H1891" s="55">
        <v>42573</v>
      </c>
      <c r="I1891" s="68">
        <v>760.15</v>
      </c>
      <c r="J1891" s="204">
        <v>889.11</v>
      </c>
      <c r="K1891" s="204"/>
      <c r="L1891" s="43" t="s">
        <v>34</v>
      </c>
      <c r="M1891" s="59">
        <v>42583</v>
      </c>
      <c r="N1891" s="55">
        <v>42592</v>
      </c>
      <c r="O1891" s="313" t="s">
        <v>4397</v>
      </c>
      <c r="P1891" s="43"/>
      <c r="Q1891" s="43"/>
      <c r="R1891" s="43"/>
      <c r="S1891" s="43"/>
      <c r="T1891" s="43"/>
    </row>
    <row r="1892" spans="1:21" ht="15" hidden="1" customHeight="1" x14ac:dyDescent="0.25">
      <c r="A1892" s="74">
        <v>1880</v>
      </c>
      <c r="B1892" s="74" t="s">
        <v>198</v>
      </c>
      <c r="C1892" s="43">
        <v>20160783</v>
      </c>
      <c r="D1892" s="529"/>
      <c r="E1892" s="60"/>
      <c r="F1892" s="43" t="s">
        <v>4399</v>
      </c>
      <c r="G1892" s="87">
        <v>42576</v>
      </c>
      <c r="H1892" s="55">
        <v>42576</v>
      </c>
      <c r="I1892" s="68">
        <f>+J1892/1.2</f>
        <v>422</v>
      </c>
      <c r="J1892" s="204">
        <v>506.4</v>
      </c>
      <c r="K1892" s="204"/>
      <c r="L1892" s="43" t="s">
        <v>4419</v>
      </c>
      <c r="M1892" s="59">
        <v>42582</v>
      </c>
      <c r="N1892" s="55">
        <v>42582</v>
      </c>
      <c r="O1892" s="313" t="s">
        <v>4400</v>
      </c>
      <c r="P1892" s="43"/>
      <c r="Q1892" s="43"/>
      <c r="R1892" s="43"/>
      <c r="S1892" s="43"/>
      <c r="T1892" s="43"/>
    </row>
    <row r="1893" spans="1:21" ht="45" hidden="1" customHeight="1" x14ac:dyDescent="0.25">
      <c r="A1893" s="74">
        <v>1881</v>
      </c>
      <c r="B1893" s="74" t="s">
        <v>4401</v>
      </c>
      <c r="C1893" s="43" t="s">
        <v>4496</v>
      </c>
      <c r="D1893" s="529"/>
      <c r="E1893" s="60"/>
      <c r="F1893" s="43" t="s">
        <v>4402</v>
      </c>
      <c r="G1893" s="87">
        <v>42583</v>
      </c>
      <c r="H1893" s="55">
        <v>42583</v>
      </c>
      <c r="I1893" s="68"/>
      <c r="J1893" s="204">
        <v>396</v>
      </c>
      <c r="K1893" s="204"/>
      <c r="L1893" s="43" t="s">
        <v>727</v>
      </c>
      <c r="M1893" s="59" t="s">
        <v>25</v>
      </c>
      <c r="N1893" s="55">
        <v>42599</v>
      </c>
      <c r="O1893" s="227"/>
      <c r="P1893" s="43"/>
      <c r="Q1893" s="43"/>
      <c r="R1893" s="43"/>
      <c r="S1893" s="43"/>
      <c r="T1893" s="43" t="s">
        <v>1</v>
      </c>
    </row>
    <row r="1894" spans="1:21" ht="45" hidden="1" customHeight="1" x14ac:dyDescent="0.25">
      <c r="A1894" s="74">
        <v>1882</v>
      </c>
      <c r="B1894" s="74" t="s">
        <v>3520</v>
      </c>
      <c r="C1894" s="43" t="s">
        <v>4404</v>
      </c>
      <c r="D1894" s="529"/>
      <c r="E1894" s="60"/>
      <c r="F1894" s="43" t="s">
        <v>4437</v>
      </c>
      <c r="G1894" s="87">
        <v>42563</v>
      </c>
      <c r="H1894" s="55">
        <v>42563</v>
      </c>
      <c r="I1894" s="68">
        <v>974.83</v>
      </c>
      <c r="J1894" s="379">
        <v>1049.8</v>
      </c>
      <c r="K1894" s="379"/>
      <c r="L1894" s="43" t="s">
        <v>727</v>
      </c>
      <c r="M1894" s="59">
        <v>42582</v>
      </c>
      <c r="N1894" s="55">
        <v>42605</v>
      </c>
      <c r="O1894" s="313" t="s">
        <v>4405</v>
      </c>
      <c r="P1894" s="49">
        <v>669.4</v>
      </c>
      <c r="Q1894" s="49"/>
      <c r="R1894" s="49"/>
      <c r="S1894" s="43"/>
      <c r="T1894" s="43"/>
    </row>
    <row r="1895" spans="1:21" ht="15" hidden="1" customHeight="1" x14ac:dyDescent="0.25">
      <c r="A1895" s="74">
        <v>1883</v>
      </c>
      <c r="B1895" s="74" t="s">
        <v>4406</v>
      </c>
      <c r="C1895" s="43" t="s">
        <v>4224</v>
      </c>
      <c r="D1895" s="529"/>
      <c r="E1895" s="60"/>
      <c r="F1895" s="43" t="s">
        <v>4407</v>
      </c>
      <c r="G1895" s="87">
        <v>42567</v>
      </c>
      <c r="H1895" s="55">
        <v>42567</v>
      </c>
      <c r="I1895" s="68">
        <v>89000</v>
      </c>
      <c r="J1895" s="204">
        <v>89000</v>
      </c>
      <c r="K1895" s="204"/>
      <c r="L1895" s="43" t="s">
        <v>16</v>
      </c>
      <c r="M1895" s="59">
        <v>42567</v>
      </c>
      <c r="N1895" s="55">
        <v>42567</v>
      </c>
      <c r="O1895" s="313" t="s">
        <v>4408</v>
      </c>
      <c r="P1895" s="43"/>
      <c r="Q1895" s="43"/>
      <c r="R1895" s="43"/>
      <c r="S1895" s="43"/>
      <c r="T1895" s="43"/>
    </row>
    <row r="1896" spans="1:21" ht="30" hidden="1" customHeight="1" x14ac:dyDescent="0.25">
      <c r="A1896" s="74">
        <v>1884</v>
      </c>
      <c r="B1896" s="74" t="s">
        <v>3492</v>
      </c>
      <c r="C1896" s="43">
        <v>5356</v>
      </c>
      <c r="D1896" s="529"/>
      <c r="E1896" s="60"/>
      <c r="F1896" s="43" t="s">
        <v>6235</v>
      </c>
      <c r="G1896" s="87">
        <v>42551</v>
      </c>
      <c r="H1896" s="55">
        <v>42551</v>
      </c>
      <c r="I1896" s="68">
        <v>1443.79</v>
      </c>
      <c r="J1896" s="204">
        <v>1732.55</v>
      </c>
      <c r="K1896" s="204"/>
      <c r="L1896" s="43" t="s">
        <v>727</v>
      </c>
      <c r="M1896" s="59">
        <v>42612</v>
      </c>
      <c r="N1896" s="55">
        <v>42688</v>
      </c>
      <c r="O1896" s="313" t="s">
        <v>4409</v>
      </c>
      <c r="P1896" s="43"/>
      <c r="Q1896" s="43"/>
      <c r="R1896" s="43"/>
      <c r="S1896" s="43"/>
      <c r="T1896" s="43"/>
      <c r="U1896" s="66" t="s">
        <v>1</v>
      </c>
    </row>
    <row r="1897" spans="1:21" ht="15" hidden="1" customHeight="1" x14ac:dyDescent="0.25">
      <c r="A1897" s="74">
        <v>1885</v>
      </c>
      <c r="B1897" s="74" t="s">
        <v>36</v>
      </c>
      <c r="C1897" s="43" t="s">
        <v>4410</v>
      </c>
      <c r="D1897" s="529"/>
      <c r="E1897" s="60"/>
      <c r="F1897" s="43" t="s">
        <v>4411</v>
      </c>
      <c r="G1897" s="87">
        <v>42583</v>
      </c>
      <c r="H1897" s="55">
        <v>42583</v>
      </c>
      <c r="I1897" s="68">
        <v>67.349999999999994</v>
      </c>
      <c r="J1897" s="204">
        <v>80.819999999999993</v>
      </c>
      <c r="K1897" s="204"/>
      <c r="L1897" s="43" t="s">
        <v>34</v>
      </c>
      <c r="M1897" s="59">
        <v>42583</v>
      </c>
      <c r="N1897" s="55" t="s">
        <v>20</v>
      </c>
      <c r="O1897" s="313" t="s">
        <v>4412</v>
      </c>
      <c r="P1897" s="43"/>
      <c r="Q1897" s="43"/>
      <c r="R1897" s="43"/>
      <c r="S1897" s="43"/>
      <c r="T1897" s="43"/>
    </row>
    <row r="1898" spans="1:21" ht="15" hidden="1" customHeight="1" x14ac:dyDescent="0.25">
      <c r="A1898" s="74">
        <v>1886</v>
      </c>
      <c r="B1898" s="74" t="s">
        <v>3361</v>
      </c>
      <c r="C1898" s="43" t="s">
        <v>4414</v>
      </c>
      <c r="D1898" s="529"/>
      <c r="E1898" s="60"/>
      <c r="F1898" s="43" t="s">
        <v>4415</v>
      </c>
      <c r="G1898" s="87">
        <v>42578</v>
      </c>
      <c r="H1898" s="55">
        <v>42578</v>
      </c>
      <c r="I1898" s="68">
        <v>22.9</v>
      </c>
      <c r="J1898" s="204">
        <v>27.48</v>
      </c>
      <c r="K1898" s="204"/>
      <c r="L1898" s="43" t="s">
        <v>34</v>
      </c>
      <c r="M1898" s="59">
        <v>42587</v>
      </c>
      <c r="N1898" s="55" t="s">
        <v>20</v>
      </c>
      <c r="O1898" s="313" t="s">
        <v>4416</v>
      </c>
      <c r="P1898" s="43"/>
      <c r="Q1898" s="43"/>
      <c r="R1898" s="43"/>
      <c r="S1898" s="43"/>
      <c r="T1898" s="43"/>
    </row>
    <row r="1899" spans="1:21" ht="15" hidden="1" customHeight="1" x14ac:dyDescent="0.25">
      <c r="A1899" s="74">
        <v>1887</v>
      </c>
      <c r="B1899" s="74" t="s">
        <v>427</v>
      </c>
      <c r="C1899" s="43" t="s">
        <v>4922</v>
      </c>
      <c r="D1899" s="529"/>
      <c r="E1899" s="60"/>
      <c r="F1899" s="43" t="s">
        <v>4417</v>
      </c>
      <c r="G1899" s="87">
        <v>42582</v>
      </c>
      <c r="H1899" s="55">
        <v>42582</v>
      </c>
      <c r="I1899" s="68">
        <v>147</v>
      </c>
      <c r="J1899" s="204">
        <v>176.4</v>
      </c>
      <c r="K1899" s="204"/>
      <c r="L1899" s="43" t="s">
        <v>727</v>
      </c>
      <c r="M1899" s="59">
        <v>42613</v>
      </c>
      <c r="N1899" s="55">
        <v>42682</v>
      </c>
      <c r="O1899" s="313" t="s">
        <v>4418</v>
      </c>
      <c r="P1899" s="43"/>
      <c r="Q1899" s="43"/>
      <c r="R1899" s="43"/>
      <c r="S1899" s="43"/>
      <c r="T1899" s="43"/>
    </row>
    <row r="1900" spans="1:21" ht="15" hidden="1" customHeight="1" x14ac:dyDescent="0.25">
      <c r="A1900" s="74">
        <v>1888</v>
      </c>
      <c r="B1900" s="74" t="s">
        <v>112</v>
      </c>
      <c r="C1900" s="43">
        <v>51</v>
      </c>
      <c r="D1900" s="529"/>
      <c r="E1900" s="60"/>
      <c r="F1900" s="43" t="s">
        <v>4420</v>
      </c>
      <c r="G1900" s="87">
        <v>42584</v>
      </c>
      <c r="H1900" s="55">
        <v>42584</v>
      </c>
      <c r="I1900" s="68">
        <v>1250</v>
      </c>
      <c r="J1900" s="204">
        <v>1250</v>
      </c>
      <c r="K1900" s="204"/>
      <c r="L1900" s="43" t="s">
        <v>727</v>
      </c>
      <c r="M1900" s="59">
        <v>42597</v>
      </c>
      <c r="N1900" s="55">
        <v>42619</v>
      </c>
      <c r="O1900" s="313" t="s">
        <v>4421</v>
      </c>
      <c r="P1900" s="43"/>
      <c r="Q1900" s="43"/>
      <c r="R1900" s="43"/>
      <c r="S1900" s="43"/>
      <c r="T1900" s="43" t="s">
        <v>1</v>
      </c>
    </row>
    <row r="1901" spans="1:21" ht="30" hidden="1" customHeight="1" x14ac:dyDescent="0.25">
      <c r="A1901" s="74">
        <v>1889</v>
      </c>
      <c r="B1901" s="74" t="s">
        <v>30</v>
      </c>
      <c r="C1901" s="43" t="s">
        <v>4968</v>
      </c>
      <c r="D1901" s="529"/>
      <c r="E1901" s="60"/>
      <c r="F1901" s="43" t="s">
        <v>4422</v>
      </c>
      <c r="G1901" s="87">
        <v>42582</v>
      </c>
      <c r="H1901" s="55">
        <v>42582</v>
      </c>
      <c r="I1901" s="68">
        <v>218.16</v>
      </c>
      <c r="J1901" s="204">
        <v>218.16</v>
      </c>
      <c r="K1901" s="204"/>
      <c r="L1901" s="43" t="s">
        <v>727</v>
      </c>
      <c r="M1901" s="59">
        <v>42613</v>
      </c>
      <c r="N1901" s="55">
        <v>42690</v>
      </c>
      <c r="O1901" s="313" t="s">
        <v>4423</v>
      </c>
      <c r="P1901" s="43"/>
      <c r="Q1901" s="43"/>
      <c r="R1901" s="43"/>
      <c r="S1901" s="43"/>
      <c r="T1901" s="43"/>
    </row>
    <row r="1902" spans="1:21" ht="15" hidden="1" customHeight="1" x14ac:dyDescent="0.25">
      <c r="A1902" s="74">
        <v>1890</v>
      </c>
      <c r="B1902" s="74" t="s">
        <v>39</v>
      </c>
      <c r="C1902" s="43" t="s">
        <v>4425</v>
      </c>
      <c r="D1902" s="529"/>
      <c r="E1902" s="60"/>
      <c r="F1902" s="43" t="s">
        <v>1715</v>
      </c>
      <c r="G1902" s="87">
        <v>42582</v>
      </c>
      <c r="H1902" s="55">
        <v>42582</v>
      </c>
      <c r="I1902" s="68">
        <v>354.75</v>
      </c>
      <c r="J1902" s="204">
        <v>425.69</v>
      </c>
      <c r="K1902" s="204"/>
      <c r="L1902" s="43" t="s">
        <v>34</v>
      </c>
      <c r="M1902" s="59">
        <v>42582</v>
      </c>
      <c r="N1902" s="55" t="s">
        <v>20</v>
      </c>
      <c r="O1902" s="313" t="s">
        <v>4426</v>
      </c>
      <c r="P1902" s="43"/>
      <c r="Q1902" s="43"/>
      <c r="R1902" s="43"/>
      <c r="S1902" s="43"/>
      <c r="T1902" s="43"/>
    </row>
    <row r="1903" spans="1:21" ht="45" hidden="1" customHeight="1" x14ac:dyDescent="0.25">
      <c r="A1903" s="74">
        <v>1891</v>
      </c>
      <c r="B1903" s="74" t="s">
        <v>84</v>
      </c>
      <c r="C1903" s="43">
        <v>147487</v>
      </c>
      <c r="D1903" s="529"/>
      <c r="E1903" s="60"/>
      <c r="F1903" s="414" t="s">
        <v>4428</v>
      </c>
      <c r="G1903" s="87">
        <v>42584</v>
      </c>
      <c r="H1903" s="55">
        <v>42584</v>
      </c>
      <c r="I1903" s="137">
        <f>1.19146*J1903</f>
        <v>256.16390000000001</v>
      </c>
      <c r="J1903" s="208">
        <v>215</v>
      </c>
      <c r="K1903" s="208"/>
      <c r="L1903" s="43" t="s">
        <v>727</v>
      </c>
      <c r="M1903" s="59">
        <v>42613</v>
      </c>
      <c r="N1903" s="44">
        <v>42647</v>
      </c>
      <c r="O1903" s="313" t="s">
        <v>4722</v>
      </c>
      <c r="P1903" s="43"/>
      <c r="Q1903" s="43"/>
      <c r="R1903" s="43"/>
      <c r="S1903" s="43"/>
      <c r="T1903" s="43" t="s">
        <v>1</v>
      </c>
    </row>
    <row r="1904" spans="1:21" ht="30" hidden="1" customHeight="1" x14ac:dyDescent="0.25">
      <c r="A1904" s="74">
        <v>1892</v>
      </c>
      <c r="B1904" s="74" t="s">
        <v>4429</v>
      </c>
      <c r="C1904" s="43">
        <v>75400179</v>
      </c>
      <c r="D1904" s="529"/>
      <c r="E1904" s="60"/>
      <c r="F1904" s="43" t="s">
        <v>4430</v>
      </c>
      <c r="G1904" s="87">
        <v>42582</v>
      </c>
      <c r="H1904" s="55">
        <v>42582</v>
      </c>
      <c r="I1904" s="68">
        <v>1205.23</v>
      </c>
      <c r="J1904" s="204">
        <v>1446.28</v>
      </c>
      <c r="K1904" s="204"/>
      <c r="L1904" s="48" t="s">
        <v>727</v>
      </c>
      <c r="M1904" s="59">
        <v>42613</v>
      </c>
      <c r="N1904" s="55">
        <v>42684</v>
      </c>
      <c r="O1904" s="313" t="s">
        <v>4431</v>
      </c>
      <c r="P1904" s="43"/>
      <c r="Q1904" s="43"/>
      <c r="R1904" s="43"/>
      <c r="S1904" s="43"/>
      <c r="T1904" s="43" t="s">
        <v>1</v>
      </c>
    </row>
    <row r="1905" spans="1:21" ht="30" hidden="1" customHeight="1" x14ac:dyDescent="0.25">
      <c r="A1905" s="74">
        <v>1893</v>
      </c>
      <c r="B1905" s="74" t="s">
        <v>3492</v>
      </c>
      <c r="C1905" s="43">
        <v>5433</v>
      </c>
      <c r="D1905" s="529"/>
      <c r="E1905" s="60"/>
      <c r="F1905" s="43" t="s">
        <v>6236</v>
      </c>
      <c r="G1905" s="87">
        <v>42582</v>
      </c>
      <c r="H1905" s="55">
        <v>42582</v>
      </c>
      <c r="I1905" s="68">
        <v>15540</v>
      </c>
      <c r="J1905" s="204">
        <v>18648</v>
      </c>
      <c r="K1905" s="204"/>
      <c r="L1905" s="43" t="s">
        <v>727</v>
      </c>
      <c r="M1905" s="59">
        <v>42643</v>
      </c>
      <c r="N1905" s="55">
        <v>42716</v>
      </c>
      <c r="O1905" s="313" t="s">
        <v>4432</v>
      </c>
      <c r="P1905" s="43"/>
      <c r="Q1905" s="43"/>
      <c r="R1905" s="43"/>
      <c r="S1905" s="43"/>
      <c r="T1905" s="43"/>
      <c r="U1905" s="66" t="s">
        <v>1</v>
      </c>
    </row>
    <row r="1906" spans="1:21" ht="15" hidden="1" customHeight="1" x14ac:dyDescent="0.25">
      <c r="A1906" s="74">
        <v>1894</v>
      </c>
      <c r="B1906" s="74" t="s">
        <v>3492</v>
      </c>
      <c r="C1906" s="43">
        <v>5421</v>
      </c>
      <c r="D1906" s="529"/>
      <c r="E1906" s="60"/>
      <c r="F1906" s="43" t="s">
        <v>6206</v>
      </c>
      <c r="G1906" s="87">
        <v>42582</v>
      </c>
      <c r="H1906" s="55">
        <v>42581</v>
      </c>
      <c r="I1906" s="68">
        <v>15225</v>
      </c>
      <c r="J1906" s="204">
        <v>18270</v>
      </c>
      <c r="K1906" s="204"/>
      <c r="L1906" s="43" t="s">
        <v>727</v>
      </c>
      <c r="M1906" s="59">
        <v>42643</v>
      </c>
      <c r="N1906" s="55">
        <v>42760</v>
      </c>
      <c r="O1906" s="313" t="s">
        <v>4433</v>
      </c>
      <c r="P1906" s="43"/>
      <c r="Q1906" s="43"/>
      <c r="R1906" s="43"/>
      <c r="S1906" s="43"/>
      <c r="T1906" s="43"/>
      <c r="U1906" s="66" t="s">
        <v>1</v>
      </c>
    </row>
    <row r="1907" spans="1:21" ht="30" hidden="1" customHeight="1" x14ac:dyDescent="0.25">
      <c r="A1907" s="378">
        <v>1895</v>
      </c>
      <c r="B1907" s="378" t="s">
        <v>3520</v>
      </c>
      <c r="C1907" s="46" t="s">
        <v>4434</v>
      </c>
      <c r="D1907" s="601"/>
      <c r="E1907" s="325" t="s">
        <v>4434</v>
      </c>
      <c r="F1907" s="46" t="s">
        <v>4584</v>
      </c>
      <c r="G1907" s="478">
        <v>42585</v>
      </c>
      <c r="H1907" s="326">
        <v>42585</v>
      </c>
      <c r="I1907" s="388">
        <v>-367</v>
      </c>
      <c r="J1907" s="443">
        <v>-380.4</v>
      </c>
      <c r="K1907" s="443"/>
      <c r="L1907" s="46"/>
      <c r="M1907" s="409"/>
      <c r="N1907" s="326">
        <v>42605</v>
      </c>
      <c r="O1907" s="327" t="s">
        <v>4435</v>
      </c>
      <c r="P1907" s="46"/>
      <c r="Q1907" s="46"/>
      <c r="R1907" s="46"/>
      <c r="S1907" s="46"/>
      <c r="T1907" s="46"/>
    </row>
    <row r="1908" spans="1:21" ht="45" hidden="1" customHeight="1" x14ac:dyDescent="0.25">
      <c r="A1908" s="74">
        <v>1896</v>
      </c>
      <c r="B1908" s="74" t="s">
        <v>3520</v>
      </c>
      <c r="C1908" s="43" t="s">
        <v>4436</v>
      </c>
      <c r="D1908" s="529"/>
      <c r="E1908" s="60"/>
      <c r="F1908" s="43" t="s">
        <v>4438</v>
      </c>
      <c r="G1908" s="87">
        <v>42585</v>
      </c>
      <c r="H1908" s="55">
        <v>42585</v>
      </c>
      <c r="I1908" s="68">
        <v>434.83</v>
      </c>
      <c r="J1908" s="204">
        <v>477.8</v>
      </c>
      <c r="K1908" s="204"/>
      <c r="L1908" s="491" t="s">
        <v>727</v>
      </c>
      <c r="M1908" s="59">
        <v>42597</v>
      </c>
      <c r="N1908" s="55">
        <v>42604</v>
      </c>
      <c r="O1908" s="313" t="s">
        <v>4439</v>
      </c>
      <c r="P1908" s="49">
        <v>477.8</v>
      </c>
      <c r="Q1908" s="49"/>
      <c r="R1908" s="49"/>
      <c r="S1908" s="43"/>
      <c r="T1908" s="43"/>
    </row>
    <row r="1909" spans="1:21" ht="15" hidden="1" customHeight="1" x14ac:dyDescent="0.25">
      <c r="A1909" s="74">
        <v>1897</v>
      </c>
      <c r="B1909" s="74" t="s">
        <v>3520</v>
      </c>
      <c r="C1909" s="43" t="s">
        <v>4440</v>
      </c>
      <c r="D1909" s="529"/>
      <c r="E1909" s="60"/>
      <c r="F1909" s="43" t="s">
        <v>4441</v>
      </c>
      <c r="G1909" s="87">
        <v>42585</v>
      </c>
      <c r="H1909" s="55">
        <v>42585</v>
      </c>
      <c r="I1909" s="68">
        <v>393</v>
      </c>
      <c r="J1909" s="204">
        <v>449.6</v>
      </c>
      <c r="K1909" s="204"/>
      <c r="L1909" s="43" t="s">
        <v>727</v>
      </c>
      <c r="M1909" s="59">
        <v>42597</v>
      </c>
      <c r="N1909" s="55">
        <v>42604</v>
      </c>
      <c r="O1909" s="313" t="s">
        <v>4442</v>
      </c>
      <c r="P1909" s="43"/>
      <c r="Q1909" s="49">
        <v>449.6</v>
      </c>
      <c r="R1909" s="49"/>
      <c r="S1909" s="43"/>
      <c r="T1909" s="43"/>
    </row>
    <row r="1910" spans="1:21" ht="30" hidden="1" customHeight="1" x14ac:dyDescent="0.25">
      <c r="A1910" s="74">
        <v>1898</v>
      </c>
      <c r="B1910" s="74" t="s">
        <v>3520</v>
      </c>
      <c r="C1910" s="43" t="s">
        <v>4443</v>
      </c>
      <c r="D1910" s="529"/>
      <c r="E1910" s="60"/>
      <c r="F1910" s="43" t="s">
        <v>4444</v>
      </c>
      <c r="G1910" s="87">
        <v>42586</v>
      </c>
      <c r="H1910" s="55">
        <v>42586</v>
      </c>
      <c r="I1910" s="68">
        <v>180</v>
      </c>
      <c r="J1910" s="204">
        <v>216</v>
      </c>
      <c r="K1910" s="204"/>
      <c r="L1910" s="43" t="s">
        <v>727</v>
      </c>
      <c r="M1910" s="59">
        <v>42597</v>
      </c>
      <c r="N1910" s="55">
        <v>42604</v>
      </c>
      <c r="O1910" s="313" t="s">
        <v>4445</v>
      </c>
      <c r="P1910" s="49">
        <v>216</v>
      </c>
      <c r="Q1910" s="49"/>
      <c r="R1910" s="49"/>
      <c r="S1910" s="43"/>
      <c r="T1910" s="43"/>
    </row>
    <row r="1911" spans="1:21" ht="30" hidden="1" customHeight="1" x14ac:dyDescent="0.25">
      <c r="A1911" s="74">
        <v>1899</v>
      </c>
      <c r="B1911" s="74" t="s">
        <v>3520</v>
      </c>
      <c r="C1911" s="43" t="s">
        <v>4447</v>
      </c>
      <c r="D1911" s="529"/>
      <c r="E1911" s="60"/>
      <c r="F1911" s="43" t="s">
        <v>4448</v>
      </c>
      <c r="G1911" s="87">
        <v>42557</v>
      </c>
      <c r="H1911" s="55">
        <v>42557</v>
      </c>
      <c r="I1911" s="68">
        <v>791.33</v>
      </c>
      <c r="J1911" s="411">
        <v>859.6</v>
      </c>
      <c r="K1911" s="411"/>
      <c r="L1911" s="43" t="s">
        <v>727</v>
      </c>
      <c r="M1911" s="59">
        <v>42597</v>
      </c>
      <c r="N1911" s="55">
        <v>42634</v>
      </c>
      <c r="O1911" s="313" t="s">
        <v>4449</v>
      </c>
      <c r="P1911" s="49">
        <v>859.6</v>
      </c>
      <c r="Q1911" s="49"/>
      <c r="R1911" s="49"/>
      <c r="S1911" s="43"/>
      <c r="T1911" s="43"/>
    </row>
    <row r="1912" spans="1:21" ht="105" hidden="1" customHeight="1" x14ac:dyDescent="0.25">
      <c r="A1912" s="74">
        <v>1900</v>
      </c>
      <c r="B1912" s="74" t="s">
        <v>3520</v>
      </c>
      <c r="C1912" s="48" t="s">
        <v>4450</v>
      </c>
      <c r="D1912" s="529"/>
      <c r="E1912" s="60"/>
      <c r="F1912" s="48" t="s">
        <v>4629</v>
      </c>
      <c r="G1912" s="87">
        <v>42557</v>
      </c>
      <c r="H1912" s="55">
        <v>42557</v>
      </c>
      <c r="I1912" s="68">
        <v>165</v>
      </c>
      <c r="J1912" s="411">
        <v>198</v>
      </c>
      <c r="K1912" s="411"/>
      <c r="L1912" s="43" t="s">
        <v>727</v>
      </c>
      <c r="M1912" s="59">
        <v>42597</v>
      </c>
      <c r="N1912" s="55">
        <v>42634</v>
      </c>
      <c r="O1912" s="313" t="s">
        <v>4615</v>
      </c>
      <c r="P1912" s="319">
        <v>198</v>
      </c>
      <c r="Q1912" s="319"/>
      <c r="R1912" s="319"/>
      <c r="S1912" s="43"/>
      <c r="T1912" s="43"/>
    </row>
    <row r="1913" spans="1:21" ht="15" hidden="1" customHeight="1" x14ac:dyDescent="0.25">
      <c r="A1913" s="378">
        <v>1900</v>
      </c>
      <c r="B1913" s="378" t="s">
        <v>3520</v>
      </c>
      <c r="C1913" s="572" t="s">
        <v>4613</v>
      </c>
      <c r="D1913" s="601"/>
      <c r="E1913" s="325" t="s">
        <v>4613</v>
      </c>
      <c r="F1913" s="46" t="s">
        <v>4614</v>
      </c>
      <c r="G1913" s="478">
        <v>42632</v>
      </c>
      <c r="H1913" s="326">
        <v>42632</v>
      </c>
      <c r="I1913" s="388">
        <v>-66</v>
      </c>
      <c r="J1913" s="571">
        <v>-79.2</v>
      </c>
      <c r="K1913" s="571"/>
      <c r="L1913" s="46" t="s">
        <v>3391</v>
      </c>
      <c r="M1913" s="409" t="s">
        <v>3391</v>
      </c>
      <c r="N1913" s="326">
        <v>42634</v>
      </c>
      <c r="O1913" s="327" t="s">
        <v>4723</v>
      </c>
      <c r="P1913" s="131">
        <v>-79.2</v>
      </c>
      <c r="Q1913" s="131"/>
      <c r="R1913" s="131"/>
      <c r="S1913" s="46"/>
      <c r="T1913" s="46"/>
    </row>
    <row r="1914" spans="1:21" ht="30" hidden="1" customHeight="1" x14ac:dyDescent="0.25">
      <c r="A1914" s="74">
        <v>1901</v>
      </c>
      <c r="B1914" s="74" t="s">
        <v>4451</v>
      </c>
      <c r="C1914" s="43" t="s">
        <v>5259</v>
      </c>
      <c r="D1914" s="529"/>
      <c r="E1914" s="60"/>
      <c r="F1914" s="43" t="s">
        <v>4452</v>
      </c>
      <c r="G1914" s="87">
        <v>42521</v>
      </c>
      <c r="H1914" s="55">
        <v>42521</v>
      </c>
      <c r="I1914" s="68">
        <v>413.53</v>
      </c>
      <c r="J1914" s="204">
        <v>413.53</v>
      </c>
      <c r="K1914" s="204"/>
      <c r="L1914" s="43" t="s">
        <v>34</v>
      </c>
      <c r="M1914" s="59">
        <v>42550</v>
      </c>
      <c r="N1914" s="55">
        <v>42550</v>
      </c>
      <c r="O1914" s="313" t="s">
        <v>4453</v>
      </c>
      <c r="P1914" s="43"/>
      <c r="Q1914" s="43"/>
      <c r="R1914" s="43"/>
      <c r="S1914" s="43"/>
      <c r="T1914" s="43"/>
    </row>
    <row r="1915" spans="1:21" ht="30" hidden="1" customHeight="1" x14ac:dyDescent="0.25">
      <c r="A1915" s="74">
        <v>1902</v>
      </c>
      <c r="B1915" s="74" t="s">
        <v>4451</v>
      </c>
      <c r="C1915" s="43" t="s">
        <v>5260</v>
      </c>
      <c r="D1915" s="529"/>
      <c r="E1915" s="60"/>
      <c r="F1915" s="43" t="s">
        <v>4454</v>
      </c>
      <c r="G1915" s="87">
        <v>42551</v>
      </c>
      <c r="H1915" s="55">
        <v>42551</v>
      </c>
      <c r="I1915" s="68">
        <v>14583.89</v>
      </c>
      <c r="J1915" s="204">
        <v>14583.89</v>
      </c>
      <c r="K1915" s="204"/>
      <c r="L1915" s="43" t="s">
        <v>34</v>
      </c>
      <c r="M1915" s="59">
        <v>42580</v>
      </c>
      <c r="N1915" s="55">
        <v>42580</v>
      </c>
      <c r="O1915" s="313" t="s">
        <v>4455</v>
      </c>
      <c r="P1915" s="43"/>
      <c r="Q1915" s="49">
        <v>4547.6899999999996</v>
      </c>
      <c r="R1915" s="49">
        <v>9709.9500000000007</v>
      </c>
      <c r="S1915" s="43"/>
      <c r="T1915" s="319">
        <v>326.25</v>
      </c>
    </row>
    <row r="1916" spans="1:21" ht="30" hidden="1" customHeight="1" x14ac:dyDescent="0.25">
      <c r="A1916" s="74">
        <v>1903</v>
      </c>
      <c r="B1916" s="74" t="s">
        <v>4458</v>
      </c>
      <c r="C1916" s="43" t="s">
        <v>4456</v>
      </c>
      <c r="D1916" s="529"/>
      <c r="E1916" s="60"/>
      <c r="F1916" s="43" t="s">
        <v>4457</v>
      </c>
      <c r="G1916" s="87">
        <v>42577</v>
      </c>
      <c r="H1916" s="55">
        <v>42577</v>
      </c>
      <c r="I1916" s="68">
        <v>500</v>
      </c>
      <c r="J1916" s="204">
        <v>500</v>
      </c>
      <c r="K1916" s="204"/>
      <c r="L1916" s="43" t="s">
        <v>727</v>
      </c>
      <c r="M1916" s="59" t="s">
        <v>25</v>
      </c>
      <c r="N1916" s="55">
        <v>42591</v>
      </c>
      <c r="O1916" s="313" t="s">
        <v>4459</v>
      </c>
      <c r="P1916" s="43"/>
      <c r="Q1916" s="43"/>
      <c r="R1916" s="43"/>
      <c r="S1916" s="43"/>
      <c r="T1916" s="43"/>
    </row>
    <row r="1917" spans="1:21" ht="45" hidden="1" customHeight="1" x14ac:dyDescent="0.25">
      <c r="A1917" s="74">
        <v>1904</v>
      </c>
      <c r="B1917" s="74" t="s">
        <v>262</v>
      </c>
      <c r="C1917" s="43" t="s">
        <v>4460</v>
      </c>
      <c r="D1917" s="529"/>
      <c r="E1917" s="60"/>
      <c r="F1917" s="43" t="s">
        <v>4461</v>
      </c>
      <c r="G1917" s="87">
        <v>42563</v>
      </c>
      <c r="H1917" s="55">
        <v>42563</v>
      </c>
      <c r="I1917" s="68">
        <f>21294.32+1950.63+27</f>
        <v>23271.95</v>
      </c>
      <c r="J1917" s="204">
        <f>+I1917</f>
        <v>23271.95</v>
      </c>
      <c r="K1917" s="204"/>
      <c r="L1917" s="43" t="s">
        <v>727</v>
      </c>
      <c r="M1917" s="59">
        <v>42597</v>
      </c>
      <c r="N1917" s="55">
        <v>42627</v>
      </c>
      <c r="O1917" s="313" t="s">
        <v>4462</v>
      </c>
      <c r="P1917" s="43"/>
      <c r="Q1917" s="43"/>
      <c r="R1917" s="43"/>
      <c r="S1917" s="43"/>
      <c r="T1917" s="43"/>
    </row>
    <row r="1918" spans="1:21" ht="15" hidden="1" customHeight="1" x14ac:dyDescent="0.25">
      <c r="A1918" s="74">
        <v>1905</v>
      </c>
      <c r="B1918" s="74" t="s">
        <v>180</v>
      </c>
      <c r="C1918" s="43">
        <v>44726069</v>
      </c>
      <c r="D1918" s="529"/>
      <c r="E1918" s="60"/>
      <c r="F1918" s="43" t="s">
        <v>4463</v>
      </c>
      <c r="G1918" s="87">
        <v>42585</v>
      </c>
      <c r="H1918" s="55">
        <v>42585</v>
      </c>
      <c r="I1918" s="68">
        <v>665.02</v>
      </c>
      <c r="J1918" s="204">
        <v>708.18</v>
      </c>
      <c r="K1918" s="204"/>
      <c r="L1918" s="43" t="s">
        <v>34</v>
      </c>
      <c r="M1918" s="59">
        <v>42598</v>
      </c>
      <c r="N1918" s="55" t="s">
        <v>20</v>
      </c>
      <c r="O1918" s="313" t="s">
        <v>4465</v>
      </c>
      <c r="P1918" s="43"/>
      <c r="Q1918" s="43"/>
      <c r="R1918" s="43"/>
      <c r="S1918" s="43"/>
      <c r="T1918" s="43"/>
    </row>
    <row r="1919" spans="1:21" ht="30" hidden="1" customHeight="1" x14ac:dyDescent="0.25">
      <c r="A1919" s="74">
        <v>1906</v>
      </c>
      <c r="B1919" s="74" t="s">
        <v>4466</v>
      </c>
      <c r="C1919" s="43" t="s">
        <v>4468</v>
      </c>
      <c r="D1919" s="529"/>
      <c r="E1919" s="60"/>
      <c r="F1919" s="43" t="s">
        <v>4467</v>
      </c>
      <c r="G1919" s="87">
        <v>42580</v>
      </c>
      <c r="H1919" s="55">
        <v>42580</v>
      </c>
      <c r="I1919" s="68">
        <v>39.11</v>
      </c>
      <c r="J1919" s="204">
        <v>46.93</v>
      </c>
      <c r="K1919" s="204"/>
      <c r="L1919" s="43" t="s">
        <v>34</v>
      </c>
      <c r="M1919" s="59">
        <v>42591</v>
      </c>
      <c r="N1919" s="55">
        <v>42591</v>
      </c>
      <c r="O1919" s="313" t="s">
        <v>4469</v>
      </c>
      <c r="P1919" s="43"/>
      <c r="Q1919" s="43"/>
      <c r="R1919" s="43"/>
      <c r="S1919" s="43"/>
      <c r="T1919" s="49">
        <v>46.93</v>
      </c>
    </row>
    <row r="1920" spans="1:21" ht="30" hidden="1" customHeight="1" x14ac:dyDescent="0.25">
      <c r="A1920" s="142">
        <v>1907</v>
      </c>
      <c r="B1920" s="142" t="s">
        <v>4451</v>
      </c>
      <c r="C1920" s="62" t="s">
        <v>5261</v>
      </c>
      <c r="D1920" s="596"/>
      <c r="E1920" s="120"/>
      <c r="F1920" s="62" t="s">
        <v>4557</v>
      </c>
      <c r="G1920" s="476">
        <v>42583</v>
      </c>
      <c r="H1920" s="122">
        <v>42583</v>
      </c>
      <c r="I1920" s="68">
        <v>123.5</v>
      </c>
      <c r="J1920" s="205">
        <v>123.5</v>
      </c>
      <c r="K1920" s="205"/>
      <c r="L1920" s="62" t="s">
        <v>34</v>
      </c>
      <c r="M1920" s="122">
        <v>42580</v>
      </c>
      <c r="N1920" s="122">
        <v>42611</v>
      </c>
      <c r="O1920" s="313" t="s">
        <v>4470</v>
      </c>
      <c r="P1920" s="62"/>
      <c r="Q1920" s="62"/>
      <c r="R1920" s="62"/>
      <c r="S1920" s="62"/>
      <c r="T1920" s="569">
        <v>123.5</v>
      </c>
    </row>
    <row r="1921" spans="1:21" ht="15" hidden="1" customHeight="1" x14ac:dyDescent="0.25">
      <c r="A1921" s="74">
        <v>1908</v>
      </c>
      <c r="B1921" s="74" t="s">
        <v>144</v>
      </c>
      <c r="C1921" s="43" t="s">
        <v>4471</v>
      </c>
      <c r="D1921" s="529"/>
      <c r="E1921" s="60"/>
      <c r="F1921" s="43" t="s">
        <v>4472</v>
      </c>
      <c r="G1921" s="87">
        <v>42580</v>
      </c>
      <c r="H1921" s="55">
        <v>42580</v>
      </c>
      <c r="I1921" s="68">
        <v>1100</v>
      </c>
      <c r="J1921" s="204">
        <v>1100</v>
      </c>
      <c r="K1921" s="98"/>
      <c r="L1921" s="43" t="s">
        <v>727</v>
      </c>
      <c r="M1921" s="59">
        <v>42628</v>
      </c>
      <c r="N1921" s="55">
        <v>42633</v>
      </c>
      <c r="O1921" s="313" t="s">
        <v>4473</v>
      </c>
      <c r="P1921" s="43"/>
      <c r="Q1921" s="43"/>
      <c r="R1921" s="43"/>
      <c r="S1921" s="43"/>
      <c r="T1921" s="43" t="s">
        <v>1</v>
      </c>
    </row>
    <row r="1922" spans="1:21" ht="15" hidden="1" customHeight="1" x14ac:dyDescent="0.25">
      <c r="A1922" s="74">
        <v>1909</v>
      </c>
      <c r="B1922" s="74" t="s">
        <v>45</v>
      </c>
      <c r="C1922" s="43">
        <v>45</v>
      </c>
      <c r="D1922" s="529"/>
      <c r="E1922" s="60"/>
      <c r="F1922" s="43" t="s">
        <v>4474</v>
      </c>
      <c r="G1922" s="87">
        <v>42582</v>
      </c>
      <c r="H1922" s="55">
        <v>42582</v>
      </c>
      <c r="I1922" s="68">
        <v>582.29999999999995</v>
      </c>
      <c r="J1922" s="204">
        <v>698.76</v>
      </c>
      <c r="K1922" s="204"/>
      <c r="L1922" s="43" t="s">
        <v>727</v>
      </c>
      <c r="M1922" s="59" t="s">
        <v>25</v>
      </c>
      <c r="N1922" s="55">
        <v>42712</v>
      </c>
      <c r="O1922" s="313" t="s">
        <v>4810</v>
      </c>
      <c r="P1922" s="43"/>
      <c r="Q1922" s="49">
        <v>698.76</v>
      </c>
      <c r="R1922" s="49"/>
      <c r="S1922" s="43"/>
      <c r="T1922" s="43"/>
    </row>
    <row r="1923" spans="1:21" ht="15" hidden="1" customHeight="1" x14ac:dyDescent="0.25">
      <c r="A1923" s="74">
        <v>1910</v>
      </c>
      <c r="B1923" s="74" t="s">
        <v>45</v>
      </c>
      <c r="C1923" s="43">
        <v>46</v>
      </c>
      <c r="D1923" s="529"/>
      <c r="E1923" s="60"/>
      <c r="F1923" s="43" t="s">
        <v>4475</v>
      </c>
      <c r="G1923" s="87">
        <v>42582</v>
      </c>
      <c r="H1923" s="55">
        <v>42582</v>
      </c>
      <c r="I1923" s="68">
        <v>322.02999999999997</v>
      </c>
      <c r="J1923" s="204">
        <v>386.44</v>
      </c>
      <c r="K1923" s="204"/>
      <c r="L1923" s="43" t="s">
        <v>727</v>
      </c>
      <c r="M1923" s="59" t="s">
        <v>25</v>
      </c>
      <c r="N1923" s="55">
        <v>42712</v>
      </c>
      <c r="O1923" s="313" t="s">
        <v>4811</v>
      </c>
      <c r="P1923" s="319">
        <v>386.44</v>
      </c>
      <c r="Q1923" s="319"/>
      <c r="R1923" s="319"/>
      <c r="S1923" s="43"/>
      <c r="T1923" s="43"/>
    </row>
    <row r="1924" spans="1:21" ht="15" hidden="1" customHeight="1" x14ac:dyDescent="0.25">
      <c r="A1924" s="74">
        <v>1911</v>
      </c>
      <c r="B1924" s="74" t="s">
        <v>3148</v>
      </c>
      <c r="C1924" s="43" t="s">
        <v>4476</v>
      </c>
      <c r="D1924" s="529"/>
      <c r="E1924" s="60"/>
      <c r="F1924" s="43" t="s">
        <v>4477</v>
      </c>
      <c r="G1924" s="87">
        <v>42531</v>
      </c>
      <c r="H1924" s="55">
        <v>42531</v>
      </c>
      <c r="I1924" s="68">
        <v>981.8</v>
      </c>
      <c r="J1924" s="204">
        <v>981.8</v>
      </c>
      <c r="K1924" s="204"/>
      <c r="L1924" s="43" t="s">
        <v>727</v>
      </c>
      <c r="M1924" s="59">
        <v>42566</v>
      </c>
      <c r="N1924" s="55">
        <v>42630</v>
      </c>
      <c r="O1924" s="313" t="s">
        <v>4478</v>
      </c>
      <c r="P1924" s="43"/>
      <c r="Q1924" s="43"/>
      <c r="R1924" s="43"/>
      <c r="S1924" s="43"/>
      <c r="T1924" s="43" t="s">
        <v>1</v>
      </c>
    </row>
    <row r="1925" spans="1:21" ht="15" hidden="1" customHeight="1" x14ac:dyDescent="0.25">
      <c r="A1925" s="74">
        <v>1912</v>
      </c>
      <c r="B1925" s="74" t="s">
        <v>67</v>
      </c>
      <c r="C1925" s="43">
        <v>7000046012</v>
      </c>
      <c r="D1925" s="529" t="s">
        <v>4480</v>
      </c>
      <c r="E1925" s="60"/>
      <c r="F1925" s="43" t="s">
        <v>3898</v>
      </c>
      <c r="G1925" s="87">
        <v>42513</v>
      </c>
      <c r="H1925" s="55">
        <v>42513</v>
      </c>
      <c r="I1925" s="68">
        <v>17.84</v>
      </c>
      <c r="J1925" s="204">
        <v>21.41</v>
      </c>
      <c r="K1925" s="204"/>
      <c r="L1925" s="43" t="s">
        <v>727</v>
      </c>
      <c r="M1925" s="59">
        <v>42582</v>
      </c>
      <c r="N1925" s="55">
        <v>42606</v>
      </c>
      <c r="O1925" s="313" t="s">
        <v>4481</v>
      </c>
      <c r="P1925" s="43"/>
      <c r="Q1925" s="43"/>
      <c r="R1925" s="43"/>
      <c r="S1925" s="43"/>
      <c r="T1925" s="43" t="s">
        <v>1</v>
      </c>
    </row>
    <row r="1926" spans="1:21" ht="15" hidden="1" customHeight="1" x14ac:dyDescent="0.25">
      <c r="A1926" s="74">
        <v>1913</v>
      </c>
      <c r="B1926" s="74" t="s">
        <v>1408</v>
      </c>
      <c r="C1926" s="43" t="s">
        <v>4487</v>
      </c>
      <c r="D1926" s="529"/>
      <c r="E1926" s="60"/>
      <c r="F1926" s="43" t="s">
        <v>4488</v>
      </c>
      <c r="G1926" s="87">
        <v>42592</v>
      </c>
      <c r="H1926" s="55">
        <v>42592</v>
      </c>
      <c r="I1926" s="137">
        <f>0.899901 *J1926</f>
        <v>4060.2453238799999</v>
      </c>
      <c r="J1926" s="381">
        <v>4511.88</v>
      </c>
      <c r="K1926" s="381"/>
      <c r="L1926" s="43" t="s">
        <v>727</v>
      </c>
      <c r="M1926" s="59">
        <v>42613</v>
      </c>
      <c r="N1926" s="55">
        <v>42684</v>
      </c>
      <c r="O1926" s="313" t="s">
        <v>4489</v>
      </c>
      <c r="P1926" s="43"/>
      <c r="Q1926" s="43"/>
      <c r="R1926" s="43"/>
      <c r="S1926" s="43"/>
      <c r="T1926" s="43"/>
      <c r="U1926" s="66" t="s">
        <v>1</v>
      </c>
    </row>
    <row r="1927" spans="1:21" ht="45" hidden="1" customHeight="1" x14ac:dyDescent="0.25">
      <c r="A1927" s="74">
        <v>1914</v>
      </c>
      <c r="B1927" s="74" t="s">
        <v>1394</v>
      </c>
      <c r="C1927" s="43" t="s">
        <v>4963</v>
      </c>
      <c r="D1927" s="529"/>
      <c r="E1927" s="60"/>
      <c r="F1927" s="43" t="s">
        <v>4491</v>
      </c>
      <c r="G1927" s="87">
        <v>42591</v>
      </c>
      <c r="H1927" s="55">
        <v>42591</v>
      </c>
      <c r="I1927" s="137">
        <f>0.899901 *J1927</f>
        <v>35524.491876</v>
      </c>
      <c r="J1927" s="381">
        <v>39476</v>
      </c>
      <c r="K1927" s="381"/>
      <c r="L1927" s="43" t="s">
        <v>727</v>
      </c>
      <c r="M1927" s="59">
        <v>42658</v>
      </c>
      <c r="N1927" s="55">
        <v>42684</v>
      </c>
      <c r="O1927" s="313" t="s">
        <v>4492</v>
      </c>
      <c r="P1927" s="43"/>
      <c r="Q1927" s="43"/>
      <c r="R1927" s="43"/>
      <c r="S1927" s="43"/>
      <c r="T1927" s="43"/>
      <c r="U1927" s="66" t="s">
        <v>1</v>
      </c>
    </row>
    <row r="1928" spans="1:21" ht="15" hidden="1" customHeight="1" x14ac:dyDescent="0.25">
      <c r="A1928" s="74">
        <v>1915</v>
      </c>
      <c r="B1928" s="74" t="s">
        <v>5227</v>
      </c>
      <c r="C1928" s="43" t="s">
        <v>4493</v>
      </c>
      <c r="D1928" s="529"/>
      <c r="E1928" s="60"/>
      <c r="F1928" s="43" t="s">
        <v>4494</v>
      </c>
      <c r="G1928" s="87">
        <v>42583</v>
      </c>
      <c r="H1928" s="55">
        <v>42583</v>
      </c>
      <c r="I1928" s="68">
        <v>62.53</v>
      </c>
      <c r="J1928" s="204">
        <v>75.03</v>
      </c>
      <c r="K1928" s="204"/>
      <c r="L1928" s="43" t="s">
        <v>601</v>
      </c>
      <c r="M1928" s="59">
        <v>42587</v>
      </c>
      <c r="N1928" s="55" t="s">
        <v>20</v>
      </c>
      <c r="O1928" s="313" t="s">
        <v>4495</v>
      </c>
      <c r="P1928" s="43"/>
      <c r="Q1928" s="43"/>
      <c r="R1928" s="43"/>
      <c r="S1928" s="43"/>
      <c r="T1928" s="43"/>
    </row>
    <row r="1929" spans="1:21" ht="45" hidden="1" customHeight="1" x14ac:dyDescent="0.25">
      <c r="A1929" s="74">
        <v>1916</v>
      </c>
      <c r="B1929" s="74" t="s">
        <v>4223</v>
      </c>
      <c r="C1929" s="43" t="s">
        <v>4224</v>
      </c>
      <c r="D1929" s="529"/>
      <c r="E1929" s="60"/>
      <c r="F1929" s="43" t="s">
        <v>4497</v>
      </c>
      <c r="G1929" s="87"/>
      <c r="H1929" s="55"/>
      <c r="I1929" s="68">
        <v>2276.21</v>
      </c>
      <c r="J1929" s="204">
        <v>2276.21</v>
      </c>
      <c r="K1929" s="204"/>
      <c r="L1929" s="43" t="s">
        <v>727</v>
      </c>
      <c r="M1929" s="59" t="s">
        <v>25</v>
      </c>
      <c r="N1929" s="55">
        <v>42587</v>
      </c>
      <c r="O1929" s="313" t="s">
        <v>4499</v>
      </c>
      <c r="P1929" s="43"/>
      <c r="Q1929" s="43"/>
      <c r="R1929" s="43"/>
      <c r="S1929" s="43"/>
      <c r="T1929" s="43"/>
    </row>
    <row r="1930" spans="1:21" ht="30" hidden="1" customHeight="1" x14ac:dyDescent="0.25">
      <c r="A1930" s="74">
        <v>1917</v>
      </c>
      <c r="B1930" s="74" t="s">
        <v>1109</v>
      </c>
      <c r="C1930" s="43">
        <v>16863366</v>
      </c>
      <c r="D1930" s="529"/>
      <c r="E1930" s="60"/>
      <c r="F1930" s="43" t="s">
        <v>4500</v>
      </c>
      <c r="G1930" s="87">
        <v>42594</v>
      </c>
      <c r="H1930" s="55">
        <v>42594</v>
      </c>
      <c r="I1930" s="68">
        <v>270</v>
      </c>
      <c r="J1930" s="204">
        <v>324</v>
      </c>
      <c r="K1930" s="204"/>
      <c r="L1930" s="43" t="s">
        <v>727</v>
      </c>
      <c r="M1930" s="59">
        <v>42628</v>
      </c>
      <c r="N1930" s="55">
        <v>42720</v>
      </c>
      <c r="O1930" s="313" t="s">
        <v>4501</v>
      </c>
      <c r="P1930" s="43"/>
      <c r="Q1930" s="43"/>
      <c r="R1930" s="43"/>
      <c r="S1930" s="43"/>
      <c r="T1930" s="43" t="s">
        <v>1</v>
      </c>
    </row>
    <row r="1931" spans="1:21" ht="30" hidden="1" customHeight="1" x14ac:dyDescent="0.25">
      <c r="A1931" s="74">
        <v>1918</v>
      </c>
      <c r="B1931" s="74" t="s">
        <v>36</v>
      </c>
      <c r="C1931" s="43" t="s">
        <v>4502</v>
      </c>
      <c r="D1931" s="529"/>
      <c r="E1931" s="60"/>
      <c r="F1931" s="43" t="s">
        <v>4503</v>
      </c>
      <c r="G1931" s="87">
        <v>42598</v>
      </c>
      <c r="H1931" s="55">
        <v>42598</v>
      </c>
      <c r="I1931" s="68">
        <v>80</v>
      </c>
      <c r="J1931" s="204">
        <v>96</v>
      </c>
      <c r="K1931" s="204"/>
      <c r="L1931" s="43" t="s">
        <v>34</v>
      </c>
      <c r="M1931" s="59">
        <v>42608</v>
      </c>
      <c r="N1931" s="55" t="s">
        <v>20</v>
      </c>
      <c r="O1931" s="313" t="s">
        <v>4505</v>
      </c>
      <c r="P1931" s="43"/>
      <c r="Q1931" s="43"/>
      <c r="R1931" s="43"/>
      <c r="S1931" s="43"/>
      <c r="T1931" s="43"/>
    </row>
    <row r="1932" spans="1:21" ht="15" hidden="1" customHeight="1" x14ac:dyDescent="0.25">
      <c r="A1932" s="74">
        <v>1919</v>
      </c>
      <c r="B1932" s="74" t="s">
        <v>36</v>
      </c>
      <c r="C1932" s="43" t="s">
        <v>4506</v>
      </c>
      <c r="D1932" s="529"/>
      <c r="E1932" s="60"/>
      <c r="F1932" s="43" t="s">
        <v>4091</v>
      </c>
      <c r="G1932" s="87">
        <v>42598</v>
      </c>
      <c r="H1932" s="55">
        <v>42598</v>
      </c>
      <c r="I1932" s="68">
        <v>232.7</v>
      </c>
      <c r="J1932" s="204">
        <v>279.24</v>
      </c>
      <c r="K1932" s="204"/>
      <c r="L1932" s="43" t="s">
        <v>34</v>
      </c>
      <c r="M1932" s="59">
        <v>42608</v>
      </c>
      <c r="N1932" s="55" t="s">
        <v>20</v>
      </c>
      <c r="O1932" s="313" t="s">
        <v>4507</v>
      </c>
      <c r="P1932" s="43"/>
      <c r="Q1932" s="43"/>
      <c r="R1932" s="43"/>
      <c r="S1932" s="43"/>
      <c r="T1932" s="43"/>
    </row>
    <row r="1933" spans="1:21" ht="30" hidden="1" customHeight="1" x14ac:dyDescent="0.25">
      <c r="A1933" s="74">
        <v>1920</v>
      </c>
      <c r="B1933" s="74" t="s">
        <v>3520</v>
      </c>
      <c r="C1933" s="43" t="s">
        <v>4508</v>
      </c>
      <c r="D1933" s="529"/>
      <c r="E1933" s="60"/>
      <c r="F1933" s="43" t="s">
        <v>4509</v>
      </c>
      <c r="G1933" s="87">
        <v>42600</v>
      </c>
      <c r="H1933" s="55">
        <v>42600</v>
      </c>
      <c r="I1933" s="68">
        <v>290</v>
      </c>
      <c r="J1933" s="204">
        <v>348</v>
      </c>
      <c r="K1933" s="204"/>
      <c r="L1933" s="43" t="s">
        <v>727</v>
      </c>
      <c r="M1933" s="59">
        <v>42613</v>
      </c>
      <c r="N1933" s="55">
        <v>42607</v>
      </c>
      <c r="O1933" s="313" t="s">
        <v>4510</v>
      </c>
      <c r="P1933" s="319">
        <v>348</v>
      </c>
      <c r="Q1933" s="319"/>
      <c r="R1933" s="319"/>
      <c r="S1933" s="43"/>
      <c r="T1933" s="43"/>
    </row>
    <row r="1934" spans="1:21" ht="30" hidden="1" customHeight="1" x14ac:dyDescent="0.25">
      <c r="A1934" s="74">
        <v>1921</v>
      </c>
      <c r="B1934" s="74" t="s">
        <v>3520</v>
      </c>
      <c r="C1934" s="43" t="s">
        <v>4511</v>
      </c>
      <c r="D1934" s="529"/>
      <c r="E1934" s="60"/>
      <c r="F1934" s="43" t="s">
        <v>4512</v>
      </c>
      <c r="G1934" s="87">
        <v>42600</v>
      </c>
      <c r="H1934" s="55">
        <v>42600</v>
      </c>
      <c r="I1934" s="68">
        <v>290</v>
      </c>
      <c r="J1934" s="204">
        <v>348</v>
      </c>
      <c r="K1934" s="204"/>
      <c r="L1934" s="43" t="s">
        <v>727</v>
      </c>
      <c r="M1934" s="59">
        <v>42613</v>
      </c>
      <c r="N1934" s="55">
        <v>42607</v>
      </c>
      <c r="O1934" s="313" t="s">
        <v>4513</v>
      </c>
      <c r="P1934" s="319">
        <v>348</v>
      </c>
      <c r="Q1934" s="319"/>
      <c r="R1934" s="319"/>
      <c r="S1934" s="43"/>
      <c r="T1934" s="43"/>
    </row>
    <row r="1935" spans="1:21" ht="45" hidden="1" customHeight="1" x14ac:dyDescent="0.25">
      <c r="A1935" s="74">
        <v>1922</v>
      </c>
      <c r="B1935" s="74" t="s">
        <v>3520</v>
      </c>
      <c r="C1935" s="43" t="s">
        <v>4514</v>
      </c>
      <c r="D1935" s="529"/>
      <c r="E1935" s="60"/>
      <c r="F1935" s="43" t="s">
        <v>4515</v>
      </c>
      <c r="G1935" s="87">
        <v>42600</v>
      </c>
      <c r="H1935" s="55">
        <v>42600</v>
      </c>
      <c r="I1935" s="68">
        <v>575</v>
      </c>
      <c r="J1935" s="204">
        <v>650</v>
      </c>
      <c r="K1935" s="204"/>
      <c r="L1935" s="43" t="s">
        <v>727</v>
      </c>
      <c r="M1935" s="59">
        <v>42613</v>
      </c>
      <c r="N1935" s="55">
        <v>42634</v>
      </c>
      <c r="O1935" s="313" t="s">
        <v>4516</v>
      </c>
      <c r="P1935" s="319">
        <v>650</v>
      </c>
      <c r="Q1935" s="319"/>
      <c r="R1935" s="319"/>
      <c r="S1935" s="43"/>
      <c r="T1935" s="43"/>
    </row>
    <row r="1936" spans="1:21" ht="30" hidden="1" customHeight="1" x14ac:dyDescent="0.25">
      <c r="A1936" s="74">
        <v>1923</v>
      </c>
      <c r="B1936" s="74" t="s">
        <v>90</v>
      </c>
      <c r="C1936" s="43">
        <v>4215</v>
      </c>
      <c r="D1936" s="529"/>
      <c r="E1936" s="60"/>
      <c r="F1936" s="43" t="s">
        <v>3282</v>
      </c>
      <c r="G1936" s="87">
        <v>42582</v>
      </c>
      <c r="H1936" s="55">
        <v>42582</v>
      </c>
      <c r="I1936" s="68">
        <v>1335.29</v>
      </c>
      <c r="J1936" s="204">
        <v>1602.35</v>
      </c>
      <c r="K1936" s="204"/>
      <c r="L1936" s="43" t="s">
        <v>727</v>
      </c>
      <c r="M1936" s="59">
        <v>42658</v>
      </c>
      <c r="N1936" s="55">
        <v>42759</v>
      </c>
      <c r="O1936" s="313" t="s">
        <v>4517</v>
      </c>
      <c r="P1936" s="43"/>
      <c r="Q1936" s="43"/>
      <c r="R1936" s="43"/>
      <c r="S1936" s="43"/>
      <c r="T1936" s="43"/>
      <c r="U1936" s="66" t="s">
        <v>1</v>
      </c>
    </row>
    <row r="1937" spans="1:21" ht="30" hidden="1" customHeight="1" x14ac:dyDescent="0.25">
      <c r="A1937" s="74">
        <v>1924</v>
      </c>
      <c r="B1937" s="74" t="s">
        <v>48</v>
      </c>
      <c r="C1937" s="43">
        <v>7018</v>
      </c>
      <c r="D1937" s="529"/>
      <c r="E1937" s="60"/>
      <c r="F1937" s="43" t="s">
        <v>4608</v>
      </c>
      <c r="G1937" s="87">
        <v>42619</v>
      </c>
      <c r="H1937" s="55">
        <v>42619</v>
      </c>
      <c r="I1937" s="68">
        <v>69.09</v>
      </c>
      <c r="J1937" s="204">
        <v>76</v>
      </c>
      <c r="K1937" s="204"/>
      <c r="L1937" s="43" t="s">
        <v>727</v>
      </c>
      <c r="M1937" s="59">
        <v>42658</v>
      </c>
      <c r="N1937" s="55">
        <v>42682</v>
      </c>
      <c r="O1937" s="313" t="s">
        <v>4724</v>
      </c>
      <c r="P1937" s="43"/>
      <c r="Q1937" s="43"/>
      <c r="R1937" s="43"/>
      <c r="S1937" s="43"/>
      <c r="T1937" s="43"/>
    </row>
    <row r="1938" spans="1:21" ht="15" hidden="1" customHeight="1" x14ac:dyDescent="0.25">
      <c r="A1938" s="74">
        <v>1925</v>
      </c>
      <c r="B1938" s="74" t="s">
        <v>39</v>
      </c>
      <c r="C1938" s="43" t="s">
        <v>4518</v>
      </c>
      <c r="D1938" s="529"/>
      <c r="E1938" s="60"/>
      <c r="F1938" s="43" t="s">
        <v>1715</v>
      </c>
      <c r="G1938" s="87">
        <v>42613</v>
      </c>
      <c r="H1938" s="55">
        <v>42613</v>
      </c>
      <c r="I1938" s="68">
        <v>211.3</v>
      </c>
      <c r="J1938" s="204">
        <v>253.56</v>
      </c>
      <c r="K1938" s="204"/>
      <c r="L1938" s="43" t="s">
        <v>34</v>
      </c>
      <c r="M1938" s="59">
        <v>42613</v>
      </c>
      <c r="N1938" s="55" t="s">
        <v>20</v>
      </c>
      <c r="O1938" s="313" t="s">
        <v>4519</v>
      </c>
      <c r="P1938" s="43"/>
      <c r="Q1938" s="43"/>
      <c r="R1938" s="43"/>
      <c r="S1938" s="43"/>
      <c r="T1938" s="43"/>
    </row>
    <row r="1939" spans="1:21" ht="15" hidden="1" customHeight="1" x14ac:dyDescent="0.25">
      <c r="A1939" s="74">
        <v>1926</v>
      </c>
      <c r="B1939" s="74" t="s">
        <v>39</v>
      </c>
      <c r="C1939" s="43" t="s">
        <v>4521</v>
      </c>
      <c r="D1939" s="529"/>
      <c r="E1939" s="60"/>
      <c r="F1939" s="43" t="s">
        <v>1715</v>
      </c>
      <c r="G1939" s="87">
        <v>42597</v>
      </c>
      <c r="H1939" s="55">
        <v>42597</v>
      </c>
      <c r="I1939" s="68">
        <v>160.38999999999999</v>
      </c>
      <c r="J1939" s="204">
        <v>192.47</v>
      </c>
      <c r="K1939" s="204"/>
      <c r="L1939" s="43" t="s">
        <v>34</v>
      </c>
      <c r="M1939" s="59">
        <v>42607</v>
      </c>
      <c r="N1939" s="55" t="s">
        <v>20</v>
      </c>
      <c r="O1939" s="313" t="s">
        <v>4522</v>
      </c>
      <c r="P1939" s="43"/>
      <c r="Q1939" s="43"/>
      <c r="R1939" s="43"/>
      <c r="S1939" s="43"/>
      <c r="T1939" s="43"/>
    </row>
    <row r="1940" spans="1:21" ht="15" hidden="1" customHeight="1" x14ac:dyDescent="0.25">
      <c r="A1940" s="74">
        <v>1927</v>
      </c>
      <c r="B1940" s="74" t="s">
        <v>1860</v>
      </c>
      <c r="C1940" s="43">
        <v>48313</v>
      </c>
      <c r="D1940" s="529"/>
      <c r="E1940" s="60"/>
      <c r="F1940" s="43" t="s">
        <v>4524</v>
      </c>
      <c r="G1940" s="87">
        <v>42614</v>
      </c>
      <c r="H1940" s="55">
        <v>42614</v>
      </c>
      <c r="I1940" s="137">
        <f>1.18988*J1940</f>
        <v>1041.145</v>
      </c>
      <c r="J1940" s="208">
        <v>875</v>
      </c>
      <c r="K1940" s="208"/>
      <c r="L1940" s="43" t="s">
        <v>727</v>
      </c>
      <c r="M1940" s="59">
        <v>42643</v>
      </c>
      <c r="N1940" s="55">
        <v>42634</v>
      </c>
      <c r="O1940" s="313" t="s">
        <v>4725</v>
      </c>
      <c r="P1940" s="49">
        <f>+I1940/2</f>
        <v>520.57249999999999</v>
      </c>
      <c r="Q1940" s="49"/>
      <c r="R1940" s="49"/>
      <c r="S1940" s="43"/>
      <c r="T1940" s="43"/>
    </row>
    <row r="1941" spans="1:21" ht="15" hidden="1" customHeight="1" x14ac:dyDescent="0.25">
      <c r="A1941" s="74">
        <v>1928</v>
      </c>
      <c r="B1941" s="74" t="s">
        <v>4525</v>
      </c>
      <c r="C1941" s="43">
        <v>7000077411</v>
      </c>
      <c r="D1941" s="529" t="s">
        <v>4362</v>
      </c>
      <c r="E1941" s="60"/>
      <c r="F1941" s="43" t="s">
        <v>4363</v>
      </c>
      <c r="G1941" s="87">
        <v>42614</v>
      </c>
      <c r="H1941" s="55">
        <v>42614</v>
      </c>
      <c r="I1941" s="68">
        <v>5</v>
      </c>
      <c r="J1941" s="204">
        <v>6</v>
      </c>
      <c r="K1941" s="204"/>
      <c r="L1941" s="43" t="s">
        <v>727</v>
      </c>
      <c r="M1941" s="59">
        <v>42674</v>
      </c>
      <c r="N1941" s="44">
        <v>42696</v>
      </c>
      <c r="O1941" s="313" t="s">
        <v>4726</v>
      </c>
      <c r="P1941" s="43"/>
      <c r="Q1941" s="43"/>
      <c r="R1941" s="43"/>
      <c r="S1941" s="43"/>
      <c r="T1941" s="43" t="s">
        <v>1</v>
      </c>
    </row>
    <row r="1942" spans="1:21" ht="15" hidden="1" customHeight="1" x14ac:dyDescent="0.25">
      <c r="A1942" s="74">
        <v>1929</v>
      </c>
      <c r="B1942" s="74" t="s">
        <v>67</v>
      </c>
      <c r="C1942" s="43">
        <v>7000077412</v>
      </c>
      <c r="D1942" s="529" t="s">
        <v>4544</v>
      </c>
      <c r="E1942" s="60"/>
      <c r="F1942" s="43" t="s">
        <v>4356</v>
      </c>
      <c r="G1942" s="87">
        <v>42614</v>
      </c>
      <c r="H1942" s="55">
        <v>42614</v>
      </c>
      <c r="I1942" s="68">
        <v>5</v>
      </c>
      <c r="J1942" s="204">
        <v>6</v>
      </c>
      <c r="K1942" s="204"/>
      <c r="L1942" s="43" t="s">
        <v>727</v>
      </c>
      <c r="M1942" s="59">
        <v>42674</v>
      </c>
      <c r="N1942" s="44">
        <v>42696</v>
      </c>
      <c r="O1942" s="313" t="s">
        <v>4727</v>
      </c>
      <c r="P1942" s="43"/>
      <c r="Q1942" s="43"/>
      <c r="R1942" s="43"/>
      <c r="S1942" s="43"/>
      <c r="T1942" s="43" t="s">
        <v>1</v>
      </c>
    </row>
    <row r="1943" spans="1:21" ht="15" hidden="1" customHeight="1" x14ac:dyDescent="0.25">
      <c r="A1943" s="74">
        <v>1930</v>
      </c>
      <c r="B1943" s="74" t="s">
        <v>67</v>
      </c>
      <c r="C1943" s="43">
        <v>7000077413</v>
      </c>
      <c r="D1943" s="529" t="s">
        <v>4549</v>
      </c>
      <c r="E1943" s="60"/>
      <c r="F1943" s="43" t="s">
        <v>4550</v>
      </c>
      <c r="G1943" s="87">
        <v>42614</v>
      </c>
      <c r="H1943" s="55">
        <v>42614</v>
      </c>
      <c r="I1943" s="68">
        <v>5</v>
      </c>
      <c r="J1943" s="204">
        <v>6</v>
      </c>
      <c r="K1943" s="204"/>
      <c r="L1943" s="43" t="s">
        <v>727</v>
      </c>
      <c r="M1943" s="59">
        <v>42674</v>
      </c>
      <c r="N1943" s="44">
        <v>42696</v>
      </c>
      <c r="O1943" s="313" t="s">
        <v>4728</v>
      </c>
      <c r="P1943" s="43"/>
      <c r="Q1943" s="43"/>
      <c r="R1943" s="43"/>
      <c r="S1943" s="43"/>
      <c r="T1943" s="43" t="s">
        <v>1</v>
      </c>
    </row>
    <row r="1944" spans="1:21" ht="15" hidden="1" customHeight="1" x14ac:dyDescent="0.25">
      <c r="A1944" s="74">
        <v>1931</v>
      </c>
      <c r="B1944" s="74" t="s">
        <v>67</v>
      </c>
      <c r="C1944" s="43">
        <v>7000077414</v>
      </c>
      <c r="D1944" s="529" t="s">
        <v>4548</v>
      </c>
      <c r="E1944" s="60"/>
      <c r="F1944" s="43" t="s">
        <v>4546</v>
      </c>
      <c r="G1944" s="87">
        <v>42614</v>
      </c>
      <c r="H1944" s="55">
        <v>42614</v>
      </c>
      <c r="I1944" s="68">
        <v>5</v>
      </c>
      <c r="J1944" s="204">
        <v>6</v>
      </c>
      <c r="K1944" s="204"/>
      <c r="L1944" s="43" t="s">
        <v>727</v>
      </c>
      <c r="M1944" s="59">
        <v>42674</v>
      </c>
      <c r="N1944" s="44">
        <v>42696</v>
      </c>
      <c r="O1944" s="313" t="s">
        <v>4729</v>
      </c>
      <c r="P1944" s="43"/>
      <c r="Q1944" s="43"/>
      <c r="R1944" s="43"/>
      <c r="S1944" s="43"/>
      <c r="T1944" s="43" t="s">
        <v>1</v>
      </c>
    </row>
    <row r="1945" spans="1:21" ht="15" hidden="1" customHeight="1" x14ac:dyDescent="0.25">
      <c r="A1945" s="74">
        <v>1932</v>
      </c>
      <c r="B1945" s="74" t="s">
        <v>67</v>
      </c>
      <c r="C1945" s="43">
        <v>7000077415</v>
      </c>
      <c r="D1945" s="529" t="s">
        <v>4593</v>
      </c>
      <c r="E1945" s="60"/>
      <c r="F1945" s="43" t="s">
        <v>4551</v>
      </c>
      <c r="G1945" s="87">
        <v>42614</v>
      </c>
      <c r="H1945" s="55">
        <v>42614</v>
      </c>
      <c r="I1945" s="68">
        <v>11091.42</v>
      </c>
      <c r="J1945" s="204">
        <v>13309.7</v>
      </c>
      <c r="K1945" s="98"/>
      <c r="L1945" s="43" t="s">
        <v>727</v>
      </c>
      <c r="M1945" s="59">
        <v>42674</v>
      </c>
      <c r="N1945" s="44">
        <v>42697</v>
      </c>
      <c r="O1945" s="313" t="s">
        <v>4730</v>
      </c>
      <c r="P1945" s="43"/>
      <c r="Q1945" s="43"/>
      <c r="R1945" s="43"/>
      <c r="S1945" s="43"/>
      <c r="T1945" s="43" t="s">
        <v>1</v>
      </c>
    </row>
    <row r="1946" spans="1:21" ht="45" hidden="1" customHeight="1" x14ac:dyDescent="0.25">
      <c r="A1946" s="74">
        <v>1933</v>
      </c>
      <c r="B1946" s="74" t="s">
        <v>1394</v>
      </c>
      <c r="C1946" s="43" t="s">
        <v>4526</v>
      </c>
      <c r="D1946" s="529"/>
      <c r="E1946" s="60"/>
      <c r="F1946" s="43" t="s">
        <v>4554</v>
      </c>
      <c r="G1946" s="87">
        <v>42583</v>
      </c>
      <c r="H1946" s="55">
        <v>42615</v>
      </c>
      <c r="I1946" s="137">
        <f>0.88834 *J1946</f>
        <v>38130.395487999995</v>
      </c>
      <c r="J1946" s="381">
        <v>42923.199999999997</v>
      </c>
      <c r="K1946" s="381"/>
      <c r="L1946" s="43" t="s">
        <v>727</v>
      </c>
      <c r="M1946" s="59" t="s">
        <v>4527</v>
      </c>
      <c r="N1946" s="55">
        <v>42712</v>
      </c>
      <c r="O1946" s="313" t="s">
        <v>5088</v>
      </c>
      <c r="P1946" s="43"/>
      <c r="Q1946" s="43"/>
      <c r="R1946" s="43"/>
      <c r="S1946" s="43"/>
      <c r="T1946" s="43"/>
      <c r="U1946" s="66" t="s">
        <v>1</v>
      </c>
    </row>
    <row r="1947" spans="1:21" ht="30" hidden="1" customHeight="1" x14ac:dyDescent="0.25">
      <c r="A1947" s="74">
        <v>1934</v>
      </c>
      <c r="B1947" s="74" t="s">
        <v>3148</v>
      </c>
      <c r="C1947" s="43" t="s">
        <v>4528</v>
      </c>
      <c r="D1947" s="529"/>
      <c r="E1947" s="60"/>
      <c r="F1947" s="43" t="s">
        <v>4668</v>
      </c>
      <c r="G1947" s="87">
        <v>42596</v>
      </c>
      <c r="H1947" s="55">
        <v>42596</v>
      </c>
      <c r="I1947" s="68">
        <v>1369.35</v>
      </c>
      <c r="J1947" s="204">
        <v>1369.35</v>
      </c>
      <c r="K1947" s="204"/>
      <c r="L1947" s="43" t="s">
        <v>727</v>
      </c>
      <c r="M1947" s="59">
        <v>42628</v>
      </c>
      <c r="N1947" s="55">
        <v>42630</v>
      </c>
      <c r="O1947" s="313" t="s">
        <v>4529</v>
      </c>
      <c r="P1947" s="43"/>
      <c r="Q1947" s="43"/>
      <c r="R1947" s="43"/>
      <c r="S1947" s="43"/>
      <c r="T1947" s="43" t="s">
        <v>1</v>
      </c>
    </row>
    <row r="1948" spans="1:21" ht="30" hidden="1" customHeight="1" x14ac:dyDescent="0.25">
      <c r="A1948" s="74">
        <v>1935</v>
      </c>
      <c r="B1948" s="74" t="s">
        <v>3492</v>
      </c>
      <c r="C1948" s="43">
        <v>5474</v>
      </c>
      <c r="D1948" s="529"/>
      <c r="E1948" s="60"/>
      <c r="F1948" s="43" t="s">
        <v>6237</v>
      </c>
      <c r="G1948" s="87">
        <v>42613</v>
      </c>
      <c r="H1948" s="55">
        <v>42613</v>
      </c>
      <c r="I1948" s="68">
        <v>404.9</v>
      </c>
      <c r="J1948" s="204">
        <v>485.88</v>
      </c>
      <c r="K1948" s="204"/>
      <c r="L1948" s="43" t="s">
        <v>727</v>
      </c>
      <c r="M1948" s="59">
        <v>42643</v>
      </c>
      <c r="N1948" s="55">
        <v>42716</v>
      </c>
      <c r="O1948" s="313" t="s">
        <v>4530</v>
      </c>
      <c r="P1948" s="43"/>
      <c r="Q1948" s="43"/>
      <c r="R1948" s="43"/>
      <c r="S1948" s="43"/>
      <c r="T1948" s="43"/>
      <c r="U1948" s="66" t="s">
        <v>1</v>
      </c>
    </row>
    <row r="1949" spans="1:21" ht="15" hidden="1" customHeight="1" x14ac:dyDescent="0.25">
      <c r="A1949" s="74">
        <v>1936</v>
      </c>
      <c r="B1949" s="74" t="s">
        <v>3492</v>
      </c>
      <c r="C1949" s="43">
        <v>5459</v>
      </c>
      <c r="D1949" s="529"/>
      <c r="E1949" s="60"/>
      <c r="F1949" s="43" t="s">
        <v>6207</v>
      </c>
      <c r="G1949" s="87">
        <v>42613</v>
      </c>
      <c r="H1949" s="55">
        <v>42613</v>
      </c>
      <c r="I1949" s="68">
        <v>16675</v>
      </c>
      <c r="J1949" s="204">
        <v>20010</v>
      </c>
      <c r="K1949" s="206"/>
      <c r="L1949" s="43" t="s">
        <v>727</v>
      </c>
      <c r="M1949" s="59">
        <v>42643</v>
      </c>
      <c r="N1949" s="55">
        <v>42657</v>
      </c>
      <c r="O1949" s="313" t="s">
        <v>4531</v>
      </c>
      <c r="P1949" s="43"/>
      <c r="Q1949" s="43"/>
      <c r="R1949" s="43"/>
      <c r="S1949" s="43"/>
      <c r="T1949" s="43"/>
      <c r="U1949" s="66" t="s">
        <v>1</v>
      </c>
    </row>
    <row r="1950" spans="1:21" ht="15" hidden="1" customHeight="1" x14ac:dyDescent="0.25">
      <c r="A1950" s="74">
        <v>1937</v>
      </c>
      <c r="B1950" s="74" t="s">
        <v>4552</v>
      </c>
      <c r="C1950" s="43" t="s">
        <v>4555</v>
      </c>
      <c r="D1950" s="529"/>
      <c r="E1950" s="60"/>
      <c r="F1950" s="43" t="s">
        <v>4650</v>
      </c>
      <c r="G1950" s="87">
        <v>42607</v>
      </c>
      <c r="H1950" s="55">
        <v>42607</v>
      </c>
      <c r="I1950" s="68">
        <v>14140</v>
      </c>
      <c r="J1950" s="204">
        <v>14140</v>
      </c>
      <c r="K1950" s="204"/>
      <c r="L1950" s="43" t="s">
        <v>727</v>
      </c>
      <c r="M1950" s="59">
        <v>42613</v>
      </c>
      <c r="N1950" s="55">
        <v>42614</v>
      </c>
      <c r="O1950" s="313" t="s">
        <v>4532</v>
      </c>
      <c r="P1950" s="43"/>
      <c r="Q1950" s="43"/>
      <c r="R1950" s="43"/>
      <c r="S1950" s="43"/>
      <c r="T1950" s="43"/>
      <c r="U1950" s="66" t="s">
        <v>1</v>
      </c>
    </row>
    <row r="1951" spans="1:21" ht="15" hidden="1" customHeight="1" x14ac:dyDescent="0.25">
      <c r="A1951" s="74">
        <v>1938</v>
      </c>
      <c r="B1951" s="74" t="s">
        <v>112</v>
      </c>
      <c r="C1951" s="43">
        <v>57</v>
      </c>
      <c r="D1951" s="529"/>
      <c r="E1951" s="60"/>
      <c r="F1951" s="43" t="s">
        <v>4533</v>
      </c>
      <c r="G1951" s="87">
        <v>42607</v>
      </c>
      <c r="H1951" s="55">
        <v>42607</v>
      </c>
      <c r="I1951" s="68">
        <v>1480</v>
      </c>
      <c r="J1951" s="204">
        <v>1480</v>
      </c>
      <c r="K1951" s="204"/>
      <c r="L1951" s="43" t="s">
        <v>727</v>
      </c>
      <c r="M1951" s="59">
        <v>42613</v>
      </c>
      <c r="N1951" s="55">
        <v>42671</v>
      </c>
      <c r="O1951" s="313" t="s">
        <v>4534</v>
      </c>
      <c r="P1951" s="43"/>
      <c r="Q1951" s="43"/>
      <c r="R1951" s="43"/>
      <c r="S1951" s="43"/>
      <c r="T1951" s="43" t="s">
        <v>1</v>
      </c>
    </row>
    <row r="1952" spans="1:21" ht="15" hidden="1" customHeight="1" x14ac:dyDescent="0.25">
      <c r="A1952" s="74">
        <v>1939</v>
      </c>
      <c r="B1952" s="74" t="s">
        <v>4525</v>
      </c>
      <c r="C1952" s="43">
        <v>7000075450</v>
      </c>
      <c r="D1952" s="529" t="s">
        <v>4547</v>
      </c>
      <c r="E1952" s="60"/>
      <c r="F1952" s="43" t="s">
        <v>4546</v>
      </c>
      <c r="G1952" s="87">
        <v>42607</v>
      </c>
      <c r="H1952" s="55">
        <v>42607</v>
      </c>
      <c r="I1952" s="68">
        <v>380.33</v>
      </c>
      <c r="J1952" s="204">
        <v>456.4</v>
      </c>
      <c r="K1952" s="204"/>
      <c r="L1952" s="43" t="s">
        <v>727</v>
      </c>
      <c r="M1952" s="59">
        <v>42674</v>
      </c>
      <c r="N1952" s="44">
        <v>42696</v>
      </c>
      <c r="O1952" s="313" t="s">
        <v>4535</v>
      </c>
      <c r="P1952" s="43"/>
      <c r="Q1952" s="43"/>
      <c r="R1952" s="43"/>
      <c r="S1952" s="43"/>
      <c r="T1952" s="43" t="s">
        <v>1</v>
      </c>
    </row>
    <row r="1953" spans="1:20" ht="75" hidden="1" customHeight="1" x14ac:dyDescent="0.25">
      <c r="A1953" s="74">
        <v>1940</v>
      </c>
      <c r="B1953" s="74" t="s">
        <v>84</v>
      </c>
      <c r="C1953" s="43">
        <v>147916</v>
      </c>
      <c r="D1953" s="529"/>
      <c r="E1953" s="60"/>
      <c r="F1953" s="414" t="s">
        <v>4556</v>
      </c>
      <c r="G1953" s="87">
        <v>42614</v>
      </c>
      <c r="H1953" s="55">
        <v>42614</v>
      </c>
      <c r="I1953" s="137">
        <f>1.19146*J1953</f>
        <v>339.56610000000001</v>
      </c>
      <c r="J1953" s="208">
        <v>285</v>
      </c>
      <c r="K1953" s="208"/>
      <c r="L1953" s="43" t="s">
        <v>727</v>
      </c>
      <c r="M1953" s="59">
        <v>42643</v>
      </c>
      <c r="N1953" s="44">
        <v>42647</v>
      </c>
      <c r="O1953" s="313" t="s">
        <v>4731</v>
      </c>
      <c r="P1953" s="43"/>
      <c r="Q1953" s="43"/>
      <c r="R1953" s="43"/>
      <c r="S1953" s="43"/>
      <c r="T1953" s="43" t="s">
        <v>1</v>
      </c>
    </row>
    <row r="1954" spans="1:20" ht="30" hidden="1" customHeight="1" x14ac:dyDescent="0.25">
      <c r="A1954" s="74">
        <v>1941</v>
      </c>
      <c r="B1954" s="74" t="s">
        <v>4537</v>
      </c>
      <c r="C1954" s="43">
        <v>1</v>
      </c>
      <c r="D1954" s="529"/>
      <c r="E1954" s="60"/>
      <c r="F1954" s="43" t="s">
        <v>4553</v>
      </c>
      <c r="G1954" s="87">
        <v>42606</v>
      </c>
      <c r="H1954" s="55">
        <v>42606</v>
      </c>
      <c r="I1954" s="68">
        <v>1000</v>
      </c>
      <c r="J1954" s="411">
        <v>1000</v>
      </c>
      <c r="K1954" s="411"/>
      <c r="L1954" s="43" t="s">
        <v>727</v>
      </c>
      <c r="M1954" s="59" t="s">
        <v>25</v>
      </c>
      <c r="N1954" s="55">
        <v>42628</v>
      </c>
      <c r="O1954" s="313" t="s">
        <v>4538</v>
      </c>
      <c r="P1954" s="43"/>
      <c r="Q1954" s="43"/>
      <c r="R1954" s="43"/>
      <c r="S1954" s="43"/>
      <c r="T1954" s="43" t="s">
        <v>1</v>
      </c>
    </row>
    <row r="1955" spans="1:20" ht="30" hidden="1" customHeight="1" x14ac:dyDescent="0.25">
      <c r="A1955" s="74">
        <v>1942</v>
      </c>
      <c r="B1955" s="74" t="s">
        <v>2847</v>
      </c>
      <c r="C1955" s="43" t="s">
        <v>4539</v>
      </c>
      <c r="D1955" s="529"/>
      <c r="E1955" s="60"/>
      <c r="F1955" s="43" t="s">
        <v>4540</v>
      </c>
      <c r="G1955" s="87">
        <v>42606</v>
      </c>
      <c r="H1955" s="55">
        <v>42606</v>
      </c>
      <c r="I1955" s="68">
        <v>3502</v>
      </c>
      <c r="J1955" s="204">
        <v>3502</v>
      </c>
      <c r="K1955" s="204"/>
      <c r="L1955" s="43" t="s">
        <v>727</v>
      </c>
      <c r="M1955" s="59">
        <v>42628</v>
      </c>
      <c r="N1955" s="55">
        <v>42706</v>
      </c>
      <c r="O1955" s="313" t="s">
        <v>4541</v>
      </c>
      <c r="P1955" s="43"/>
      <c r="Q1955" s="43"/>
      <c r="R1955" s="43"/>
      <c r="S1955" s="43"/>
      <c r="T1955" s="43" t="s">
        <v>1</v>
      </c>
    </row>
    <row r="1956" spans="1:20" ht="15" hidden="1" customHeight="1" x14ac:dyDescent="0.25">
      <c r="A1956" s="74">
        <v>1943</v>
      </c>
      <c r="B1956" s="74" t="s">
        <v>67</v>
      </c>
      <c r="C1956" s="43">
        <v>7000073187</v>
      </c>
      <c r="D1956" s="529" t="s">
        <v>4545</v>
      </c>
      <c r="E1956" s="60"/>
      <c r="F1956" s="43" t="s">
        <v>4543</v>
      </c>
      <c r="G1956" s="87">
        <v>42599</v>
      </c>
      <c r="H1956" s="55">
        <v>42599</v>
      </c>
      <c r="I1956" s="68">
        <v>101.98</v>
      </c>
      <c r="J1956" s="204">
        <v>122.38</v>
      </c>
      <c r="K1956" s="204"/>
      <c r="L1956" s="43" t="s">
        <v>727</v>
      </c>
      <c r="M1956" s="59">
        <v>42674</v>
      </c>
      <c r="N1956" s="44">
        <v>42696</v>
      </c>
      <c r="O1956" s="313" t="s">
        <v>4542</v>
      </c>
      <c r="P1956" s="43"/>
      <c r="Q1956" s="43"/>
      <c r="R1956" s="43"/>
      <c r="S1956" s="43"/>
      <c r="T1956" s="43" t="s">
        <v>1</v>
      </c>
    </row>
    <row r="1957" spans="1:20" ht="30" hidden="1" customHeight="1" x14ac:dyDescent="0.25">
      <c r="A1957" s="74">
        <v>1944</v>
      </c>
      <c r="B1957" s="74" t="s">
        <v>4451</v>
      </c>
      <c r="C1957" s="43" t="s">
        <v>5262</v>
      </c>
      <c r="D1957" s="529"/>
      <c r="E1957" s="60"/>
      <c r="F1957" s="43" t="s">
        <v>4558</v>
      </c>
      <c r="G1957" s="87">
        <v>42614</v>
      </c>
      <c r="H1957" s="55">
        <v>42614</v>
      </c>
      <c r="I1957" s="68">
        <v>378</v>
      </c>
      <c r="J1957" s="204">
        <v>378</v>
      </c>
      <c r="K1957" s="204"/>
      <c r="L1957" s="48" t="s">
        <v>34</v>
      </c>
      <c r="M1957" s="59">
        <v>42642</v>
      </c>
      <c r="N1957" s="59">
        <v>42642</v>
      </c>
      <c r="O1957" s="313" t="s">
        <v>4732</v>
      </c>
      <c r="P1957" s="43"/>
      <c r="Q1957" s="43"/>
      <c r="R1957" s="43"/>
      <c r="S1957" s="43"/>
      <c r="T1957" s="49">
        <v>378</v>
      </c>
    </row>
    <row r="1958" spans="1:20" ht="30" hidden="1" customHeight="1" x14ac:dyDescent="0.25">
      <c r="A1958" s="74">
        <v>1945</v>
      </c>
      <c r="B1958" s="74" t="s">
        <v>26</v>
      </c>
      <c r="C1958" s="43" t="s">
        <v>4559</v>
      </c>
      <c r="D1958" s="529"/>
      <c r="E1958" s="60"/>
      <c r="F1958" s="43" t="s">
        <v>4560</v>
      </c>
      <c r="G1958" s="87">
        <v>42615</v>
      </c>
      <c r="H1958" s="55">
        <v>42615</v>
      </c>
      <c r="I1958" s="68">
        <v>1354.76</v>
      </c>
      <c r="J1958" s="204">
        <v>1354.76</v>
      </c>
      <c r="K1958" s="204"/>
      <c r="L1958" s="43" t="s">
        <v>727</v>
      </c>
      <c r="M1958" s="59">
        <v>42653</v>
      </c>
      <c r="N1958" s="55">
        <v>42625</v>
      </c>
      <c r="O1958" s="313" t="s">
        <v>4733</v>
      </c>
      <c r="P1958" s="138">
        <v>1354.76</v>
      </c>
      <c r="Q1958" s="138"/>
      <c r="R1958" s="138"/>
      <c r="S1958" s="43"/>
      <c r="T1958" s="43"/>
    </row>
    <row r="1959" spans="1:20" ht="15" hidden="1" customHeight="1" x14ac:dyDescent="0.25">
      <c r="A1959" s="74">
        <v>1946</v>
      </c>
      <c r="B1959" s="74" t="s">
        <v>180</v>
      </c>
      <c r="C1959" s="43">
        <v>45074159</v>
      </c>
      <c r="D1959" s="529"/>
      <c r="E1959" s="60"/>
      <c r="F1959" s="43" t="s">
        <v>4561</v>
      </c>
      <c r="G1959" s="87">
        <v>42619</v>
      </c>
      <c r="H1959" s="55">
        <v>42619</v>
      </c>
      <c r="I1959" s="68">
        <v>147.74</v>
      </c>
      <c r="J1959" s="204">
        <v>147.74</v>
      </c>
      <c r="K1959" s="204"/>
      <c r="L1959" s="43" t="s">
        <v>34</v>
      </c>
      <c r="M1959" s="59">
        <v>42629</v>
      </c>
      <c r="N1959" s="55" t="s">
        <v>20</v>
      </c>
      <c r="O1959" s="313" t="s">
        <v>4734</v>
      </c>
      <c r="P1959" s="43"/>
      <c r="Q1959" s="43"/>
      <c r="R1959" s="43"/>
      <c r="S1959" s="43"/>
      <c r="T1959" s="43"/>
    </row>
    <row r="1960" spans="1:20" ht="15" hidden="1" customHeight="1" x14ac:dyDescent="0.25">
      <c r="A1960" s="74">
        <v>1947</v>
      </c>
      <c r="B1960" s="74" t="s">
        <v>3361</v>
      </c>
      <c r="C1960" s="43" t="s">
        <v>4562</v>
      </c>
      <c r="D1960" s="529"/>
      <c r="E1960" s="60"/>
      <c r="F1960" s="43" t="s">
        <v>4563</v>
      </c>
      <c r="G1960" s="87">
        <v>42612</v>
      </c>
      <c r="H1960" s="55">
        <v>42612</v>
      </c>
      <c r="I1960" s="68">
        <v>22.9</v>
      </c>
      <c r="J1960" s="204">
        <v>27.48</v>
      </c>
      <c r="K1960" s="204"/>
      <c r="L1960" s="48" t="s">
        <v>34</v>
      </c>
      <c r="M1960" s="59">
        <v>42621</v>
      </c>
      <c r="N1960" s="59">
        <v>42621</v>
      </c>
      <c r="O1960" s="313" t="s">
        <v>4564</v>
      </c>
      <c r="P1960" s="43"/>
      <c r="Q1960" s="43"/>
      <c r="R1960" s="43"/>
      <c r="S1960" s="43"/>
      <c r="T1960" s="43"/>
    </row>
    <row r="1961" spans="1:20" ht="30" hidden="1" customHeight="1" x14ac:dyDescent="0.25">
      <c r="A1961" s="74">
        <v>1948</v>
      </c>
      <c r="B1961" s="74" t="s">
        <v>59</v>
      </c>
      <c r="C1961" s="43">
        <v>5810328617</v>
      </c>
      <c r="D1961" s="529" t="s">
        <v>4873</v>
      </c>
      <c r="E1961" s="60"/>
      <c r="F1961" s="43" t="s">
        <v>4566</v>
      </c>
      <c r="G1961" s="87">
        <v>42613</v>
      </c>
      <c r="H1961" s="55">
        <v>42613</v>
      </c>
      <c r="I1961" s="68">
        <v>158.93</v>
      </c>
      <c r="J1961" s="204">
        <v>190.72</v>
      </c>
      <c r="K1961" s="204"/>
      <c r="L1961" s="43" t="s">
        <v>727</v>
      </c>
      <c r="M1961" s="59">
        <v>42643</v>
      </c>
      <c r="N1961" s="55">
        <v>42657</v>
      </c>
      <c r="O1961" s="313" t="s">
        <v>4565</v>
      </c>
      <c r="P1961" s="43"/>
      <c r="Q1961" s="43"/>
      <c r="R1961" s="43"/>
      <c r="S1961" s="43"/>
      <c r="T1961" s="43"/>
    </row>
    <row r="1962" spans="1:20" ht="15" hidden="1" customHeight="1" x14ac:dyDescent="0.25">
      <c r="A1962" s="74">
        <v>1949</v>
      </c>
      <c r="B1962" s="74" t="s">
        <v>4429</v>
      </c>
      <c r="C1962" s="43">
        <v>75400204</v>
      </c>
      <c r="D1962" s="529"/>
      <c r="E1962" s="60"/>
      <c r="F1962" s="43" t="s">
        <v>4567</v>
      </c>
      <c r="G1962" s="87">
        <v>42613</v>
      </c>
      <c r="H1962" s="55">
        <v>42613</v>
      </c>
      <c r="I1962" s="68">
        <v>2570.61</v>
      </c>
      <c r="J1962" s="204">
        <v>3084.73</v>
      </c>
      <c r="K1962" s="204"/>
      <c r="L1962" s="43" t="s">
        <v>727</v>
      </c>
      <c r="M1962" s="59">
        <v>42658</v>
      </c>
      <c r="N1962" s="55">
        <v>42696</v>
      </c>
      <c r="O1962" s="313" t="s">
        <v>4568</v>
      </c>
      <c r="P1962" s="43"/>
      <c r="Q1962" s="43"/>
      <c r="R1962" s="43"/>
      <c r="S1962" s="43"/>
      <c r="T1962" s="43" t="s">
        <v>1</v>
      </c>
    </row>
    <row r="1963" spans="1:20" ht="15" hidden="1" customHeight="1" x14ac:dyDescent="0.25">
      <c r="A1963" s="74">
        <v>1950</v>
      </c>
      <c r="B1963" s="74" t="s">
        <v>5950</v>
      </c>
      <c r="C1963" s="43">
        <v>1</v>
      </c>
      <c r="D1963" s="529"/>
      <c r="E1963" s="60"/>
      <c r="F1963" s="43" t="s">
        <v>4569</v>
      </c>
      <c r="G1963" s="87">
        <v>42597</v>
      </c>
      <c r="H1963" s="55">
        <v>42597</v>
      </c>
      <c r="I1963" s="68">
        <v>4500</v>
      </c>
      <c r="J1963" s="204">
        <v>4500</v>
      </c>
      <c r="K1963" s="204"/>
      <c r="L1963" s="43" t="s">
        <v>727</v>
      </c>
      <c r="M1963" s="59">
        <v>42628</v>
      </c>
      <c r="N1963" s="55">
        <v>42634</v>
      </c>
      <c r="O1963" s="313" t="s">
        <v>5952</v>
      </c>
      <c r="P1963" s="43"/>
      <c r="Q1963" s="43"/>
      <c r="R1963" s="43"/>
      <c r="S1963" s="43"/>
      <c r="T1963" s="43" t="s">
        <v>1</v>
      </c>
    </row>
    <row r="1964" spans="1:20" ht="15" hidden="1" customHeight="1" x14ac:dyDescent="0.25">
      <c r="A1964" s="74">
        <v>1951</v>
      </c>
      <c r="B1964" s="74" t="s">
        <v>36</v>
      </c>
      <c r="C1964" s="43">
        <v>49474678</v>
      </c>
      <c r="D1964" s="529"/>
      <c r="E1964" s="60"/>
      <c r="F1964" s="43" t="s">
        <v>4570</v>
      </c>
      <c r="G1964" s="87">
        <v>42582</v>
      </c>
      <c r="H1964" s="55">
        <v>42582</v>
      </c>
      <c r="I1964" s="68">
        <v>936.15</v>
      </c>
      <c r="J1964" s="204">
        <v>1116.67</v>
      </c>
      <c r="K1964" s="204"/>
      <c r="L1964" s="43" t="s">
        <v>34</v>
      </c>
      <c r="M1964" s="59">
        <v>42617</v>
      </c>
      <c r="N1964" s="55" t="s">
        <v>20</v>
      </c>
      <c r="O1964" s="313" t="s">
        <v>4571</v>
      </c>
      <c r="P1964" s="43"/>
      <c r="Q1964" s="43"/>
      <c r="R1964" s="43"/>
      <c r="S1964" s="43"/>
      <c r="T1964" s="43"/>
    </row>
    <row r="1965" spans="1:20" ht="15" hidden="1" customHeight="1" x14ac:dyDescent="0.25">
      <c r="A1965" s="74">
        <v>1952</v>
      </c>
      <c r="B1965" s="74" t="s">
        <v>427</v>
      </c>
      <c r="C1965" s="43" t="s">
        <v>4923</v>
      </c>
      <c r="D1965" s="529"/>
      <c r="E1965" s="60"/>
      <c r="F1965" s="43" t="s">
        <v>4572</v>
      </c>
      <c r="G1965" s="87">
        <v>42613</v>
      </c>
      <c r="H1965" s="55">
        <v>42613</v>
      </c>
      <c r="I1965" s="68">
        <v>147</v>
      </c>
      <c r="J1965" s="204">
        <v>176.4</v>
      </c>
      <c r="K1965" s="204"/>
      <c r="L1965" s="43" t="s">
        <v>727</v>
      </c>
      <c r="M1965" s="59">
        <v>42643</v>
      </c>
      <c r="N1965" s="55">
        <v>42682</v>
      </c>
      <c r="O1965" s="313" t="s">
        <v>4573</v>
      </c>
      <c r="P1965" s="43"/>
      <c r="Q1965" s="43"/>
      <c r="R1965" s="43"/>
      <c r="S1965" s="43"/>
      <c r="T1965" s="43"/>
    </row>
    <row r="1966" spans="1:20" ht="15" hidden="1" customHeight="1" x14ac:dyDescent="0.25">
      <c r="A1966" s="74">
        <v>1953</v>
      </c>
      <c r="B1966" s="74" t="s">
        <v>427</v>
      </c>
      <c r="C1966" s="43" t="s">
        <v>4961</v>
      </c>
      <c r="D1966" s="529"/>
      <c r="E1966" s="60"/>
      <c r="F1966" s="43" t="s">
        <v>4574</v>
      </c>
      <c r="G1966" s="87">
        <v>42613</v>
      </c>
      <c r="H1966" s="55">
        <v>42613</v>
      </c>
      <c r="I1966" s="68">
        <v>185</v>
      </c>
      <c r="J1966" s="204">
        <v>222</v>
      </c>
      <c r="K1966" s="204"/>
      <c r="L1966" s="43" t="s">
        <v>727</v>
      </c>
      <c r="M1966" s="59">
        <v>42643</v>
      </c>
      <c r="N1966" s="55">
        <v>42683</v>
      </c>
      <c r="O1966" s="313" t="s">
        <v>4575</v>
      </c>
      <c r="P1966" s="43"/>
      <c r="Q1966" s="43"/>
      <c r="R1966" s="43"/>
      <c r="S1966" s="43"/>
      <c r="T1966" s="43"/>
    </row>
    <row r="1967" spans="1:20" ht="15" hidden="1" customHeight="1" x14ac:dyDescent="0.25">
      <c r="A1967" s="74">
        <v>1954</v>
      </c>
      <c r="B1967" s="74" t="s">
        <v>36</v>
      </c>
      <c r="C1967" s="43" t="s">
        <v>4576</v>
      </c>
      <c r="D1967" s="529"/>
      <c r="E1967" s="60"/>
      <c r="F1967" s="43" t="s">
        <v>4577</v>
      </c>
      <c r="G1967" s="87">
        <v>42614</v>
      </c>
      <c r="H1967" s="55">
        <v>42614</v>
      </c>
      <c r="I1967" s="68">
        <v>67.349999999999994</v>
      </c>
      <c r="J1967" s="204">
        <v>80.819999999999993</v>
      </c>
      <c r="K1967" s="204"/>
      <c r="L1967" s="43" t="s">
        <v>34</v>
      </c>
      <c r="M1967" s="59">
        <v>42614</v>
      </c>
      <c r="N1967" s="55" t="s">
        <v>20</v>
      </c>
      <c r="O1967" s="313" t="s">
        <v>4735</v>
      </c>
      <c r="P1967" s="43"/>
      <c r="Q1967" s="43"/>
      <c r="R1967" s="43"/>
      <c r="S1967" s="43"/>
      <c r="T1967" s="43"/>
    </row>
    <row r="1968" spans="1:20" ht="15" hidden="1" customHeight="1" x14ac:dyDescent="0.25">
      <c r="A1968" s="74">
        <v>1955</v>
      </c>
      <c r="B1968" s="74" t="s">
        <v>448</v>
      </c>
      <c r="C1968" s="43">
        <v>55922929</v>
      </c>
      <c r="D1968" s="529"/>
      <c r="E1968" s="60"/>
      <c r="F1968" s="43" t="s">
        <v>4578</v>
      </c>
      <c r="G1968" s="87">
        <v>42606</v>
      </c>
      <c r="H1968" s="55">
        <v>42606</v>
      </c>
      <c r="I1968" s="68">
        <v>760.15</v>
      </c>
      <c r="J1968" s="204">
        <v>889.11</v>
      </c>
      <c r="K1968" s="204"/>
      <c r="L1968" s="48" t="s">
        <v>34</v>
      </c>
      <c r="M1968" s="59">
        <v>42614</v>
      </c>
      <c r="N1968" s="59">
        <v>42614</v>
      </c>
      <c r="O1968" s="313" t="s">
        <v>4579</v>
      </c>
      <c r="P1968" s="43"/>
      <c r="Q1968" s="43"/>
      <c r="R1968" s="43"/>
      <c r="S1968" s="43"/>
      <c r="T1968" s="43"/>
    </row>
    <row r="1969" spans="1:21" ht="30" hidden="1" customHeight="1" x14ac:dyDescent="0.25">
      <c r="A1969" s="74">
        <v>1956</v>
      </c>
      <c r="B1969" s="74" t="s">
        <v>921</v>
      </c>
      <c r="C1969" s="43" t="s">
        <v>4581</v>
      </c>
      <c r="D1969" s="529"/>
      <c r="E1969" s="60"/>
      <c r="F1969" s="43" t="s">
        <v>4582</v>
      </c>
      <c r="G1969" s="87">
        <v>42606</v>
      </c>
      <c r="H1969" s="55">
        <v>42606</v>
      </c>
      <c r="I1969" s="68">
        <v>140</v>
      </c>
      <c r="J1969" s="204">
        <v>168</v>
      </c>
      <c r="K1969" s="204"/>
      <c r="L1969" s="43" t="s">
        <v>28</v>
      </c>
      <c r="M1969" s="59" t="s">
        <v>1241</v>
      </c>
      <c r="N1969" s="55">
        <v>42607</v>
      </c>
      <c r="O1969" s="313" t="s">
        <v>4583</v>
      </c>
      <c r="P1969" s="43"/>
      <c r="Q1969" s="43"/>
      <c r="R1969" s="43"/>
      <c r="S1969" s="43"/>
      <c r="T1969" s="43"/>
    </row>
    <row r="1970" spans="1:21" ht="45" hidden="1" customHeight="1" x14ac:dyDescent="0.25">
      <c r="A1970" s="74">
        <v>1957</v>
      </c>
      <c r="B1970" s="74" t="s">
        <v>4585</v>
      </c>
      <c r="C1970" s="43" t="s">
        <v>4815</v>
      </c>
      <c r="D1970" s="529" t="s">
        <v>4610</v>
      </c>
      <c r="E1970" s="60"/>
      <c r="F1970" s="43" t="s">
        <v>4816</v>
      </c>
      <c r="G1970" s="87">
        <v>42625</v>
      </c>
      <c r="H1970" s="55">
        <v>42625</v>
      </c>
      <c r="I1970" s="68">
        <f>439.5+175.8</f>
        <v>615.29999999999995</v>
      </c>
      <c r="J1970" s="204">
        <f>527.4+210.96</f>
        <v>738.36</v>
      </c>
      <c r="K1970" s="204"/>
      <c r="L1970" s="43" t="s">
        <v>727</v>
      </c>
      <c r="M1970" s="59" t="s">
        <v>25</v>
      </c>
      <c r="N1970" s="55">
        <v>42614</v>
      </c>
      <c r="O1970" s="313" t="s">
        <v>4736</v>
      </c>
      <c r="P1970" s="43"/>
      <c r="Q1970" s="43"/>
      <c r="R1970" s="43"/>
      <c r="S1970" s="43"/>
      <c r="T1970" s="43"/>
    </row>
    <row r="1971" spans="1:21" ht="15" hidden="1" customHeight="1" x14ac:dyDescent="0.25">
      <c r="A1971" s="74">
        <v>1958</v>
      </c>
      <c r="B1971" s="74" t="s">
        <v>4601</v>
      </c>
      <c r="C1971" s="43" t="s">
        <v>4586</v>
      </c>
      <c r="D1971" s="529"/>
      <c r="E1971" s="60"/>
      <c r="F1971" s="43" t="s">
        <v>4602</v>
      </c>
      <c r="G1971" s="87">
        <v>42624</v>
      </c>
      <c r="H1971" s="55">
        <v>42624</v>
      </c>
      <c r="I1971" s="68">
        <v>500</v>
      </c>
      <c r="J1971" s="204">
        <v>500</v>
      </c>
      <c r="K1971" s="204"/>
      <c r="L1971" s="43" t="s">
        <v>727</v>
      </c>
      <c r="M1971" s="59" t="s">
        <v>1241</v>
      </c>
      <c r="N1971" s="55">
        <v>42662</v>
      </c>
      <c r="O1971" s="313" t="s">
        <v>4737</v>
      </c>
      <c r="P1971" s="43"/>
      <c r="Q1971" s="43"/>
      <c r="R1971" s="43"/>
      <c r="S1971" s="43"/>
      <c r="T1971" s="43" t="s">
        <v>1</v>
      </c>
    </row>
    <row r="1972" spans="1:21" ht="15" hidden="1" customHeight="1" x14ac:dyDescent="0.25">
      <c r="A1972" s="74">
        <v>1959</v>
      </c>
      <c r="B1972" s="74" t="s">
        <v>67</v>
      </c>
      <c r="C1972" s="43">
        <v>7000080181</v>
      </c>
      <c r="D1972" s="529" t="s">
        <v>4594</v>
      </c>
      <c r="E1972" s="60"/>
      <c r="F1972" s="43" t="s">
        <v>4589</v>
      </c>
      <c r="G1972" s="87">
        <v>42625</v>
      </c>
      <c r="H1972" s="55">
        <v>42625</v>
      </c>
      <c r="I1972" s="68">
        <v>1084.8599999999999</v>
      </c>
      <c r="J1972" s="204">
        <v>1301.83</v>
      </c>
      <c r="K1972" s="98"/>
      <c r="L1972" s="43" t="s">
        <v>727</v>
      </c>
      <c r="M1972" s="59">
        <v>42674</v>
      </c>
      <c r="N1972" s="44">
        <v>42697</v>
      </c>
      <c r="O1972" s="313" t="s">
        <v>4738</v>
      </c>
      <c r="P1972" s="43"/>
      <c r="Q1972" s="43"/>
      <c r="R1972" s="43"/>
      <c r="S1972" s="43"/>
      <c r="T1972" s="43" t="s">
        <v>1</v>
      </c>
    </row>
    <row r="1973" spans="1:21" ht="15" hidden="1" customHeight="1" x14ac:dyDescent="0.25">
      <c r="A1973" s="74">
        <v>1960</v>
      </c>
      <c r="B1973" s="74" t="s">
        <v>5227</v>
      </c>
      <c r="C1973" s="43" t="s">
        <v>4587</v>
      </c>
      <c r="D1973" s="529"/>
      <c r="E1973" s="60"/>
      <c r="F1973" s="43" t="s">
        <v>4950</v>
      </c>
      <c r="G1973" s="87">
        <v>42614</v>
      </c>
      <c r="H1973" s="55">
        <v>42614</v>
      </c>
      <c r="I1973" s="68">
        <v>62.53</v>
      </c>
      <c r="J1973" s="204">
        <v>75.03</v>
      </c>
      <c r="K1973" s="204"/>
      <c r="L1973" s="48" t="s">
        <v>34</v>
      </c>
      <c r="M1973" s="59">
        <v>42620</v>
      </c>
      <c r="N1973" s="59">
        <v>42620</v>
      </c>
      <c r="O1973" s="313" t="s">
        <v>4739</v>
      </c>
      <c r="P1973" s="43"/>
      <c r="Q1973" s="43"/>
      <c r="R1973" s="43"/>
      <c r="S1973" s="43"/>
      <c r="T1973" s="43"/>
    </row>
    <row r="1974" spans="1:21" ht="30" hidden="1" customHeight="1" x14ac:dyDescent="0.25">
      <c r="A1974" s="74">
        <v>1961</v>
      </c>
      <c r="B1974" s="74" t="s">
        <v>3492</v>
      </c>
      <c r="C1974" s="43">
        <v>5503</v>
      </c>
      <c r="D1974" s="529"/>
      <c r="E1974" s="60"/>
      <c r="F1974" s="43" t="s">
        <v>6230</v>
      </c>
      <c r="G1974" s="87">
        <v>42613</v>
      </c>
      <c r="H1974" s="55">
        <v>42613</v>
      </c>
      <c r="I1974" s="68">
        <v>904.89</v>
      </c>
      <c r="J1974" s="204">
        <v>1085.8699999999999</v>
      </c>
      <c r="K1974" s="204"/>
      <c r="L1974" s="43" t="s">
        <v>727</v>
      </c>
      <c r="M1974" s="59">
        <v>42643</v>
      </c>
      <c r="N1974" s="55">
        <v>42712</v>
      </c>
      <c r="O1974" s="313" t="s">
        <v>4603</v>
      </c>
      <c r="P1974" s="43"/>
      <c r="Q1974" s="43"/>
      <c r="R1974" s="43"/>
      <c r="S1974" s="43"/>
      <c r="T1974" s="43"/>
      <c r="U1974" s="66" t="s">
        <v>1</v>
      </c>
    </row>
    <row r="1975" spans="1:21" ht="30" hidden="1" customHeight="1" x14ac:dyDescent="0.25">
      <c r="A1975" s="74">
        <v>1962</v>
      </c>
      <c r="B1975" s="74" t="s">
        <v>3492</v>
      </c>
      <c r="C1975" s="43">
        <v>5505</v>
      </c>
      <c r="D1975" s="529"/>
      <c r="E1975" s="60"/>
      <c r="F1975" s="43" t="s">
        <v>6238</v>
      </c>
      <c r="G1975" s="87">
        <v>42613</v>
      </c>
      <c r="H1975" s="55">
        <v>42613</v>
      </c>
      <c r="I1975" s="68">
        <v>17094</v>
      </c>
      <c r="J1975" s="204">
        <v>20512.8</v>
      </c>
      <c r="K1975" s="204"/>
      <c r="L1975" s="43" t="s">
        <v>727</v>
      </c>
      <c r="M1975" s="59">
        <v>42643</v>
      </c>
      <c r="N1975" s="55">
        <v>42712</v>
      </c>
      <c r="O1975" s="313" t="s">
        <v>4604</v>
      </c>
      <c r="P1975" s="43"/>
      <c r="Q1975" s="43"/>
      <c r="R1975" s="43"/>
      <c r="S1975" s="43"/>
      <c r="T1975" s="43"/>
      <c r="U1975" s="66" t="s">
        <v>1</v>
      </c>
    </row>
    <row r="1976" spans="1:21" ht="30" hidden="1" customHeight="1" x14ac:dyDescent="0.25">
      <c r="A1976" s="74">
        <v>1963</v>
      </c>
      <c r="B1976" s="74" t="s">
        <v>3492</v>
      </c>
      <c r="C1976" s="43">
        <v>5501</v>
      </c>
      <c r="D1976" s="529"/>
      <c r="E1976" s="60"/>
      <c r="F1976" s="43" t="s">
        <v>6213</v>
      </c>
      <c r="G1976" s="87">
        <v>42613</v>
      </c>
      <c r="H1976" s="55">
        <v>42613</v>
      </c>
      <c r="I1976" s="68">
        <v>14048</v>
      </c>
      <c r="J1976" s="204">
        <v>16857.599999999999</v>
      </c>
      <c r="K1976" s="204"/>
      <c r="L1976" s="43" t="s">
        <v>727</v>
      </c>
      <c r="M1976" s="59">
        <v>42643</v>
      </c>
      <c r="N1976" s="55">
        <v>42720</v>
      </c>
      <c r="O1976" s="313" t="s">
        <v>4605</v>
      </c>
      <c r="P1976" s="43"/>
      <c r="Q1976" s="43"/>
      <c r="R1976" s="43"/>
      <c r="S1976" s="43"/>
      <c r="T1976" s="43"/>
      <c r="U1976" s="552" t="s">
        <v>1</v>
      </c>
    </row>
    <row r="1977" spans="1:21" ht="15" hidden="1" customHeight="1" x14ac:dyDescent="0.25">
      <c r="A1977" s="74">
        <v>1964</v>
      </c>
      <c r="B1977" s="74" t="s">
        <v>1408</v>
      </c>
      <c r="C1977" s="43" t="s">
        <v>4588</v>
      </c>
      <c r="D1977" s="529"/>
      <c r="E1977" s="60"/>
      <c r="F1977" s="43" t="s">
        <v>4607</v>
      </c>
      <c r="G1977" s="87">
        <v>42625</v>
      </c>
      <c r="H1977" s="55">
        <v>42625</v>
      </c>
      <c r="I1977" s="137">
        <f>0.899901 *J1977</f>
        <v>3993.0137201699999</v>
      </c>
      <c r="J1977" s="381">
        <v>4437.17</v>
      </c>
      <c r="K1977" s="381"/>
      <c r="L1977" s="43" t="s">
        <v>727</v>
      </c>
      <c r="M1977" s="59">
        <v>42643</v>
      </c>
      <c r="N1977" s="55">
        <v>42723</v>
      </c>
      <c r="O1977" s="313" t="s">
        <v>4740</v>
      </c>
      <c r="P1977" s="43"/>
      <c r="Q1977" s="43"/>
      <c r="R1977" s="43"/>
      <c r="S1977" s="43"/>
      <c r="T1977" s="43"/>
      <c r="U1977" s="66" t="s">
        <v>1</v>
      </c>
    </row>
    <row r="1978" spans="1:21" ht="30" hidden="1" customHeight="1" x14ac:dyDescent="0.25">
      <c r="A1978" s="74">
        <v>1965</v>
      </c>
      <c r="B1978" s="74" t="s">
        <v>98</v>
      </c>
      <c r="C1978" s="43">
        <v>96</v>
      </c>
      <c r="D1978" s="529"/>
      <c r="E1978" s="60"/>
      <c r="F1978" s="43" t="s">
        <v>5064</v>
      </c>
      <c r="G1978" s="87">
        <v>42622</v>
      </c>
      <c r="H1978" s="55">
        <v>42622</v>
      </c>
      <c r="I1978" s="68">
        <v>15539.96</v>
      </c>
      <c r="J1978" s="204">
        <v>18647.95</v>
      </c>
      <c r="K1978" s="206"/>
      <c r="L1978" s="43" t="s">
        <v>727</v>
      </c>
      <c r="M1978" s="59">
        <v>42643</v>
      </c>
      <c r="N1978" s="55">
        <v>42684</v>
      </c>
      <c r="O1978" s="313" t="s">
        <v>4741</v>
      </c>
      <c r="P1978" s="43"/>
      <c r="Q1978" s="43"/>
      <c r="R1978" s="43"/>
      <c r="S1978" s="43"/>
      <c r="T1978" s="43"/>
    </row>
    <row r="1979" spans="1:21" ht="15" hidden="1" customHeight="1" x14ac:dyDescent="0.25">
      <c r="A1979" s="74">
        <v>1966</v>
      </c>
      <c r="B1979" s="74" t="s">
        <v>67</v>
      </c>
      <c r="C1979" s="43">
        <v>7000080599</v>
      </c>
      <c r="D1979" s="529" t="s">
        <v>4597</v>
      </c>
      <c r="E1979" s="60"/>
      <c r="F1979" s="43" t="s">
        <v>4546</v>
      </c>
      <c r="G1979" s="87">
        <v>42626</v>
      </c>
      <c r="H1979" s="55">
        <v>42626</v>
      </c>
      <c r="I1979" s="68">
        <v>299.32</v>
      </c>
      <c r="J1979" s="204">
        <v>359.18</v>
      </c>
      <c r="K1979" s="204"/>
      <c r="L1979" s="43" t="s">
        <v>727</v>
      </c>
      <c r="M1979" s="59">
        <v>42674</v>
      </c>
      <c r="N1979" s="44">
        <v>42696</v>
      </c>
      <c r="O1979" s="313" t="s">
        <v>4742</v>
      </c>
      <c r="P1979" s="43"/>
      <c r="Q1979" s="43"/>
      <c r="R1979" s="43"/>
      <c r="S1979" s="43"/>
      <c r="T1979" s="43" t="s">
        <v>1</v>
      </c>
    </row>
    <row r="1980" spans="1:21" ht="15" hidden="1" customHeight="1" x14ac:dyDescent="0.25">
      <c r="A1980" s="74">
        <v>1967</v>
      </c>
      <c r="B1980" s="74" t="s">
        <v>67</v>
      </c>
      <c r="C1980" s="43">
        <v>7000080600</v>
      </c>
      <c r="D1980" s="529" t="s">
        <v>4595</v>
      </c>
      <c r="E1980" s="60"/>
      <c r="F1980" s="43" t="s">
        <v>4590</v>
      </c>
      <c r="G1980" s="87">
        <v>42626</v>
      </c>
      <c r="H1980" s="55">
        <v>42626</v>
      </c>
      <c r="I1980" s="68">
        <v>1092.9000000000001</v>
      </c>
      <c r="J1980" s="204">
        <v>1311.48</v>
      </c>
      <c r="K1980" s="98"/>
      <c r="L1980" s="43" t="s">
        <v>727</v>
      </c>
      <c r="M1980" s="59">
        <v>42674</v>
      </c>
      <c r="N1980" s="44">
        <v>42697</v>
      </c>
      <c r="O1980" s="313" t="s">
        <v>4743</v>
      </c>
      <c r="P1980" s="43"/>
      <c r="Q1980" s="43"/>
      <c r="R1980" s="43"/>
      <c r="S1980" s="43"/>
      <c r="T1980" s="43" t="s">
        <v>1</v>
      </c>
    </row>
    <row r="1981" spans="1:21" ht="15" hidden="1" customHeight="1" x14ac:dyDescent="0.25">
      <c r="A1981" s="74">
        <v>1968</v>
      </c>
      <c r="B1981" s="74" t="s">
        <v>67</v>
      </c>
      <c r="C1981" s="43">
        <v>7000079209</v>
      </c>
      <c r="D1981" s="529" t="s">
        <v>4596</v>
      </c>
      <c r="E1981" s="60"/>
      <c r="F1981" s="43" t="s">
        <v>4591</v>
      </c>
      <c r="G1981" s="87">
        <v>42621</v>
      </c>
      <c r="H1981" s="55">
        <v>42621</v>
      </c>
      <c r="I1981" s="68">
        <v>752.16</v>
      </c>
      <c r="J1981" s="411">
        <v>902.59</v>
      </c>
      <c r="K1981" s="98"/>
      <c r="L1981" s="43" t="s">
        <v>727</v>
      </c>
      <c r="M1981" s="59">
        <v>42674</v>
      </c>
      <c r="N1981" s="44">
        <v>42697</v>
      </c>
      <c r="O1981" s="313" t="s">
        <v>4744</v>
      </c>
      <c r="P1981" s="43"/>
      <c r="Q1981" s="43"/>
      <c r="R1981" s="43"/>
      <c r="S1981" s="43"/>
      <c r="T1981" s="43" t="s">
        <v>1</v>
      </c>
    </row>
    <row r="1982" spans="1:21" s="69" customFormat="1" ht="15" hidden="1" customHeight="1" x14ac:dyDescent="0.25">
      <c r="A1982" s="74">
        <v>1969</v>
      </c>
      <c r="B1982" s="74" t="s">
        <v>67</v>
      </c>
      <c r="C1982" s="43">
        <v>7000083227</v>
      </c>
      <c r="D1982" s="529" t="s">
        <v>4621</v>
      </c>
      <c r="E1982" s="60"/>
      <c r="F1982" s="43" t="s">
        <v>4617</v>
      </c>
      <c r="G1982" s="87">
        <v>42634</v>
      </c>
      <c r="H1982" s="55">
        <v>42634</v>
      </c>
      <c r="I1982" s="68">
        <v>184.5</v>
      </c>
      <c r="J1982" s="204">
        <v>221.4</v>
      </c>
      <c r="K1982" s="204"/>
      <c r="L1982" s="43" t="s">
        <v>727</v>
      </c>
      <c r="M1982" s="59">
        <v>42704</v>
      </c>
      <c r="N1982" s="44">
        <v>42724</v>
      </c>
      <c r="O1982" s="313" t="s">
        <v>4745</v>
      </c>
      <c r="P1982" s="43"/>
      <c r="Q1982" s="43"/>
      <c r="R1982" s="43"/>
      <c r="S1982" s="43"/>
      <c r="T1982" s="43" t="s">
        <v>1</v>
      </c>
      <c r="U1982" s="552"/>
    </row>
    <row r="1983" spans="1:21" ht="15" hidden="1" customHeight="1" x14ac:dyDescent="0.25">
      <c r="A1983" s="74">
        <v>1970</v>
      </c>
      <c r="B1983" s="74" t="s">
        <v>67</v>
      </c>
      <c r="C1983" s="43">
        <v>7000081071</v>
      </c>
      <c r="D1983" s="529" t="s">
        <v>4592</v>
      </c>
      <c r="E1983" s="60"/>
      <c r="F1983" s="43" t="s">
        <v>4598</v>
      </c>
      <c r="G1983" s="87">
        <v>42627</v>
      </c>
      <c r="H1983" s="55">
        <v>42627</v>
      </c>
      <c r="I1983" s="68">
        <v>1225.02</v>
      </c>
      <c r="J1983" s="204">
        <v>1470.02</v>
      </c>
      <c r="K1983" s="204"/>
      <c r="L1983" s="43" t="s">
        <v>727</v>
      </c>
      <c r="M1983" s="59">
        <v>42674</v>
      </c>
      <c r="N1983" s="44">
        <v>42696</v>
      </c>
      <c r="O1983" s="313" t="s">
        <v>4746</v>
      </c>
      <c r="P1983" s="43"/>
      <c r="Q1983" s="43"/>
      <c r="R1983" s="43"/>
      <c r="S1983" s="43"/>
      <c r="T1983" s="43" t="s">
        <v>1</v>
      </c>
    </row>
    <row r="1984" spans="1:21" ht="30" hidden="1" customHeight="1" x14ac:dyDescent="0.25">
      <c r="A1984" s="74">
        <v>1971</v>
      </c>
      <c r="B1984" s="74" t="s">
        <v>921</v>
      </c>
      <c r="C1984" s="43" t="s">
        <v>4599</v>
      </c>
      <c r="D1984" s="529"/>
      <c r="E1984" s="60"/>
      <c r="F1984" s="43" t="s">
        <v>4600</v>
      </c>
      <c r="G1984" s="87">
        <v>42627</v>
      </c>
      <c r="H1984" s="55">
        <v>42627</v>
      </c>
      <c r="I1984" s="68">
        <v>800</v>
      </c>
      <c r="J1984" s="204">
        <v>960</v>
      </c>
      <c r="K1984" s="204"/>
      <c r="L1984" s="43" t="s">
        <v>727</v>
      </c>
      <c r="M1984" s="59" t="s">
        <v>25</v>
      </c>
      <c r="N1984" s="55">
        <v>42657</v>
      </c>
      <c r="O1984" s="313" t="s">
        <v>4747</v>
      </c>
      <c r="P1984" s="43"/>
      <c r="Q1984" s="43"/>
      <c r="R1984" s="43"/>
      <c r="S1984" s="43"/>
      <c r="T1984" s="43"/>
    </row>
    <row r="1985" spans="1:21" ht="30" hidden="1" customHeight="1" x14ac:dyDescent="0.25">
      <c r="A1985" s="74">
        <v>1972</v>
      </c>
      <c r="B1985" s="74" t="s">
        <v>3492</v>
      </c>
      <c r="C1985" s="43">
        <v>5502</v>
      </c>
      <c r="D1985" s="529"/>
      <c r="E1985" s="60"/>
      <c r="F1985" s="43" t="s">
        <v>6214</v>
      </c>
      <c r="G1985" s="87">
        <v>42613</v>
      </c>
      <c r="H1985" s="55">
        <v>42613</v>
      </c>
      <c r="I1985" s="68">
        <v>540.95000000000005</v>
      </c>
      <c r="J1985" s="204">
        <v>649.14</v>
      </c>
      <c r="K1985" s="204"/>
      <c r="L1985" s="43" t="s">
        <v>727</v>
      </c>
      <c r="M1985" s="59">
        <v>42643</v>
      </c>
      <c r="N1985" s="55">
        <v>42720</v>
      </c>
      <c r="O1985" s="313" t="s">
        <v>4606</v>
      </c>
      <c r="P1985" s="43"/>
      <c r="Q1985" s="43"/>
      <c r="R1985" s="43"/>
      <c r="S1985" s="43"/>
      <c r="T1985" s="43"/>
      <c r="U1985" s="552" t="s">
        <v>1</v>
      </c>
    </row>
    <row r="1986" spans="1:21" ht="15" hidden="1" customHeight="1" x14ac:dyDescent="0.25">
      <c r="A1986" s="74">
        <v>1973</v>
      </c>
      <c r="B1986" s="74" t="s">
        <v>67</v>
      </c>
      <c r="C1986" s="43">
        <v>7000081609</v>
      </c>
      <c r="D1986" s="529" t="s">
        <v>4611</v>
      </c>
      <c r="E1986" s="60"/>
      <c r="F1986" s="43" t="s">
        <v>4612</v>
      </c>
      <c r="G1986" s="87">
        <v>42628</v>
      </c>
      <c r="H1986" s="55">
        <v>42628</v>
      </c>
      <c r="I1986" s="68">
        <v>906.7</v>
      </c>
      <c r="J1986" s="204">
        <v>1088.04</v>
      </c>
      <c r="K1986" s="204"/>
      <c r="L1986" s="43" t="s">
        <v>727</v>
      </c>
      <c r="M1986" s="59">
        <v>42674</v>
      </c>
      <c r="N1986" s="44">
        <v>42696</v>
      </c>
      <c r="O1986" s="313" t="s">
        <v>4748</v>
      </c>
      <c r="P1986" s="43"/>
      <c r="Q1986" s="43"/>
      <c r="R1986" s="43"/>
      <c r="S1986" s="43"/>
      <c r="T1986" s="43" t="s">
        <v>1</v>
      </c>
    </row>
    <row r="1987" spans="1:21" ht="15" hidden="1" customHeight="1" x14ac:dyDescent="0.25">
      <c r="A1987" s="74">
        <v>1974</v>
      </c>
      <c r="B1987" s="74" t="s">
        <v>67</v>
      </c>
      <c r="C1987" s="43">
        <v>7000082339</v>
      </c>
      <c r="D1987" s="529" t="s">
        <v>4622</v>
      </c>
      <c r="E1987" s="60"/>
      <c r="F1987" s="43" t="s">
        <v>4617</v>
      </c>
      <c r="G1987" s="87">
        <v>42632</v>
      </c>
      <c r="H1987" s="55">
        <v>42632</v>
      </c>
      <c r="I1987" s="68">
        <v>449.16</v>
      </c>
      <c r="J1987" s="204">
        <v>538.99</v>
      </c>
      <c r="K1987" s="204"/>
      <c r="L1987" s="43" t="s">
        <v>727</v>
      </c>
      <c r="M1987" s="59">
        <v>42704</v>
      </c>
      <c r="N1987" s="44">
        <v>42724</v>
      </c>
      <c r="O1987" s="313" t="s">
        <v>4749</v>
      </c>
      <c r="P1987" s="43"/>
      <c r="Q1987" s="43"/>
      <c r="R1987" s="43"/>
      <c r="S1987" s="43"/>
      <c r="T1987" s="43" t="s">
        <v>1</v>
      </c>
    </row>
    <row r="1988" spans="1:21" ht="30" hidden="1" customHeight="1" x14ac:dyDescent="0.25">
      <c r="A1988" s="74">
        <v>1975</v>
      </c>
      <c r="B1988" s="74" t="s">
        <v>3433</v>
      </c>
      <c r="C1988" s="43" t="s">
        <v>4616</v>
      </c>
      <c r="D1988" s="529"/>
      <c r="E1988" s="60"/>
      <c r="F1988" s="43" t="s">
        <v>4618</v>
      </c>
      <c r="G1988" s="87">
        <v>42633</v>
      </c>
      <c r="H1988" s="55">
        <v>42633</v>
      </c>
      <c r="I1988" s="68">
        <f>147.27+2.7</f>
        <v>149.97</v>
      </c>
      <c r="J1988" s="204">
        <f>162+2.7</f>
        <v>164.7</v>
      </c>
      <c r="K1988" s="204"/>
      <c r="L1988" s="43" t="s">
        <v>727</v>
      </c>
      <c r="M1988" s="59" t="s">
        <v>25</v>
      </c>
      <c r="N1988" s="55">
        <v>42657</v>
      </c>
      <c r="O1988" s="313" t="s">
        <v>4750</v>
      </c>
      <c r="P1988" s="43"/>
      <c r="Q1988" s="43"/>
      <c r="R1988" s="43"/>
      <c r="S1988" s="43"/>
      <c r="T1988" s="43"/>
    </row>
    <row r="1989" spans="1:21" ht="30" hidden="1" customHeight="1" x14ac:dyDescent="0.25">
      <c r="A1989" s="74">
        <v>1976</v>
      </c>
      <c r="B1989" s="74" t="s">
        <v>36</v>
      </c>
      <c r="C1989" s="43" t="s">
        <v>4619</v>
      </c>
      <c r="D1989" s="529"/>
      <c r="E1989" s="60"/>
      <c r="F1989" s="43" t="s">
        <v>4620</v>
      </c>
      <c r="G1989" s="87">
        <v>42626</v>
      </c>
      <c r="H1989" s="55">
        <v>42626</v>
      </c>
      <c r="I1989" s="68">
        <v>80</v>
      </c>
      <c r="J1989" s="204">
        <v>96</v>
      </c>
      <c r="K1989" s="204"/>
      <c r="L1989" s="43" t="s">
        <v>34</v>
      </c>
      <c r="M1989" s="59">
        <v>42638</v>
      </c>
      <c r="N1989" s="55" t="s">
        <v>20</v>
      </c>
      <c r="O1989" s="313" t="s">
        <v>4751</v>
      </c>
      <c r="P1989" s="43"/>
      <c r="Q1989" s="43"/>
      <c r="R1989" s="43"/>
      <c r="S1989" s="43"/>
      <c r="T1989" s="43"/>
    </row>
    <row r="1990" spans="1:21" s="69" customFormat="1" ht="90" hidden="1" customHeight="1" x14ac:dyDescent="0.25">
      <c r="A1990" s="74">
        <v>1977</v>
      </c>
      <c r="B1990" s="74" t="s">
        <v>144</v>
      </c>
      <c r="C1990" s="48" t="s">
        <v>4852</v>
      </c>
      <c r="D1990" s="529"/>
      <c r="E1990" s="60"/>
      <c r="F1990" s="47" t="s">
        <v>4850</v>
      </c>
      <c r="G1990" s="87"/>
      <c r="H1990" s="55"/>
      <c r="I1990" s="68">
        <v>5500</v>
      </c>
      <c r="J1990" s="204" t="s">
        <v>4854</v>
      </c>
      <c r="K1990" s="98"/>
      <c r="L1990" s="43" t="s">
        <v>727</v>
      </c>
      <c r="M1990" s="59"/>
      <c r="N1990" s="55">
        <v>42633</v>
      </c>
      <c r="O1990" s="313" t="s">
        <v>4851</v>
      </c>
      <c r="P1990" s="43"/>
      <c r="Q1990" s="43"/>
      <c r="R1990" s="43"/>
      <c r="S1990" s="43"/>
      <c r="T1990" s="43" t="s">
        <v>1</v>
      </c>
      <c r="U1990" s="552"/>
    </row>
    <row r="1991" spans="1:21" s="69" customFormat="1" ht="45" hidden="1" customHeight="1" x14ac:dyDescent="0.25">
      <c r="A1991" s="74">
        <v>1977</v>
      </c>
      <c r="B1991" s="74" t="s">
        <v>144</v>
      </c>
      <c r="C1991" s="48" t="s">
        <v>4853</v>
      </c>
      <c r="D1991" s="529"/>
      <c r="E1991" s="60"/>
      <c r="F1991" s="62" t="s">
        <v>4969</v>
      </c>
      <c r="G1991" s="87">
        <v>42658</v>
      </c>
      <c r="H1991" s="55">
        <v>42658</v>
      </c>
      <c r="I1991" s="68">
        <v>2340</v>
      </c>
      <c r="J1991" s="204">
        <f>5390-3050</f>
        <v>2340</v>
      </c>
      <c r="K1991" s="98"/>
      <c r="L1991" s="43" t="s">
        <v>727</v>
      </c>
      <c r="M1991" s="59" t="s">
        <v>1241</v>
      </c>
      <c r="N1991" s="55">
        <v>42690</v>
      </c>
      <c r="O1991" s="313" t="s">
        <v>4855</v>
      </c>
      <c r="P1991" s="43"/>
      <c r="Q1991" s="43"/>
      <c r="R1991" s="43"/>
      <c r="S1991" s="43"/>
      <c r="T1991" s="43" t="s">
        <v>1</v>
      </c>
      <c r="U1991" s="552"/>
    </row>
    <row r="1992" spans="1:21" ht="15" hidden="1" customHeight="1" x14ac:dyDescent="0.25">
      <c r="A1992" s="74">
        <v>1978</v>
      </c>
      <c r="B1992" s="74" t="s">
        <v>3665</v>
      </c>
      <c r="C1992" s="43">
        <v>102</v>
      </c>
      <c r="D1992" s="529"/>
      <c r="E1992" s="60"/>
      <c r="F1992" s="43" t="s">
        <v>4623</v>
      </c>
      <c r="G1992" s="87">
        <v>42628</v>
      </c>
      <c r="H1992" s="55">
        <v>42628</v>
      </c>
      <c r="I1992" s="68">
        <v>600</v>
      </c>
      <c r="J1992" s="204">
        <v>600</v>
      </c>
      <c r="K1992" s="204"/>
      <c r="L1992" s="43" t="s">
        <v>727</v>
      </c>
      <c r="M1992" s="59" t="s">
        <v>1241</v>
      </c>
      <c r="N1992" s="55">
        <v>42684</v>
      </c>
      <c r="O1992" s="313" t="s">
        <v>4752</v>
      </c>
      <c r="P1992" s="43"/>
      <c r="Q1992" s="43"/>
      <c r="R1992" s="43"/>
      <c r="S1992" s="43"/>
      <c r="T1992" s="43" t="s">
        <v>1</v>
      </c>
    </row>
    <row r="1993" spans="1:21" ht="15" hidden="1" customHeight="1" x14ac:dyDescent="0.25">
      <c r="A1993" s="74">
        <v>1979</v>
      </c>
      <c r="B1993" s="74" t="s">
        <v>36</v>
      </c>
      <c r="C1993" s="43">
        <v>49953522</v>
      </c>
      <c r="D1993" s="529"/>
      <c r="E1993" s="60"/>
      <c r="F1993" s="43" t="s">
        <v>4624</v>
      </c>
      <c r="G1993" s="87">
        <v>42613</v>
      </c>
      <c r="H1993" s="55">
        <v>42613</v>
      </c>
      <c r="I1993" s="68">
        <v>606.14</v>
      </c>
      <c r="J1993" s="204">
        <v>720.66</v>
      </c>
      <c r="K1993" s="204"/>
      <c r="L1993" s="43" t="s">
        <v>34</v>
      </c>
      <c r="M1993" s="59">
        <v>42645</v>
      </c>
      <c r="N1993" s="55">
        <v>42647</v>
      </c>
      <c r="O1993" s="313" t="s">
        <v>4625</v>
      </c>
      <c r="P1993" s="43"/>
      <c r="Q1993" s="43"/>
      <c r="R1993" s="43"/>
      <c r="S1993" s="43"/>
      <c r="T1993" s="43"/>
    </row>
    <row r="1994" spans="1:21" ht="30" hidden="1" customHeight="1" x14ac:dyDescent="0.25">
      <c r="A1994" s="74">
        <v>1980</v>
      </c>
      <c r="B1994" s="74" t="s">
        <v>4626</v>
      </c>
      <c r="C1994" s="43" t="s">
        <v>5130</v>
      </c>
      <c r="D1994" s="529"/>
      <c r="E1994" s="60"/>
      <c r="F1994" s="43" t="s">
        <v>5131</v>
      </c>
      <c r="G1994" s="87">
        <v>42718</v>
      </c>
      <c r="H1994" s="55">
        <v>42718</v>
      </c>
      <c r="I1994" s="68">
        <v>2474</v>
      </c>
      <c r="J1994" s="411">
        <v>2968.8</v>
      </c>
      <c r="K1994" s="98"/>
      <c r="L1994" s="43" t="s">
        <v>727</v>
      </c>
      <c r="M1994" s="59">
        <v>42716</v>
      </c>
      <c r="N1994" s="55">
        <v>42717</v>
      </c>
      <c r="O1994" s="313" t="s">
        <v>5123</v>
      </c>
      <c r="P1994" s="43"/>
      <c r="Q1994" s="43"/>
      <c r="R1994" s="43"/>
      <c r="S1994" s="43"/>
      <c r="T1994" s="43"/>
    </row>
    <row r="1995" spans="1:21" s="69" customFormat="1" ht="30" hidden="1" customHeight="1" x14ac:dyDescent="0.25">
      <c r="A1995" s="74">
        <v>1981</v>
      </c>
      <c r="B1995" s="74" t="s">
        <v>3433</v>
      </c>
      <c r="C1995" s="43" t="s">
        <v>4651</v>
      </c>
      <c r="D1995" s="529"/>
      <c r="E1995" s="60"/>
      <c r="F1995" s="43" t="s">
        <v>4627</v>
      </c>
      <c r="G1995" s="87">
        <v>42635</v>
      </c>
      <c r="H1995" s="55">
        <v>42635</v>
      </c>
      <c r="I1995" s="68">
        <f>152.45+2.7</f>
        <v>155.14999999999998</v>
      </c>
      <c r="J1995" s="204">
        <v>170.4</v>
      </c>
      <c r="K1995" s="204"/>
      <c r="L1995" s="43" t="s">
        <v>727</v>
      </c>
      <c r="M1995" s="59" t="s">
        <v>25</v>
      </c>
      <c r="N1995" s="55">
        <v>42664</v>
      </c>
      <c r="O1995" s="313" t="s">
        <v>4753</v>
      </c>
      <c r="P1995" s="43"/>
      <c r="Q1995" s="43"/>
      <c r="R1995" s="43"/>
      <c r="S1995" s="43"/>
      <c r="T1995" s="43" t="s">
        <v>1</v>
      </c>
      <c r="U1995" s="552"/>
    </row>
    <row r="1996" spans="1:21" s="69" customFormat="1" ht="30" hidden="1" customHeight="1" x14ac:dyDescent="0.25">
      <c r="A1996" s="74">
        <v>1982</v>
      </c>
      <c r="B1996" s="74" t="s">
        <v>3433</v>
      </c>
      <c r="C1996" s="43" t="s">
        <v>4662</v>
      </c>
      <c r="D1996" s="529"/>
      <c r="E1996" s="60"/>
      <c r="F1996" s="43" t="s">
        <v>4663</v>
      </c>
      <c r="G1996" s="87">
        <v>42653</v>
      </c>
      <c r="H1996" s="55">
        <v>42653</v>
      </c>
      <c r="I1996" s="68">
        <f>21.6+736.09</f>
        <v>757.69</v>
      </c>
      <c r="J1996" s="204">
        <f>21.6+809.7</f>
        <v>831.30000000000007</v>
      </c>
      <c r="K1996" s="204"/>
      <c r="L1996" s="43" t="s">
        <v>727</v>
      </c>
      <c r="M1996" s="59">
        <v>42658</v>
      </c>
      <c r="N1996" s="55">
        <v>42690</v>
      </c>
      <c r="O1996" s="313" t="s">
        <v>4833</v>
      </c>
      <c r="P1996" s="43"/>
      <c r="Q1996" s="49">
        <v>484.96</v>
      </c>
      <c r="R1996" s="49"/>
      <c r="S1996" s="43"/>
      <c r="T1996" s="49">
        <f>346.4/2</f>
        <v>173.2</v>
      </c>
      <c r="U1996" s="552"/>
    </row>
    <row r="1997" spans="1:21" ht="30" hidden="1" customHeight="1" x14ac:dyDescent="0.25">
      <c r="A1997" s="74">
        <v>1983</v>
      </c>
      <c r="B1997" s="74" t="s">
        <v>1442</v>
      </c>
      <c r="C1997" s="43">
        <v>160502295</v>
      </c>
      <c r="D1997" s="529"/>
      <c r="E1997" s="60"/>
      <c r="F1997" s="43" t="s">
        <v>4630</v>
      </c>
      <c r="G1997" s="87">
        <v>42521</v>
      </c>
      <c r="H1997" s="55">
        <v>42521</v>
      </c>
      <c r="I1997" s="68">
        <v>18161.02</v>
      </c>
      <c r="J1997" s="204">
        <v>18161.02</v>
      </c>
      <c r="K1997" s="204"/>
      <c r="L1997" s="43" t="s">
        <v>727</v>
      </c>
      <c r="M1997" s="59">
        <v>42582</v>
      </c>
      <c r="N1997" s="55">
        <v>42640</v>
      </c>
      <c r="O1997" s="313" t="s">
        <v>4632</v>
      </c>
      <c r="P1997" s="43"/>
      <c r="Q1997" s="43"/>
      <c r="R1997" s="43"/>
      <c r="S1997" s="43"/>
      <c r="T1997" s="43"/>
      <c r="U1997" s="66" t="s">
        <v>1</v>
      </c>
    </row>
    <row r="1998" spans="1:21" ht="30" hidden="1" customHeight="1" x14ac:dyDescent="0.25">
      <c r="A1998" s="74">
        <v>1984</v>
      </c>
      <c r="B1998" s="74" t="s">
        <v>1442</v>
      </c>
      <c r="C1998" s="43">
        <v>160602340</v>
      </c>
      <c r="D1998" s="529"/>
      <c r="E1998" s="60"/>
      <c r="F1998" s="43" t="s">
        <v>4631</v>
      </c>
      <c r="G1998" s="87">
        <v>42551</v>
      </c>
      <c r="H1998" s="55">
        <v>42551</v>
      </c>
      <c r="I1998" s="68">
        <v>20514.099999999999</v>
      </c>
      <c r="J1998" s="204">
        <v>20514.099999999999</v>
      </c>
      <c r="K1998" s="204"/>
      <c r="L1998" s="43" t="s">
        <v>727</v>
      </c>
      <c r="M1998" s="59">
        <v>42613</v>
      </c>
      <c r="N1998" s="55">
        <v>42651</v>
      </c>
      <c r="O1998" s="313" t="s">
        <v>4633</v>
      </c>
      <c r="P1998" s="43"/>
      <c r="Q1998" s="43"/>
      <c r="R1998" s="43"/>
      <c r="S1998" s="43"/>
      <c r="T1998" s="43"/>
      <c r="U1998" s="66" t="s">
        <v>1</v>
      </c>
    </row>
    <row r="1999" spans="1:21" ht="30" hidden="1" customHeight="1" x14ac:dyDescent="0.25">
      <c r="A1999" s="74">
        <v>1985</v>
      </c>
      <c r="B1999" s="74" t="s">
        <v>4680</v>
      </c>
      <c r="C1999" s="43" t="s">
        <v>4496</v>
      </c>
      <c r="D1999" s="529"/>
      <c r="E1999" s="60"/>
      <c r="F1999" s="43" t="s">
        <v>4636</v>
      </c>
      <c r="G1999" s="87">
        <v>42580</v>
      </c>
      <c r="H1999" s="55">
        <v>42580</v>
      </c>
      <c r="I1999" s="68"/>
      <c r="J1999" s="204">
        <v>150</v>
      </c>
      <c r="K1999" s="204"/>
      <c r="L1999" s="43" t="s">
        <v>727</v>
      </c>
      <c r="M1999" s="59" t="s">
        <v>25</v>
      </c>
      <c r="N1999" s="55">
        <v>42683</v>
      </c>
      <c r="O1999" s="227"/>
      <c r="P1999" s="43"/>
      <c r="Q1999" s="43"/>
      <c r="R1999" s="43"/>
      <c r="S1999" s="43"/>
      <c r="T1999" s="43" t="s">
        <v>1</v>
      </c>
    </row>
    <row r="2000" spans="1:21" ht="15" hidden="1" customHeight="1" x14ac:dyDescent="0.25">
      <c r="A2000" s="74">
        <v>1986</v>
      </c>
      <c r="B2000" s="74" t="s">
        <v>67</v>
      </c>
      <c r="C2000" s="43">
        <v>7000084617</v>
      </c>
      <c r="D2000" s="529" t="s">
        <v>4637</v>
      </c>
      <c r="E2000" s="60"/>
      <c r="F2000" s="43" t="s">
        <v>4638</v>
      </c>
      <c r="G2000" s="87">
        <v>42640</v>
      </c>
      <c r="H2000" s="55">
        <v>42640</v>
      </c>
      <c r="I2000" s="68">
        <v>630</v>
      </c>
      <c r="J2000" s="204">
        <v>756</v>
      </c>
      <c r="K2000" s="204"/>
      <c r="L2000" s="43" t="s">
        <v>727</v>
      </c>
      <c r="M2000" s="59">
        <v>42704</v>
      </c>
      <c r="N2000" s="44">
        <v>42724</v>
      </c>
      <c r="O2000" s="313" t="s">
        <v>4754</v>
      </c>
      <c r="P2000" s="43"/>
      <c r="Q2000" s="43"/>
      <c r="R2000" s="43"/>
      <c r="S2000" s="43"/>
      <c r="T2000" s="43" t="s">
        <v>1</v>
      </c>
    </row>
    <row r="2001" spans="1:21" ht="30" hidden="1" customHeight="1" x14ac:dyDescent="0.25">
      <c r="A2001" s="74">
        <v>1987</v>
      </c>
      <c r="B2001" s="74" t="s">
        <v>35</v>
      </c>
      <c r="C2001" s="43" t="s">
        <v>2022</v>
      </c>
      <c r="D2001" s="529"/>
      <c r="E2001" s="60"/>
      <c r="F2001" s="43" t="s">
        <v>4639</v>
      </c>
      <c r="G2001" s="87">
        <v>42621</v>
      </c>
      <c r="H2001" s="55">
        <v>42621</v>
      </c>
      <c r="I2001" s="68">
        <v>936.2</v>
      </c>
      <c r="J2001" s="204">
        <v>936.2</v>
      </c>
      <c r="K2001" s="204"/>
      <c r="L2001" s="43" t="s">
        <v>727</v>
      </c>
      <c r="M2001" s="59">
        <v>42643</v>
      </c>
      <c r="N2001" s="55">
        <v>42657</v>
      </c>
      <c r="O2001" s="313" t="s">
        <v>4755</v>
      </c>
      <c r="P2001" s="43"/>
      <c r="Q2001" s="43"/>
      <c r="R2001" s="43"/>
      <c r="S2001" s="43"/>
      <c r="T2001" s="43"/>
    </row>
    <row r="2002" spans="1:21" ht="30" hidden="1" customHeight="1" x14ac:dyDescent="0.25">
      <c r="A2002" s="74">
        <v>1988</v>
      </c>
      <c r="B2002" s="74" t="s">
        <v>35</v>
      </c>
      <c r="C2002" s="43" t="s">
        <v>2021</v>
      </c>
      <c r="D2002" s="529"/>
      <c r="E2002" s="60"/>
      <c r="F2002" s="43" t="s">
        <v>4640</v>
      </c>
      <c r="G2002" s="87">
        <v>42621</v>
      </c>
      <c r="H2002" s="55">
        <v>42621</v>
      </c>
      <c r="I2002" s="68">
        <v>387.94</v>
      </c>
      <c r="J2002" s="204">
        <v>387.94</v>
      </c>
      <c r="K2002" s="204"/>
      <c r="L2002" s="43" t="s">
        <v>727</v>
      </c>
      <c r="M2002" s="59">
        <v>42643</v>
      </c>
      <c r="N2002" s="55">
        <v>42683</v>
      </c>
      <c r="O2002" s="313" t="s">
        <v>4756</v>
      </c>
      <c r="P2002" s="43"/>
      <c r="Q2002" s="43"/>
      <c r="R2002" s="43"/>
      <c r="S2002" s="43"/>
      <c r="T2002" s="43"/>
    </row>
    <row r="2003" spans="1:21" ht="15" hidden="1" customHeight="1" x14ac:dyDescent="0.25">
      <c r="A2003" s="74">
        <v>1989</v>
      </c>
      <c r="B2003" s="74" t="s">
        <v>1229</v>
      </c>
      <c r="C2003" s="43" t="s">
        <v>4641</v>
      </c>
      <c r="D2003" s="529" t="s">
        <v>4642</v>
      </c>
      <c r="E2003" s="60"/>
      <c r="F2003" s="43" t="s">
        <v>4643</v>
      </c>
      <c r="G2003" s="87">
        <v>42635</v>
      </c>
      <c r="H2003" s="55">
        <v>42635</v>
      </c>
      <c r="I2003" s="68">
        <v>66.48</v>
      </c>
      <c r="J2003" s="204">
        <v>79.78</v>
      </c>
      <c r="K2003" s="204"/>
      <c r="L2003" s="43" t="s">
        <v>727</v>
      </c>
      <c r="M2003" s="59" t="s">
        <v>1241</v>
      </c>
      <c r="N2003" s="55">
        <v>42690</v>
      </c>
      <c r="O2003" s="313" t="s">
        <v>4757</v>
      </c>
      <c r="P2003" s="43"/>
      <c r="Q2003" s="43"/>
      <c r="R2003" s="43"/>
      <c r="S2003" s="43"/>
      <c r="T2003" s="43" t="s">
        <v>1</v>
      </c>
    </row>
    <row r="2004" spans="1:21" ht="15" hidden="1" customHeight="1" x14ac:dyDescent="0.25">
      <c r="A2004" s="74">
        <v>1990</v>
      </c>
      <c r="B2004" s="74" t="s">
        <v>67</v>
      </c>
      <c r="C2004" s="43">
        <v>7000084846</v>
      </c>
      <c r="D2004" s="529" t="s">
        <v>4644</v>
      </c>
      <c r="E2004" s="60"/>
      <c r="F2004" s="43" t="s">
        <v>4645</v>
      </c>
      <c r="G2004" s="87">
        <v>42641</v>
      </c>
      <c r="H2004" s="55">
        <v>42641</v>
      </c>
      <c r="I2004" s="68">
        <v>633.66</v>
      </c>
      <c r="J2004" s="204">
        <v>760.39</v>
      </c>
      <c r="K2004" s="204"/>
      <c r="L2004" s="43" t="s">
        <v>727</v>
      </c>
      <c r="M2004" s="59">
        <v>42704</v>
      </c>
      <c r="N2004" s="44">
        <v>42724</v>
      </c>
      <c r="O2004" s="313" t="s">
        <v>4758</v>
      </c>
      <c r="P2004" s="43"/>
      <c r="Q2004" s="43"/>
      <c r="R2004" s="43"/>
      <c r="S2004" s="43"/>
      <c r="T2004" s="43" t="s">
        <v>1</v>
      </c>
    </row>
    <row r="2005" spans="1:21" ht="15" hidden="1" customHeight="1" x14ac:dyDescent="0.25">
      <c r="A2005" s="74">
        <v>1991</v>
      </c>
      <c r="B2005" s="74" t="s">
        <v>67</v>
      </c>
      <c r="C2005" s="43">
        <v>7000085354</v>
      </c>
      <c r="D2005" s="529" t="s">
        <v>4646</v>
      </c>
      <c r="E2005" s="60"/>
      <c r="F2005" s="43" t="s">
        <v>4647</v>
      </c>
      <c r="G2005" s="87">
        <v>42642</v>
      </c>
      <c r="H2005" s="55">
        <v>42642</v>
      </c>
      <c r="I2005" s="68">
        <v>875.44</v>
      </c>
      <c r="J2005" s="204">
        <v>1050.53</v>
      </c>
      <c r="K2005" s="204"/>
      <c r="L2005" s="43" t="s">
        <v>727</v>
      </c>
      <c r="M2005" s="59">
        <v>42704</v>
      </c>
      <c r="N2005" s="44">
        <v>42724</v>
      </c>
      <c r="O2005" s="313" t="s">
        <v>4759</v>
      </c>
      <c r="P2005" s="43"/>
      <c r="Q2005" s="43"/>
      <c r="R2005" s="43"/>
      <c r="S2005" s="43"/>
      <c r="T2005" s="43" t="s">
        <v>1</v>
      </c>
    </row>
    <row r="2006" spans="1:21" ht="30" hidden="1" customHeight="1" x14ac:dyDescent="0.25">
      <c r="A2006" s="74">
        <v>1992</v>
      </c>
      <c r="B2006" s="74" t="s">
        <v>4552</v>
      </c>
      <c r="C2006" s="43" t="s">
        <v>4648</v>
      </c>
      <c r="D2006" s="529"/>
      <c r="E2006" s="60"/>
      <c r="F2006" s="43" t="s">
        <v>4649</v>
      </c>
      <c r="G2006" s="87">
        <v>42626</v>
      </c>
      <c r="H2006" s="55">
        <v>42626</v>
      </c>
      <c r="I2006" s="68">
        <v>26260</v>
      </c>
      <c r="J2006" s="204">
        <v>26260</v>
      </c>
      <c r="K2006" s="204"/>
      <c r="L2006" s="43" t="s">
        <v>727</v>
      </c>
      <c r="M2006" s="59">
        <v>42643</v>
      </c>
      <c r="N2006" s="55">
        <v>42657</v>
      </c>
      <c r="O2006" s="313" t="s">
        <v>4760</v>
      </c>
      <c r="P2006" s="43"/>
      <c r="Q2006" s="43"/>
      <c r="R2006" s="43"/>
      <c r="S2006" s="43"/>
      <c r="T2006" s="43"/>
      <c r="U2006" s="66" t="s">
        <v>1</v>
      </c>
    </row>
    <row r="2007" spans="1:21" ht="15" hidden="1" customHeight="1" x14ac:dyDescent="0.25">
      <c r="A2007" s="74">
        <v>1993</v>
      </c>
      <c r="B2007" s="74" t="s">
        <v>2267</v>
      </c>
      <c r="C2007" s="43">
        <v>184361</v>
      </c>
      <c r="D2007" s="529" t="s">
        <v>4652</v>
      </c>
      <c r="E2007" s="60"/>
      <c r="F2007" s="43" t="s">
        <v>4653</v>
      </c>
      <c r="G2007" s="87">
        <v>42641</v>
      </c>
      <c r="H2007" s="55">
        <v>42641</v>
      </c>
      <c r="I2007" s="68">
        <v>153</v>
      </c>
      <c r="J2007" s="204">
        <v>183.6</v>
      </c>
      <c r="K2007" s="204"/>
      <c r="L2007" s="43" t="s">
        <v>727</v>
      </c>
      <c r="M2007" s="59">
        <v>42674</v>
      </c>
      <c r="N2007" s="55">
        <v>42690</v>
      </c>
      <c r="O2007" s="313" t="s">
        <v>4761</v>
      </c>
      <c r="P2007" s="43"/>
      <c r="Q2007" s="43"/>
      <c r="R2007" s="43"/>
      <c r="S2007" s="43"/>
      <c r="T2007" s="43" t="s">
        <v>1</v>
      </c>
    </row>
    <row r="2008" spans="1:21" ht="15" hidden="1" customHeight="1" x14ac:dyDescent="0.25">
      <c r="A2008" s="74">
        <v>1994</v>
      </c>
      <c r="B2008" s="74" t="s">
        <v>2490</v>
      </c>
      <c r="C2008" s="43" t="s">
        <v>4654</v>
      </c>
      <c r="D2008" s="529"/>
      <c r="E2008" s="60"/>
      <c r="F2008" s="43" t="s">
        <v>4655</v>
      </c>
      <c r="G2008" s="87">
        <v>42614</v>
      </c>
      <c r="H2008" s="55">
        <v>42614</v>
      </c>
      <c r="I2008" s="68">
        <v>7876</v>
      </c>
      <c r="J2008" s="204">
        <v>7876</v>
      </c>
      <c r="K2008" s="204"/>
      <c r="L2008" s="43" t="s">
        <v>727</v>
      </c>
      <c r="M2008" s="59">
        <v>42658</v>
      </c>
      <c r="N2008" s="55">
        <v>42654</v>
      </c>
      <c r="O2008" s="313" t="s">
        <v>4762</v>
      </c>
      <c r="P2008" s="43"/>
      <c r="Q2008" s="43"/>
      <c r="R2008" s="43"/>
      <c r="S2008" s="43"/>
      <c r="T2008" s="43"/>
    </row>
    <row r="2009" spans="1:21" ht="30" hidden="1" customHeight="1" x14ac:dyDescent="0.25">
      <c r="A2009" s="74">
        <v>1995</v>
      </c>
      <c r="B2009" s="74" t="s">
        <v>48</v>
      </c>
      <c r="C2009" s="43">
        <v>7712</v>
      </c>
      <c r="D2009" s="529"/>
      <c r="E2009" s="60"/>
      <c r="F2009" s="43" t="s">
        <v>4656</v>
      </c>
      <c r="G2009" s="87">
        <v>42643</v>
      </c>
      <c r="H2009" s="55">
        <v>42643</v>
      </c>
      <c r="I2009" s="68">
        <v>86.94</v>
      </c>
      <c r="J2009" s="204">
        <v>97</v>
      </c>
      <c r="K2009" s="204"/>
      <c r="L2009" s="43" t="s">
        <v>727</v>
      </c>
      <c r="M2009" s="59">
        <v>42674</v>
      </c>
      <c r="N2009" s="55">
        <v>42683</v>
      </c>
      <c r="O2009" s="313" t="s">
        <v>4763</v>
      </c>
      <c r="P2009" s="43"/>
      <c r="Q2009" s="43"/>
      <c r="R2009" s="43"/>
      <c r="S2009" s="43"/>
      <c r="T2009" s="49">
        <f>97/2</f>
        <v>48.5</v>
      </c>
    </row>
    <row r="2010" spans="1:21" ht="45" hidden="1" customHeight="1" x14ac:dyDescent="0.25">
      <c r="A2010" s="74">
        <v>1996</v>
      </c>
      <c r="B2010" s="74" t="s">
        <v>30</v>
      </c>
      <c r="C2010" s="43" t="s">
        <v>4657</v>
      </c>
      <c r="D2010" s="529"/>
      <c r="E2010" s="60"/>
      <c r="F2010" s="43" t="s">
        <v>4658</v>
      </c>
      <c r="G2010" s="87">
        <v>42643</v>
      </c>
      <c r="H2010" s="55">
        <v>42643</v>
      </c>
      <c r="I2010" s="68">
        <v>210.84</v>
      </c>
      <c r="J2010" s="204">
        <v>210.84</v>
      </c>
      <c r="K2010" s="204"/>
      <c r="L2010" s="43" t="s">
        <v>727</v>
      </c>
      <c r="M2010" s="59">
        <v>42674</v>
      </c>
      <c r="N2010" s="55">
        <v>42690</v>
      </c>
      <c r="O2010" s="313" t="s">
        <v>4764</v>
      </c>
      <c r="P2010" s="49">
        <v>128.9</v>
      </c>
      <c r="Q2010" s="49"/>
      <c r="R2010" s="49">
        <v>81.94</v>
      </c>
      <c r="S2010" s="49"/>
      <c r="T2010" s="43"/>
    </row>
    <row r="2011" spans="1:21" ht="15" hidden="1" customHeight="1" x14ac:dyDescent="0.25">
      <c r="A2011" s="74">
        <v>1997</v>
      </c>
      <c r="B2011" s="74" t="s">
        <v>2747</v>
      </c>
      <c r="C2011" s="43">
        <v>36733</v>
      </c>
      <c r="D2011" s="529"/>
      <c r="E2011" s="60"/>
      <c r="F2011" s="43" t="s">
        <v>4659</v>
      </c>
      <c r="G2011" s="87">
        <v>42643</v>
      </c>
      <c r="H2011" s="55">
        <v>42643</v>
      </c>
      <c r="I2011" s="68">
        <v>1958.33</v>
      </c>
      <c r="J2011" s="204">
        <v>2350</v>
      </c>
      <c r="K2011" s="204"/>
      <c r="L2011" s="43" t="s">
        <v>727</v>
      </c>
      <c r="M2011" s="59">
        <v>42658</v>
      </c>
      <c r="N2011" s="55">
        <v>42709</v>
      </c>
      <c r="O2011" s="313" t="s">
        <v>4765</v>
      </c>
      <c r="P2011" s="43"/>
      <c r="Q2011" s="43"/>
      <c r="R2011" s="43"/>
      <c r="S2011" s="43"/>
      <c r="T2011" s="43" t="s">
        <v>1</v>
      </c>
    </row>
    <row r="2012" spans="1:21" ht="15" hidden="1" customHeight="1" x14ac:dyDescent="0.25">
      <c r="A2012" s="74">
        <v>1998</v>
      </c>
      <c r="B2012" s="74" t="s">
        <v>36</v>
      </c>
      <c r="C2012" s="43" t="s">
        <v>4660</v>
      </c>
      <c r="D2012" s="529"/>
      <c r="E2012" s="60"/>
      <c r="F2012" s="43" t="s">
        <v>4661</v>
      </c>
      <c r="G2012" s="87">
        <v>42644</v>
      </c>
      <c r="H2012" s="55">
        <v>42644</v>
      </c>
      <c r="I2012" s="68">
        <v>67.349999999999994</v>
      </c>
      <c r="J2012" s="204">
        <v>80.819999999999993</v>
      </c>
      <c r="K2012" s="204"/>
      <c r="L2012" s="43" t="s">
        <v>34</v>
      </c>
      <c r="M2012" s="59">
        <v>42644</v>
      </c>
      <c r="N2012" s="55" t="s">
        <v>20</v>
      </c>
      <c r="O2012" s="313" t="s">
        <v>4766</v>
      </c>
      <c r="P2012" s="43"/>
      <c r="Q2012" s="43"/>
      <c r="R2012" s="43"/>
      <c r="S2012" s="43"/>
      <c r="T2012" s="43"/>
    </row>
    <row r="2013" spans="1:21" ht="60" hidden="1" customHeight="1" x14ac:dyDescent="0.25">
      <c r="A2013" s="74">
        <v>1999</v>
      </c>
      <c r="B2013" s="74" t="s">
        <v>1109</v>
      </c>
      <c r="C2013" s="43">
        <v>16916509</v>
      </c>
      <c r="D2013" s="529"/>
      <c r="E2013" s="60"/>
      <c r="F2013" s="48" t="s">
        <v>4930</v>
      </c>
      <c r="G2013" s="87">
        <v>42641</v>
      </c>
      <c r="H2013" s="55">
        <v>42641</v>
      </c>
      <c r="I2013" s="68">
        <v>250</v>
      </c>
      <c r="J2013" s="204">
        <v>300</v>
      </c>
      <c r="K2013" s="204"/>
      <c r="L2013" s="43" t="s">
        <v>727</v>
      </c>
      <c r="M2013" s="59">
        <v>42674</v>
      </c>
      <c r="N2013" s="55">
        <v>42712</v>
      </c>
      <c r="O2013" s="313" t="s">
        <v>4767</v>
      </c>
      <c r="P2013" s="43"/>
      <c r="Q2013" s="43"/>
      <c r="R2013" s="43"/>
      <c r="S2013" s="43"/>
      <c r="T2013" s="43" t="s">
        <v>1</v>
      </c>
    </row>
    <row r="2014" spans="1:21" ht="45" hidden="1" customHeight="1" x14ac:dyDescent="0.25">
      <c r="A2014" s="74">
        <v>2000</v>
      </c>
      <c r="B2014" s="74" t="s">
        <v>1394</v>
      </c>
      <c r="C2014" s="43" t="s">
        <v>4664</v>
      </c>
      <c r="D2014" s="529"/>
      <c r="E2014" s="60"/>
      <c r="F2014" s="43" t="s">
        <v>4665</v>
      </c>
      <c r="G2014" s="87">
        <v>42650</v>
      </c>
      <c r="H2014" s="55">
        <v>42650</v>
      </c>
      <c r="I2014" s="137">
        <f>0.88834 *J2014</f>
        <v>40007.28024</v>
      </c>
      <c r="J2014" s="381">
        <v>45036</v>
      </c>
      <c r="K2014" s="204"/>
      <c r="L2014" s="43" t="s">
        <v>727</v>
      </c>
      <c r="M2014" s="59">
        <v>42719</v>
      </c>
      <c r="N2014" s="55">
        <v>42723</v>
      </c>
      <c r="O2014" s="313" t="s">
        <v>4768</v>
      </c>
      <c r="P2014" s="43"/>
      <c r="Q2014" s="43"/>
      <c r="R2014" s="43"/>
      <c r="S2014" s="43"/>
      <c r="T2014" s="43"/>
      <c r="U2014" s="66" t="s">
        <v>1</v>
      </c>
    </row>
    <row r="2015" spans="1:21" ht="15" hidden="1" customHeight="1" x14ac:dyDescent="0.25">
      <c r="A2015" s="74">
        <v>2001</v>
      </c>
      <c r="B2015" s="74" t="s">
        <v>3148</v>
      </c>
      <c r="C2015" s="43" t="s">
        <v>4666</v>
      </c>
      <c r="D2015" s="529"/>
      <c r="E2015" s="60"/>
      <c r="F2015" s="43" t="s">
        <v>4667</v>
      </c>
      <c r="G2015" s="87">
        <v>42644</v>
      </c>
      <c r="H2015" s="55">
        <v>42644</v>
      </c>
      <c r="I2015" s="68">
        <v>1623</v>
      </c>
      <c r="J2015" s="204">
        <v>1623</v>
      </c>
      <c r="K2015" s="204"/>
      <c r="L2015" s="43" t="s">
        <v>727</v>
      </c>
      <c r="M2015" s="59">
        <v>42674</v>
      </c>
      <c r="N2015" s="55">
        <v>42684</v>
      </c>
      <c r="O2015" s="313" t="s">
        <v>4769</v>
      </c>
      <c r="P2015" s="43"/>
      <c r="Q2015" s="43"/>
      <c r="R2015" s="43"/>
      <c r="S2015" s="43"/>
      <c r="T2015" s="43" t="s">
        <v>1</v>
      </c>
    </row>
    <row r="2016" spans="1:21" ht="30" hidden="1" customHeight="1" x14ac:dyDescent="0.25">
      <c r="A2016" s="74">
        <v>2002</v>
      </c>
      <c r="B2016" s="74" t="s">
        <v>3492</v>
      </c>
      <c r="C2016" s="43">
        <v>5588</v>
      </c>
      <c r="D2016" s="529"/>
      <c r="E2016" s="60"/>
      <c r="F2016" s="43" t="s">
        <v>6208</v>
      </c>
      <c r="G2016" s="87">
        <v>42643</v>
      </c>
      <c r="H2016" s="55">
        <v>42643</v>
      </c>
      <c r="I2016" s="68">
        <v>5800</v>
      </c>
      <c r="J2016" s="204">
        <v>6960</v>
      </c>
      <c r="K2016" s="204"/>
      <c r="L2016" s="43" t="s">
        <v>727</v>
      </c>
      <c r="M2016" s="59">
        <v>42704</v>
      </c>
      <c r="N2016" s="55">
        <v>42760</v>
      </c>
      <c r="O2016" s="313" t="s">
        <v>4770</v>
      </c>
      <c r="P2016" s="43"/>
      <c r="Q2016" s="43"/>
      <c r="R2016" s="43"/>
      <c r="S2016" s="43"/>
      <c r="T2016" s="43"/>
      <c r="U2016" s="552" t="s">
        <v>1</v>
      </c>
    </row>
    <row r="2017" spans="1:21" ht="30" hidden="1" customHeight="1" x14ac:dyDescent="0.25">
      <c r="A2017" s="74">
        <v>2003</v>
      </c>
      <c r="B2017" s="74" t="s">
        <v>3492</v>
      </c>
      <c r="C2017" s="43">
        <v>5606</v>
      </c>
      <c r="D2017" s="529"/>
      <c r="E2017" s="60"/>
      <c r="F2017" s="43" t="s">
        <v>6215</v>
      </c>
      <c r="G2017" s="87">
        <v>42643</v>
      </c>
      <c r="H2017" s="55">
        <v>42643</v>
      </c>
      <c r="I2017" s="68">
        <v>1200.8599999999999</v>
      </c>
      <c r="J2017" s="204">
        <v>1441.03</v>
      </c>
      <c r="K2017" s="204"/>
      <c r="L2017" s="43" t="s">
        <v>727</v>
      </c>
      <c r="M2017" s="59">
        <v>42704</v>
      </c>
      <c r="N2017" s="55">
        <v>42720</v>
      </c>
      <c r="O2017" s="313" t="s">
        <v>4771</v>
      </c>
      <c r="P2017" s="43"/>
      <c r="Q2017" s="43"/>
      <c r="R2017" s="43"/>
      <c r="S2017" s="43"/>
      <c r="T2017" s="43"/>
      <c r="U2017" s="552" t="s">
        <v>1</v>
      </c>
    </row>
    <row r="2018" spans="1:21" ht="30" hidden="1" customHeight="1" x14ac:dyDescent="0.25">
      <c r="A2018" s="74">
        <v>2003</v>
      </c>
      <c r="B2018" s="74" t="s">
        <v>3492</v>
      </c>
      <c r="C2018" s="43">
        <v>5604</v>
      </c>
      <c r="D2018" s="529"/>
      <c r="E2018" s="60"/>
      <c r="F2018" s="43" t="s">
        <v>6216</v>
      </c>
      <c r="G2018" s="87">
        <v>42643</v>
      </c>
      <c r="H2018" s="55">
        <v>42643</v>
      </c>
      <c r="I2018" s="68">
        <v>743.85</v>
      </c>
      <c r="J2018" s="204">
        <v>892.62</v>
      </c>
      <c r="K2018" s="204"/>
      <c r="L2018" s="43" t="s">
        <v>727</v>
      </c>
      <c r="M2018" s="59">
        <v>42704</v>
      </c>
      <c r="N2018" s="55">
        <v>42720</v>
      </c>
      <c r="O2018" s="313" t="s">
        <v>4772</v>
      </c>
      <c r="P2018" s="43"/>
      <c r="Q2018" s="43"/>
      <c r="R2018" s="43"/>
      <c r="S2018" s="43"/>
      <c r="T2018" s="43"/>
      <c r="U2018" s="552" t="s">
        <v>1</v>
      </c>
    </row>
    <row r="2019" spans="1:21" ht="30" hidden="1" customHeight="1" x14ac:dyDescent="0.25">
      <c r="A2019" s="74">
        <v>2004</v>
      </c>
      <c r="B2019" s="74" t="s">
        <v>3492</v>
      </c>
      <c r="C2019" s="43">
        <v>5603</v>
      </c>
      <c r="D2019" s="529"/>
      <c r="E2019" s="60"/>
      <c r="F2019" s="43" t="s">
        <v>6217</v>
      </c>
      <c r="G2019" s="87">
        <v>42643</v>
      </c>
      <c r="H2019" s="55">
        <v>42643</v>
      </c>
      <c r="I2019" s="68">
        <v>18438</v>
      </c>
      <c r="J2019" s="204">
        <v>22125.599999999999</v>
      </c>
      <c r="K2019" s="204"/>
      <c r="L2019" s="43" t="s">
        <v>727</v>
      </c>
      <c r="M2019" s="59">
        <v>42704</v>
      </c>
      <c r="N2019" s="55">
        <v>42720</v>
      </c>
      <c r="O2019" s="313" t="s">
        <v>4773</v>
      </c>
      <c r="P2019" s="43"/>
      <c r="Q2019" s="43"/>
      <c r="R2019" s="43"/>
      <c r="S2019" s="43"/>
      <c r="T2019" s="43"/>
      <c r="U2019" s="552" t="s">
        <v>1</v>
      </c>
    </row>
    <row r="2020" spans="1:21" ht="30" hidden="1" customHeight="1" x14ac:dyDescent="0.25">
      <c r="A2020" s="74">
        <v>2005</v>
      </c>
      <c r="B2020" s="74" t="s">
        <v>3492</v>
      </c>
      <c r="C2020" s="43">
        <v>5605</v>
      </c>
      <c r="D2020" s="529"/>
      <c r="E2020" s="60"/>
      <c r="F2020" s="43" t="s">
        <v>6218</v>
      </c>
      <c r="G2020" s="87">
        <v>42643</v>
      </c>
      <c r="H2020" s="55">
        <v>42643</v>
      </c>
      <c r="I2020" s="68">
        <v>171.5</v>
      </c>
      <c r="J2020" s="204">
        <v>205.8</v>
      </c>
      <c r="K2020" s="204"/>
      <c r="L2020" s="43" t="s">
        <v>727</v>
      </c>
      <c r="M2020" s="59">
        <v>42704</v>
      </c>
      <c r="N2020" s="55">
        <v>42760</v>
      </c>
      <c r="O2020" s="313" t="s">
        <v>4774</v>
      </c>
      <c r="P2020" s="43"/>
      <c r="Q2020" s="43"/>
      <c r="R2020" s="43"/>
      <c r="S2020" s="43"/>
      <c r="T2020" s="43"/>
      <c r="U2020" s="66" t="s">
        <v>1</v>
      </c>
    </row>
    <row r="2021" spans="1:21" ht="45" hidden="1" customHeight="1" x14ac:dyDescent="0.25">
      <c r="A2021" s="74">
        <v>2006</v>
      </c>
      <c r="B2021" s="74" t="s">
        <v>262</v>
      </c>
      <c r="C2021" s="43" t="s">
        <v>4669</v>
      </c>
      <c r="D2021" s="529"/>
      <c r="E2021" s="60"/>
      <c r="F2021" s="43" t="s">
        <v>4670</v>
      </c>
      <c r="G2021" s="87">
        <v>42649</v>
      </c>
      <c r="H2021" s="55">
        <v>42649</v>
      </c>
      <c r="I2021" s="68">
        <f>27+19016.4+1950.63</f>
        <v>20994.030000000002</v>
      </c>
      <c r="J2021" s="204">
        <v>20994.03</v>
      </c>
      <c r="K2021" s="204"/>
      <c r="L2021" s="43" t="s">
        <v>727</v>
      </c>
      <c r="M2021" s="59">
        <v>42674</v>
      </c>
      <c r="N2021" s="55">
        <v>42727</v>
      </c>
      <c r="O2021" s="313" t="s">
        <v>4984</v>
      </c>
      <c r="P2021" s="43"/>
      <c r="Q2021" s="43"/>
      <c r="R2021" s="43"/>
      <c r="S2021" s="43"/>
      <c r="T2021" s="43"/>
    </row>
    <row r="2022" spans="1:21" ht="30" hidden="1" customHeight="1" x14ac:dyDescent="0.25">
      <c r="A2022" s="74">
        <v>2007</v>
      </c>
      <c r="B2022" s="74" t="s">
        <v>4671</v>
      </c>
      <c r="C2022" s="43">
        <v>2016042</v>
      </c>
      <c r="D2022" s="529"/>
      <c r="E2022" s="60"/>
      <c r="F2022" s="43" t="s">
        <v>4983</v>
      </c>
      <c r="G2022" s="87">
        <v>42644</v>
      </c>
      <c r="H2022" s="55">
        <v>42644</v>
      </c>
      <c r="I2022" s="68">
        <v>5560</v>
      </c>
      <c r="J2022" s="204">
        <v>5560</v>
      </c>
      <c r="K2022" s="204"/>
      <c r="L2022" s="43" t="s">
        <v>727</v>
      </c>
      <c r="M2022" s="59">
        <v>42674</v>
      </c>
      <c r="N2022" s="55">
        <v>42684</v>
      </c>
      <c r="O2022" s="313" t="s">
        <v>4775</v>
      </c>
      <c r="P2022" s="43"/>
      <c r="Q2022" s="43"/>
      <c r="R2022" s="43"/>
      <c r="S2022" s="43"/>
      <c r="T2022" s="43" t="s">
        <v>1</v>
      </c>
    </row>
    <row r="2023" spans="1:21" ht="15" hidden="1" customHeight="1" x14ac:dyDescent="0.25">
      <c r="A2023" s="74">
        <v>2008</v>
      </c>
      <c r="B2023" s="74" t="s">
        <v>4672</v>
      </c>
      <c r="C2023" s="43" t="s">
        <v>4673</v>
      </c>
      <c r="D2023" s="529"/>
      <c r="E2023" s="60"/>
      <c r="F2023" s="43" t="s">
        <v>4674</v>
      </c>
      <c r="G2023" s="87">
        <v>42649</v>
      </c>
      <c r="H2023" s="55">
        <v>42649</v>
      </c>
      <c r="I2023" s="68">
        <v>500</v>
      </c>
      <c r="J2023" s="204">
        <v>500</v>
      </c>
      <c r="K2023" s="204"/>
      <c r="L2023" s="43" t="s">
        <v>727</v>
      </c>
      <c r="M2023" s="59">
        <v>42674</v>
      </c>
      <c r="N2023" s="55">
        <v>42684</v>
      </c>
      <c r="O2023" s="313" t="s">
        <v>5008</v>
      </c>
      <c r="P2023" s="43"/>
      <c r="Q2023" s="43"/>
      <c r="R2023" s="43"/>
      <c r="S2023" s="43"/>
      <c r="T2023" s="43" t="s">
        <v>1</v>
      </c>
    </row>
    <row r="2024" spans="1:21" ht="15" hidden="1" customHeight="1" x14ac:dyDescent="0.25">
      <c r="A2024" s="74">
        <v>2009</v>
      </c>
      <c r="B2024" s="74" t="s">
        <v>4672</v>
      </c>
      <c r="C2024" s="43" t="s">
        <v>4675</v>
      </c>
      <c r="D2024" s="529"/>
      <c r="E2024" s="60"/>
      <c r="F2024" s="43" t="s">
        <v>4676</v>
      </c>
      <c r="G2024" s="87">
        <v>42649</v>
      </c>
      <c r="H2024" s="55">
        <v>42649</v>
      </c>
      <c r="I2024" s="68">
        <v>180</v>
      </c>
      <c r="J2024" s="204">
        <v>180</v>
      </c>
      <c r="K2024" s="204"/>
      <c r="L2024" s="43" t="s">
        <v>727</v>
      </c>
      <c r="M2024" s="59">
        <v>42674</v>
      </c>
      <c r="N2024" s="55">
        <v>42684</v>
      </c>
      <c r="O2024" s="313" t="s">
        <v>5009</v>
      </c>
      <c r="P2024" s="43"/>
      <c r="Q2024" s="43"/>
      <c r="R2024" s="43"/>
      <c r="S2024" s="43"/>
      <c r="T2024" s="43" t="s">
        <v>1</v>
      </c>
    </row>
    <row r="2025" spans="1:21" ht="15" hidden="1" customHeight="1" x14ac:dyDescent="0.25">
      <c r="A2025" s="74">
        <v>2010</v>
      </c>
      <c r="B2025" s="74" t="s">
        <v>1321</v>
      </c>
      <c r="C2025" s="43">
        <v>15</v>
      </c>
      <c r="D2025" s="529"/>
      <c r="E2025" s="60"/>
      <c r="F2025" s="43" t="s">
        <v>4677</v>
      </c>
      <c r="G2025" s="87">
        <v>42653</v>
      </c>
      <c r="H2025" s="55">
        <v>42653</v>
      </c>
      <c r="I2025" s="68">
        <v>540</v>
      </c>
      <c r="J2025" s="204">
        <v>540</v>
      </c>
      <c r="K2025" s="204"/>
      <c r="L2025" s="43" t="s">
        <v>727</v>
      </c>
      <c r="M2025" s="59">
        <v>42674</v>
      </c>
      <c r="N2025" s="55">
        <v>42690</v>
      </c>
      <c r="O2025" s="313" t="s">
        <v>4776</v>
      </c>
      <c r="P2025" s="43"/>
      <c r="Q2025" s="43"/>
      <c r="R2025" s="43"/>
      <c r="S2025" s="43"/>
      <c r="T2025" s="43" t="s">
        <v>1</v>
      </c>
    </row>
    <row r="2026" spans="1:21" ht="15" hidden="1" customHeight="1" x14ac:dyDescent="0.25">
      <c r="A2026" s="74">
        <v>2011</v>
      </c>
      <c r="B2026" s="74" t="s">
        <v>67</v>
      </c>
      <c r="C2026" s="43">
        <v>7000087210</v>
      </c>
      <c r="D2026" s="529"/>
      <c r="E2026" s="60"/>
      <c r="F2026" s="43" t="s">
        <v>4678</v>
      </c>
      <c r="G2026" s="87">
        <v>42649</v>
      </c>
      <c r="H2026" s="55">
        <v>42649</v>
      </c>
      <c r="I2026" s="68">
        <v>868.23</v>
      </c>
      <c r="J2026" s="204">
        <v>1041.8800000000001</v>
      </c>
      <c r="K2026" s="204"/>
      <c r="L2026" s="43" t="s">
        <v>727</v>
      </c>
      <c r="M2026" s="59">
        <v>42704</v>
      </c>
      <c r="N2026" s="44">
        <v>42724</v>
      </c>
      <c r="O2026" s="313" t="s">
        <v>4777</v>
      </c>
      <c r="P2026" s="43"/>
      <c r="Q2026" s="43"/>
      <c r="R2026" s="43"/>
      <c r="S2026" s="43"/>
      <c r="T2026" s="43" t="s">
        <v>1</v>
      </c>
    </row>
    <row r="2027" spans="1:21" ht="30" hidden="1" customHeight="1" x14ac:dyDescent="0.25">
      <c r="A2027" s="74">
        <v>2012</v>
      </c>
      <c r="B2027" s="74" t="s">
        <v>48</v>
      </c>
      <c r="C2027" s="43">
        <v>7848</v>
      </c>
      <c r="D2027" s="529"/>
      <c r="E2027" s="60"/>
      <c r="F2027" s="43" t="s">
        <v>4679</v>
      </c>
      <c r="G2027" s="87">
        <v>42650</v>
      </c>
      <c r="H2027" s="55">
        <v>42650</v>
      </c>
      <c r="I2027" s="68">
        <v>81.36</v>
      </c>
      <c r="J2027" s="204">
        <v>89.4</v>
      </c>
      <c r="K2027" s="204"/>
      <c r="L2027" s="43" t="s">
        <v>727</v>
      </c>
      <c r="M2027" s="59">
        <v>42674</v>
      </c>
      <c r="N2027" s="55">
        <v>42712</v>
      </c>
      <c r="O2027" s="313" t="s">
        <v>4778</v>
      </c>
      <c r="P2027" s="43"/>
      <c r="Q2027" s="49">
        <v>89.4</v>
      </c>
      <c r="R2027" s="49"/>
      <c r="S2027" s="43"/>
      <c r="T2027" s="43"/>
    </row>
    <row r="2028" spans="1:21" ht="15" hidden="1" customHeight="1" x14ac:dyDescent="0.25">
      <c r="A2028" s="74">
        <v>2013</v>
      </c>
      <c r="B2028" s="74" t="s">
        <v>39</v>
      </c>
      <c r="C2028" s="43" t="s">
        <v>4681</v>
      </c>
      <c r="D2028" s="529"/>
      <c r="E2028" s="60"/>
      <c r="F2028" s="43" t="s">
        <v>1715</v>
      </c>
      <c r="G2028" s="87">
        <v>42643</v>
      </c>
      <c r="H2028" s="55">
        <v>42643</v>
      </c>
      <c r="I2028" s="68">
        <v>260.66000000000003</v>
      </c>
      <c r="J2028" s="204">
        <v>312.81</v>
      </c>
      <c r="K2028" s="204"/>
      <c r="L2028" s="43" t="s">
        <v>34</v>
      </c>
      <c r="M2028" s="59">
        <v>42653</v>
      </c>
      <c r="N2028" s="55" t="s">
        <v>20</v>
      </c>
      <c r="O2028" s="313" t="s">
        <v>4779</v>
      </c>
      <c r="P2028" s="43"/>
      <c r="Q2028" s="43"/>
      <c r="R2028" s="43"/>
      <c r="S2028" s="43"/>
      <c r="T2028" s="43"/>
    </row>
    <row r="2029" spans="1:21" ht="15" hidden="1" customHeight="1" x14ac:dyDescent="0.25">
      <c r="A2029" s="74">
        <v>2014</v>
      </c>
      <c r="B2029" s="74" t="s">
        <v>69</v>
      </c>
      <c r="C2029" s="43" t="s">
        <v>4682</v>
      </c>
      <c r="D2029" s="529"/>
      <c r="E2029" s="60"/>
      <c r="F2029" s="43" t="s">
        <v>4683</v>
      </c>
      <c r="G2029" s="87">
        <v>42651</v>
      </c>
      <c r="H2029" s="55">
        <v>42651</v>
      </c>
      <c r="I2029" s="68">
        <v>129.6</v>
      </c>
      <c r="J2029" s="204">
        <v>155.52000000000001</v>
      </c>
      <c r="K2029" s="204"/>
      <c r="L2029" s="43" t="s">
        <v>727</v>
      </c>
      <c r="M2029" s="59" t="s">
        <v>1241</v>
      </c>
      <c r="N2029" s="55">
        <v>42662</v>
      </c>
      <c r="O2029" s="730" t="s">
        <v>4820</v>
      </c>
      <c r="P2029" s="43"/>
      <c r="Q2029" s="43"/>
      <c r="R2029" s="43"/>
      <c r="S2029" s="43"/>
      <c r="T2029" s="43"/>
    </row>
    <row r="2030" spans="1:21" ht="15" hidden="1" customHeight="1" x14ac:dyDescent="0.25">
      <c r="A2030" s="74">
        <v>2015</v>
      </c>
      <c r="B2030" s="74" t="s">
        <v>180</v>
      </c>
      <c r="C2030" s="43">
        <v>45165686</v>
      </c>
      <c r="D2030" s="529"/>
      <c r="E2030" s="60"/>
      <c r="F2030" s="43" t="s">
        <v>4684</v>
      </c>
      <c r="G2030" s="87">
        <v>42646</v>
      </c>
      <c r="H2030" s="55">
        <v>42646</v>
      </c>
      <c r="I2030" s="68">
        <v>920.79</v>
      </c>
      <c r="J2030" s="204">
        <v>1002.64</v>
      </c>
      <c r="K2030" s="204"/>
      <c r="L2030" s="43" t="s">
        <v>34</v>
      </c>
      <c r="M2030" s="59">
        <v>42656</v>
      </c>
      <c r="N2030" s="55" t="s">
        <v>20</v>
      </c>
      <c r="O2030" s="313" t="s">
        <v>4780</v>
      </c>
      <c r="P2030" s="43"/>
      <c r="Q2030" s="43"/>
      <c r="R2030" s="43"/>
      <c r="S2030" s="43"/>
      <c r="T2030" s="43"/>
    </row>
    <row r="2031" spans="1:21" ht="15" hidden="1" customHeight="1" x14ac:dyDescent="0.25">
      <c r="A2031" s="74">
        <v>2016</v>
      </c>
      <c r="B2031" s="74" t="s">
        <v>427</v>
      </c>
      <c r="C2031" s="43" t="s">
        <v>5122</v>
      </c>
      <c r="D2031" s="529"/>
      <c r="E2031" s="60"/>
      <c r="F2031" s="43" t="s">
        <v>4685</v>
      </c>
      <c r="G2031" s="87">
        <v>42643</v>
      </c>
      <c r="H2031" s="55">
        <v>42643</v>
      </c>
      <c r="I2031" s="68">
        <v>147</v>
      </c>
      <c r="J2031" s="204">
        <v>176.4</v>
      </c>
      <c r="K2031" s="204"/>
      <c r="L2031" s="43" t="s">
        <v>727</v>
      </c>
      <c r="M2031" s="59">
        <v>42674</v>
      </c>
      <c r="N2031" s="55">
        <v>42712</v>
      </c>
      <c r="O2031" s="313" t="s">
        <v>4781</v>
      </c>
      <c r="P2031" s="43"/>
      <c r="Q2031" s="43"/>
      <c r="R2031" s="43"/>
      <c r="S2031" s="43"/>
      <c r="T2031" s="43"/>
    </row>
    <row r="2032" spans="1:21" ht="15" hidden="1" customHeight="1" x14ac:dyDescent="0.25">
      <c r="A2032" s="74">
        <v>2017</v>
      </c>
      <c r="B2032" s="74" t="s">
        <v>500</v>
      </c>
      <c r="C2032" s="43" t="s">
        <v>4686</v>
      </c>
      <c r="D2032" s="529"/>
      <c r="E2032" s="60"/>
      <c r="F2032" s="43" t="s">
        <v>4687</v>
      </c>
      <c r="G2032" s="87">
        <v>42646</v>
      </c>
      <c r="H2032" s="55">
        <v>42646</v>
      </c>
      <c r="I2032" s="68">
        <v>2341.1999999999998</v>
      </c>
      <c r="J2032" s="204">
        <v>2809.44</v>
      </c>
      <c r="K2032" s="204"/>
      <c r="L2032" s="43" t="s">
        <v>727</v>
      </c>
      <c r="M2032" s="59" t="s">
        <v>1241</v>
      </c>
      <c r="N2032" s="55">
        <v>42732</v>
      </c>
      <c r="O2032" s="313" t="s">
        <v>4782</v>
      </c>
      <c r="P2032" s="43"/>
      <c r="Q2032" s="43"/>
      <c r="R2032" s="43"/>
      <c r="S2032" s="43"/>
      <c r="T2032" s="43"/>
    </row>
    <row r="2033" spans="1:21" s="69" customFormat="1" ht="30" hidden="1" customHeight="1" x14ac:dyDescent="0.25">
      <c r="A2033" s="74">
        <v>2018</v>
      </c>
      <c r="B2033" s="74" t="s">
        <v>4413</v>
      </c>
      <c r="C2033" s="43">
        <v>3400111103</v>
      </c>
      <c r="D2033" s="529"/>
      <c r="E2033" s="60"/>
      <c r="F2033" s="43" t="s">
        <v>1591</v>
      </c>
      <c r="G2033" s="87">
        <v>42640</v>
      </c>
      <c r="H2033" s="55">
        <v>42640</v>
      </c>
      <c r="I2033" s="68">
        <v>1715.53</v>
      </c>
      <c r="J2033" s="204">
        <v>2058.64</v>
      </c>
      <c r="K2033" s="204"/>
      <c r="L2033" s="43" t="s">
        <v>34</v>
      </c>
      <c r="M2033" s="59">
        <v>42674</v>
      </c>
      <c r="N2033" s="55">
        <v>42674</v>
      </c>
      <c r="O2033" s="313" t="s">
        <v>4783</v>
      </c>
      <c r="P2033" s="43"/>
      <c r="Q2033" s="43"/>
      <c r="R2033" s="43"/>
      <c r="S2033" s="43"/>
      <c r="T2033" s="43"/>
      <c r="U2033" s="552"/>
    </row>
    <row r="2034" spans="1:21" ht="45" hidden="1" customHeight="1" x14ac:dyDescent="0.25">
      <c r="A2034" s="74">
        <v>2019</v>
      </c>
      <c r="B2034" s="74" t="s">
        <v>59</v>
      </c>
      <c r="C2034" s="43">
        <v>5810329858</v>
      </c>
      <c r="D2034" s="529" t="s">
        <v>4874</v>
      </c>
      <c r="E2034" s="60"/>
      <c r="F2034" s="43" t="s">
        <v>4715</v>
      </c>
      <c r="G2034" s="87">
        <v>42643</v>
      </c>
      <c r="H2034" s="55">
        <v>42643</v>
      </c>
      <c r="I2034" s="68">
        <v>683.86</v>
      </c>
      <c r="J2034" s="204">
        <v>820.63</v>
      </c>
      <c r="K2034" s="204"/>
      <c r="L2034" s="43" t="s">
        <v>727</v>
      </c>
      <c r="M2034" s="59">
        <v>42674</v>
      </c>
      <c r="N2034" s="55">
        <v>42712</v>
      </c>
      <c r="O2034" s="313" t="s">
        <v>4784</v>
      </c>
      <c r="P2034" s="43"/>
      <c r="Q2034" s="43"/>
      <c r="R2034" s="43"/>
      <c r="S2034" s="43"/>
      <c r="T2034" s="43"/>
    </row>
    <row r="2035" spans="1:21" ht="45" hidden="1" customHeight="1" x14ac:dyDescent="0.25">
      <c r="A2035" s="74">
        <v>2020</v>
      </c>
      <c r="B2035" s="74" t="s">
        <v>4429</v>
      </c>
      <c r="C2035" s="43">
        <v>75400242</v>
      </c>
      <c r="D2035" s="529"/>
      <c r="E2035" s="60"/>
      <c r="F2035" s="43" t="s">
        <v>5657</v>
      </c>
      <c r="G2035" s="87">
        <v>42643</v>
      </c>
      <c r="H2035" s="55">
        <v>42643</v>
      </c>
      <c r="I2035" s="68">
        <v>13871.78</v>
      </c>
      <c r="J2035" s="204">
        <v>16646.14</v>
      </c>
      <c r="K2035" s="204"/>
      <c r="L2035" s="43" t="s">
        <v>727</v>
      </c>
      <c r="M2035" s="59">
        <v>42689</v>
      </c>
      <c r="N2035" s="55">
        <v>42709</v>
      </c>
      <c r="O2035" s="313" t="s">
        <v>4785</v>
      </c>
      <c r="P2035" s="43"/>
      <c r="Q2035" s="43"/>
      <c r="R2035" s="43"/>
      <c r="S2035" s="43"/>
      <c r="T2035" s="49">
        <f>1365.5/2</f>
        <v>682.75</v>
      </c>
    </row>
    <row r="2036" spans="1:21" ht="30" hidden="1" customHeight="1" x14ac:dyDescent="0.25">
      <c r="A2036" s="74">
        <v>2021</v>
      </c>
      <c r="B2036" s="74" t="s">
        <v>4451</v>
      </c>
      <c r="C2036" s="43" t="s">
        <v>5263</v>
      </c>
      <c r="D2036" s="529"/>
      <c r="E2036" s="60"/>
      <c r="F2036" s="43" t="s">
        <v>4688</v>
      </c>
      <c r="G2036" s="87">
        <v>42644</v>
      </c>
      <c r="H2036" s="55">
        <v>42644</v>
      </c>
      <c r="I2036" s="68">
        <v>337.9</v>
      </c>
      <c r="J2036" s="204">
        <v>337.9</v>
      </c>
      <c r="K2036" s="204"/>
      <c r="L2036" s="43" t="s">
        <v>34</v>
      </c>
      <c r="M2036" s="59">
        <v>42674</v>
      </c>
      <c r="N2036" s="55">
        <v>42674</v>
      </c>
      <c r="O2036" s="313" t="s">
        <v>4786</v>
      </c>
      <c r="P2036" s="43"/>
      <c r="Q2036" s="43"/>
      <c r="R2036" s="43"/>
      <c r="S2036" s="43"/>
      <c r="T2036" s="49">
        <v>234.65</v>
      </c>
    </row>
    <row r="2037" spans="1:21" ht="15" hidden="1" customHeight="1" x14ac:dyDescent="0.25">
      <c r="A2037" s="74">
        <v>2022</v>
      </c>
      <c r="B2037" s="74" t="s">
        <v>514</v>
      </c>
      <c r="C2037" s="43">
        <v>4013098</v>
      </c>
      <c r="D2037" s="529"/>
      <c r="E2037" s="60"/>
      <c r="F2037" s="43" t="s">
        <v>4689</v>
      </c>
      <c r="G2037" s="87">
        <v>42641</v>
      </c>
      <c r="H2037" s="55">
        <v>42641</v>
      </c>
      <c r="I2037" s="68">
        <v>1947.7</v>
      </c>
      <c r="J2037" s="204">
        <v>1947.7</v>
      </c>
      <c r="K2037" s="204"/>
      <c r="L2037" s="43" t="s">
        <v>727</v>
      </c>
      <c r="M2037" s="59">
        <v>42658</v>
      </c>
      <c r="N2037" s="55">
        <v>42712</v>
      </c>
      <c r="O2037" s="313" t="s">
        <v>4787</v>
      </c>
      <c r="P2037" s="43"/>
      <c r="Q2037" s="43"/>
      <c r="R2037" s="43"/>
      <c r="S2037" s="43"/>
      <c r="T2037" s="43"/>
    </row>
    <row r="2038" spans="1:21" ht="30" hidden="1" customHeight="1" x14ac:dyDescent="0.25">
      <c r="A2038" s="74">
        <v>2023</v>
      </c>
      <c r="B2038" s="74" t="s">
        <v>3492</v>
      </c>
      <c r="C2038" s="43">
        <v>5626</v>
      </c>
      <c r="D2038" s="529"/>
      <c r="E2038" s="60"/>
      <c r="F2038" s="43" t="s">
        <v>6239</v>
      </c>
      <c r="G2038" s="87">
        <v>42653</v>
      </c>
      <c r="H2038" s="55">
        <v>42653</v>
      </c>
      <c r="I2038" s="68">
        <v>11655</v>
      </c>
      <c r="J2038" s="204">
        <v>13986</v>
      </c>
      <c r="K2038" s="204"/>
      <c r="L2038" s="43" t="s">
        <v>727</v>
      </c>
      <c r="M2038" s="59">
        <v>42689</v>
      </c>
      <c r="N2038" s="55">
        <v>42760</v>
      </c>
      <c r="O2038" s="313" t="s">
        <v>4788</v>
      </c>
      <c r="P2038" s="43"/>
      <c r="Q2038" s="43"/>
      <c r="R2038" s="43"/>
      <c r="S2038" s="43"/>
      <c r="T2038" s="43"/>
      <c r="U2038" s="66" t="s">
        <v>1</v>
      </c>
    </row>
    <row r="2039" spans="1:21" ht="15" hidden="1" customHeight="1" x14ac:dyDescent="0.25">
      <c r="A2039" s="74">
        <v>2024</v>
      </c>
      <c r="B2039" s="74" t="s">
        <v>67</v>
      </c>
      <c r="C2039" s="43">
        <v>7000087854</v>
      </c>
      <c r="D2039" s="529" t="s">
        <v>4691</v>
      </c>
      <c r="E2039" s="60"/>
      <c r="F2039" s="43" t="s">
        <v>4692</v>
      </c>
      <c r="G2039" s="87">
        <v>42653</v>
      </c>
      <c r="H2039" s="55">
        <v>42653</v>
      </c>
      <c r="I2039" s="68">
        <v>189.11</v>
      </c>
      <c r="J2039" s="204">
        <v>226.93</v>
      </c>
      <c r="K2039" s="204"/>
      <c r="L2039" s="43" t="s">
        <v>727</v>
      </c>
      <c r="M2039" s="59">
        <v>42704</v>
      </c>
      <c r="N2039" s="44">
        <v>42724</v>
      </c>
      <c r="O2039" s="313" t="s">
        <v>4789</v>
      </c>
      <c r="P2039" s="43"/>
      <c r="Q2039" s="43"/>
      <c r="R2039" s="43"/>
      <c r="S2039" s="43"/>
      <c r="T2039" s="43" t="s">
        <v>1</v>
      </c>
    </row>
    <row r="2040" spans="1:21" ht="15" hidden="1" customHeight="1" x14ac:dyDescent="0.25">
      <c r="A2040" s="74">
        <v>2025</v>
      </c>
      <c r="B2040" s="74" t="s">
        <v>1670</v>
      </c>
      <c r="C2040" s="43">
        <v>11016</v>
      </c>
      <c r="D2040" s="529"/>
      <c r="E2040" s="60"/>
      <c r="F2040" s="43" t="s">
        <v>4694</v>
      </c>
      <c r="G2040" s="87">
        <v>42644</v>
      </c>
      <c r="H2040" s="55">
        <v>42644</v>
      </c>
      <c r="I2040" s="68">
        <v>250</v>
      </c>
      <c r="J2040" s="204">
        <v>250</v>
      </c>
      <c r="K2040" s="204"/>
      <c r="L2040" s="43" t="s">
        <v>727</v>
      </c>
      <c r="M2040" s="59">
        <v>42674</v>
      </c>
      <c r="N2040" s="55">
        <v>42683</v>
      </c>
      <c r="O2040" s="313" t="s">
        <v>4790</v>
      </c>
      <c r="P2040" s="43"/>
      <c r="Q2040" s="43"/>
      <c r="R2040" s="43"/>
      <c r="S2040" s="43"/>
      <c r="T2040" s="43" t="s">
        <v>1</v>
      </c>
    </row>
    <row r="2041" spans="1:21" ht="30" hidden="1" customHeight="1" x14ac:dyDescent="0.25">
      <c r="A2041" s="74">
        <v>2026</v>
      </c>
      <c r="B2041" s="74" t="s">
        <v>6080</v>
      </c>
      <c r="C2041" s="43" t="s">
        <v>4695</v>
      </c>
      <c r="D2041" s="529"/>
      <c r="E2041" s="60"/>
      <c r="F2041" s="43" t="s">
        <v>4697</v>
      </c>
      <c r="G2041" s="87">
        <v>42643</v>
      </c>
      <c r="H2041" s="55">
        <v>42643</v>
      </c>
      <c r="I2041" s="68">
        <v>1440.12</v>
      </c>
      <c r="J2041" s="204">
        <v>1728.14</v>
      </c>
      <c r="K2041" s="204"/>
      <c r="L2041" s="43" t="s">
        <v>727</v>
      </c>
      <c r="M2041" s="59">
        <v>42674</v>
      </c>
      <c r="N2041" s="55">
        <v>42690</v>
      </c>
      <c r="O2041" s="313" t="s">
        <v>4791</v>
      </c>
      <c r="P2041" s="43"/>
      <c r="Q2041" s="43"/>
      <c r="R2041" s="43"/>
      <c r="S2041" s="43"/>
      <c r="T2041" s="43" t="s">
        <v>1</v>
      </c>
    </row>
    <row r="2042" spans="1:21" ht="30" hidden="1" customHeight="1" x14ac:dyDescent="0.25">
      <c r="A2042" s="74">
        <v>2027</v>
      </c>
      <c r="B2042" s="74" t="s">
        <v>6080</v>
      </c>
      <c r="C2042" s="43" t="s">
        <v>4696</v>
      </c>
      <c r="D2042" s="529"/>
      <c r="E2042" s="60"/>
      <c r="F2042" s="43" t="s">
        <v>4698</v>
      </c>
      <c r="G2042" s="87">
        <v>42643</v>
      </c>
      <c r="H2042" s="55">
        <v>42643</v>
      </c>
      <c r="I2042" s="68">
        <v>1200.0999999999999</v>
      </c>
      <c r="J2042" s="204">
        <v>1440.12</v>
      </c>
      <c r="K2042" s="204"/>
      <c r="L2042" s="43" t="s">
        <v>727</v>
      </c>
      <c r="M2042" s="59">
        <v>42674</v>
      </c>
      <c r="N2042" s="55">
        <v>42696</v>
      </c>
      <c r="O2042" s="313" t="s">
        <v>4792</v>
      </c>
      <c r="P2042" s="43"/>
      <c r="Q2042" s="43"/>
      <c r="R2042" s="43"/>
      <c r="S2042" s="43"/>
      <c r="T2042" s="43" t="s">
        <v>1</v>
      </c>
    </row>
    <row r="2043" spans="1:21" ht="30" hidden="1" customHeight="1" x14ac:dyDescent="0.25">
      <c r="A2043" s="74">
        <v>2028</v>
      </c>
      <c r="B2043" s="74" t="s">
        <v>6080</v>
      </c>
      <c r="C2043" s="43" t="s">
        <v>4699</v>
      </c>
      <c r="D2043" s="529"/>
      <c r="E2043" s="60"/>
      <c r="F2043" s="43" t="s">
        <v>4700</v>
      </c>
      <c r="G2043" s="87">
        <v>42643</v>
      </c>
      <c r="H2043" s="55">
        <v>42643</v>
      </c>
      <c r="I2043" s="68">
        <v>2160.1799999999998</v>
      </c>
      <c r="J2043" s="204">
        <v>2592.2199999999998</v>
      </c>
      <c r="K2043" s="204"/>
      <c r="L2043" s="43" t="s">
        <v>727</v>
      </c>
      <c r="M2043" s="59">
        <v>42674</v>
      </c>
      <c r="N2043" s="55">
        <v>42696</v>
      </c>
      <c r="O2043" s="313" t="s">
        <v>4793</v>
      </c>
      <c r="P2043" s="43"/>
      <c r="Q2043" s="43"/>
      <c r="R2043" s="43"/>
      <c r="S2043" s="43"/>
      <c r="T2043" s="49">
        <f>960.08/2</f>
        <v>480.04</v>
      </c>
    </row>
    <row r="2044" spans="1:21" ht="30" hidden="1" customHeight="1" x14ac:dyDescent="0.25">
      <c r="A2044" s="74">
        <v>2029</v>
      </c>
      <c r="B2044" s="74" t="s">
        <v>84</v>
      </c>
      <c r="C2044" s="43">
        <v>148459</v>
      </c>
      <c r="D2044" s="529"/>
      <c r="E2044" s="60"/>
      <c r="F2044" s="414" t="s">
        <v>4701</v>
      </c>
      <c r="G2044" s="87">
        <v>42655</v>
      </c>
      <c r="H2044" s="55">
        <v>42655</v>
      </c>
      <c r="I2044" s="137">
        <f>1.19146*J2044</f>
        <v>285.9504</v>
      </c>
      <c r="J2044" s="208">
        <v>240</v>
      </c>
      <c r="K2044" s="204"/>
      <c r="L2044" s="43" t="s">
        <v>727</v>
      </c>
      <c r="M2044" s="59">
        <v>42689</v>
      </c>
      <c r="N2044" s="44">
        <v>42712</v>
      </c>
      <c r="O2044" s="313" t="s">
        <v>5125</v>
      </c>
      <c r="P2044" s="43"/>
      <c r="Q2044" s="43"/>
      <c r="R2044" s="43"/>
      <c r="S2044" s="43"/>
      <c r="T2044" s="43" t="s">
        <v>1</v>
      </c>
    </row>
    <row r="2045" spans="1:21" ht="30" hidden="1" customHeight="1" x14ac:dyDescent="0.25">
      <c r="A2045" s="74">
        <v>2030</v>
      </c>
      <c r="B2045" s="74" t="s">
        <v>84</v>
      </c>
      <c r="C2045" s="43">
        <v>148462</v>
      </c>
      <c r="D2045" s="529"/>
      <c r="E2045" s="60"/>
      <c r="F2045" s="414" t="s">
        <v>4702</v>
      </c>
      <c r="G2045" s="87">
        <v>42655</v>
      </c>
      <c r="H2045" s="55">
        <v>42655</v>
      </c>
      <c r="I2045" s="137">
        <f>1.19146*J2045</f>
        <v>71.4876</v>
      </c>
      <c r="J2045" s="208">
        <v>60</v>
      </c>
      <c r="K2045" s="204"/>
      <c r="L2045" s="43" t="s">
        <v>727</v>
      </c>
      <c r="M2045" s="59">
        <v>42689</v>
      </c>
      <c r="N2045" s="44">
        <v>42712</v>
      </c>
      <c r="O2045" s="313" t="s">
        <v>5126</v>
      </c>
      <c r="P2045" s="43"/>
      <c r="Q2045" s="43"/>
      <c r="R2045" s="43"/>
      <c r="S2045" s="43"/>
      <c r="T2045" s="43" t="s">
        <v>1</v>
      </c>
    </row>
    <row r="2046" spans="1:21" ht="15" hidden="1" customHeight="1" x14ac:dyDescent="0.25">
      <c r="A2046" s="74">
        <v>2031</v>
      </c>
      <c r="B2046" s="74" t="s">
        <v>45</v>
      </c>
      <c r="C2046" s="43">
        <v>47</v>
      </c>
      <c r="D2046" s="529"/>
      <c r="E2046" s="60"/>
      <c r="F2046" s="43" t="s">
        <v>4703</v>
      </c>
      <c r="G2046" s="87">
        <v>42643</v>
      </c>
      <c r="H2046" s="55">
        <v>42643</v>
      </c>
      <c r="I2046" s="68">
        <v>585.98</v>
      </c>
      <c r="J2046" s="204">
        <v>703.18</v>
      </c>
      <c r="K2046" s="204"/>
      <c r="L2046" s="43" t="s">
        <v>727</v>
      </c>
      <c r="M2046" s="59" t="s">
        <v>25</v>
      </c>
      <c r="N2046" s="55">
        <v>42712</v>
      </c>
      <c r="O2046" s="313" t="s">
        <v>4794</v>
      </c>
      <c r="P2046" s="43"/>
      <c r="Q2046" s="43"/>
      <c r="R2046" s="43"/>
      <c r="S2046" s="43"/>
      <c r="T2046" s="43"/>
    </row>
    <row r="2047" spans="1:21" ht="15" hidden="1" customHeight="1" x14ac:dyDescent="0.25">
      <c r="A2047" s="74">
        <v>2032</v>
      </c>
      <c r="B2047" s="74" t="s">
        <v>3361</v>
      </c>
      <c r="C2047" s="43" t="s">
        <v>4705</v>
      </c>
      <c r="D2047" s="529"/>
      <c r="E2047" s="60"/>
      <c r="F2047" s="43" t="s">
        <v>4704</v>
      </c>
      <c r="G2047" s="87">
        <v>42642</v>
      </c>
      <c r="H2047" s="55">
        <v>42642</v>
      </c>
      <c r="I2047" s="68">
        <v>22.9</v>
      </c>
      <c r="J2047" s="204">
        <v>27.48</v>
      </c>
      <c r="K2047" s="204"/>
      <c r="L2047" s="43" t="s">
        <v>34</v>
      </c>
      <c r="M2047" s="59">
        <v>42651</v>
      </c>
      <c r="N2047" s="55" t="s">
        <v>20</v>
      </c>
      <c r="O2047" s="313" t="s">
        <v>4795</v>
      </c>
      <c r="P2047" s="43"/>
      <c r="Q2047" s="43"/>
      <c r="R2047" s="43"/>
      <c r="S2047" s="43"/>
      <c r="T2047" s="43"/>
    </row>
    <row r="2048" spans="1:21" ht="15" hidden="1" customHeight="1" x14ac:dyDescent="0.25">
      <c r="A2048" s="74">
        <v>2033</v>
      </c>
      <c r="B2048" s="74" t="s">
        <v>98</v>
      </c>
      <c r="C2048" s="43">
        <v>131</v>
      </c>
      <c r="D2048" s="529"/>
      <c r="E2048" s="60"/>
      <c r="F2048" s="43" t="s">
        <v>4706</v>
      </c>
      <c r="G2048" s="87">
        <v>42654</v>
      </c>
      <c r="H2048" s="55">
        <v>42654</v>
      </c>
      <c r="I2048" s="68">
        <v>130.96</v>
      </c>
      <c r="J2048" s="204">
        <v>157.15</v>
      </c>
      <c r="K2048" s="206"/>
      <c r="L2048" s="43" t="s">
        <v>727</v>
      </c>
      <c r="M2048" s="59">
        <v>42658</v>
      </c>
      <c r="N2048" s="55">
        <v>42690</v>
      </c>
      <c r="O2048" s="313" t="s">
        <v>4796</v>
      </c>
      <c r="P2048" s="43"/>
      <c r="Q2048" s="43"/>
      <c r="R2048" s="43"/>
      <c r="S2048" s="43"/>
      <c r="T2048" s="43"/>
    </row>
    <row r="2049" spans="1:21" ht="30" customHeight="1" x14ac:dyDescent="0.25">
      <c r="A2049" s="118">
        <v>2034</v>
      </c>
      <c r="B2049" s="118"/>
      <c r="C2049" s="20"/>
      <c r="D2049" s="560"/>
      <c r="E2049" s="61"/>
      <c r="F2049" s="20"/>
      <c r="G2049" s="480">
        <v>42521</v>
      </c>
      <c r="H2049" s="54">
        <v>42521</v>
      </c>
      <c r="I2049" s="371">
        <v>1938.36</v>
      </c>
      <c r="J2049" s="209">
        <v>2326.0300000000002</v>
      </c>
      <c r="K2049" s="209"/>
      <c r="L2049" s="20" t="s">
        <v>28</v>
      </c>
      <c r="M2049" s="410">
        <v>42597</v>
      </c>
      <c r="N2049" s="54"/>
      <c r="O2049" s="314"/>
      <c r="P2049" s="20"/>
      <c r="Q2049" s="20"/>
      <c r="R2049" s="20"/>
      <c r="S2049" s="20"/>
      <c r="T2049" s="20"/>
      <c r="U2049" s="66" t="s">
        <v>1</v>
      </c>
    </row>
    <row r="2050" spans="1:21" ht="30" hidden="1" customHeight="1" x14ac:dyDescent="0.25">
      <c r="A2050" s="74">
        <v>2035</v>
      </c>
      <c r="B2050" s="74" t="s">
        <v>90</v>
      </c>
      <c r="C2050" s="43">
        <v>4089</v>
      </c>
      <c r="D2050" s="529"/>
      <c r="E2050" s="60"/>
      <c r="F2050" s="43" t="s">
        <v>3282</v>
      </c>
      <c r="G2050" s="87">
        <v>42521</v>
      </c>
      <c r="H2050" s="55">
        <v>42521</v>
      </c>
      <c r="I2050" s="68">
        <v>14944</v>
      </c>
      <c r="J2050" s="204">
        <v>17932.8</v>
      </c>
      <c r="K2050" s="204"/>
      <c r="L2050" s="43" t="s">
        <v>727</v>
      </c>
      <c r="M2050" s="59">
        <v>42597</v>
      </c>
      <c r="N2050" s="55">
        <v>42690</v>
      </c>
      <c r="O2050" s="313" t="s">
        <v>4797</v>
      </c>
      <c r="P2050" s="43"/>
      <c r="Q2050" s="43"/>
      <c r="R2050" s="43"/>
      <c r="S2050" s="43"/>
      <c r="T2050" s="43"/>
      <c r="U2050" s="66" t="s">
        <v>1</v>
      </c>
    </row>
    <row r="2051" spans="1:21" ht="30" hidden="1" customHeight="1" x14ac:dyDescent="0.25">
      <c r="A2051" s="74">
        <v>2036</v>
      </c>
      <c r="B2051" s="74" t="s">
        <v>3492</v>
      </c>
      <c r="C2051" s="43">
        <v>5451</v>
      </c>
      <c r="D2051" s="529"/>
      <c r="E2051" s="60"/>
      <c r="F2051" s="43" t="s">
        <v>6219</v>
      </c>
      <c r="G2051" s="87">
        <v>42582</v>
      </c>
      <c r="H2051" s="55">
        <v>42582</v>
      </c>
      <c r="I2051" s="68">
        <v>3512</v>
      </c>
      <c r="J2051" s="204">
        <v>4214.3999999999996</v>
      </c>
      <c r="K2051" s="204"/>
      <c r="L2051" s="43" t="s">
        <v>727</v>
      </c>
      <c r="M2051" s="59">
        <v>42643</v>
      </c>
      <c r="N2051" s="55">
        <v>42760</v>
      </c>
      <c r="O2051" s="313" t="s">
        <v>4798</v>
      </c>
      <c r="P2051" s="43"/>
      <c r="Q2051" s="43"/>
      <c r="R2051" s="43"/>
      <c r="S2051" s="43"/>
      <c r="T2051" s="43"/>
      <c r="U2051" s="66" t="s">
        <v>1</v>
      </c>
    </row>
    <row r="2052" spans="1:21" ht="30" hidden="1" customHeight="1" x14ac:dyDescent="0.25">
      <c r="A2052" s="74">
        <v>2037</v>
      </c>
      <c r="B2052" s="74" t="s">
        <v>3682</v>
      </c>
      <c r="C2052" s="43" t="s">
        <v>4962</v>
      </c>
      <c r="D2052" s="529"/>
      <c r="E2052" s="60"/>
      <c r="F2052" s="43" t="s">
        <v>4707</v>
      </c>
      <c r="G2052" s="87">
        <v>42639</v>
      </c>
      <c r="H2052" s="55">
        <v>42639</v>
      </c>
      <c r="I2052" s="68">
        <v>990</v>
      </c>
      <c r="J2052" s="204">
        <v>1188</v>
      </c>
      <c r="K2052" s="204"/>
      <c r="L2052" s="43" t="s">
        <v>727</v>
      </c>
      <c r="M2052" s="59" t="s">
        <v>1241</v>
      </c>
      <c r="N2052" s="55">
        <v>42688</v>
      </c>
      <c r="O2052" s="313" t="s">
        <v>4799</v>
      </c>
      <c r="P2052" s="43"/>
      <c r="Q2052" s="43"/>
      <c r="R2052" s="43"/>
      <c r="S2052" s="43"/>
      <c r="T2052" s="43"/>
    </row>
    <row r="2053" spans="1:21" ht="30" hidden="1" customHeight="1" x14ac:dyDescent="0.25">
      <c r="A2053" s="74">
        <v>2038</v>
      </c>
      <c r="B2053" s="74" t="s">
        <v>3726</v>
      </c>
      <c r="C2053" s="43">
        <v>16184</v>
      </c>
      <c r="D2053" s="529"/>
      <c r="E2053" s="60"/>
      <c r="F2053" s="43" t="s">
        <v>4708</v>
      </c>
      <c r="G2053" s="87">
        <v>42582</v>
      </c>
      <c r="H2053" s="55">
        <v>42582</v>
      </c>
      <c r="I2053" s="68">
        <v>18428.849999999999</v>
      </c>
      <c r="J2053" s="204">
        <v>18428.849999999999</v>
      </c>
      <c r="K2053" s="204"/>
      <c r="L2053" s="43" t="s">
        <v>727</v>
      </c>
      <c r="M2053" s="59">
        <v>42643</v>
      </c>
      <c r="N2053" s="55">
        <v>42724</v>
      </c>
      <c r="O2053" s="313" t="s">
        <v>4800</v>
      </c>
      <c r="P2053" s="43"/>
      <c r="Q2053" s="43"/>
      <c r="R2053" s="43"/>
      <c r="S2053" s="43"/>
      <c r="T2053" s="43"/>
      <c r="U2053" s="66" t="s">
        <v>1</v>
      </c>
    </row>
    <row r="2054" spans="1:21" ht="30" hidden="1" customHeight="1" x14ac:dyDescent="0.25">
      <c r="A2054" s="74">
        <v>2039</v>
      </c>
      <c r="B2054" s="74" t="s">
        <v>3726</v>
      </c>
      <c r="C2054" s="43">
        <v>16185</v>
      </c>
      <c r="D2054" s="529"/>
      <c r="E2054" s="60"/>
      <c r="F2054" s="43" t="s">
        <v>4709</v>
      </c>
      <c r="G2054" s="87">
        <v>42582</v>
      </c>
      <c r="H2054" s="55">
        <v>42582</v>
      </c>
      <c r="I2054" s="68">
        <v>9399</v>
      </c>
      <c r="J2054" s="204">
        <v>9399</v>
      </c>
      <c r="K2054" s="204"/>
      <c r="L2054" s="43" t="s">
        <v>727</v>
      </c>
      <c r="M2054" s="59">
        <v>42643</v>
      </c>
      <c r="N2054" s="55">
        <v>42724</v>
      </c>
      <c r="O2054" s="313" t="s">
        <v>4807</v>
      </c>
      <c r="P2054" s="43"/>
      <c r="Q2054" s="43"/>
      <c r="R2054" s="43"/>
      <c r="S2054" s="43"/>
      <c r="T2054" s="43"/>
      <c r="U2054" s="66" t="s">
        <v>1</v>
      </c>
    </row>
    <row r="2055" spans="1:21" ht="30" hidden="1" customHeight="1" x14ac:dyDescent="0.25">
      <c r="A2055" s="74">
        <v>2040</v>
      </c>
      <c r="B2055" s="74" t="s">
        <v>3726</v>
      </c>
      <c r="C2055" s="43">
        <v>16186</v>
      </c>
      <c r="D2055" s="529"/>
      <c r="E2055" s="60"/>
      <c r="F2055" s="43" t="s">
        <v>4710</v>
      </c>
      <c r="G2055" s="87">
        <v>42582</v>
      </c>
      <c r="H2055" s="55">
        <v>42582</v>
      </c>
      <c r="I2055" s="68">
        <v>17480</v>
      </c>
      <c r="J2055" s="204">
        <v>17480</v>
      </c>
      <c r="K2055" s="204"/>
      <c r="L2055" s="43" t="s">
        <v>727</v>
      </c>
      <c r="M2055" s="59">
        <v>42643</v>
      </c>
      <c r="N2055" s="55">
        <v>42724</v>
      </c>
      <c r="O2055" s="313" t="s">
        <v>4808</v>
      </c>
      <c r="P2055" s="43"/>
      <c r="Q2055" s="43"/>
      <c r="R2055" s="43"/>
      <c r="S2055" s="43"/>
      <c r="T2055" s="43"/>
      <c r="U2055" s="66" t="s">
        <v>1</v>
      </c>
    </row>
    <row r="2056" spans="1:21" ht="30" hidden="1" customHeight="1" x14ac:dyDescent="0.25">
      <c r="A2056" s="74">
        <v>2041</v>
      </c>
      <c r="B2056" s="74" t="s">
        <v>3726</v>
      </c>
      <c r="C2056" s="43">
        <v>16235</v>
      </c>
      <c r="D2056" s="529"/>
      <c r="E2056" s="60"/>
      <c r="F2056" s="43" t="s">
        <v>4714</v>
      </c>
      <c r="G2056" s="87">
        <v>42643</v>
      </c>
      <c r="H2056" s="55">
        <v>42643</v>
      </c>
      <c r="I2056" s="68">
        <v>16340</v>
      </c>
      <c r="J2056" s="204">
        <v>16340</v>
      </c>
      <c r="K2056" s="204"/>
      <c r="L2056" s="43" t="s">
        <v>727</v>
      </c>
      <c r="M2056" s="59">
        <v>42704</v>
      </c>
      <c r="N2056" s="55">
        <v>42760</v>
      </c>
      <c r="O2056" s="313" t="s">
        <v>4801</v>
      </c>
      <c r="P2056" s="43"/>
      <c r="Q2056" s="43"/>
      <c r="R2056" s="43"/>
      <c r="S2056" s="43"/>
      <c r="T2056" s="43"/>
      <c r="U2056" s="66" t="s">
        <v>1</v>
      </c>
    </row>
    <row r="2057" spans="1:21" ht="30" hidden="1" customHeight="1" x14ac:dyDescent="0.25">
      <c r="A2057" s="74">
        <v>2042</v>
      </c>
      <c r="B2057" s="74" t="s">
        <v>3726</v>
      </c>
      <c r="C2057" s="43">
        <v>16236</v>
      </c>
      <c r="D2057" s="529"/>
      <c r="E2057" s="60"/>
      <c r="F2057" s="43" t="s">
        <v>4711</v>
      </c>
      <c r="G2057" s="87">
        <v>42643</v>
      </c>
      <c r="H2057" s="55">
        <v>42643</v>
      </c>
      <c r="I2057" s="68">
        <v>14333.55</v>
      </c>
      <c r="J2057" s="204">
        <v>14333.55</v>
      </c>
      <c r="K2057" s="204"/>
      <c r="L2057" s="43" t="s">
        <v>727</v>
      </c>
      <c r="M2057" s="59">
        <v>42704</v>
      </c>
      <c r="N2057" s="55">
        <v>42724</v>
      </c>
      <c r="O2057" s="313" t="s">
        <v>4802</v>
      </c>
      <c r="P2057" s="43"/>
      <c r="Q2057" s="43"/>
      <c r="R2057" s="43"/>
      <c r="S2057" s="43"/>
      <c r="T2057" s="43"/>
      <c r="U2057" s="66" t="s">
        <v>1</v>
      </c>
    </row>
    <row r="2058" spans="1:21" ht="30" hidden="1" customHeight="1" x14ac:dyDescent="0.25">
      <c r="A2058" s="74">
        <v>2043</v>
      </c>
      <c r="B2058" s="74" t="s">
        <v>3726</v>
      </c>
      <c r="C2058" s="43">
        <v>16237</v>
      </c>
      <c r="D2058" s="529"/>
      <c r="E2058" s="60"/>
      <c r="F2058" s="43" t="s">
        <v>4712</v>
      </c>
      <c r="G2058" s="87">
        <v>42643</v>
      </c>
      <c r="H2058" s="55">
        <v>42643</v>
      </c>
      <c r="I2058" s="68">
        <v>5061</v>
      </c>
      <c r="J2058" s="204">
        <v>5061</v>
      </c>
      <c r="K2058" s="204"/>
      <c r="L2058" s="43" t="s">
        <v>727</v>
      </c>
      <c r="M2058" s="59">
        <v>42704</v>
      </c>
      <c r="N2058" s="55">
        <v>42724</v>
      </c>
      <c r="O2058" s="313" t="s">
        <v>4803</v>
      </c>
      <c r="P2058" s="43"/>
      <c r="Q2058" s="43"/>
      <c r="R2058" s="43"/>
      <c r="S2058" s="43"/>
      <c r="T2058" s="43"/>
      <c r="U2058" s="66" t="s">
        <v>1</v>
      </c>
    </row>
    <row r="2059" spans="1:21" ht="15" hidden="1" customHeight="1" x14ac:dyDescent="0.25">
      <c r="A2059" s="74">
        <v>2044</v>
      </c>
      <c r="B2059" s="74" t="s">
        <v>3676</v>
      </c>
      <c r="C2059" s="43" t="s">
        <v>4716</v>
      </c>
      <c r="D2059" s="529"/>
      <c r="E2059" s="60"/>
      <c r="F2059" s="43" t="s">
        <v>4717</v>
      </c>
      <c r="G2059" s="87">
        <v>42653</v>
      </c>
      <c r="H2059" s="55">
        <v>42653</v>
      </c>
      <c r="I2059" s="68">
        <v>270</v>
      </c>
      <c r="J2059" s="204">
        <v>270</v>
      </c>
      <c r="K2059" s="204"/>
      <c r="L2059" s="43" t="s">
        <v>727</v>
      </c>
      <c r="M2059" s="59" t="s">
        <v>1241</v>
      </c>
      <c r="N2059" s="55">
        <v>42712</v>
      </c>
      <c r="O2059" s="313" t="s">
        <v>4804</v>
      </c>
      <c r="P2059" s="43"/>
      <c r="Q2059" s="43"/>
      <c r="R2059" s="43"/>
      <c r="S2059" s="43"/>
      <c r="T2059" s="43" t="s">
        <v>1</v>
      </c>
    </row>
    <row r="2060" spans="1:21" ht="30" hidden="1" customHeight="1" x14ac:dyDescent="0.25">
      <c r="A2060" s="74">
        <v>2045</v>
      </c>
      <c r="B2060" s="74" t="s">
        <v>36</v>
      </c>
      <c r="C2060" s="43">
        <v>50444391</v>
      </c>
      <c r="D2060" s="529"/>
      <c r="E2060" s="60"/>
      <c r="F2060" s="43" t="s">
        <v>4718</v>
      </c>
      <c r="G2060" s="87">
        <v>42643</v>
      </c>
      <c r="H2060" s="55">
        <v>42643</v>
      </c>
      <c r="I2060" s="68">
        <v>854.7</v>
      </c>
      <c r="J2060" s="204">
        <v>1018.93</v>
      </c>
      <c r="K2060" s="204"/>
      <c r="L2060" s="43" t="s">
        <v>34</v>
      </c>
      <c r="M2060" s="59">
        <v>42673</v>
      </c>
      <c r="N2060" s="55">
        <v>42674</v>
      </c>
      <c r="O2060" s="313" t="s">
        <v>4805</v>
      </c>
      <c r="P2060" s="43"/>
      <c r="Q2060" s="43"/>
      <c r="R2060" s="43"/>
      <c r="S2060" s="43"/>
      <c r="T2060" s="43"/>
    </row>
    <row r="2061" spans="1:21" ht="45" hidden="1" customHeight="1" x14ac:dyDescent="0.25">
      <c r="A2061" s="74">
        <v>2046</v>
      </c>
      <c r="B2061" s="74" t="s">
        <v>84</v>
      </c>
      <c r="C2061" s="43">
        <v>148532</v>
      </c>
      <c r="D2061" s="529"/>
      <c r="E2061" s="60"/>
      <c r="F2061" s="414" t="s">
        <v>4719</v>
      </c>
      <c r="G2061" s="87">
        <v>42657</v>
      </c>
      <c r="H2061" s="55">
        <v>42657</v>
      </c>
      <c r="I2061" s="137">
        <f>1.19146*J2061</f>
        <v>500.41319999999996</v>
      </c>
      <c r="J2061" s="208">
        <v>420</v>
      </c>
      <c r="K2061" s="204"/>
      <c r="L2061" s="43" t="s">
        <v>727</v>
      </c>
      <c r="M2061" s="59">
        <v>42689</v>
      </c>
      <c r="N2061" s="44">
        <v>42712</v>
      </c>
      <c r="O2061" s="313" t="s">
        <v>5127</v>
      </c>
      <c r="P2061" s="43"/>
      <c r="Q2061" s="43"/>
      <c r="R2061" s="43"/>
      <c r="S2061" s="43"/>
      <c r="T2061" s="43" t="s">
        <v>1</v>
      </c>
    </row>
    <row r="2062" spans="1:21" ht="60" hidden="1" customHeight="1" x14ac:dyDescent="0.25">
      <c r="A2062" s="74">
        <v>2047</v>
      </c>
      <c r="B2062" s="74" t="s">
        <v>84</v>
      </c>
      <c r="C2062" s="43">
        <v>148533</v>
      </c>
      <c r="D2062" s="529"/>
      <c r="E2062" s="60"/>
      <c r="F2062" s="414" t="s">
        <v>4945</v>
      </c>
      <c r="G2062" s="87">
        <v>42657</v>
      </c>
      <c r="H2062" s="55">
        <v>42657</v>
      </c>
      <c r="I2062" s="137">
        <f>1.19146*J2062</f>
        <v>381.2672</v>
      </c>
      <c r="J2062" s="208">
        <v>320</v>
      </c>
      <c r="K2062" s="204"/>
      <c r="L2062" s="43" t="s">
        <v>727</v>
      </c>
      <c r="M2062" s="59">
        <v>42689</v>
      </c>
      <c r="N2062" s="44">
        <v>42712</v>
      </c>
      <c r="O2062" s="313" t="s">
        <v>5128</v>
      </c>
      <c r="P2062" s="43"/>
      <c r="Q2062" s="43"/>
      <c r="R2062" s="43"/>
      <c r="S2062" s="43"/>
      <c r="T2062" s="43" t="s">
        <v>1</v>
      </c>
    </row>
    <row r="2063" spans="1:21" ht="15" hidden="1" customHeight="1" x14ac:dyDescent="0.25">
      <c r="A2063" s="74">
        <v>2048</v>
      </c>
      <c r="B2063" s="74" t="s">
        <v>36</v>
      </c>
      <c r="C2063" s="43" t="s">
        <v>4720</v>
      </c>
      <c r="D2063" s="529"/>
      <c r="E2063" s="60"/>
      <c r="F2063" s="43" t="s">
        <v>4091</v>
      </c>
      <c r="G2063" s="87">
        <v>42656</v>
      </c>
      <c r="H2063" s="55">
        <v>42656</v>
      </c>
      <c r="I2063" s="68">
        <v>217.17</v>
      </c>
      <c r="J2063" s="204">
        <v>260.60000000000002</v>
      </c>
      <c r="K2063" s="204"/>
      <c r="L2063" s="43" t="s">
        <v>34</v>
      </c>
      <c r="M2063" s="59">
        <v>42668</v>
      </c>
      <c r="N2063" s="55">
        <v>42668</v>
      </c>
      <c r="O2063" s="313" t="s">
        <v>4806</v>
      </c>
      <c r="P2063" s="43"/>
      <c r="Q2063" s="43"/>
      <c r="R2063" s="43"/>
      <c r="S2063" s="43"/>
      <c r="T2063" s="43"/>
    </row>
    <row r="2064" spans="1:21" ht="15" hidden="1" customHeight="1" x14ac:dyDescent="0.25">
      <c r="A2064" s="74">
        <v>2049</v>
      </c>
      <c r="B2064" s="74" t="s">
        <v>39</v>
      </c>
      <c r="C2064" s="43" t="s">
        <v>4721</v>
      </c>
      <c r="D2064" s="529"/>
      <c r="E2064" s="60"/>
      <c r="F2064" s="43" t="s">
        <v>1715</v>
      </c>
      <c r="G2064" s="87">
        <v>42658</v>
      </c>
      <c r="H2064" s="55">
        <v>42658</v>
      </c>
      <c r="I2064" s="68">
        <v>253.83</v>
      </c>
      <c r="J2064" s="204">
        <v>304.60000000000002</v>
      </c>
      <c r="K2064" s="204"/>
      <c r="L2064" s="43" t="s">
        <v>34</v>
      </c>
      <c r="M2064" s="59">
        <v>42668</v>
      </c>
      <c r="N2064" s="55" t="s">
        <v>20</v>
      </c>
      <c r="O2064" s="313" t="s">
        <v>4779</v>
      </c>
      <c r="P2064" s="43"/>
      <c r="Q2064" s="43"/>
      <c r="R2064" s="43"/>
      <c r="S2064" s="43"/>
      <c r="T2064" s="43"/>
    </row>
    <row r="2065" spans="1:21" ht="30" hidden="1" customHeight="1" x14ac:dyDescent="0.25">
      <c r="A2065" s="74">
        <v>2050</v>
      </c>
      <c r="B2065" s="74" t="s">
        <v>36</v>
      </c>
      <c r="C2065" s="43" t="s">
        <v>4812</v>
      </c>
      <c r="D2065" s="529"/>
      <c r="E2065" s="60"/>
      <c r="F2065" s="43" t="s">
        <v>4813</v>
      </c>
      <c r="G2065" s="87">
        <v>42656</v>
      </c>
      <c r="H2065" s="55">
        <v>42656</v>
      </c>
      <c r="I2065" s="68">
        <v>80</v>
      </c>
      <c r="J2065" s="204">
        <v>96</v>
      </c>
      <c r="K2065" s="204"/>
      <c r="L2065" s="43" t="s">
        <v>34</v>
      </c>
      <c r="M2065" s="59">
        <v>42690</v>
      </c>
      <c r="N2065" s="55" t="s">
        <v>20</v>
      </c>
      <c r="O2065" s="313" t="s">
        <v>4814</v>
      </c>
      <c r="P2065" s="43"/>
      <c r="Q2065" s="43"/>
      <c r="R2065" s="43"/>
      <c r="S2065" s="43"/>
      <c r="T2065" s="43"/>
    </row>
    <row r="2066" spans="1:21" ht="30" hidden="1" customHeight="1" x14ac:dyDescent="0.25">
      <c r="A2066" s="74">
        <v>2051</v>
      </c>
      <c r="B2066" s="74" t="s">
        <v>163</v>
      </c>
      <c r="C2066" s="43" t="s">
        <v>4817</v>
      </c>
      <c r="D2066" s="529"/>
      <c r="E2066" s="60"/>
      <c r="F2066" s="43" t="s">
        <v>4818</v>
      </c>
      <c r="G2066" s="87">
        <v>42661</v>
      </c>
      <c r="H2066" s="55">
        <v>42661</v>
      </c>
      <c r="I2066" s="68">
        <v>2856</v>
      </c>
      <c r="J2066" s="204">
        <v>3427.2</v>
      </c>
      <c r="K2066" s="204"/>
      <c r="L2066" s="43" t="s">
        <v>727</v>
      </c>
      <c r="M2066" s="59">
        <v>42689</v>
      </c>
      <c r="N2066" s="55">
        <v>42720</v>
      </c>
      <c r="O2066" s="313" t="s">
        <v>4819</v>
      </c>
      <c r="P2066" s="43"/>
      <c r="Q2066" s="43"/>
      <c r="R2066" s="43"/>
      <c r="S2066" s="43"/>
      <c r="T2066" s="43" t="s">
        <v>1</v>
      </c>
    </row>
    <row r="2067" spans="1:21" ht="30" hidden="1" customHeight="1" x14ac:dyDescent="0.25">
      <c r="A2067" s="74">
        <v>2052</v>
      </c>
      <c r="B2067" s="74" t="s">
        <v>39</v>
      </c>
      <c r="C2067" s="43" t="s">
        <v>4827</v>
      </c>
      <c r="D2067" s="529"/>
      <c r="E2067" s="60"/>
      <c r="F2067" s="43" t="s">
        <v>4832</v>
      </c>
      <c r="G2067" s="87">
        <v>42667</v>
      </c>
      <c r="H2067" s="55">
        <v>42667</v>
      </c>
      <c r="I2067" s="68">
        <v>150</v>
      </c>
      <c r="J2067" s="204">
        <v>150</v>
      </c>
      <c r="K2067" s="98"/>
      <c r="L2067" s="43" t="s">
        <v>727</v>
      </c>
      <c r="M2067" s="59">
        <v>42667</v>
      </c>
      <c r="N2067" s="55">
        <v>42667</v>
      </c>
      <c r="O2067" s="313" t="s">
        <v>4828</v>
      </c>
      <c r="P2067" s="43"/>
      <c r="Q2067" s="43"/>
      <c r="R2067" s="43"/>
      <c r="S2067" s="43"/>
      <c r="T2067" s="43"/>
    </row>
    <row r="2068" spans="1:21" s="69" customFormat="1" ht="15" hidden="1" customHeight="1" x14ac:dyDescent="0.25">
      <c r="A2068" s="74">
        <v>2053</v>
      </c>
      <c r="B2068" s="74" t="s">
        <v>4829</v>
      </c>
      <c r="C2068" s="43" t="s">
        <v>4947</v>
      </c>
      <c r="D2068" s="529"/>
      <c r="E2068" s="60"/>
      <c r="F2068" s="43" t="s">
        <v>4830</v>
      </c>
      <c r="G2068" s="87">
        <v>42684</v>
      </c>
      <c r="H2068" s="55">
        <v>42684</v>
      </c>
      <c r="I2068" s="68">
        <f>136.09+2.7</f>
        <v>138.79</v>
      </c>
      <c r="J2068" s="204">
        <f>149.7+2.7</f>
        <v>152.39999999999998</v>
      </c>
      <c r="K2068" s="98"/>
      <c r="L2068" s="43" t="s">
        <v>727</v>
      </c>
      <c r="M2068" s="59">
        <v>42689</v>
      </c>
      <c r="N2068" s="55">
        <v>42706</v>
      </c>
      <c r="O2068" s="313" t="s">
        <v>4948</v>
      </c>
      <c r="P2068" s="43"/>
      <c r="Q2068" s="43"/>
      <c r="R2068" s="43"/>
      <c r="S2068" s="43"/>
      <c r="T2068" s="43" t="s">
        <v>1</v>
      </c>
      <c r="U2068" s="552"/>
    </row>
    <row r="2069" spans="1:21" ht="15" hidden="1" customHeight="1" x14ac:dyDescent="0.25">
      <c r="A2069" s="74">
        <v>2054</v>
      </c>
      <c r="B2069" s="74" t="s">
        <v>5950</v>
      </c>
      <c r="C2069" s="43">
        <v>3</v>
      </c>
      <c r="D2069" s="529"/>
      <c r="E2069" s="60"/>
      <c r="F2069" s="43" t="s">
        <v>4831</v>
      </c>
      <c r="G2069" s="87">
        <v>42658</v>
      </c>
      <c r="H2069" s="55">
        <v>42658</v>
      </c>
      <c r="I2069" s="68">
        <v>5750</v>
      </c>
      <c r="J2069" s="204">
        <v>5750</v>
      </c>
      <c r="K2069" s="98"/>
      <c r="L2069" s="43" t="s">
        <v>727</v>
      </c>
      <c r="M2069" s="59">
        <v>42674</v>
      </c>
      <c r="N2069" s="55">
        <v>42684</v>
      </c>
      <c r="O2069" s="313" t="s">
        <v>5953</v>
      </c>
      <c r="P2069" s="43"/>
      <c r="Q2069" s="43"/>
      <c r="R2069" s="43"/>
      <c r="S2069" s="43"/>
      <c r="T2069" s="43" t="s">
        <v>1</v>
      </c>
    </row>
    <row r="2070" spans="1:21" ht="30" hidden="1" customHeight="1" x14ac:dyDescent="0.25">
      <c r="A2070" s="74">
        <v>2055</v>
      </c>
      <c r="B2070" s="74" t="s">
        <v>84</v>
      </c>
      <c r="C2070" s="43">
        <v>148697</v>
      </c>
      <c r="D2070" s="621"/>
      <c r="E2070" s="60"/>
      <c r="F2070" s="43" t="s">
        <v>4837</v>
      </c>
      <c r="G2070" s="87">
        <v>42670</v>
      </c>
      <c r="H2070" s="55">
        <v>42670</v>
      </c>
      <c r="I2070" s="137">
        <f>1.19146*J2070</f>
        <v>41.701099999999997</v>
      </c>
      <c r="J2070" s="208">
        <v>35</v>
      </c>
      <c r="K2070" s="204"/>
      <c r="L2070" s="43" t="s">
        <v>727</v>
      </c>
      <c r="M2070" s="59">
        <v>42704</v>
      </c>
      <c r="N2070" s="44">
        <v>42712</v>
      </c>
      <c r="O2070" s="313" t="s">
        <v>5129</v>
      </c>
      <c r="P2070" s="43"/>
      <c r="Q2070" s="43"/>
      <c r="R2070" s="43"/>
      <c r="S2070" s="43"/>
      <c r="T2070" s="43" t="s">
        <v>1</v>
      </c>
    </row>
    <row r="2071" spans="1:21" s="69" customFormat="1" ht="30" hidden="1" customHeight="1" x14ac:dyDescent="0.25">
      <c r="A2071" s="74">
        <v>2056</v>
      </c>
      <c r="B2071" s="74" t="s">
        <v>69</v>
      </c>
      <c r="C2071" s="43" t="s">
        <v>4838</v>
      </c>
      <c r="D2071" s="621"/>
      <c r="E2071" s="60"/>
      <c r="F2071" s="43" t="s">
        <v>4843</v>
      </c>
      <c r="G2071" s="87">
        <v>42661</v>
      </c>
      <c r="H2071" s="55">
        <v>42661</v>
      </c>
      <c r="I2071" s="68">
        <v>168.1</v>
      </c>
      <c r="J2071" s="204">
        <v>201.6</v>
      </c>
      <c r="K2071" s="204"/>
      <c r="L2071" s="43" t="s">
        <v>727</v>
      </c>
      <c r="M2071" s="59" t="s">
        <v>25</v>
      </c>
      <c r="N2071" s="55">
        <v>42670</v>
      </c>
      <c r="O2071" s="313" t="s">
        <v>4839</v>
      </c>
      <c r="P2071" s="43"/>
      <c r="Q2071" s="43"/>
      <c r="R2071" s="43"/>
      <c r="S2071" s="43"/>
      <c r="T2071" s="43"/>
      <c r="U2071" s="552"/>
    </row>
    <row r="2072" spans="1:21" ht="30" hidden="1" customHeight="1" x14ac:dyDescent="0.25">
      <c r="A2072" s="465">
        <v>2057</v>
      </c>
      <c r="B2072" s="465" t="s">
        <v>4829</v>
      </c>
      <c r="C2072" s="455" t="s">
        <v>4840</v>
      </c>
      <c r="D2072" s="558"/>
      <c r="E2072" s="456"/>
      <c r="F2072" s="455" t="s">
        <v>5759</v>
      </c>
      <c r="G2072" s="482">
        <v>42682</v>
      </c>
      <c r="H2072" s="457">
        <v>42682</v>
      </c>
      <c r="I2072" s="487">
        <f>181.45+3.6</f>
        <v>185.04999999999998</v>
      </c>
      <c r="J2072" s="488">
        <v>203.2</v>
      </c>
      <c r="K2072" s="576"/>
      <c r="L2072" s="455" t="s">
        <v>727</v>
      </c>
      <c r="M2072" s="458" t="s">
        <v>25</v>
      </c>
      <c r="N2072" s="457">
        <v>42719</v>
      </c>
      <c r="O2072" s="459" t="s">
        <v>5141</v>
      </c>
      <c r="P2072" s="455"/>
      <c r="Q2072" s="455"/>
      <c r="R2072" s="455"/>
      <c r="S2072" s="455"/>
      <c r="T2072" s="455" t="s">
        <v>1</v>
      </c>
    </row>
    <row r="2073" spans="1:21" s="69" customFormat="1" ht="15" hidden="1" customHeight="1" x14ac:dyDescent="0.25">
      <c r="A2073" s="74">
        <v>2058</v>
      </c>
      <c r="B2073" s="74" t="s">
        <v>905</v>
      </c>
      <c r="C2073" s="43" t="s">
        <v>4841</v>
      </c>
      <c r="D2073" s="529" t="s">
        <v>5892</v>
      </c>
      <c r="E2073" s="60"/>
      <c r="F2073" s="43" t="s">
        <v>5304</v>
      </c>
      <c r="G2073" s="87">
        <v>42669</v>
      </c>
      <c r="H2073" s="55">
        <v>42669</v>
      </c>
      <c r="I2073" s="68">
        <v>92.45</v>
      </c>
      <c r="J2073" s="204">
        <v>110.94</v>
      </c>
      <c r="K2073" s="98"/>
      <c r="L2073" s="43" t="s">
        <v>727</v>
      </c>
      <c r="M2073" s="59">
        <v>42731</v>
      </c>
      <c r="N2073" s="55">
        <v>42732</v>
      </c>
      <c r="O2073" s="313" t="s">
        <v>4842</v>
      </c>
      <c r="P2073" s="49">
        <v>110.94</v>
      </c>
      <c r="Q2073" s="43"/>
      <c r="R2073" s="43"/>
      <c r="S2073" s="43"/>
      <c r="T2073" s="43"/>
      <c r="U2073" s="552"/>
    </row>
    <row r="2074" spans="1:21" s="69" customFormat="1" ht="15" hidden="1" customHeight="1" x14ac:dyDescent="0.25">
      <c r="A2074" s="74">
        <v>2059</v>
      </c>
      <c r="B2074" s="74" t="s">
        <v>39</v>
      </c>
      <c r="C2074" s="43" t="s">
        <v>4848</v>
      </c>
      <c r="D2074" s="529"/>
      <c r="E2074" s="60"/>
      <c r="F2074" s="43" t="s">
        <v>1715</v>
      </c>
      <c r="G2074" s="87">
        <v>42628</v>
      </c>
      <c r="H2074" s="55">
        <v>42628</v>
      </c>
      <c r="I2074" s="68">
        <v>391.84</v>
      </c>
      <c r="J2074" s="204">
        <v>470.2</v>
      </c>
      <c r="K2074" s="98"/>
      <c r="L2074" s="43" t="s">
        <v>34</v>
      </c>
      <c r="M2074" s="59">
        <v>42638</v>
      </c>
      <c r="N2074" s="55" t="s">
        <v>20</v>
      </c>
      <c r="O2074" s="313" t="s">
        <v>4849</v>
      </c>
      <c r="P2074" s="43"/>
      <c r="Q2074" s="43"/>
      <c r="R2074" s="43"/>
      <c r="S2074" s="43"/>
      <c r="T2074" s="43"/>
      <c r="U2074" s="552"/>
    </row>
    <row r="2075" spans="1:21" ht="15" hidden="1" customHeight="1" x14ac:dyDescent="0.25">
      <c r="A2075" s="74">
        <v>2060</v>
      </c>
      <c r="B2075" s="74" t="s">
        <v>144</v>
      </c>
      <c r="C2075" s="43" t="s">
        <v>4856</v>
      </c>
      <c r="D2075" s="529"/>
      <c r="E2075" s="60"/>
      <c r="F2075" s="43" t="s">
        <v>4857</v>
      </c>
      <c r="G2075" s="87">
        <v>42653</v>
      </c>
      <c r="H2075" s="55">
        <v>42653</v>
      </c>
      <c r="I2075" s="68">
        <v>4410</v>
      </c>
      <c r="J2075" s="204">
        <v>4410</v>
      </c>
      <c r="K2075" s="98"/>
      <c r="L2075" s="43" t="s">
        <v>727</v>
      </c>
      <c r="M2075" s="59" t="s">
        <v>1241</v>
      </c>
      <c r="N2075" s="55">
        <v>42716</v>
      </c>
      <c r="O2075" s="313" t="s">
        <v>4858</v>
      </c>
      <c r="P2075" s="43"/>
      <c r="Q2075" s="43"/>
      <c r="R2075" s="43"/>
      <c r="S2075" s="43"/>
      <c r="T2075" s="43" t="s">
        <v>1</v>
      </c>
    </row>
    <row r="2076" spans="1:21" ht="30" hidden="1" customHeight="1" x14ac:dyDescent="0.25">
      <c r="A2076" s="74">
        <v>2061</v>
      </c>
      <c r="B2076" s="74" t="s">
        <v>260</v>
      </c>
      <c r="C2076" s="43">
        <v>1067</v>
      </c>
      <c r="D2076" s="529"/>
      <c r="E2076" s="60"/>
      <c r="F2076" s="43" t="s">
        <v>4859</v>
      </c>
      <c r="G2076" s="87">
        <v>42647</v>
      </c>
      <c r="H2076" s="55">
        <v>42647</v>
      </c>
      <c r="I2076" s="137">
        <f>1.19146*J2076</f>
        <v>2132.7134000000001</v>
      </c>
      <c r="J2076" s="208">
        <v>1790</v>
      </c>
      <c r="K2076" s="98"/>
      <c r="L2076" s="43" t="s">
        <v>727</v>
      </c>
      <c r="M2076" s="59">
        <v>42674</v>
      </c>
      <c r="N2076" s="55">
        <v>42690</v>
      </c>
      <c r="O2076" s="313" t="s">
        <v>4860</v>
      </c>
      <c r="P2076" s="43"/>
      <c r="Q2076" s="208">
        <v>435</v>
      </c>
      <c r="R2076" s="49"/>
      <c r="S2076" s="43"/>
      <c r="T2076" s="43" t="s">
        <v>4861</v>
      </c>
    </row>
    <row r="2077" spans="1:21" s="69" customFormat="1" ht="15" hidden="1" customHeight="1" x14ac:dyDescent="0.25">
      <c r="A2077" s="74">
        <v>2062</v>
      </c>
      <c r="B2077" s="74" t="s">
        <v>448</v>
      </c>
      <c r="C2077" s="43">
        <v>56099577</v>
      </c>
      <c r="D2077" s="529"/>
      <c r="E2077" s="60"/>
      <c r="F2077" s="43" t="s">
        <v>4862</v>
      </c>
      <c r="G2077" s="87">
        <v>42667</v>
      </c>
      <c r="H2077" s="55">
        <v>42667</v>
      </c>
      <c r="I2077" s="68">
        <v>760.15</v>
      </c>
      <c r="J2077" s="204">
        <v>889.11</v>
      </c>
      <c r="K2077" s="98"/>
      <c r="L2077" s="48" t="s">
        <v>5323</v>
      </c>
      <c r="M2077" s="59">
        <v>42675</v>
      </c>
      <c r="N2077" s="55">
        <v>42681</v>
      </c>
      <c r="O2077" s="313" t="s">
        <v>4863</v>
      </c>
      <c r="P2077" s="43"/>
      <c r="Q2077" s="43"/>
      <c r="R2077" s="43"/>
      <c r="S2077" s="43"/>
      <c r="T2077" s="43"/>
      <c r="U2077" s="552"/>
    </row>
    <row r="2078" spans="1:21" ht="15" hidden="1" customHeight="1" x14ac:dyDescent="0.25">
      <c r="A2078" s="74">
        <v>2063</v>
      </c>
      <c r="B2078" s="74" t="s">
        <v>163</v>
      </c>
      <c r="C2078" s="43" t="s">
        <v>4864</v>
      </c>
      <c r="D2078" s="529"/>
      <c r="E2078" s="60"/>
      <c r="F2078" s="43" t="s">
        <v>4865</v>
      </c>
      <c r="G2078" s="87">
        <v>42671</v>
      </c>
      <c r="H2078" s="55">
        <v>42671</v>
      </c>
      <c r="I2078" s="68">
        <v>434</v>
      </c>
      <c r="J2078" s="204">
        <v>520.79999999999995</v>
      </c>
      <c r="K2078" s="98"/>
      <c r="L2078" s="43" t="s">
        <v>727</v>
      </c>
      <c r="M2078" s="59">
        <v>42704</v>
      </c>
      <c r="N2078" s="55">
        <v>42723</v>
      </c>
      <c r="O2078" s="313" t="s">
        <v>4866</v>
      </c>
      <c r="P2078" s="43"/>
      <c r="Q2078" s="43"/>
      <c r="R2078" s="43"/>
      <c r="S2078" s="43"/>
      <c r="T2078" s="43" t="s">
        <v>1</v>
      </c>
    </row>
    <row r="2079" spans="1:21" ht="15" hidden="1" customHeight="1" x14ac:dyDescent="0.25">
      <c r="A2079" s="74">
        <v>2064</v>
      </c>
      <c r="B2079" s="74" t="s">
        <v>2747</v>
      </c>
      <c r="C2079" s="43">
        <v>37222</v>
      </c>
      <c r="D2079" s="529"/>
      <c r="E2079" s="60"/>
      <c r="F2079" s="43" t="s">
        <v>4867</v>
      </c>
      <c r="G2079" s="87">
        <v>42669</v>
      </c>
      <c r="H2079" s="55">
        <v>42669</v>
      </c>
      <c r="I2079" s="68">
        <v>1177.08</v>
      </c>
      <c r="J2079" s="204">
        <v>1412.5</v>
      </c>
      <c r="K2079" s="98"/>
      <c r="L2079" s="43" t="s">
        <v>727</v>
      </c>
      <c r="M2079" s="59">
        <v>42689</v>
      </c>
      <c r="N2079" s="55">
        <v>42723</v>
      </c>
      <c r="O2079" s="313" t="s">
        <v>4868</v>
      </c>
      <c r="P2079" s="43"/>
      <c r="Q2079" s="43"/>
      <c r="R2079" s="43"/>
      <c r="S2079" s="43"/>
      <c r="T2079" s="43" t="s">
        <v>1</v>
      </c>
    </row>
    <row r="2080" spans="1:21" s="69" customFormat="1" ht="45" hidden="1" customHeight="1" x14ac:dyDescent="0.25">
      <c r="A2080" s="74">
        <v>2065</v>
      </c>
      <c r="B2080" s="74" t="s">
        <v>4303</v>
      </c>
      <c r="C2080" s="43" t="s">
        <v>5402</v>
      </c>
      <c r="D2080" s="529"/>
      <c r="E2080" s="60"/>
      <c r="F2080" s="43" t="s">
        <v>5403</v>
      </c>
      <c r="G2080" s="87">
        <v>42674</v>
      </c>
      <c r="H2080" s="55">
        <v>42674</v>
      </c>
      <c r="I2080" s="68">
        <v>579.66999999999996</v>
      </c>
      <c r="J2080" s="204">
        <v>611.54999999999995</v>
      </c>
      <c r="K2080" s="98"/>
      <c r="L2080" s="43" t="s">
        <v>727</v>
      </c>
      <c r="M2080" s="59" t="s">
        <v>634</v>
      </c>
      <c r="N2080" s="55">
        <v>42732</v>
      </c>
      <c r="O2080" s="313" t="s">
        <v>4869</v>
      </c>
      <c r="P2080" s="43"/>
      <c r="Q2080" s="43"/>
      <c r="R2080" s="43"/>
      <c r="S2080" s="43"/>
      <c r="T2080" s="43"/>
      <c r="U2080" s="552"/>
    </row>
    <row r="2081" spans="1:21" ht="15" hidden="1" customHeight="1" x14ac:dyDescent="0.25">
      <c r="A2081" s="74">
        <v>2066</v>
      </c>
      <c r="B2081" s="74" t="s">
        <v>4353</v>
      </c>
      <c r="C2081" s="529" t="s">
        <v>5242</v>
      </c>
      <c r="D2081" s="529"/>
      <c r="E2081" s="60"/>
      <c r="F2081" s="43" t="s">
        <v>4886</v>
      </c>
      <c r="G2081" s="87">
        <v>42670</v>
      </c>
      <c r="H2081" s="55">
        <v>42670</v>
      </c>
      <c r="I2081" s="68">
        <v>1075</v>
      </c>
      <c r="J2081" s="204">
        <v>1290</v>
      </c>
      <c r="K2081" s="98"/>
      <c r="L2081" s="43" t="s">
        <v>727</v>
      </c>
      <c r="M2081" s="59">
        <v>42680</v>
      </c>
      <c r="N2081" s="55">
        <v>42724</v>
      </c>
      <c r="O2081" s="313" t="s">
        <v>4870</v>
      </c>
      <c r="P2081" s="43"/>
      <c r="Q2081" s="43"/>
      <c r="R2081" s="43"/>
      <c r="S2081" s="43"/>
      <c r="T2081" s="43"/>
    </row>
    <row r="2082" spans="1:21" s="69" customFormat="1" ht="15" hidden="1" customHeight="1" x14ac:dyDescent="0.25">
      <c r="A2082" s="74">
        <v>2067</v>
      </c>
      <c r="B2082" s="74" t="s">
        <v>448</v>
      </c>
      <c r="C2082" s="43">
        <v>56038528</v>
      </c>
      <c r="D2082" s="529"/>
      <c r="E2082" s="60"/>
      <c r="F2082" s="43" t="s">
        <v>4871</v>
      </c>
      <c r="G2082" s="87">
        <v>42639</v>
      </c>
      <c r="H2082" s="55">
        <v>42639</v>
      </c>
      <c r="I2082" s="68">
        <v>760.15</v>
      </c>
      <c r="J2082" s="204">
        <v>889.11</v>
      </c>
      <c r="K2082" s="98"/>
      <c r="L2082" s="48" t="s">
        <v>5323</v>
      </c>
      <c r="M2082" s="59">
        <v>42644</v>
      </c>
      <c r="N2082" s="55">
        <v>42649</v>
      </c>
      <c r="O2082" s="313" t="s">
        <v>4872</v>
      </c>
      <c r="P2082" s="43"/>
      <c r="Q2082" s="43"/>
      <c r="R2082" s="43"/>
      <c r="S2082" s="43"/>
      <c r="T2082" s="43"/>
      <c r="U2082" s="552"/>
    </row>
    <row r="2083" spans="1:21" ht="15" hidden="1" customHeight="1" x14ac:dyDescent="0.25">
      <c r="A2083" s="74">
        <v>2068</v>
      </c>
      <c r="B2083" s="74" t="s">
        <v>3148</v>
      </c>
      <c r="C2083" s="43" t="s">
        <v>4875</v>
      </c>
      <c r="D2083" s="529"/>
      <c r="E2083" s="60"/>
      <c r="F2083" s="43" t="s">
        <v>4876</v>
      </c>
      <c r="G2083" s="87">
        <v>42672</v>
      </c>
      <c r="H2083" s="55">
        <v>42672</v>
      </c>
      <c r="I2083" s="68">
        <v>1569.8</v>
      </c>
      <c r="J2083" s="204">
        <v>1569.8</v>
      </c>
      <c r="K2083" s="98"/>
      <c r="L2083" s="43" t="s">
        <v>727</v>
      </c>
      <c r="M2083" s="59">
        <v>42689</v>
      </c>
      <c r="N2083" s="55">
        <v>42719</v>
      </c>
      <c r="O2083" s="313" t="s">
        <v>4877</v>
      </c>
      <c r="P2083" s="43"/>
      <c r="Q2083" s="43"/>
      <c r="R2083" s="43"/>
      <c r="S2083" s="43"/>
      <c r="T2083" s="43" t="s">
        <v>1</v>
      </c>
    </row>
    <row r="2084" spans="1:21" ht="15" hidden="1" customHeight="1" x14ac:dyDescent="0.25">
      <c r="A2084" s="74">
        <v>2069</v>
      </c>
      <c r="B2084" s="74" t="s">
        <v>39</v>
      </c>
      <c r="C2084" s="43" t="s">
        <v>4878</v>
      </c>
      <c r="D2084" s="529"/>
      <c r="E2084" s="60"/>
      <c r="F2084" s="43" t="s">
        <v>1715</v>
      </c>
      <c r="G2084" s="87">
        <v>42674</v>
      </c>
      <c r="H2084" s="55">
        <v>42674</v>
      </c>
      <c r="I2084" s="68">
        <v>652.28</v>
      </c>
      <c r="J2084" s="204">
        <v>782.71</v>
      </c>
      <c r="K2084" s="98"/>
      <c r="L2084" s="43" t="s">
        <v>34</v>
      </c>
      <c r="M2084" s="59">
        <v>42684</v>
      </c>
      <c r="N2084" s="55" t="s">
        <v>20</v>
      </c>
      <c r="O2084" s="313" t="s">
        <v>4879</v>
      </c>
      <c r="P2084" s="43"/>
      <c r="Q2084" s="43"/>
      <c r="R2084" s="43"/>
      <c r="S2084" s="43"/>
      <c r="T2084" s="43"/>
    </row>
    <row r="2085" spans="1:21" ht="15" hidden="1" customHeight="1" x14ac:dyDescent="0.25">
      <c r="A2085" s="74">
        <v>2070</v>
      </c>
      <c r="B2085" s="74" t="s">
        <v>112</v>
      </c>
      <c r="C2085" s="43">
        <v>65</v>
      </c>
      <c r="D2085" s="529"/>
      <c r="E2085" s="60"/>
      <c r="F2085" s="43" t="s">
        <v>4880</v>
      </c>
      <c r="G2085" s="87">
        <v>42646</v>
      </c>
      <c r="H2085" s="55">
        <v>42646</v>
      </c>
      <c r="I2085" s="68">
        <v>1980</v>
      </c>
      <c r="J2085" s="204">
        <v>1980</v>
      </c>
      <c r="K2085" s="98"/>
      <c r="L2085" s="43" t="s">
        <v>727</v>
      </c>
      <c r="M2085" s="59">
        <v>42674</v>
      </c>
      <c r="N2085" s="55">
        <v>42709</v>
      </c>
      <c r="O2085" s="313" t="s">
        <v>4881</v>
      </c>
      <c r="P2085" s="43"/>
      <c r="Q2085" s="43"/>
      <c r="R2085" s="43"/>
      <c r="S2085" s="43"/>
      <c r="T2085" s="43" t="s">
        <v>1</v>
      </c>
    </row>
    <row r="2086" spans="1:21" ht="15" hidden="1" customHeight="1" x14ac:dyDescent="0.25">
      <c r="A2086" s="74">
        <v>2071</v>
      </c>
      <c r="B2086" s="74" t="s">
        <v>427</v>
      </c>
      <c r="C2086" s="43" t="s">
        <v>4882</v>
      </c>
      <c r="D2086" s="529"/>
      <c r="E2086" s="60"/>
      <c r="F2086" s="43" t="s">
        <v>4883</v>
      </c>
      <c r="G2086" s="87">
        <v>42674</v>
      </c>
      <c r="H2086" s="55">
        <v>42674</v>
      </c>
      <c r="I2086" s="68">
        <v>147</v>
      </c>
      <c r="J2086" s="204">
        <v>176.4</v>
      </c>
      <c r="K2086" s="98"/>
      <c r="L2086" s="43" t="s">
        <v>727</v>
      </c>
      <c r="M2086" s="59">
        <v>42704</v>
      </c>
      <c r="N2086" s="55">
        <v>42727</v>
      </c>
      <c r="O2086" s="313" t="s">
        <v>4884</v>
      </c>
      <c r="P2086" s="43"/>
      <c r="Q2086" s="43"/>
      <c r="R2086" s="43"/>
      <c r="S2086" s="43"/>
      <c r="T2086" s="43"/>
    </row>
    <row r="2087" spans="1:21" ht="15" hidden="1" customHeight="1" x14ac:dyDescent="0.25">
      <c r="A2087" s="74">
        <v>2072</v>
      </c>
      <c r="B2087" s="74" t="s">
        <v>4353</v>
      </c>
      <c r="C2087" s="529" t="s">
        <v>4885</v>
      </c>
      <c r="D2087" s="529"/>
      <c r="E2087" s="60"/>
      <c r="F2087" s="43" t="s">
        <v>4887</v>
      </c>
      <c r="G2087" s="87">
        <v>42671</v>
      </c>
      <c r="H2087" s="55">
        <v>42671</v>
      </c>
      <c r="I2087" s="68">
        <v>3225</v>
      </c>
      <c r="J2087" s="204">
        <v>3870</v>
      </c>
      <c r="K2087" s="98"/>
      <c r="L2087" s="43" t="s">
        <v>727</v>
      </c>
      <c r="M2087" s="59">
        <v>42704</v>
      </c>
      <c r="N2087" s="55">
        <v>42727</v>
      </c>
      <c r="O2087" s="313" t="s">
        <v>4888</v>
      </c>
      <c r="P2087" s="43"/>
      <c r="Q2087" s="43"/>
      <c r="R2087" s="43"/>
      <c r="S2087" s="43"/>
      <c r="T2087" s="43"/>
    </row>
    <row r="2088" spans="1:21" ht="30" hidden="1" customHeight="1" x14ac:dyDescent="0.25">
      <c r="A2088" s="74">
        <v>2073</v>
      </c>
      <c r="B2088" s="74" t="s">
        <v>59</v>
      </c>
      <c r="C2088" s="43">
        <v>5810331067</v>
      </c>
      <c r="D2088" s="529" t="s">
        <v>4889</v>
      </c>
      <c r="E2088" s="60"/>
      <c r="F2088" s="43" t="s">
        <v>4890</v>
      </c>
      <c r="G2088" s="87">
        <v>42674</v>
      </c>
      <c r="H2088" s="55">
        <v>42674</v>
      </c>
      <c r="I2088" s="68">
        <v>90</v>
      </c>
      <c r="J2088" s="204">
        <v>108</v>
      </c>
      <c r="K2088" s="98"/>
      <c r="L2088" s="43" t="s">
        <v>727</v>
      </c>
      <c r="M2088" s="59">
        <v>42704</v>
      </c>
      <c r="N2088" s="55">
        <v>42712</v>
      </c>
      <c r="O2088" s="313" t="s">
        <v>4891</v>
      </c>
      <c r="P2088" s="43"/>
      <c r="Q2088" s="43"/>
      <c r="R2088" s="43"/>
      <c r="S2088" s="43"/>
      <c r="T2088" s="43" t="s">
        <v>1</v>
      </c>
    </row>
    <row r="2089" spans="1:21" ht="30" hidden="1" customHeight="1" x14ac:dyDescent="0.25">
      <c r="A2089" s="74">
        <v>2074</v>
      </c>
      <c r="B2089" s="74" t="s">
        <v>59</v>
      </c>
      <c r="C2089" s="43">
        <v>5810331068</v>
      </c>
      <c r="D2089" s="529" t="s">
        <v>4892</v>
      </c>
      <c r="E2089" s="60"/>
      <c r="F2089" s="43" t="s">
        <v>4894</v>
      </c>
      <c r="G2089" s="87">
        <v>42674</v>
      </c>
      <c r="H2089" s="55">
        <v>42674</v>
      </c>
      <c r="I2089" s="68">
        <v>383.94</v>
      </c>
      <c r="J2089" s="204">
        <v>460.73</v>
      </c>
      <c r="K2089" s="98"/>
      <c r="L2089" s="43" t="s">
        <v>727</v>
      </c>
      <c r="M2089" s="59">
        <v>42704</v>
      </c>
      <c r="N2089" s="55">
        <v>42716</v>
      </c>
      <c r="O2089" s="313" t="s">
        <v>4893</v>
      </c>
      <c r="P2089" s="43"/>
      <c r="Q2089" s="43"/>
      <c r="R2089" s="43"/>
      <c r="S2089" s="43"/>
      <c r="T2089" s="43"/>
    </row>
    <row r="2090" spans="1:21" ht="15" hidden="1" customHeight="1" x14ac:dyDescent="0.25">
      <c r="A2090" s="74">
        <v>2075</v>
      </c>
      <c r="B2090" s="74" t="s">
        <v>45</v>
      </c>
      <c r="C2090" s="43">
        <v>49</v>
      </c>
      <c r="D2090" s="529"/>
      <c r="E2090" s="60"/>
      <c r="F2090" s="43" t="s">
        <v>4895</v>
      </c>
      <c r="G2090" s="87">
        <v>42674</v>
      </c>
      <c r="H2090" s="55">
        <v>42674</v>
      </c>
      <c r="I2090" s="68">
        <v>25.92</v>
      </c>
      <c r="J2090" s="204">
        <v>31.1</v>
      </c>
      <c r="K2090" s="98"/>
      <c r="L2090" s="43" t="s">
        <v>727</v>
      </c>
      <c r="M2090" s="59" t="s">
        <v>25</v>
      </c>
      <c r="N2090" s="55">
        <v>42712</v>
      </c>
      <c r="O2090" s="313" t="s">
        <v>4896</v>
      </c>
      <c r="P2090" s="43"/>
      <c r="Q2090" s="43"/>
      <c r="R2090" s="43"/>
      <c r="S2090" s="43"/>
      <c r="T2090" s="43"/>
    </row>
    <row r="2091" spans="1:21" ht="15" hidden="1" customHeight="1" x14ac:dyDescent="0.25">
      <c r="A2091" s="74">
        <v>2076</v>
      </c>
      <c r="B2091" s="74" t="s">
        <v>45</v>
      </c>
      <c r="C2091" s="43">
        <v>48</v>
      </c>
      <c r="D2091" s="529"/>
      <c r="E2091" s="60"/>
      <c r="F2091" s="43" t="s">
        <v>4897</v>
      </c>
      <c r="G2091" s="87">
        <v>42674</v>
      </c>
      <c r="H2091" s="55">
        <v>42674</v>
      </c>
      <c r="I2091" s="68">
        <v>449.89</v>
      </c>
      <c r="J2091" s="204">
        <v>539.87</v>
      </c>
      <c r="K2091" s="98"/>
      <c r="L2091" s="43" t="s">
        <v>727</v>
      </c>
      <c r="M2091" s="59" t="s">
        <v>25</v>
      </c>
      <c r="N2091" s="55">
        <v>42712</v>
      </c>
      <c r="O2091" s="313" t="s">
        <v>4898</v>
      </c>
      <c r="P2091" s="43"/>
      <c r="Q2091" s="43"/>
      <c r="R2091" s="43"/>
      <c r="S2091" s="43"/>
      <c r="T2091" s="43"/>
    </row>
    <row r="2092" spans="1:21" ht="15" hidden="1" customHeight="1" x14ac:dyDescent="0.25">
      <c r="A2092" s="74">
        <v>2077</v>
      </c>
      <c r="B2092" s="74" t="s">
        <v>819</v>
      </c>
      <c r="C2092" s="43">
        <v>142990</v>
      </c>
      <c r="D2092" s="529"/>
      <c r="E2092" s="60"/>
      <c r="F2092" s="43" t="s">
        <v>5087</v>
      </c>
      <c r="G2092" s="87">
        <v>42670</v>
      </c>
      <c r="H2092" s="55">
        <v>42670</v>
      </c>
      <c r="I2092" s="68">
        <v>150</v>
      </c>
      <c r="J2092" s="204">
        <v>180</v>
      </c>
      <c r="K2092" s="98"/>
      <c r="L2092" s="43" t="s">
        <v>727</v>
      </c>
      <c r="M2092" s="59">
        <v>42704</v>
      </c>
      <c r="N2092" s="55">
        <v>42712</v>
      </c>
      <c r="O2092" s="313" t="s">
        <v>4899</v>
      </c>
      <c r="P2092" s="43"/>
      <c r="Q2092" s="43"/>
      <c r="R2092" s="43"/>
      <c r="S2092" s="43"/>
      <c r="T2092" s="43" t="s">
        <v>1</v>
      </c>
    </row>
    <row r="2093" spans="1:21" ht="15" hidden="1" customHeight="1" x14ac:dyDescent="0.25">
      <c r="A2093" s="74">
        <v>2078</v>
      </c>
      <c r="B2093" s="74" t="s">
        <v>36</v>
      </c>
      <c r="C2093" s="43" t="s">
        <v>4900</v>
      </c>
      <c r="D2093" s="529"/>
      <c r="E2093" s="60"/>
      <c r="F2093" s="43" t="s">
        <v>4901</v>
      </c>
      <c r="G2093" s="87">
        <v>42675</v>
      </c>
      <c r="H2093" s="55">
        <v>42675</v>
      </c>
      <c r="I2093" s="68">
        <v>67.349999999999994</v>
      </c>
      <c r="J2093" s="204">
        <v>80.819999999999993</v>
      </c>
      <c r="K2093" s="98"/>
      <c r="L2093" s="43" t="s">
        <v>5411</v>
      </c>
      <c r="M2093" s="59">
        <v>42675</v>
      </c>
      <c r="N2093" s="55">
        <v>42676</v>
      </c>
      <c r="O2093" s="313" t="s">
        <v>4902</v>
      </c>
      <c r="P2093" s="43"/>
      <c r="Q2093" s="43"/>
      <c r="R2093" s="43"/>
      <c r="S2093" s="43"/>
      <c r="T2093" s="43"/>
    </row>
    <row r="2094" spans="1:21" ht="45" hidden="1" customHeight="1" x14ac:dyDescent="0.25">
      <c r="A2094" s="74">
        <v>2079</v>
      </c>
      <c r="B2094" s="74" t="s">
        <v>2267</v>
      </c>
      <c r="C2094" s="43">
        <v>100128</v>
      </c>
      <c r="D2094" s="529"/>
      <c r="E2094" s="60"/>
      <c r="F2094" s="43" t="s">
        <v>4903</v>
      </c>
      <c r="G2094" s="87">
        <v>42671</v>
      </c>
      <c r="H2094" s="55">
        <v>42671</v>
      </c>
      <c r="I2094" s="68">
        <v>392.93</v>
      </c>
      <c r="J2094" s="204">
        <v>471.52</v>
      </c>
      <c r="K2094" s="98"/>
      <c r="L2094" s="43" t="s">
        <v>727</v>
      </c>
      <c r="M2094" s="59">
        <v>42704</v>
      </c>
      <c r="N2094" s="55">
        <v>42719</v>
      </c>
      <c r="O2094" s="313" t="s">
        <v>4904</v>
      </c>
      <c r="P2094" s="43"/>
      <c r="Q2094" s="43"/>
      <c r="R2094" s="43"/>
      <c r="S2094" s="43"/>
      <c r="T2094" s="43" t="s">
        <v>1</v>
      </c>
    </row>
    <row r="2095" spans="1:21" ht="15" hidden="1" customHeight="1" x14ac:dyDescent="0.25">
      <c r="A2095" s="74">
        <v>2080</v>
      </c>
      <c r="B2095" s="74" t="s">
        <v>4537</v>
      </c>
      <c r="C2095" s="43">
        <v>2</v>
      </c>
      <c r="D2095" s="529"/>
      <c r="E2095" s="60"/>
      <c r="F2095" s="43" t="s">
        <v>4905</v>
      </c>
      <c r="G2095" s="87">
        <v>42679</v>
      </c>
      <c r="H2095" s="55">
        <v>42679</v>
      </c>
      <c r="I2095" s="68">
        <v>580</v>
      </c>
      <c r="J2095" s="204">
        <v>580</v>
      </c>
      <c r="K2095" s="98"/>
      <c r="L2095" s="43" t="s">
        <v>727</v>
      </c>
      <c r="M2095" s="59" t="s">
        <v>25</v>
      </c>
      <c r="N2095" s="55">
        <v>42684</v>
      </c>
      <c r="O2095" s="313" t="s">
        <v>4906</v>
      </c>
      <c r="P2095" s="43"/>
      <c r="Q2095" s="43"/>
      <c r="R2095" s="43"/>
      <c r="S2095" s="43"/>
      <c r="T2095" s="43" t="s">
        <v>1</v>
      </c>
    </row>
    <row r="2096" spans="1:21" ht="15" hidden="1" customHeight="1" x14ac:dyDescent="0.25">
      <c r="A2096" s="74">
        <v>2081</v>
      </c>
      <c r="B2096" s="74" t="s">
        <v>112</v>
      </c>
      <c r="C2096" s="43">
        <v>72</v>
      </c>
      <c r="D2096" s="529"/>
      <c r="E2096" s="60"/>
      <c r="F2096" s="43" t="s">
        <v>4907</v>
      </c>
      <c r="G2096" s="87">
        <v>42675</v>
      </c>
      <c r="H2096" s="55">
        <v>42675</v>
      </c>
      <c r="I2096" s="68">
        <v>1320</v>
      </c>
      <c r="J2096" s="204">
        <v>1320</v>
      </c>
      <c r="K2096" s="98"/>
      <c r="L2096" s="43" t="s">
        <v>727</v>
      </c>
      <c r="M2096" s="59">
        <v>42704</v>
      </c>
      <c r="N2096" s="55">
        <v>42725</v>
      </c>
      <c r="O2096" s="313" t="s">
        <v>4908</v>
      </c>
      <c r="P2096" s="43"/>
      <c r="Q2096" s="43"/>
      <c r="R2096" s="43"/>
      <c r="S2096" s="43"/>
      <c r="T2096" s="43" t="s">
        <v>1</v>
      </c>
    </row>
    <row r="2097" spans="1:21" ht="30" hidden="1" customHeight="1" x14ac:dyDescent="0.25">
      <c r="A2097" s="74">
        <v>2082</v>
      </c>
      <c r="B2097" s="74" t="s">
        <v>69</v>
      </c>
      <c r="C2097" s="43" t="s">
        <v>4909</v>
      </c>
      <c r="D2097" s="529"/>
      <c r="E2097" s="60"/>
      <c r="F2097" s="43" t="s">
        <v>2640</v>
      </c>
      <c r="G2097" s="87">
        <v>42675</v>
      </c>
      <c r="H2097" s="55">
        <v>42679</v>
      </c>
      <c r="I2097" s="68">
        <v>10.8</v>
      </c>
      <c r="J2097" s="204">
        <v>12.96</v>
      </c>
      <c r="K2097" s="98"/>
      <c r="L2097" s="43" t="s">
        <v>727</v>
      </c>
      <c r="M2097" s="59" t="s">
        <v>25</v>
      </c>
      <c r="N2097" s="55">
        <v>42682</v>
      </c>
      <c r="O2097" s="313" t="s">
        <v>4910</v>
      </c>
      <c r="P2097" s="43"/>
      <c r="Q2097" s="43"/>
      <c r="R2097" s="43"/>
      <c r="S2097" s="43"/>
      <c r="T2097" s="43"/>
    </row>
    <row r="2098" spans="1:21" ht="45" hidden="1" customHeight="1" x14ac:dyDescent="0.25">
      <c r="A2098" s="465">
        <v>2083</v>
      </c>
      <c r="B2098" s="465" t="s">
        <v>4911</v>
      </c>
      <c r="C2098" s="455" t="s">
        <v>4912</v>
      </c>
      <c r="D2098" s="558"/>
      <c r="E2098" s="456"/>
      <c r="F2098" s="455" t="s">
        <v>4913</v>
      </c>
      <c r="G2098" s="482">
        <v>42675</v>
      </c>
      <c r="H2098" s="457">
        <v>42679</v>
      </c>
      <c r="I2098" s="487">
        <v>150</v>
      </c>
      <c r="J2098" s="488">
        <v>150</v>
      </c>
      <c r="K2098" s="576"/>
      <c r="L2098" s="455" t="s">
        <v>727</v>
      </c>
      <c r="M2098" s="458" t="s">
        <v>25</v>
      </c>
      <c r="N2098" s="457">
        <v>42683</v>
      </c>
      <c r="O2098" s="459" t="s">
        <v>4914</v>
      </c>
      <c r="P2098" s="455"/>
      <c r="Q2098" s="455"/>
      <c r="R2098" s="455"/>
      <c r="S2098" s="455"/>
      <c r="T2098" s="455"/>
      <c r="U2098" s="552"/>
    </row>
    <row r="2099" spans="1:21" ht="30" hidden="1" customHeight="1" x14ac:dyDescent="0.25">
      <c r="A2099" s="74">
        <v>2084</v>
      </c>
      <c r="B2099" s="74" t="s">
        <v>137</v>
      </c>
      <c r="C2099" s="43">
        <v>46257</v>
      </c>
      <c r="D2099" s="529"/>
      <c r="E2099" s="60"/>
      <c r="F2099" s="43" t="s">
        <v>4915</v>
      </c>
      <c r="G2099" s="87">
        <v>42674</v>
      </c>
      <c r="H2099" s="55">
        <v>42674</v>
      </c>
      <c r="I2099" s="68">
        <v>100</v>
      </c>
      <c r="J2099" s="204">
        <v>120</v>
      </c>
      <c r="K2099" s="98"/>
      <c r="L2099" s="43" t="s">
        <v>727</v>
      </c>
      <c r="M2099" s="59">
        <v>42719</v>
      </c>
      <c r="N2099" s="55">
        <v>42727</v>
      </c>
      <c r="O2099" s="313" t="s">
        <v>4916</v>
      </c>
      <c r="P2099" s="43"/>
      <c r="Q2099" s="43"/>
      <c r="R2099" s="43"/>
      <c r="S2099" s="43"/>
      <c r="T2099" s="43"/>
    </row>
    <row r="2100" spans="1:21" ht="30" hidden="1" customHeight="1" x14ac:dyDescent="0.25">
      <c r="A2100" s="74">
        <v>2085</v>
      </c>
      <c r="B2100" s="74" t="s">
        <v>4429</v>
      </c>
      <c r="C2100" s="43">
        <v>75400276</v>
      </c>
      <c r="D2100" s="529"/>
      <c r="E2100" s="60"/>
      <c r="F2100" s="43" t="s">
        <v>4917</v>
      </c>
      <c r="G2100" s="87">
        <v>42674</v>
      </c>
      <c r="H2100" s="55">
        <v>42674</v>
      </c>
      <c r="I2100" s="68">
        <v>5336.62</v>
      </c>
      <c r="J2100" s="204">
        <v>6403.94</v>
      </c>
      <c r="K2100" s="98"/>
      <c r="L2100" s="43" t="s">
        <v>727</v>
      </c>
      <c r="M2100" s="59">
        <v>42719</v>
      </c>
      <c r="N2100" s="55">
        <v>42724</v>
      </c>
      <c r="O2100" s="313" t="s">
        <v>4918</v>
      </c>
      <c r="P2100" s="43"/>
      <c r="Q2100" s="43"/>
      <c r="R2100" s="43"/>
      <c r="S2100" s="43"/>
      <c r="T2100" s="43" t="s">
        <v>1</v>
      </c>
    </row>
    <row r="2101" spans="1:21" ht="45" hidden="1" customHeight="1" x14ac:dyDescent="0.25">
      <c r="A2101" s="378">
        <v>2086</v>
      </c>
      <c r="B2101" s="378" t="s">
        <v>98</v>
      </c>
      <c r="C2101" s="46" t="s">
        <v>4919</v>
      </c>
      <c r="D2101" s="601"/>
      <c r="E2101" s="325">
        <v>152</v>
      </c>
      <c r="F2101" s="46" t="s">
        <v>5060</v>
      </c>
      <c r="G2101" s="478">
        <v>42669</v>
      </c>
      <c r="H2101" s="326">
        <v>42669</v>
      </c>
      <c r="I2101" s="388">
        <v>-753.09</v>
      </c>
      <c r="J2101" s="443">
        <v>-903.71</v>
      </c>
      <c r="K2101" s="613"/>
      <c r="L2101" s="46" t="s">
        <v>727</v>
      </c>
      <c r="M2101" s="409">
        <v>42695</v>
      </c>
      <c r="N2101" s="409">
        <v>42751</v>
      </c>
      <c r="O2101" s="327" t="s">
        <v>4920</v>
      </c>
      <c r="P2101" s="46"/>
      <c r="Q2101" s="46"/>
      <c r="R2101" s="46"/>
      <c r="S2101" s="46"/>
      <c r="T2101" s="46"/>
    </row>
    <row r="2102" spans="1:21" ht="30" hidden="1" customHeight="1" x14ac:dyDescent="0.25">
      <c r="A2102" s="74">
        <v>2087</v>
      </c>
      <c r="B2102" s="74" t="s">
        <v>3726</v>
      </c>
      <c r="C2102" s="43">
        <v>16245</v>
      </c>
      <c r="D2102" s="529"/>
      <c r="E2102" s="60"/>
      <c r="F2102" s="43" t="s">
        <v>4924</v>
      </c>
      <c r="G2102" s="87">
        <v>42674</v>
      </c>
      <c r="H2102" s="55">
        <v>42674</v>
      </c>
      <c r="I2102" s="68">
        <v>10238.25</v>
      </c>
      <c r="J2102" s="204">
        <v>10238.25</v>
      </c>
      <c r="K2102" s="98"/>
      <c r="L2102" s="43" t="s">
        <v>727</v>
      </c>
      <c r="M2102" s="59">
        <v>42735</v>
      </c>
      <c r="N2102" s="55">
        <v>42724</v>
      </c>
      <c r="O2102" s="313" t="s">
        <v>4925</v>
      </c>
      <c r="P2102" s="43"/>
      <c r="Q2102" s="43"/>
      <c r="R2102" s="43"/>
      <c r="S2102" s="43"/>
      <c r="T2102" s="43"/>
      <c r="U2102" s="66" t="s">
        <v>1</v>
      </c>
    </row>
    <row r="2103" spans="1:21" ht="30" hidden="1" customHeight="1" x14ac:dyDescent="0.25">
      <c r="A2103" s="74">
        <v>2088</v>
      </c>
      <c r="B2103" s="74" t="s">
        <v>3726</v>
      </c>
      <c r="C2103" s="43">
        <v>16246</v>
      </c>
      <c r="D2103" s="529"/>
      <c r="E2103" s="60"/>
      <c r="F2103" s="43" t="s">
        <v>4926</v>
      </c>
      <c r="G2103" s="87">
        <v>42674</v>
      </c>
      <c r="H2103" s="55">
        <v>42674</v>
      </c>
      <c r="I2103" s="68">
        <v>14440</v>
      </c>
      <c r="J2103" s="204">
        <v>14440</v>
      </c>
      <c r="K2103" s="98"/>
      <c r="L2103" s="43" t="s">
        <v>727</v>
      </c>
      <c r="M2103" s="59">
        <v>42735</v>
      </c>
      <c r="N2103" s="55">
        <v>42760</v>
      </c>
      <c r="O2103" s="313" t="s">
        <v>4927</v>
      </c>
      <c r="P2103" s="43"/>
      <c r="Q2103" s="43"/>
      <c r="R2103" s="43"/>
      <c r="S2103" s="43"/>
      <c r="T2103" s="43"/>
      <c r="U2103" s="66" t="s">
        <v>1</v>
      </c>
    </row>
    <row r="2104" spans="1:21" ht="30" hidden="1" customHeight="1" x14ac:dyDescent="0.25">
      <c r="A2104" s="74">
        <v>2089</v>
      </c>
      <c r="B2104" s="74" t="s">
        <v>3726</v>
      </c>
      <c r="C2104" s="43">
        <v>16247</v>
      </c>
      <c r="D2104" s="529"/>
      <c r="E2104" s="60"/>
      <c r="F2104" s="43" t="s">
        <v>4928</v>
      </c>
      <c r="G2104" s="87">
        <v>42674</v>
      </c>
      <c r="H2104" s="55">
        <v>42674</v>
      </c>
      <c r="I2104" s="68">
        <v>15906</v>
      </c>
      <c r="J2104" s="204">
        <v>15906</v>
      </c>
      <c r="K2104" s="98"/>
      <c r="L2104" s="43" t="s">
        <v>727</v>
      </c>
      <c r="M2104" s="59">
        <v>42735</v>
      </c>
      <c r="N2104" s="55">
        <v>42760</v>
      </c>
      <c r="O2104" s="313" t="s">
        <v>4929</v>
      </c>
      <c r="P2104" s="43"/>
      <c r="Q2104" s="43"/>
      <c r="R2104" s="43"/>
      <c r="S2104" s="43"/>
      <c r="T2104" s="43"/>
      <c r="U2104" s="66" t="s">
        <v>1</v>
      </c>
    </row>
    <row r="2105" spans="1:21" ht="15" hidden="1" customHeight="1" x14ac:dyDescent="0.25">
      <c r="A2105" s="74">
        <v>2090</v>
      </c>
      <c r="B2105" s="74" t="s">
        <v>144</v>
      </c>
      <c r="C2105" s="43" t="s">
        <v>4931</v>
      </c>
      <c r="D2105" s="529"/>
      <c r="E2105" s="60"/>
      <c r="F2105" s="43" t="s">
        <v>4932</v>
      </c>
      <c r="G2105" s="87">
        <v>42660</v>
      </c>
      <c r="H2105" s="55">
        <v>42660</v>
      </c>
      <c r="I2105" s="68">
        <v>3430</v>
      </c>
      <c r="J2105" s="204">
        <v>3430</v>
      </c>
      <c r="K2105" s="98"/>
      <c r="L2105" s="43" t="s">
        <v>727</v>
      </c>
      <c r="M2105" s="59" t="s">
        <v>1241</v>
      </c>
      <c r="N2105" s="55">
        <v>42716</v>
      </c>
      <c r="O2105" s="313" t="s">
        <v>4933</v>
      </c>
      <c r="P2105" s="43"/>
      <c r="Q2105" s="43"/>
      <c r="R2105" s="43"/>
      <c r="S2105" s="43"/>
      <c r="T2105" s="43" t="s">
        <v>1</v>
      </c>
    </row>
    <row r="2106" spans="1:21" ht="30" hidden="1" customHeight="1" x14ac:dyDescent="0.25">
      <c r="A2106" s="74">
        <v>2091</v>
      </c>
      <c r="B2106" s="74" t="s">
        <v>4552</v>
      </c>
      <c r="C2106" s="43" t="s">
        <v>4934</v>
      </c>
      <c r="D2106" s="529"/>
      <c r="E2106" s="60"/>
      <c r="F2106" s="43" t="s">
        <v>4935</v>
      </c>
      <c r="G2106" s="87">
        <v>42677</v>
      </c>
      <c r="H2106" s="55">
        <v>42677</v>
      </c>
      <c r="I2106" s="68">
        <v>26260</v>
      </c>
      <c r="J2106" s="204">
        <v>26260</v>
      </c>
      <c r="K2106" s="98"/>
      <c r="L2106" s="43" t="s">
        <v>727</v>
      </c>
      <c r="M2106" s="59">
        <v>42689</v>
      </c>
      <c r="N2106" s="55">
        <v>42684</v>
      </c>
      <c r="O2106" s="313" t="s">
        <v>4936</v>
      </c>
      <c r="P2106" s="43"/>
      <c r="Q2106" s="43"/>
      <c r="R2106" s="43"/>
      <c r="S2106" s="43"/>
      <c r="T2106" s="43"/>
      <c r="U2106" s="66" t="s">
        <v>1</v>
      </c>
    </row>
    <row r="2107" spans="1:21" ht="15" hidden="1" customHeight="1" x14ac:dyDescent="0.25">
      <c r="A2107" s="74">
        <v>2092</v>
      </c>
      <c r="B2107" s="74" t="s">
        <v>1276</v>
      </c>
      <c r="C2107" s="43" t="s">
        <v>4937</v>
      </c>
      <c r="D2107" s="529"/>
      <c r="E2107" s="60"/>
      <c r="F2107" s="43" t="s">
        <v>4938</v>
      </c>
      <c r="G2107" s="87">
        <v>42683</v>
      </c>
      <c r="H2107" s="55">
        <v>42683</v>
      </c>
      <c r="I2107" s="68">
        <v>496.8</v>
      </c>
      <c r="J2107" s="204">
        <v>596.16</v>
      </c>
      <c r="K2107" s="98"/>
      <c r="L2107" s="43" t="s">
        <v>727</v>
      </c>
      <c r="M2107" s="59" t="s">
        <v>1241</v>
      </c>
      <c r="N2107" s="55">
        <v>42723</v>
      </c>
      <c r="O2107" s="313" t="s">
        <v>4939</v>
      </c>
      <c r="P2107" s="43"/>
      <c r="Q2107" s="43"/>
      <c r="R2107" s="43"/>
      <c r="S2107" s="43"/>
      <c r="T2107" s="43" t="s">
        <v>1</v>
      </c>
    </row>
    <row r="2108" spans="1:21" ht="15" hidden="1" customHeight="1" x14ac:dyDescent="0.25">
      <c r="A2108" s="74">
        <v>2093</v>
      </c>
      <c r="B2108" s="74" t="s">
        <v>3361</v>
      </c>
      <c r="C2108" s="43" t="s">
        <v>4940</v>
      </c>
      <c r="D2108" s="529"/>
      <c r="E2108" s="60"/>
      <c r="F2108" s="43" t="s">
        <v>4941</v>
      </c>
      <c r="G2108" s="87">
        <v>42670</v>
      </c>
      <c r="H2108" s="55">
        <v>42670</v>
      </c>
      <c r="I2108" s="68">
        <v>22.9</v>
      </c>
      <c r="J2108" s="204">
        <v>27.48</v>
      </c>
      <c r="K2108" s="98"/>
      <c r="L2108" s="43" t="s">
        <v>34</v>
      </c>
      <c r="M2108" s="59">
        <v>42679</v>
      </c>
      <c r="N2108" s="55" t="s">
        <v>20</v>
      </c>
      <c r="O2108" s="313" t="s">
        <v>4942</v>
      </c>
      <c r="P2108" s="43"/>
      <c r="Q2108" s="43"/>
      <c r="R2108" s="43"/>
      <c r="S2108" s="43"/>
      <c r="T2108" s="43"/>
    </row>
    <row r="2109" spans="1:21" ht="30" hidden="1" customHeight="1" x14ac:dyDescent="0.25">
      <c r="A2109" s="74">
        <v>2094</v>
      </c>
      <c r="B2109" s="74" t="s">
        <v>3492</v>
      </c>
      <c r="C2109" s="43">
        <v>5684</v>
      </c>
      <c r="D2109" s="529"/>
      <c r="E2109" s="60"/>
      <c r="F2109" s="43" t="s">
        <v>6220</v>
      </c>
      <c r="G2109" s="87">
        <v>42684</v>
      </c>
      <c r="H2109" s="55">
        <v>42684</v>
      </c>
      <c r="I2109" s="68">
        <v>5332.4</v>
      </c>
      <c r="J2109" s="204">
        <v>6398.88</v>
      </c>
      <c r="K2109" s="98"/>
      <c r="L2109" s="43" t="s">
        <v>727</v>
      </c>
      <c r="M2109" s="59">
        <v>42750</v>
      </c>
      <c r="N2109" s="55">
        <v>42807</v>
      </c>
      <c r="O2109" s="313" t="s">
        <v>4943</v>
      </c>
      <c r="P2109" s="43"/>
      <c r="Q2109" s="43"/>
      <c r="R2109" s="43"/>
      <c r="S2109" s="43"/>
      <c r="T2109" s="43"/>
      <c r="U2109" s="66" t="s">
        <v>1</v>
      </c>
    </row>
    <row r="2110" spans="1:21" ht="30" hidden="1" customHeight="1" x14ac:dyDescent="0.25">
      <c r="A2110" s="74">
        <v>2095</v>
      </c>
      <c r="B2110" s="74" t="s">
        <v>3492</v>
      </c>
      <c r="C2110" s="43">
        <v>5683</v>
      </c>
      <c r="D2110" s="529"/>
      <c r="E2110" s="60"/>
      <c r="F2110" s="43" t="s">
        <v>6221</v>
      </c>
      <c r="G2110" s="87">
        <v>42684</v>
      </c>
      <c r="H2110" s="55">
        <v>42684</v>
      </c>
      <c r="I2110" s="68">
        <v>17560</v>
      </c>
      <c r="J2110" s="204">
        <v>21072</v>
      </c>
      <c r="K2110" s="98"/>
      <c r="L2110" s="43" t="s">
        <v>727</v>
      </c>
      <c r="M2110" s="59">
        <v>42750</v>
      </c>
      <c r="N2110" s="55">
        <v>42807</v>
      </c>
      <c r="O2110" s="313" t="s">
        <v>4944</v>
      </c>
      <c r="P2110" s="43"/>
      <c r="Q2110" s="43"/>
      <c r="R2110" s="43"/>
      <c r="S2110" s="43"/>
      <c r="T2110" s="43"/>
      <c r="U2110" s="66" t="s">
        <v>1</v>
      </c>
    </row>
    <row r="2111" spans="1:21" ht="60" hidden="1" customHeight="1" x14ac:dyDescent="0.25">
      <c r="A2111" s="74">
        <v>2096</v>
      </c>
      <c r="B2111" s="74" t="s">
        <v>84</v>
      </c>
      <c r="C2111" s="43">
        <v>148877</v>
      </c>
      <c r="D2111" s="529"/>
      <c r="E2111" s="60"/>
      <c r="F2111" s="414" t="s">
        <v>4946</v>
      </c>
      <c r="G2111" s="87">
        <v>42684</v>
      </c>
      <c r="H2111" s="55">
        <v>42684</v>
      </c>
      <c r="I2111" s="137">
        <f>0.926884*J2111</f>
        <v>231.721</v>
      </c>
      <c r="J2111" s="208">
        <v>250</v>
      </c>
      <c r="K2111" s="98"/>
      <c r="L2111" s="43" t="s">
        <v>727</v>
      </c>
      <c r="M2111" s="59">
        <v>42719</v>
      </c>
      <c r="N2111" s="44">
        <v>42727</v>
      </c>
      <c r="O2111" s="313" t="s">
        <v>5272</v>
      </c>
      <c r="P2111" s="43"/>
      <c r="Q2111" s="43"/>
      <c r="R2111" s="43"/>
      <c r="S2111" s="43"/>
      <c r="T2111" s="43" t="s">
        <v>1</v>
      </c>
    </row>
    <row r="2112" spans="1:21" ht="15" hidden="1" customHeight="1" x14ac:dyDescent="0.25">
      <c r="A2112" s="74">
        <v>2097</v>
      </c>
      <c r="B2112" s="74" t="s">
        <v>5227</v>
      </c>
      <c r="C2112" s="43" t="s">
        <v>4949</v>
      </c>
      <c r="D2112" s="529"/>
      <c r="E2112" s="60"/>
      <c r="F2112" s="43" t="s">
        <v>4951</v>
      </c>
      <c r="G2112" s="87">
        <v>42675</v>
      </c>
      <c r="H2112" s="55">
        <v>42675</v>
      </c>
      <c r="I2112" s="68">
        <v>62.53</v>
      </c>
      <c r="J2112" s="204">
        <v>75.03</v>
      </c>
      <c r="K2112" s="98"/>
      <c r="L2112" s="43" t="s">
        <v>601</v>
      </c>
      <c r="M2112" s="59">
        <v>42681</v>
      </c>
      <c r="N2112" s="55" t="s">
        <v>20</v>
      </c>
      <c r="O2112" s="313" t="s">
        <v>4952</v>
      </c>
      <c r="P2112" s="43"/>
      <c r="Q2112" s="43"/>
      <c r="R2112" s="43"/>
      <c r="S2112" s="43"/>
      <c r="T2112" s="43"/>
    </row>
    <row r="2113" spans="1:21" ht="30" hidden="1" customHeight="1" x14ac:dyDescent="0.25">
      <c r="A2113" s="74">
        <v>2098</v>
      </c>
      <c r="B2113" s="74" t="s">
        <v>4953</v>
      </c>
      <c r="C2113" s="43" t="s">
        <v>4954</v>
      </c>
      <c r="D2113" s="529"/>
      <c r="E2113" s="60"/>
      <c r="F2113" s="43" t="s">
        <v>4955</v>
      </c>
      <c r="G2113" s="87">
        <v>42677</v>
      </c>
      <c r="H2113" s="55">
        <v>42677</v>
      </c>
      <c r="I2113" s="68">
        <v>584.69000000000005</v>
      </c>
      <c r="J2113" s="204">
        <v>674.87</v>
      </c>
      <c r="K2113" s="98"/>
      <c r="L2113" s="43" t="s">
        <v>34</v>
      </c>
      <c r="M2113" s="59">
        <v>42682</v>
      </c>
      <c r="N2113" s="55"/>
      <c r="O2113" s="313" t="s">
        <v>4956</v>
      </c>
      <c r="P2113" s="43"/>
      <c r="Q2113" s="43"/>
      <c r="R2113" s="43"/>
      <c r="S2113" s="43"/>
      <c r="T2113" s="43"/>
    </row>
    <row r="2114" spans="1:21" ht="30" hidden="1" customHeight="1" x14ac:dyDescent="0.25">
      <c r="A2114" s="74">
        <v>2099</v>
      </c>
      <c r="B2114" s="74" t="s">
        <v>4953</v>
      </c>
      <c r="C2114" s="43" t="s">
        <v>4957</v>
      </c>
      <c r="D2114" s="529"/>
      <c r="E2114" s="60"/>
      <c r="F2114" s="43" t="s">
        <v>4958</v>
      </c>
      <c r="G2114" s="87">
        <v>42675</v>
      </c>
      <c r="H2114" s="55">
        <v>42675</v>
      </c>
      <c r="I2114" s="68">
        <v>75.44</v>
      </c>
      <c r="J2114" s="204">
        <v>87.08</v>
      </c>
      <c r="K2114" s="98"/>
      <c r="L2114" s="43" t="s">
        <v>34</v>
      </c>
      <c r="M2114" s="59">
        <v>42682</v>
      </c>
      <c r="N2114" s="55"/>
      <c r="O2114" s="313" t="s">
        <v>4959</v>
      </c>
      <c r="P2114" s="43"/>
      <c r="Q2114" s="43"/>
      <c r="R2114" s="43"/>
      <c r="S2114" s="43"/>
      <c r="T2114" s="43"/>
    </row>
    <row r="2115" spans="1:21" ht="15" hidden="1" customHeight="1" x14ac:dyDescent="0.25">
      <c r="A2115" s="74">
        <v>2100</v>
      </c>
      <c r="B2115" s="74" t="s">
        <v>4964</v>
      </c>
      <c r="C2115" s="43" t="s">
        <v>4965</v>
      </c>
      <c r="D2115" s="529"/>
      <c r="E2115" s="60"/>
      <c r="F2115" s="43" t="s">
        <v>4966</v>
      </c>
      <c r="G2115" s="87">
        <v>42690</v>
      </c>
      <c r="H2115" s="55">
        <v>42690</v>
      </c>
      <c r="I2115" s="68">
        <v>600</v>
      </c>
      <c r="J2115" s="204">
        <v>600</v>
      </c>
      <c r="K2115" s="98"/>
      <c r="L2115" s="43" t="s">
        <v>727</v>
      </c>
      <c r="M2115" s="59">
        <v>42704</v>
      </c>
      <c r="N2115" s="55">
        <v>42727</v>
      </c>
      <c r="O2115" s="313" t="s">
        <v>4967</v>
      </c>
      <c r="P2115" s="43"/>
      <c r="Q2115" s="43"/>
      <c r="R2115" s="43"/>
      <c r="S2115" s="43"/>
      <c r="T2115" s="43" t="s">
        <v>1</v>
      </c>
    </row>
    <row r="2116" spans="1:21" ht="15" hidden="1" customHeight="1" x14ac:dyDescent="0.25">
      <c r="A2116" s="74">
        <v>2101</v>
      </c>
      <c r="B2116" s="74" t="s">
        <v>6080</v>
      </c>
      <c r="C2116" s="43" t="s">
        <v>4971</v>
      </c>
      <c r="D2116" s="529"/>
      <c r="E2116" s="60"/>
      <c r="F2116" s="43" t="s">
        <v>4972</v>
      </c>
      <c r="G2116" s="87">
        <v>42674</v>
      </c>
      <c r="H2116" s="55">
        <v>42674</v>
      </c>
      <c r="I2116" s="68">
        <v>480.04</v>
      </c>
      <c r="J2116" s="204">
        <v>576.04999999999995</v>
      </c>
      <c r="K2116" s="98"/>
      <c r="L2116" s="43" t="s">
        <v>727</v>
      </c>
      <c r="M2116" s="59">
        <v>42704</v>
      </c>
      <c r="N2116" s="55">
        <v>42727</v>
      </c>
      <c r="O2116" s="313" t="s">
        <v>4973</v>
      </c>
      <c r="P2116" s="43"/>
      <c r="Q2116" s="43"/>
      <c r="R2116" s="43"/>
      <c r="S2116" s="43"/>
      <c r="T2116" s="43" t="s">
        <v>1</v>
      </c>
    </row>
    <row r="2117" spans="1:21" ht="30" hidden="1" customHeight="1" x14ac:dyDescent="0.25">
      <c r="A2117" s="74">
        <v>2102</v>
      </c>
      <c r="B2117" s="74" t="s">
        <v>6080</v>
      </c>
      <c r="C2117" s="43" t="s">
        <v>4974</v>
      </c>
      <c r="D2117" s="529"/>
      <c r="E2117" s="60"/>
      <c r="F2117" s="43" t="s">
        <v>4975</v>
      </c>
      <c r="G2117" s="87">
        <v>42674</v>
      </c>
      <c r="H2117" s="55">
        <v>42674</v>
      </c>
      <c r="I2117" s="68">
        <v>2400.1999999999998</v>
      </c>
      <c r="J2117" s="204">
        <v>2880.24</v>
      </c>
      <c r="K2117" s="98"/>
      <c r="L2117" s="43" t="s">
        <v>727</v>
      </c>
      <c r="M2117" s="59">
        <v>42704</v>
      </c>
      <c r="N2117" s="55">
        <v>42727</v>
      </c>
      <c r="O2117" s="313" t="s">
        <v>4976</v>
      </c>
      <c r="P2117" s="43"/>
      <c r="Q2117" s="43"/>
      <c r="R2117" s="43"/>
      <c r="S2117" s="43"/>
      <c r="T2117" s="43" t="s">
        <v>1</v>
      </c>
    </row>
    <row r="2118" spans="1:21" ht="15" hidden="1" customHeight="1" x14ac:dyDescent="0.25">
      <c r="A2118" s="74">
        <v>2103</v>
      </c>
      <c r="B2118" s="74" t="s">
        <v>180</v>
      </c>
      <c r="C2118" s="43">
        <v>45613072</v>
      </c>
      <c r="D2118" s="529"/>
      <c r="E2118" s="60"/>
      <c r="F2118" s="43" t="s">
        <v>4977</v>
      </c>
      <c r="G2118" s="87">
        <v>42683</v>
      </c>
      <c r="H2118" s="55">
        <v>42683</v>
      </c>
      <c r="I2118" s="68">
        <v>305.63</v>
      </c>
      <c r="J2118" s="204">
        <v>305.88</v>
      </c>
      <c r="K2118" s="98"/>
      <c r="L2118" s="43" t="s">
        <v>5323</v>
      </c>
      <c r="M2118" s="59">
        <v>42695</v>
      </c>
      <c r="N2118" s="55">
        <v>42695</v>
      </c>
      <c r="O2118" s="313" t="s">
        <v>4978</v>
      </c>
      <c r="P2118" s="43"/>
      <c r="Q2118" s="43"/>
      <c r="R2118" s="43"/>
      <c r="S2118" s="43"/>
      <c r="T2118" s="43"/>
    </row>
    <row r="2119" spans="1:21" ht="15" hidden="1" customHeight="1" x14ac:dyDescent="0.25">
      <c r="A2119" s="74">
        <v>2104</v>
      </c>
      <c r="B2119" s="74" t="s">
        <v>39</v>
      </c>
      <c r="C2119" s="43" t="s">
        <v>4979</v>
      </c>
      <c r="D2119" s="529"/>
      <c r="E2119" s="60"/>
      <c r="F2119" s="43" t="s">
        <v>1715</v>
      </c>
      <c r="G2119" s="87">
        <v>42689</v>
      </c>
      <c r="H2119" s="55">
        <v>42689</v>
      </c>
      <c r="I2119" s="68">
        <v>237.44</v>
      </c>
      <c r="J2119" s="204">
        <v>284.94</v>
      </c>
      <c r="K2119" s="98"/>
      <c r="L2119" s="43" t="s">
        <v>5323</v>
      </c>
      <c r="M2119" s="59">
        <v>42699</v>
      </c>
      <c r="N2119" s="55">
        <v>42699</v>
      </c>
      <c r="O2119" s="313" t="s">
        <v>4980</v>
      </c>
      <c r="P2119" s="43"/>
      <c r="Q2119" s="43"/>
      <c r="R2119" s="43"/>
      <c r="S2119" s="43"/>
      <c r="T2119" s="43"/>
    </row>
    <row r="2120" spans="1:21" ht="15" hidden="1" customHeight="1" x14ac:dyDescent="0.25">
      <c r="A2120" s="74">
        <v>2105</v>
      </c>
      <c r="B2120" s="142" t="s">
        <v>4310</v>
      </c>
      <c r="C2120" s="62" t="s">
        <v>5240</v>
      </c>
      <c r="D2120" s="529" t="s">
        <v>4982</v>
      </c>
      <c r="E2120" s="60"/>
      <c r="F2120" s="43" t="s">
        <v>4981</v>
      </c>
      <c r="G2120" s="87">
        <v>42692</v>
      </c>
      <c r="H2120" s="55">
        <v>42692</v>
      </c>
      <c r="I2120" s="68">
        <v>966</v>
      </c>
      <c r="J2120" s="204">
        <v>980.4</v>
      </c>
      <c r="K2120" s="98"/>
      <c r="L2120" s="43" t="s">
        <v>727</v>
      </c>
      <c r="M2120" s="59" t="s">
        <v>634</v>
      </c>
      <c r="N2120" s="55">
        <v>42716</v>
      </c>
      <c r="O2120" s="313" t="s">
        <v>5241</v>
      </c>
      <c r="P2120" s="43"/>
      <c r="Q2120" s="43"/>
      <c r="R2120" s="43"/>
      <c r="S2120" s="43"/>
      <c r="T2120" s="43"/>
    </row>
    <row r="2121" spans="1:21" ht="30" hidden="1" customHeight="1" x14ac:dyDescent="0.25">
      <c r="A2121" s="74">
        <v>2106</v>
      </c>
      <c r="B2121" s="74" t="s">
        <v>36</v>
      </c>
      <c r="C2121" s="43" t="s">
        <v>4986</v>
      </c>
      <c r="D2121" s="529"/>
      <c r="E2121" s="60"/>
      <c r="F2121" s="43" t="s">
        <v>4987</v>
      </c>
      <c r="G2121" s="87">
        <v>42689</v>
      </c>
      <c r="H2121" s="55">
        <v>42689</v>
      </c>
      <c r="I2121" s="68">
        <v>80</v>
      </c>
      <c r="J2121" s="204">
        <v>96</v>
      </c>
      <c r="K2121" s="98"/>
      <c r="L2121" s="43" t="s">
        <v>5323</v>
      </c>
      <c r="M2121" s="59">
        <v>42729</v>
      </c>
      <c r="N2121" s="55">
        <v>42731</v>
      </c>
      <c r="O2121" s="313" t="s">
        <v>4988</v>
      </c>
      <c r="P2121" s="43"/>
      <c r="Q2121" s="43"/>
      <c r="R2121" s="43"/>
      <c r="S2121" s="43"/>
      <c r="T2121" s="43"/>
    </row>
    <row r="2122" spans="1:21" ht="30" hidden="1" customHeight="1" x14ac:dyDescent="0.25">
      <c r="A2122" s="74">
        <v>2107</v>
      </c>
      <c r="B2122" s="74" t="s">
        <v>4989</v>
      </c>
      <c r="C2122" s="43">
        <v>8348</v>
      </c>
      <c r="D2122" s="529" t="s">
        <v>4990</v>
      </c>
      <c r="E2122" s="60"/>
      <c r="F2122" s="43" t="s">
        <v>5157</v>
      </c>
      <c r="G2122" s="87">
        <v>42735</v>
      </c>
      <c r="H2122" s="55">
        <v>42735</v>
      </c>
      <c r="I2122" s="68">
        <v>224</v>
      </c>
      <c r="J2122" s="204">
        <f>224*1.2</f>
        <v>268.8</v>
      </c>
      <c r="K2122" s="98"/>
      <c r="L2122" s="43" t="s">
        <v>727</v>
      </c>
      <c r="M2122" s="59" t="s">
        <v>634</v>
      </c>
      <c r="N2122" s="55">
        <v>42719</v>
      </c>
      <c r="O2122" s="313" t="s">
        <v>5410</v>
      </c>
      <c r="P2122" s="43"/>
      <c r="Q2122" s="43"/>
      <c r="R2122" s="43"/>
      <c r="S2122" s="43"/>
      <c r="T2122" s="43"/>
    </row>
    <row r="2123" spans="1:21" ht="15" hidden="1" customHeight="1" x14ac:dyDescent="0.25">
      <c r="A2123" s="74">
        <v>2108</v>
      </c>
      <c r="B2123" s="74" t="s">
        <v>36</v>
      </c>
      <c r="C2123" s="43">
        <v>50940322</v>
      </c>
      <c r="D2123" s="529"/>
      <c r="E2123" s="60"/>
      <c r="F2123" s="43" t="s">
        <v>4991</v>
      </c>
      <c r="G2123" s="87">
        <v>42674</v>
      </c>
      <c r="H2123" s="55">
        <v>42674</v>
      </c>
      <c r="I2123" s="68">
        <v>2333.31</v>
      </c>
      <c r="J2123" s="204">
        <v>2793.27</v>
      </c>
      <c r="K2123" s="98"/>
      <c r="L2123" s="43" t="s">
        <v>601</v>
      </c>
      <c r="M2123" s="59">
        <v>42708</v>
      </c>
      <c r="N2123" s="55">
        <v>42710</v>
      </c>
      <c r="O2123" s="313" t="s">
        <v>4992</v>
      </c>
      <c r="P2123" s="43"/>
      <c r="Q2123" s="43"/>
      <c r="R2123" s="43"/>
      <c r="S2123" s="43"/>
      <c r="T2123" s="43"/>
    </row>
    <row r="2124" spans="1:21" ht="30" hidden="1" customHeight="1" x14ac:dyDescent="0.25">
      <c r="A2124" s="74">
        <v>2109</v>
      </c>
      <c r="B2124" s="74" t="s">
        <v>69</v>
      </c>
      <c r="C2124" s="43" t="s">
        <v>4993</v>
      </c>
      <c r="D2124" s="529"/>
      <c r="E2124" s="60"/>
      <c r="F2124" s="43" t="s">
        <v>4994</v>
      </c>
      <c r="G2124" s="87">
        <v>42696</v>
      </c>
      <c r="H2124" s="55">
        <v>42696</v>
      </c>
      <c r="I2124" s="68">
        <v>32.65</v>
      </c>
      <c r="J2124" s="204">
        <v>39.18</v>
      </c>
      <c r="K2124" s="98"/>
      <c r="L2124" s="43" t="s">
        <v>727</v>
      </c>
      <c r="M2124" s="59" t="s">
        <v>634</v>
      </c>
      <c r="N2124" s="55">
        <v>42697</v>
      </c>
      <c r="O2124" s="313" t="s">
        <v>4995</v>
      </c>
      <c r="P2124" s="43"/>
      <c r="Q2124" s="43"/>
      <c r="R2124" s="43"/>
      <c r="S2124" s="43"/>
      <c r="T2124" s="43"/>
    </row>
    <row r="2125" spans="1:21" ht="15" hidden="1" customHeight="1" x14ac:dyDescent="0.25">
      <c r="A2125" s="74">
        <v>2110</v>
      </c>
      <c r="B2125" s="74" t="s">
        <v>5417</v>
      </c>
      <c r="C2125" s="43" t="s">
        <v>4996</v>
      </c>
      <c r="D2125" s="529"/>
      <c r="E2125" s="60"/>
      <c r="F2125" s="43" t="s">
        <v>3394</v>
      </c>
      <c r="G2125" s="87">
        <v>42695</v>
      </c>
      <c r="H2125" s="55">
        <v>42695</v>
      </c>
      <c r="I2125" s="68">
        <v>380</v>
      </c>
      <c r="J2125" s="204">
        <v>456</v>
      </c>
      <c r="K2125" s="98"/>
      <c r="L2125" s="43" t="s">
        <v>727</v>
      </c>
      <c r="M2125" s="59">
        <v>42735</v>
      </c>
      <c r="N2125" s="55">
        <v>42770</v>
      </c>
      <c r="O2125" s="313" t="s">
        <v>5625</v>
      </c>
      <c r="P2125" s="43"/>
      <c r="Q2125" s="43"/>
      <c r="R2125" s="43"/>
      <c r="S2125" s="43"/>
      <c r="T2125" s="43" t="s">
        <v>1</v>
      </c>
    </row>
    <row r="2126" spans="1:21" ht="15" hidden="1" customHeight="1" x14ac:dyDescent="0.25">
      <c r="A2126" s="74">
        <v>2111</v>
      </c>
      <c r="B2126" s="74" t="s">
        <v>4204</v>
      </c>
      <c r="C2126" s="43">
        <v>160192</v>
      </c>
      <c r="D2126" s="529"/>
      <c r="E2126" s="60"/>
      <c r="F2126" s="43" t="s">
        <v>5384</v>
      </c>
      <c r="G2126" s="87">
        <v>42696</v>
      </c>
      <c r="H2126" s="55">
        <v>42696</v>
      </c>
      <c r="I2126" s="68">
        <v>510</v>
      </c>
      <c r="J2126" s="204">
        <v>538.04999999999995</v>
      </c>
      <c r="K2126" s="98"/>
      <c r="L2126" s="43" t="s">
        <v>727</v>
      </c>
      <c r="M2126" s="59" t="s">
        <v>25</v>
      </c>
      <c r="N2126" s="59">
        <v>42751</v>
      </c>
      <c r="O2126" s="313" t="s">
        <v>4997</v>
      </c>
      <c r="P2126" s="43"/>
      <c r="Q2126" s="43"/>
      <c r="R2126" s="43"/>
      <c r="S2126" s="43"/>
      <c r="T2126" s="43" t="s">
        <v>1</v>
      </c>
    </row>
    <row r="2127" spans="1:21" ht="30" hidden="1" customHeight="1" x14ac:dyDescent="0.25">
      <c r="A2127" s="74">
        <v>2112</v>
      </c>
      <c r="B2127" s="74" t="s">
        <v>4552</v>
      </c>
      <c r="C2127" s="43" t="s">
        <v>4998</v>
      </c>
      <c r="D2127" s="529"/>
      <c r="E2127" s="60"/>
      <c r="F2127" s="43" t="s">
        <v>4999</v>
      </c>
      <c r="G2127" s="87">
        <v>42675</v>
      </c>
      <c r="H2127" s="55">
        <v>42699</v>
      </c>
      <c r="I2127" s="68">
        <v>26260</v>
      </c>
      <c r="J2127" s="204">
        <v>26260</v>
      </c>
      <c r="K2127" s="98"/>
      <c r="L2127" s="43" t="s">
        <v>727</v>
      </c>
      <c r="M2127" s="59">
        <v>42704</v>
      </c>
      <c r="N2127" s="55">
        <v>42712</v>
      </c>
      <c r="O2127" s="313" t="s">
        <v>5000</v>
      </c>
      <c r="P2127" s="43"/>
      <c r="Q2127" s="43"/>
      <c r="R2127" s="43"/>
      <c r="S2127" s="43"/>
      <c r="T2127" s="43"/>
      <c r="U2127" s="66" t="s">
        <v>1</v>
      </c>
    </row>
    <row r="2128" spans="1:21" ht="45" hidden="1" customHeight="1" x14ac:dyDescent="0.25">
      <c r="A2128" s="74">
        <v>2113</v>
      </c>
      <c r="B2128" s="74" t="s">
        <v>2267</v>
      </c>
      <c r="C2128" s="43">
        <v>100517</v>
      </c>
      <c r="D2128" s="529"/>
      <c r="E2128" s="60"/>
      <c r="F2128" s="43" t="s">
        <v>5001</v>
      </c>
      <c r="G2128" s="87">
        <v>42695</v>
      </c>
      <c r="H2128" s="55">
        <v>42695</v>
      </c>
      <c r="I2128" s="68">
        <v>585.28</v>
      </c>
      <c r="J2128" s="204">
        <v>702.34</v>
      </c>
      <c r="K2128" s="98"/>
      <c r="L2128" s="43" t="s">
        <v>727</v>
      </c>
      <c r="M2128" s="59">
        <v>42725</v>
      </c>
      <c r="N2128" s="55">
        <v>42732</v>
      </c>
      <c r="O2128" s="313" t="s">
        <v>5002</v>
      </c>
      <c r="P2128" s="43"/>
      <c r="Q2128" s="43"/>
      <c r="R2128" s="43"/>
      <c r="S2128" s="43"/>
      <c r="T2128" s="43" t="s">
        <v>1</v>
      </c>
    </row>
    <row r="2129" spans="1:21" s="69" customFormat="1" ht="15" hidden="1" customHeight="1" x14ac:dyDescent="0.25">
      <c r="A2129" s="74">
        <v>2114</v>
      </c>
      <c r="B2129" s="74" t="s">
        <v>67</v>
      </c>
      <c r="C2129" s="43">
        <v>7000100303</v>
      </c>
      <c r="D2129" s="529" t="s">
        <v>5003</v>
      </c>
      <c r="E2129" s="60"/>
      <c r="F2129" s="43" t="s">
        <v>5007</v>
      </c>
      <c r="G2129" s="87">
        <v>42699</v>
      </c>
      <c r="H2129" s="55">
        <v>42699</v>
      </c>
      <c r="I2129" s="68">
        <v>1040.4000000000001</v>
      </c>
      <c r="J2129" s="204">
        <v>1248.48</v>
      </c>
      <c r="K2129" s="98"/>
      <c r="L2129" s="43" t="s">
        <v>727</v>
      </c>
      <c r="M2129" s="59">
        <v>42766</v>
      </c>
      <c r="N2129" s="55">
        <v>42770</v>
      </c>
      <c r="O2129" s="313" t="s">
        <v>5004</v>
      </c>
      <c r="P2129" s="43"/>
      <c r="Q2129" s="43"/>
      <c r="R2129" s="43"/>
      <c r="S2129" s="43"/>
      <c r="T2129" s="43" t="s">
        <v>1</v>
      </c>
      <c r="U2129" s="552"/>
    </row>
    <row r="2130" spans="1:21" ht="45" hidden="1" customHeight="1" x14ac:dyDescent="0.25">
      <c r="A2130" s="74">
        <v>2115</v>
      </c>
      <c r="B2130" s="74" t="s">
        <v>637</v>
      </c>
      <c r="C2130" s="43" t="s">
        <v>5005</v>
      </c>
      <c r="D2130" s="529"/>
      <c r="E2130" s="60"/>
      <c r="F2130" s="43" t="s">
        <v>5727</v>
      </c>
      <c r="G2130" s="87">
        <v>42698</v>
      </c>
      <c r="H2130" s="55">
        <v>42698</v>
      </c>
      <c r="I2130" s="68">
        <v>1022.4</v>
      </c>
      <c r="J2130" s="411">
        <v>1226.8800000000001</v>
      </c>
      <c r="K2130" s="98"/>
      <c r="L2130" s="43" t="s">
        <v>727</v>
      </c>
      <c r="M2130" s="59">
        <v>42730</v>
      </c>
      <c r="N2130" s="55">
        <v>42788</v>
      </c>
      <c r="O2130" s="313" t="s">
        <v>5012</v>
      </c>
      <c r="P2130" s="49">
        <v>1226.8800000000001</v>
      </c>
      <c r="Q2130" s="43"/>
      <c r="R2130" s="43"/>
      <c r="S2130" s="43"/>
      <c r="T2130" s="43"/>
    </row>
    <row r="2131" spans="1:21" ht="15" hidden="1" customHeight="1" x14ac:dyDescent="0.25">
      <c r="A2131" s="74">
        <v>2116</v>
      </c>
      <c r="B2131" s="74" t="s">
        <v>4672</v>
      </c>
      <c r="C2131" s="44">
        <v>42676</v>
      </c>
      <c r="D2131" s="529"/>
      <c r="E2131" s="60"/>
      <c r="F2131" s="43" t="s">
        <v>5010</v>
      </c>
      <c r="G2131" s="87">
        <v>42699</v>
      </c>
      <c r="H2131" s="55">
        <v>42699</v>
      </c>
      <c r="I2131" s="68">
        <v>500</v>
      </c>
      <c r="J2131" s="204">
        <v>500</v>
      </c>
      <c r="K2131" s="98"/>
      <c r="L2131" s="43" t="s">
        <v>727</v>
      </c>
      <c r="M2131" s="59">
        <v>42704</v>
      </c>
      <c r="N2131" s="55">
        <v>42732</v>
      </c>
      <c r="O2131" s="313" t="s">
        <v>5011</v>
      </c>
      <c r="P2131" s="43"/>
      <c r="Q2131" s="43"/>
      <c r="R2131" s="43"/>
      <c r="S2131" s="43"/>
      <c r="T2131" s="43" t="s">
        <v>1</v>
      </c>
    </row>
    <row r="2132" spans="1:21" ht="15" hidden="1" customHeight="1" x14ac:dyDescent="0.25">
      <c r="A2132" s="74">
        <v>2117</v>
      </c>
      <c r="B2132" s="74" t="s">
        <v>36</v>
      </c>
      <c r="C2132" s="43" t="s">
        <v>5231</v>
      </c>
      <c r="D2132" s="529"/>
      <c r="E2132" s="60"/>
      <c r="F2132" s="43" t="s">
        <v>5013</v>
      </c>
      <c r="G2132" s="87">
        <v>42705</v>
      </c>
      <c r="H2132" s="55">
        <v>42705</v>
      </c>
      <c r="I2132" s="68">
        <v>67.349999999999994</v>
      </c>
      <c r="J2132" s="204">
        <v>80.819999999999993</v>
      </c>
      <c r="K2132" s="98"/>
      <c r="L2132" s="43" t="s">
        <v>5323</v>
      </c>
      <c r="M2132" s="59">
        <v>42705</v>
      </c>
      <c r="N2132" s="55">
        <v>42705</v>
      </c>
      <c r="O2132" s="313" t="s">
        <v>5014</v>
      </c>
      <c r="P2132" s="43"/>
      <c r="Q2132" s="43"/>
      <c r="R2132" s="43"/>
      <c r="S2132" s="43"/>
      <c r="T2132" s="43"/>
    </row>
    <row r="2133" spans="1:21" s="69" customFormat="1" ht="15" hidden="1" customHeight="1" x14ac:dyDescent="0.25">
      <c r="A2133" s="74">
        <v>2118</v>
      </c>
      <c r="B2133" s="74" t="s">
        <v>448</v>
      </c>
      <c r="C2133" s="43">
        <v>56202024</v>
      </c>
      <c r="D2133" s="529"/>
      <c r="E2133" s="60"/>
      <c r="F2133" s="43" t="s">
        <v>5282</v>
      </c>
      <c r="G2133" s="87">
        <v>42697</v>
      </c>
      <c r="H2133" s="55">
        <v>42697</v>
      </c>
      <c r="I2133" s="68">
        <v>760.15</v>
      </c>
      <c r="J2133" s="204">
        <v>889.11</v>
      </c>
      <c r="K2133" s="98"/>
      <c r="L2133" s="48" t="s">
        <v>5323</v>
      </c>
      <c r="M2133" s="59">
        <v>42705</v>
      </c>
      <c r="N2133" s="55">
        <v>42709</v>
      </c>
      <c r="O2133" s="313" t="s">
        <v>5015</v>
      </c>
      <c r="P2133" s="43"/>
      <c r="Q2133" s="43"/>
      <c r="R2133" s="43"/>
      <c r="S2133" s="43"/>
      <c r="T2133" s="43"/>
      <c r="U2133" s="552"/>
    </row>
    <row r="2134" spans="1:21" ht="30" hidden="1" customHeight="1" x14ac:dyDescent="0.25">
      <c r="A2134" s="74">
        <v>2119</v>
      </c>
      <c r="B2134" s="74" t="s">
        <v>4319</v>
      </c>
      <c r="C2134" s="43" t="s">
        <v>5026</v>
      </c>
      <c r="D2134" s="529"/>
      <c r="E2134" s="60"/>
      <c r="F2134" s="43" t="s">
        <v>5027</v>
      </c>
      <c r="G2134" s="87">
        <v>42700</v>
      </c>
      <c r="H2134" s="55">
        <v>42700</v>
      </c>
      <c r="I2134" s="68">
        <v>1834</v>
      </c>
      <c r="J2134" s="204">
        <v>1834</v>
      </c>
      <c r="K2134" s="98"/>
      <c r="L2134" s="43" t="s">
        <v>727</v>
      </c>
      <c r="M2134" s="59" t="s">
        <v>25</v>
      </c>
      <c r="N2134" s="55">
        <v>42704</v>
      </c>
      <c r="O2134" s="313" t="s">
        <v>5028</v>
      </c>
      <c r="P2134" s="43"/>
      <c r="Q2134" s="43"/>
      <c r="R2134" s="43"/>
      <c r="S2134" s="43"/>
      <c r="T2134" s="43"/>
    </row>
    <row r="2135" spans="1:21" ht="15" hidden="1" customHeight="1" x14ac:dyDescent="0.25">
      <c r="A2135" s="74">
        <v>2120</v>
      </c>
      <c r="B2135" s="74" t="s">
        <v>3148</v>
      </c>
      <c r="C2135" s="43" t="s">
        <v>5016</v>
      </c>
      <c r="D2135" s="529"/>
      <c r="E2135" s="60"/>
      <c r="F2135" s="43" t="s">
        <v>5017</v>
      </c>
      <c r="G2135" s="87">
        <v>42685</v>
      </c>
      <c r="H2135" s="55">
        <v>42685</v>
      </c>
      <c r="I2135" s="68">
        <v>1200</v>
      </c>
      <c r="J2135" s="204">
        <v>1200</v>
      </c>
      <c r="K2135" s="98"/>
      <c r="L2135" s="43" t="s">
        <v>727</v>
      </c>
      <c r="M2135" s="59">
        <v>42704</v>
      </c>
      <c r="N2135" s="55">
        <v>42712</v>
      </c>
      <c r="O2135" s="313" t="s">
        <v>5018</v>
      </c>
      <c r="P2135" s="43"/>
      <c r="Q2135" s="43"/>
      <c r="R2135" s="43"/>
      <c r="S2135" s="43"/>
      <c r="T2135" s="43" t="s">
        <v>1</v>
      </c>
    </row>
    <row r="2136" spans="1:21" ht="30" hidden="1" customHeight="1" x14ac:dyDescent="0.25">
      <c r="A2136" s="74">
        <v>2121</v>
      </c>
      <c r="B2136" s="74" t="s">
        <v>26</v>
      </c>
      <c r="C2136" s="146" t="s">
        <v>5291</v>
      </c>
      <c r="D2136" s="529"/>
      <c r="E2136" s="60"/>
      <c r="F2136" s="146" t="s">
        <v>5029</v>
      </c>
      <c r="G2136" s="87">
        <v>42704</v>
      </c>
      <c r="H2136" s="55">
        <v>42704</v>
      </c>
      <c r="I2136" s="68">
        <v>1281.79</v>
      </c>
      <c r="J2136" s="204">
        <v>1281.79</v>
      </c>
      <c r="K2136" s="98"/>
      <c r="L2136" s="43" t="s">
        <v>727</v>
      </c>
      <c r="M2136" s="59">
        <v>42714</v>
      </c>
      <c r="N2136" s="55">
        <v>42727</v>
      </c>
      <c r="O2136" s="313" t="s">
        <v>5019</v>
      </c>
      <c r="P2136" s="43"/>
      <c r="Q2136" s="43"/>
      <c r="R2136" s="43"/>
      <c r="S2136" s="43"/>
      <c r="T2136" s="43"/>
    </row>
    <row r="2137" spans="1:21" ht="45" hidden="1" customHeight="1" x14ac:dyDescent="0.25">
      <c r="A2137" s="74">
        <v>2122</v>
      </c>
      <c r="B2137" s="74" t="s">
        <v>1229</v>
      </c>
      <c r="C2137" s="43" t="s">
        <v>5020</v>
      </c>
      <c r="D2137" s="529" t="s">
        <v>5030</v>
      </c>
      <c r="E2137" s="60"/>
      <c r="F2137" s="43" t="s">
        <v>5031</v>
      </c>
      <c r="G2137" s="87">
        <v>42699</v>
      </c>
      <c r="H2137" s="55">
        <v>42699</v>
      </c>
      <c r="I2137" s="68">
        <v>578.88</v>
      </c>
      <c r="J2137" s="204">
        <v>694.66</v>
      </c>
      <c r="K2137" s="98"/>
      <c r="L2137" s="43" t="s">
        <v>727</v>
      </c>
      <c r="M2137" s="59" t="s">
        <v>1241</v>
      </c>
      <c r="N2137" s="55">
        <v>42732</v>
      </c>
      <c r="O2137" s="313" t="s">
        <v>5021</v>
      </c>
      <c r="P2137" s="43"/>
      <c r="Q2137" s="43"/>
      <c r="R2137" s="43"/>
      <c r="S2137" s="43"/>
      <c r="T2137" s="43" t="s">
        <v>1</v>
      </c>
    </row>
    <row r="2138" spans="1:21" ht="45" hidden="1" customHeight="1" x14ac:dyDescent="0.25">
      <c r="A2138" s="74">
        <v>2123</v>
      </c>
      <c r="B2138" s="74" t="s">
        <v>1109</v>
      </c>
      <c r="C2138" s="43">
        <v>16988427</v>
      </c>
      <c r="D2138" s="529"/>
      <c r="E2138" s="60"/>
      <c r="F2138" s="43" t="s">
        <v>5432</v>
      </c>
      <c r="G2138" s="87">
        <v>42696</v>
      </c>
      <c r="H2138" s="55">
        <v>42696</v>
      </c>
      <c r="I2138" s="68">
        <v>270</v>
      </c>
      <c r="J2138" s="204">
        <v>324</v>
      </c>
      <c r="K2138" s="98"/>
      <c r="L2138" s="43" t="s">
        <v>727</v>
      </c>
      <c r="M2138" s="59">
        <v>42726</v>
      </c>
      <c r="N2138" s="59">
        <v>42751</v>
      </c>
      <c r="O2138" s="313" t="s">
        <v>5022</v>
      </c>
      <c r="P2138" s="43"/>
      <c r="Q2138" s="43"/>
      <c r="R2138" s="43"/>
      <c r="S2138" s="43"/>
      <c r="T2138" s="43" t="s">
        <v>1</v>
      </c>
    </row>
    <row r="2139" spans="1:21" ht="15" hidden="1" customHeight="1" x14ac:dyDescent="0.25">
      <c r="A2139" s="74">
        <v>2124</v>
      </c>
      <c r="B2139" s="74" t="s">
        <v>67</v>
      </c>
      <c r="C2139" s="43">
        <v>7000100725</v>
      </c>
      <c r="D2139" s="529" t="s">
        <v>5023</v>
      </c>
      <c r="E2139" s="60"/>
      <c r="F2139" s="43" t="s">
        <v>5024</v>
      </c>
      <c r="G2139" s="87">
        <v>42702</v>
      </c>
      <c r="H2139" s="55">
        <v>42702</v>
      </c>
      <c r="I2139" s="68">
        <v>380.56</v>
      </c>
      <c r="J2139" s="204">
        <v>456.67</v>
      </c>
      <c r="K2139" s="98"/>
      <c r="L2139" s="43" t="s">
        <v>727</v>
      </c>
      <c r="M2139" s="59">
        <v>42766</v>
      </c>
      <c r="N2139" s="55">
        <v>42770</v>
      </c>
      <c r="O2139" s="313" t="s">
        <v>5025</v>
      </c>
      <c r="P2139" s="43"/>
      <c r="Q2139" s="43"/>
      <c r="R2139" s="43"/>
      <c r="S2139" s="43"/>
      <c r="T2139" s="43" t="s">
        <v>1</v>
      </c>
    </row>
    <row r="2140" spans="1:21" ht="30" hidden="1" customHeight="1" x14ac:dyDescent="0.25">
      <c r="A2140" s="74">
        <v>2125</v>
      </c>
      <c r="B2140" s="74" t="s">
        <v>1442</v>
      </c>
      <c r="C2140" s="43">
        <v>160702404</v>
      </c>
      <c r="D2140" s="529"/>
      <c r="E2140" s="60"/>
      <c r="F2140" s="43" t="s">
        <v>5032</v>
      </c>
      <c r="G2140" s="87">
        <v>42582</v>
      </c>
      <c r="H2140" s="55">
        <v>42582</v>
      </c>
      <c r="I2140" s="68">
        <v>17616.580000000002</v>
      </c>
      <c r="J2140" s="204">
        <v>17616.580000000002</v>
      </c>
      <c r="K2140" s="98"/>
      <c r="L2140" s="43" t="s">
        <v>727</v>
      </c>
      <c r="M2140" s="59">
        <v>42643</v>
      </c>
      <c r="N2140" s="55">
        <v>42421</v>
      </c>
      <c r="O2140" s="313" t="s">
        <v>5033</v>
      </c>
      <c r="P2140" s="43"/>
      <c r="Q2140" s="43"/>
      <c r="R2140" s="43"/>
      <c r="S2140" s="43"/>
      <c r="T2140" s="43"/>
      <c r="U2140" s="66" t="s">
        <v>1</v>
      </c>
    </row>
    <row r="2141" spans="1:21" ht="30" hidden="1" customHeight="1" x14ac:dyDescent="0.25">
      <c r="A2141" s="74">
        <v>2126</v>
      </c>
      <c r="B2141" s="74" t="s">
        <v>1442</v>
      </c>
      <c r="C2141" s="43">
        <v>160802413</v>
      </c>
      <c r="D2141" s="529"/>
      <c r="E2141" s="60"/>
      <c r="F2141" s="43" t="s">
        <v>5035</v>
      </c>
      <c r="G2141" s="87">
        <v>42613</v>
      </c>
      <c r="H2141" s="55">
        <v>42613</v>
      </c>
      <c r="I2141" s="68">
        <v>8019.7</v>
      </c>
      <c r="J2141" s="204">
        <v>8019.7</v>
      </c>
      <c r="K2141" s="98"/>
      <c r="L2141" s="43" t="s">
        <v>727</v>
      </c>
      <c r="M2141" s="59">
        <v>42674</v>
      </c>
      <c r="N2141" s="55">
        <v>42725</v>
      </c>
      <c r="O2141" s="313" t="s">
        <v>5034</v>
      </c>
      <c r="P2141" s="43"/>
      <c r="Q2141" s="43"/>
      <c r="R2141" s="43"/>
      <c r="S2141" s="43"/>
      <c r="T2141" s="43"/>
      <c r="U2141" s="66" t="s">
        <v>1</v>
      </c>
    </row>
    <row r="2142" spans="1:21" ht="30" hidden="1" customHeight="1" x14ac:dyDescent="0.25">
      <c r="A2142" s="74">
        <v>2127</v>
      </c>
      <c r="B2142" s="74" t="s">
        <v>1442</v>
      </c>
      <c r="C2142" s="43">
        <v>160802427</v>
      </c>
      <c r="D2142" s="529"/>
      <c r="E2142" s="60"/>
      <c r="F2142" s="43" t="s">
        <v>5036</v>
      </c>
      <c r="G2142" s="87">
        <v>42613</v>
      </c>
      <c r="H2142" s="55">
        <v>42613</v>
      </c>
      <c r="I2142" s="68">
        <v>1625</v>
      </c>
      <c r="J2142" s="204">
        <v>1625</v>
      </c>
      <c r="K2142" s="98"/>
      <c r="L2142" s="43" t="s">
        <v>727</v>
      </c>
      <c r="M2142" s="59">
        <v>42674</v>
      </c>
      <c r="N2142" s="55">
        <v>42635</v>
      </c>
      <c r="O2142" s="313" t="s">
        <v>5037</v>
      </c>
      <c r="P2142" s="43"/>
      <c r="Q2142" s="43"/>
      <c r="R2142" s="43"/>
      <c r="S2142" s="43"/>
      <c r="T2142" s="43"/>
      <c r="U2142" s="66" t="s">
        <v>1</v>
      </c>
    </row>
    <row r="2143" spans="1:21" ht="30" hidden="1" customHeight="1" x14ac:dyDescent="0.25">
      <c r="A2143" s="74">
        <v>2128</v>
      </c>
      <c r="B2143" s="74" t="s">
        <v>1442</v>
      </c>
      <c r="C2143" s="43">
        <v>160902492</v>
      </c>
      <c r="D2143" s="529"/>
      <c r="E2143" s="60"/>
      <c r="F2143" s="43" t="s">
        <v>5038</v>
      </c>
      <c r="G2143" s="87">
        <v>42643</v>
      </c>
      <c r="H2143" s="55">
        <v>42643</v>
      </c>
      <c r="I2143" s="68">
        <v>19450.599999999999</v>
      </c>
      <c r="J2143" s="204">
        <v>19450.599999999999</v>
      </c>
      <c r="K2143" s="98"/>
      <c r="L2143" s="43" t="s">
        <v>727</v>
      </c>
      <c r="M2143" s="59">
        <v>42704</v>
      </c>
      <c r="N2143" s="55">
        <v>42793</v>
      </c>
      <c r="O2143" s="313" t="s">
        <v>5039</v>
      </c>
      <c r="P2143" s="43"/>
      <c r="Q2143" s="43"/>
      <c r="R2143" s="43"/>
      <c r="S2143" s="43"/>
      <c r="T2143" s="43"/>
      <c r="U2143" s="66" t="s">
        <v>1</v>
      </c>
    </row>
    <row r="2144" spans="1:21" ht="30" hidden="1" customHeight="1" x14ac:dyDescent="0.25">
      <c r="A2144" s="74">
        <v>2129</v>
      </c>
      <c r="B2144" s="74" t="s">
        <v>4953</v>
      </c>
      <c r="C2144" s="43" t="s">
        <v>5040</v>
      </c>
      <c r="D2144" s="529"/>
      <c r="E2144" s="60"/>
      <c r="F2144" s="43" t="s">
        <v>5041</v>
      </c>
      <c r="G2144" s="87">
        <v>42705</v>
      </c>
      <c r="H2144" s="55">
        <v>42705</v>
      </c>
      <c r="I2144" s="68">
        <v>584.69000000000005</v>
      </c>
      <c r="J2144" s="204">
        <v>674.87</v>
      </c>
      <c r="K2144" s="98"/>
      <c r="L2144" s="43" t="s">
        <v>5323</v>
      </c>
      <c r="M2144" s="59">
        <v>42705</v>
      </c>
      <c r="N2144" s="55">
        <v>42705</v>
      </c>
      <c r="O2144" s="313" t="s">
        <v>5042</v>
      </c>
      <c r="P2144" s="43"/>
      <c r="Q2144" s="43"/>
      <c r="R2144" s="43"/>
      <c r="S2144" s="43"/>
      <c r="T2144" s="43"/>
    </row>
    <row r="2145" spans="1:21" ht="30" hidden="1" customHeight="1" x14ac:dyDescent="0.25">
      <c r="A2145" s="74">
        <v>2130</v>
      </c>
      <c r="B2145" s="74" t="s">
        <v>59</v>
      </c>
      <c r="C2145" s="43">
        <v>5810332346</v>
      </c>
      <c r="D2145" s="529" t="s">
        <v>5043</v>
      </c>
      <c r="E2145" s="60"/>
      <c r="F2145" s="43" t="s">
        <v>5044</v>
      </c>
      <c r="G2145" s="87">
        <v>42704</v>
      </c>
      <c r="H2145" s="55">
        <v>42704</v>
      </c>
      <c r="I2145" s="68">
        <v>281.32</v>
      </c>
      <c r="J2145" s="204">
        <v>337.58</v>
      </c>
      <c r="K2145" s="98"/>
      <c r="L2145" s="43" t="s">
        <v>727</v>
      </c>
      <c r="M2145" s="59">
        <v>42735</v>
      </c>
      <c r="N2145" s="55">
        <v>42770</v>
      </c>
      <c r="O2145" s="313" t="s">
        <v>5045</v>
      </c>
      <c r="P2145" s="43"/>
      <c r="Q2145" s="43"/>
      <c r="R2145" s="43"/>
      <c r="S2145" s="43"/>
      <c r="T2145" s="43"/>
    </row>
    <row r="2146" spans="1:21" ht="15" hidden="1" customHeight="1" x14ac:dyDescent="0.25">
      <c r="A2146" s="74">
        <v>2131</v>
      </c>
      <c r="B2146" s="74" t="s">
        <v>427</v>
      </c>
      <c r="C2146" s="43" t="s">
        <v>5046</v>
      </c>
      <c r="D2146" s="529"/>
      <c r="E2146" s="60"/>
      <c r="F2146" s="43" t="s">
        <v>5047</v>
      </c>
      <c r="G2146" s="87">
        <v>42704</v>
      </c>
      <c r="H2146" s="55">
        <v>42704</v>
      </c>
      <c r="I2146" s="68">
        <v>147</v>
      </c>
      <c r="J2146" s="204">
        <v>176.4</v>
      </c>
      <c r="K2146" s="98"/>
      <c r="L2146" s="43" t="s">
        <v>727</v>
      </c>
      <c r="M2146" s="59">
        <v>42734</v>
      </c>
      <c r="N2146" s="55">
        <v>42770</v>
      </c>
      <c r="O2146" s="313" t="s">
        <v>5048</v>
      </c>
      <c r="P2146" s="43"/>
      <c r="Q2146" s="43"/>
      <c r="R2146" s="43"/>
      <c r="S2146" s="43"/>
      <c r="T2146" s="43"/>
    </row>
    <row r="2147" spans="1:21" ht="45" hidden="1" customHeight="1" x14ac:dyDescent="0.25">
      <c r="A2147" s="74">
        <v>2132</v>
      </c>
      <c r="B2147" s="74" t="s">
        <v>1160</v>
      </c>
      <c r="C2147" s="43">
        <v>10051063622</v>
      </c>
      <c r="D2147" s="529"/>
      <c r="E2147" s="60"/>
      <c r="F2147" s="43" t="s">
        <v>5052</v>
      </c>
      <c r="G2147" s="87">
        <v>42699</v>
      </c>
      <c r="H2147" s="55">
        <v>42699</v>
      </c>
      <c r="I2147" s="68">
        <v>3677.35</v>
      </c>
      <c r="J2147" s="204">
        <v>4326.7700000000004</v>
      </c>
      <c r="K2147" s="98"/>
      <c r="L2147" s="43" t="s">
        <v>34</v>
      </c>
      <c r="M2147" s="59" t="s">
        <v>5053</v>
      </c>
      <c r="N2147" s="55" t="s">
        <v>20</v>
      </c>
      <c r="O2147" s="313" t="s">
        <v>5054</v>
      </c>
      <c r="P2147" s="43"/>
      <c r="Q2147" s="43"/>
      <c r="R2147" s="43"/>
      <c r="S2147" s="43"/>
      <c r="T2147" s="43"/>
    </row>
    <row r="2148" spans="1:21" ht="15" hidden="1" customHeight="1" x14ac:dyDescent="0.25">
      <c r="A2148" s="74">
        <v>2133</v>
      </c>
      <c r="B2148" s="74" t="s">
        <v>3361</v>
      </c>
      <c r="C2148" s="43" t="s">
        <v>5055</v>
      </c>
      <c r="D2148" s="529"/>
      <c r="E2148" s="60"/>
      <c r="F2148" s="43" t="s">
        <v>5056</v>
      </c>
      <c r="G2148" s="87">
        <v>42703</v>
      </c>
      <c r="H2148" s="55">
        <v>42703</v>
      </c>
      <c r="I2148" s="68">
        <v>22.9</v>
      </c>
      <c r="J2148" s="204">
        <v>27.48</v>
      </c>
      <c r="K2148" s="98"/>
      <c r="L2148" s="43" t="s">
        <v>5323</v>
      </c>
      <c r="M2148" s="59">
        <v>42712</v>
      </c>
      <c r="N2148" s="55">
        <v>42716</v>
      </c>
      <c r="O2148" s="313" t="s">
        <v>5057</v>
      </c>
      <c r="P2148" s="43"/>
      <c r="Q2148" s="43"/>
      <c r="R2148" s="43"/>
      <c r="S2148" s="43"/>
      <c r="T2148" s="43"/>
    </row>
    <row r="2149" spans="1:21" ht="30" hidden="1" customHeight="1" x14ac:dyDescent="0.25">
      <c r="A2149" s="74">
        <v>2134</v>
      </c>
      <c r="B2149" s="74" t="s">
        <v>4429</v>
      </c>
      <c r="C2149" s="43">
        <v>75400325</v>
      </c>
      <c r="D2149" s="529"/>
      <c r="E2149" s="60"/>
      <c r="F2149" s="43" t="s">
        <v>5058</v>
      </c>
      <c r="G2149" s="87">
        <v>42704</v>
      </c>
      <c r="H2149" s="55">
        <v>42704</v>
      </c>
      <c r="I2149" s="68">
        <v>9259.9</v>
      </c>
      <c r="J2149" s="204">
        <v>11111.88</v>
      </c>
      <c r="K2149" s="98"/>
      <c r="L2149" s="43" t="s">
        <v>727</v>
      </c>
      <c r="M2149" s="59">
        <v>42750</v>
      </c>
      <c r="N2149" s="59">
        <v>42751</v>
      </c>
      <c r="O2149" s="313" t="s">
        <v>5059</v>
      </c>
      <c r="P2149" s="43"/>
      <c r="Q2149" s="43"/>
      <c r="R2149" s="43"/>
      <c r="S2149" s="43"/>
      <c r="T2149" s="43" t="s">
        <v>1</v>
      </c>
    </row>
    <row r="2150" spans="1:21" ht="45" hidden="1" customHeight="1" x14ac:dyDescent="0.25">
      <c r="A2150" s="74">
        <v>2135</v>
      </c>
      <c r="B2150" s="74" t="s">
        <v>98</v>
      </c>
      <c r="C2150" s="43">
        <v>170</v>
      </c>
      <c r="D2150" s="529"/>
      <c r="E2150" s="60"/>
      <c r="F2150" s="43" t="s">
        <v>5065</v>
      </c>
      <c r="G2150" s="87">
        <v>42706</v>
      </c>
      <c r="H2150" s="55">
        <v>42706</v>
      </c>
      <c r="I2150" s="68">
        <v>15599.75</v>
      </c>
      <c r="J2150" s="411">
        <v>18718.29</v>
      </c>
      <c r="K2150" s="98">
        <v>17814.580000000002</v>
      </c>
      <c r="L2150" s="43" t="s">
        <v>727</v>
      </c>
      <c r="M2150" s="59">
        <v>42719</v>
      </c>
      <c r="N2150" s="59">
        <v>42751</v>
      </c>
      <c r="O2150" s="313" t="s">
        <v>5066</v>
      </c>
      <c r="P2150" s="43"/>
      <c r="Q2150" s="43"/>
      <c r="R2150" s="43"/>
      <c r="S2150" s="43"/>
      <c r="T2150" s="43"/>
    </row>
    <row r="2151" spans="1:21" ht="30" hidden="1" customHeight="1" x14ac:dyDescent="0.25">
      <c r="A2151" s="751">
        <v>2136</v>
      </c>
      <c r="B2151" s="751" t="s">
        <v>2847</v>
      </c>
      <c r="C2151" s="752" t="s">
        <v>5067</v>
      </c>
      <c r="D2151" s="753"/>
      <c r="E2151" s="754"/>
      <c r="F2151" s="752" t="s">
        <v>5068</v>
      </c>
      <c r="G2151" s="755">
        <v>42709</v>
      </c>
      <c r="H2151" s="756">
        <v>42709</v>
      </c>
      <c r="I2151" s="757">
        <v>3120</v>
      </c>
      <c r="J2151" s="758">
        <v>3120</v>
      </c>
      <c r="K2151" s="759"/>
      <c r="L2151" s="752" t="s">
        <v>28</v>
      </c>
      <c r="M2151" s="760">
        <v>42719</v>
      </c>
      <c r="N2151" s="756"/>
      <c r="O2151" s="761" t="s">
        <v>5069</v>
      </c>
      <c r="P2151" s="752"/>
      <c r="Q2151" s="752"/>
      <c r="R2151" s="752"/>
      <c r="S2151" s="752"/>
      <c r="T2151" s="752" t="s">
        <v>1</v>
      </c>
    </row>
    <row r="2152" spans="1:21" ht="15" hidden="1" customHeight="1" x14ac:dyDescent="0.25">
      <c r="A2152" s="74">
        <v>2137</v>
      </c>
      <c r="B2152" s="74" t="s">
        <v>1670</v>
      </c>
      <c r="C2152" s="43" t="s">
        <v>5070</v>
      </c>
      <c r="D2152" s="529"/>
      <c r="E2152" s="60"/>
      <c r="F2152" s="43" t="s">
        <v>5071</v>
      </c>
      <c r="G2152" s="87">
        <v>42711</v>
      </c>
      <c r="H2152" s="55">
        <v>42711</v>
      </c>
      <c r="I2152" s="68">
        <v>250</v>
      </c>
      <c r="J2152" s="204">
        <v>250</v>
      </c>
      <c r="K2152" s="98"/>
      <c r="L2152" s="43" t="s">
        <v>727</v>
      </c>
      <c r="M2152" s="59">
        <v>42735</v>
      </c>
      <c r="N2152" s="55">
        <v>42727</v>
      </c>
      <c r="O2152" s="313" t="s">
        <v>5072</v>
      </c>
      <c r="P2152" s="43"/>
      <c r="Q2152" s="43"/>
      <c r="R2152" s="43"/>
      <c r="S2152" s="43"/>
      <c r="T2152" s="43" t="s">
        <v>1</v>
      </c>
    </row>
    <row r="2153" spans="1:21" ht="15" hidden="1" customHeight="1" x14ac:dyDescent="0.25">
      <c r="A2153" s="74">
        <v>2138</v>
      </c>
      <c r="B2153" s="74" t="s">
        <v>427</v>
      </c>
      <c r="C2153" s="43" t="s">
        <v>5073</v>
      </c>
      <c r="D2153" s="529"/>
      <c r="E2153" s="60"/>
      <c r="F2153" s="43" t="s">
        <v>5074</v>
      </c>
      <c r="G2153" s="87">
        <v>42582</v>
      </c>
      <c r="H2153" s="55">
        <v>42582</v>
      </c>
      <c r="I2153" s="68">
        <v>60</v>
      </c>
      <c r="J2153" s="204">
        <v>72</v>
      </c>
      <c r="K2153" s="98"/>
      <c r="L2153" s="43" t="s">
        <v>727</v>
      </c>
      <c r="M2153" s="59">
        <v>42582</v>
      </c>
      <c r="N2153" s="55">
        <v>42712</v>
      </c>
      <c r="O2153" s="313" t="s">
        <v>5075</v>
      </c>
      <c r="P2153" s="43"/>
      <c r="Q2153" s="43"/>
      <c r="R2153" s="43"/>
      <c r="S2153" s="43"/>
      <c r="T2153" s="43"/>
    </row>
    <row r="2154" spans="1:21" ht="15" hidden="1" customHeight="1" x14ac:dyDescent="0.25">
      <c r="A2154" s="74">
        <v>2139</v>
      </c>
      <c r="B2154" s="74" t="s">
        <v>39</v>
      </c>
      <c r="C2154" s="43" t="s">
        <v>5076</v>
      </c>
      <c r="D2154" s="529"/>
      <c r="E2154" s="60"/>
      <c r="F2154" s="43" t="s">
        <v>1715</v>
      </c>
      <c r="G2154" s="87">
        <v>42704</v>
      </c>
      <c r="H2154" s="55">
        <v>42704</v>
      </c>
      <c r="I2154" s="68">
        <v>282.29000000000002</v>
      </c>
      <c r="J2154" s="204">
        <v>338.74</v>
      </c>
      <c r="K2154" s="98"/>
      <c r="L2154" s="43" t="s">
        <v>5323</v>
      </c>
      <c r="M2154" s="59">
        <v>42714</v>
      </c>
      <c r="N2154" s="55">
        <v>42716</v>
      </c>
      <c r="O2154" s="313" t="s">
        <v>5077</v>
      </c>
      <c r="P2154" s="43"/>
      <c r="Q2154" s="43"/>
      <c r="R2154" s="43"/>
      <c r="S2154" s="43"/>
      <c r="T2154" s="43"/>
    </row>
    <row r="2155" spans="1:21" ht="30" hidden="1" customHeight="1" x14ac:dyDescent="0.25">
      <c r="A2155" s="74">
        <v>2140</v>
      </c>
      <c r="B2155" s="74" t="s">
        <v>1442</v>
      </c>
      <c r="C2155" s="43">
        <v>161002589</v>
      </c>
      <c r="D2155" s="529"/>
      <c r="E2155" s="60"/>
      <c r="F2155" s="43" t="s">
        <v>5080</v>
      </c>
      <c r="G2155" s="87">
        <v>42674</v>
      </c>
      <c r="H2155" s="55">
        <v>42674</v>
      </c>
      <c r="I2155" s="68">
        <v>21351.52</v>
      </c>
      <c r="J2155" s="204">
        <v>21351.52</v>
      </c>
      <c r="K2155" s="98"/>
      <c r="L2155" s="43" t="s">
        <v>727</v>
      </c>
      <c r="M2155" s="59">
        <v>42735</v>
      </c>
      <c r="N2155" s="55">
        <v>42752</v>
      </c>
      <c r="O2155" s="313" t="s">
        <v>5081</v>
      </c>
      <c r="P2155" s="43"/>
      <c r="Q2155" s="43"/>
      <c r="R2155" s="43"/>
      <c r="S2155" s="43"/>
      <c r="T2155" s="43"/>
      <c r="U2155" s="66" t="s">
        <v>1</v>
      </c>
    </row>
    <row r="2156" spans="1:21" ht="30" hidden="1" customHeight="1" x14ac:dyDescent="0.25">
      <c r="A2156" s="74">
        <v>2141</v>
      </c>
      <c r="B2156" s="74" t="s">
        <v>1442</v>
      </c>
      <c r="C2156" s="43">
        <v>161102635</v>
      </c>
      <c r="D2156" s="529"/>
      <c r="E2156" s="60"/>
      <c r="F2156" s="43" t="s">
        <v>5078</v>
      </c>
      <c r="G2156" s="87">
        <v>42704</v>
      </c>
      <c r="H2156" s="55">
        <v>42704</v>
      </c>
      <c r="I2156" s="68">
        <v>18741.599999999999</v>
      </c>
      <c r="J2156" s="204">
        <v>18741.599999999999</v>
      </c>
      <c r="K2156" s="98"/>
      <c r="L2156" s="43" t="s">
        <v>727</v>
      </c>
      <c r="M2156" s="59">
        <v>42765</v>
      </c>
      <c r="N2156" s="55">
        <v>42753</v>
      </c>
      <c r="O2156" s="313" t="s">
        <v>5079</v>
      </c>
      <c r="P2156" s="43"/>
      <c r="Q2156" s="43"/>
      <c r="R2156" s="43"/>
      <c r="S2156" s="43"/>
      <c r="T2156" s="43"/>
      <c r="U2156" s="66" t="s">
        <v>1</v>
      </c>
    </row>
    <row r="2157" spans="1:21" ht="15" hidden="1" customHeight="1" x14ac:dyDescent="0.25">
      <c r="A2157" s="74">
        <v>2142</v>
      </c>
      <c r="B2157" s="74" t="s">
        <v>1321</v>
      </c>
      <c r="C2157" s="43">
        <v>16</v>
      </c>
      <c r="D2157" s="529"/>
      <c r="E2157" s="60"/>
      <c r="F2157" s="43" t="s">
        <v>5082</v>
      </c>
      <c r="G2157" s="87">
        <v>42709</v>
      </c>
      <c r="H2157" s="55">
        <v>42709</v>
      </c>
      <c r="I2157" s="68">
        <v>540</v>
      </c>
      <c r="J2157" s="204">
        <v>540</v>
      </c>
      <c r="K2157" s="98"/>
      <c r="L2157" s="43" t="s">
        <v>727</v>
      </c>
      <c r="M2157" s="59">
        <v>42719</v>
      </c>
      <c r="N2157" s="55">
        <v>42727</v>
      </c>
      <c r="O2157" s="313" t="s">
        <v>5271</v>
      </c>
      <c r="P2157" s="43"/>
      <c r="Q2157" s="43"/>
      <c r="R2157" s="43"/>
      <c r="S2157" s="43"/>
      <c r="T2157" s="43" t="s">
        <v>1</v>
      </c>
    </row>
    <row r="2158" spans="1:21" ht="15" hidden="1" customHeight="1" x14ac:dyDescent="0.25">
      <c r="A2158" s="74">
        <v>2143</v>
      </c>
      <c r="B2158" s="74" t="s">
        <v>112</v>
      </c>
      <c r="C2158" s="43">
        <v>78</v>
      </c>
      <c r="D2158" s="529"/>
      <c r="E2158" s="60"/>
      <c r="F2158" s="43" t="s">
        <v>5083</v>
      </c>
      <c r="G2158" s="87">
        <v>42703</v>
      </c>
      <c r="H2158" s="55">
        <v>42703</v>
      </c>
      <c r="I2158" s="68">
        <v>1320</v>
      </c>
      <c r="J2158" s="204">
        <v>1320</v>
      </c>
      <c r="K2158" s="98"/>
      <c r="L2158" s="43" t="s">
        <v>727</v>
      </c>
      <c r="M2158" s="59">
        <v>42719</v>
      </c>
      <c r="N2158" s="55">
        <v>42725</v>
      </c>
      <c r="O2158" s="313" t="s">
        <v>5084</v>
      </c>
      <c r="P2158" s="43"/>
      <c r="Q2158" s="43"/>
      <c r="R2158" s="43"/>
      <c r="S2158" s="43"/>
      <c r="T2158" s="43" t="s">
        <v>1</v>
      </c>
    </row>
    <row r="2159" spans="1:21" ht="30" hidden="1" customHeight="1" x14ac:dyDescent="0.25">
      <c r="A2159" s="74">
        <v>2144</v>
      </c>
      <c r="B2159" s="74" t="s">
        <v>4451</v>
      </c>
      <c r="C2159" s="43" t="s">
        <v>5264</v>
      </c>
      <c r="D2159" s="529"/>
      <c r="E2159" s="60"/>
      <c r="F2159" s="43" t="s">
        <v>5085</v>
      </c>
      <c r="G2159" s="87">
        <v>42705</v>
      </c>
      <c r="H2159" s="55">
        <v>42705</v>
      </c>
      <c r="I2159" s="68">
        <v>503.5</v>
      </c>
      <c r="J2159" s="204">
        <v>503.5</v>
      </c>
      <c r="K2159" s="98"/>
      <c r="L2159" s="43" t="s">
        <v>5323</v>
      </c>
      <c r="M2159" s="59">
        <v>42733</v>
      </c>
      <c r="N2159" s="55">
        <v>42733</v>
      </c>
      <c r="O2159" s="313" t="s">
        <v>5086</v>
      </c>
      <c r="P2159" s="43"/>
      <c r="Q2159" s="43"/>
      <c r="R2159" s="43"/>
      <c r="S2159" s="43"/>
      <c r="T2159" s="43"/>
    </row>
    <row r="2160" spans="1:21" ht="15" hidden="1" customHeight="1" x14ac:dyDescent="0.25">
      <c r="A2160" s="74">
        <v>2145</v>
      </c>
      <c r="B2160" s="74" t="s">
        <v>144</v>
      </c>
      <c r="C2160" s="43" t="s">
        <v>5273</v>
      </c>
      <c r="D2160" s="529"/>
      <c r="E2160" s="60"/>
      <c r="F2160" s="43" t="s">
        <v>5089</v>
      </c>
      <c r="G2160" s="87">
        <v>42728</v>
      </c>
      <c r="H2160" s="55">
        <v>42728</v>
      </c>
      <c r="I2160" s="68">
        <v>5880</v>
      </c>
      <c r="J2160" s="204">
        <v>5880</v>
      </c>
      <c r="K2160" s="98"/>
      <c r="L2160" s="43" t="s">
        <v>727</v>
      </c>
      <c r="M2160" s="59" t="s">
        <v>1241</v>
      </c>
      <c r="N2160" s="55">
        <v>42717</v>
      </c>
      <c r="O2160" s="313" t="s">
        <v>5274</v>
      </c>
      <c r="P2160" s="43"/>
      <c r="Q2160" s="43"/>
      <c r="R2160" s="43"/>
      <c r="S2160" s="43"/>
      <c r="T2160" s="43" t="s">
        <v>1</v>
      </c>
    </row>
    <row r="2161" spans="1:21" ht="15" hidden="1" customHeight="1" x14ac:dyDescent="0.25">
      <c r="A2161" s="74">
        <v>2146</v>
      </c>
      <c r="B2161" s="74" t="s">
        <v>144</v>
      </c>
      <c r="C2161" s="43" t="s">
        <v>5275</v>
      </c>
      <c r="D2161" s="529"/>
      <c r="E2161" s="60"/>
      <c r="F2161" s="43" t="s">
        <v>5132</v>
      </c>
      <c r="G2161" s="87">
        <v>42728</v>
      </c>
      <c r="H2161" s="55">
        <v>42728</v>
      </c>
      <c r="I2161" s="68">
        <v>4410</v>
      </c>
      <c r="J2161" s="204">
        <v>4410</v>
      </c>
      <c r="K2161" s="98"/>
      <c r="L2161" s="43" t="s">
        <v>727</v>
      </c>
      <c r="M2161" s="59" t="s">
        <v>1241</v>
      </c>
      <c r="N2161" s="55">
        <v>42719</v>
      </c>
      <c r="O2161" s="313" t="s">
        <v>5276</v>
      </c>
      <c r="P2161" s="43"/>
      <c r="Q2161" s="43"/>
      <c r="R2161" s="43"/>
      <c r="S2161" s="43"/>
      <c r="T2161" s="43" t="s">
        <v>1</v>
      </c>
    </row>
    <row r="2162" spans="1:21" ht="15" hidden="1" customHeight="1" x14ac:dyDescent="0.25">
      <c r="A2162" s="74">
        <v>2147</v>
      </c>
      <c r="B2162" s="74" t="s">
        <v>144</v>
      </c>
      <c r="C2162" s="43" t="s">
        <v>5277</v>
      </c>
      <c r="D2162" s="529"/>
      <c r="E2162" s="60"/>
      <c r="F2162" s="43" t="s">
        <v>5090</v>
      </c>
      <c r="G2162" s="87">
        <v>42728</v>
      </c>
      <c r="H2162" s="55">
        <v>42728</v>
      </c>
      <c r="I2162" s="68">
        <v>3430</v>
      </c>
      <c r="J2162" s="204">
        <v>3430</v>
      </c>
      <c r="K2162" s="98"/>
      <c r="L2162" s="43" t="s">
        <v>727</v>
      </c>
      <c r="M2162" s="59" t="s">
        <v>1241</v>
      </c>
      <c r="N2162" s="55">
        <v>42717</v>
      </c>
      <c r="O2162" s="313" t="s">
        <v>5278</v>
      </c>
      <c r="P2162" s="43"/>
      <c r="Q2162" s="43"/>
      <c r="R2162" s="43"/>
      <c r="S2162" s="43"/>
      <c r="T2162" s="43" t="s">
        <v>1</v>
      </c>
    </row>
    <row r="2163" spans="1:21" ht="30" hidden="1" customHeight="1" x14ac:dyDescent="0.25">
      <c r="A2163" s="74">
        <v>2148</v>
      </c>
      <c r="B2163" s="74" t="s">
        <v>2150</v>
      </c>
      <c r="C2163" s="43" t="s">
        <v>5091</v>
      </c>
      <c r="D2163" s="529"/>
      <c r="E2163" s="60"/>
      <c r="F2163" s="43" t="s">
        <v>5092</v>
      </c>
      <c r="G2163" s="87">
        <v>42704</v>
      </c>
      <c r="H2163" s="55">
        <v>42704</v>
      </c>
      <c r="I2163" s="68">
        <v>4840</v>
      </c>
      <c r="J2163" s="204">
        <v>4840</v>
      </c>
      <c r="K2163" s="98"/>
      <c r="L2163" s="43" t="s">
        <v>727</v>
      </c>
      <c r="M2163" s="59">
        <v>42735</v>
      </c>
      <c r="N2163" s="55">
        <v>42775</v>
      </c>
      <c r="O2163" s="313" t="s">
        <v>5093</v>
      </c>
      <c r="P2163" s="43"/>
      <c r="Q2163" s="43"/>
      <c r="R2163" s="43"/>
      <c r="S2163" s="43"/>
      <c r="T2163" s="43"/>
      <c r="U2163" s="66" t="s">
        <v>1</v>
      </c>
    </row>
    <row r="2164" spans="1:21" ht="30" hidden="1" customHeight="1" x14ac:dyDescent="0.25">
      <c r="A2164" s="74">
        <v>2149</v>
      </c>
      <c r="B2164" s="74" t="s">
        <v>921</v>
      </c>
      <c r="C2164" s="43" t="s">
        <v>5096</v>
      </c>
      <c r="D2164" s="529"/>
      <c r="E2164" s="60"/>
      <c r="F2164" s="43" t="s">
        <v>5097</v>
      </c>
      <c r="G2164" s="87">
        <v>42717</v>
      </c>
      <c r="H2164" s="55">
        <v>42717</v>
      </c>
      <c r="I2164" s="68">
        <v>150</v>
      </c>
      <c r="J2164" s="204">
        <v>180</v>
      </c>
      <c r="K2164" s="98"/>
      <c r="L2164" s="43" t="s">
        <v>727</v>
      </c>
      <c r="M2164" s="59" t="s">
        <v>25</v>
      </c>
      <c r="N2164" s="55">
        <v>42719</v>
      </c>
      <c r="O2164" s="313" t="s">
        <v>5098</v>
      </c>
      <c r="P2164" s="43"/>
      <c r="Q2164" s="43"/>
      <c r="R2164" s="43"/>
      <c r="S2164" s="43"/>
      <c r="T2164" s="43"/>
    </row>
    <row r="2165" spans="1:21" ht="15" hidden="1" customHeight="1" x14ac:dyDescent="0.25">
      <c r="A2165" s="74">
        <v>2150</v>
      </c>
      <c r="B2165" s="74" t="s">
        <v>5227</v>
      </c>
      <c r="C2165" s="43" t="s">
        <v>5101</v>
      </c>
      <c r="D2165" s="529"/>
      <c r="E2165" s="60"/>
      <c r="F2165" s="43" t="s">
        <v>5102</v>
      </c>
      <c r="G2165" s="87">
        <v>42705</v>
      </c>
      <c r="H2165" s="55">
        <v>42705</v>
      </c>
      <c r="I2165" s="68">
        <v>62.53</v>
      </c>
      <c r="J2165" s="204">
        <v>75.03</v>
      </c>
      <c r="K2165" s="98"/>
      <c r="L2165" s="48" t="s">
        <v>601</v>
      </c>
      <c r="M2165" s="59">
        <v>42709</v>
      </c>
      <c r="N2165" s="55">
        <v>42710</v>
      </c>
      <c r="O2165" s="313" t="s">
        <v>5103</v>
      </c>
      <c r="P2165" s="43"/>
      <c r="Q2165" s="43"/>
      <c r="R2165" s="43"/>
      <c r="S2165" s="43"/>
      <c r="T2165" s="43"/>
    </row>
    <row r="2166" spans="1:21" ht="15" hidden="1" customHeight="1" x14ac:dyDescent="0.25">
      <c r="A2166" s="74">
        <v>2151</v>
      </c>
      <c r="B2166" s="74" t="s">
        <v>180</v>
      </c>
      <c r="C2166" s="43">
        <v>45865251</v>
      </c>
      <c r="D2166" s="529"/>
      <c r="E2166" s="60"/>
      <c r="F2166" s="43" t="s">
        <v>5104</v>
      </c>
      <c r="G2166" s="87">
        <v>42712</v>
      </c>
      <c r="H2166" s="55">
        <v>42712</v>
      </c>
      <c r="I2166" s="68">
        <v>225.6</v>
      </c>
      <c r="J2166" s="204">
        <v>236.02</v>
      </c>
      <c r="K2166" s="98"/>
      <c r="L2166" s="48" t="s">
        <v>5323</v>
      </c>
      <c r="M2166" s="59">
        <v>42723</v>
      </c>
      <c r="N2166" s="55">
        <v>42723</v>
      </c>
      <c r="O2166" s="313" t="s">
        <v>5105</v>
      </c>
      <c r="P2166" s="43"/>
      <c r="Q2166" s="43"/>
      <c r="R2166" s="43"/>
      <c r="S2166" s="43"/>
      <c r="T2166" s="43"/>
    </row>
    <row r="2167" spans="1:21" ht="15" hidden="1" customHeight="1" x14ac:dyDescent="0.25">
      <c r="A2167" s="74">
        <v>2152</v>
      </c>
      <c r="B2167" s="74" t="s">
        <v>6080</v>
      </c>
      <c r="C2167" s="43" t="s">
        <v>5107</v>
      </c>
      <c r="D2167" s="529"/>
      <c r="E2167" s="60"/>
      <c r="F2167" s="43" t="s">
        <v>5108</v>
      </c>
      <c r="G2167" s="87">
        <v>42704</v>
      </c>
      <c r="H2167" s="55">
        <v>42704</v>
      </c>
      <c r="I2167" s="68">
        <v>720.06</v>
      </c>
      <c r="J2167" s="204">
        <v>864.07</v>
      </c>
      <c r="K2167" s="98"/>
      <c r="L2167" s="43" t="s">
        <v>727</v>
      </c>
      <c r="M2167" s="59">
        <v>42734</v>
      </c>
      <c r="N2167" s="55">
        <v>42732</v>
      </c>
      <c r="O2167" s="313" t="s">
        <v>5109</v>
      </c>
      <c r="P2167" s="43"/>
      <c r="Q2167" s="43"/>
      <c r="R2167" s="43"/>
      <c r="S2167" s="43"/>
      <c r="T2167" s="43" t="s">
        <v>1</v>
      </c>
    </row>
    <row r="2168" spans="1:21" ht="30" hidden="1" customHeight="1" x14ac:dyDescent="0.25">
      <c r="A2168" s="74">
        <v>2153</v>
      </c>
      <c r="B2168" s="74" t="s">
        <v>6080</v>
      </c>
      <c r="C2168" s="43" t="s">
        <v>5110</v>
      </c>
      <c r="D2168" s="529"/>
      <c r="E2168" s="60"/>
      <c r="F2168" s="43" t="s">
        <v>5111</v>
      </c>
      <c r="G2168" s="87">
        <v>42704</v>
      </c>
      <c r="H2168" s="55">
        <v>42704</v>
      </c>
      <c r="I2168" s="68">
        <v>3360.28</v>
      </c>
      <c r="J2168" s="204">
        <v>4032.34</v>
      </c>
      <c r="K2168" s="98"/>
      <c r="L2168" s="43" t="s">
        <v>727</v>
      </c>
      <c r="M2168" s="59">
        <v>42734</v>
      </c>
      <c r="N2168" s="55">
        <v>42732</v>
      </c>
      <c r="O2168" s="313" t="s">
        <v>5112</v>
      </c>
      <c r="P2168" s="43"/>
      <c r="Q2168" s="43"/>
      <c r="R2168" s="43"/>
      <c r="S2168" s="43"/>
      <c r="T2168" s="43" t="s">
        <v>1</v>
      </c>
    </row>
    <row r="2169" spans="1:21" ht="30" hidden="1" customHeight="1" x14ac:dyDescent="0.25">
      <c r="A2169" s="74">
        <v>2154</v>
      </c>
      <c r="B2169" s="74" t="s">
        <v>6080</v>
      </c>
      <c r="C2169" s="43" t="s">
        <v>5106</v>
      </c>
      <c r="D2169" s="529"/>
      <c r="E2169" s="60"/>
      <c r="F2169" s="43" t="s">
        <v>5423</v>
      </c>
      <c r="G2169" s="87">
        <v>42704</v>
      </c>
      <c r="H2169" s="55">
        <v>42704</v>
      </c>
      <c r="I2169" s="68">
        <v>720.06</v>
      </c>
      <c r="J2169" s="204">
        <v>864.07</v>
      </c>
      <c r="K2169" s="98"/>
      <c r="L2169" s="43" t="s">
        <v>727</v>
      </c>
      <c r="M2169" s="59">
        <v>42734</v>
      </c>
      <c r="N2169" s="55">
        <v>42732</v>
      </c>
      <c r="O2169" s="313" t="s">
        <v>5113</v>
      </c>
      <c r="P2169" s="43"/>
      <c r="Q2169" s="43"/>
      <c r="R2169" s="43"/>
      <c r="S2169" s="43"/>
      <c r="T2169" s="43" t="s">
        <v>1</v>
      </c>
    </row>
    <row r="2170" spans="1:21" ht="30" hidden="1" customHeight="1" x14ac:dyDescent="0.25">
      <c r="A2170" s="74">
        <v>2155</v>
      </c>
      <c r="B2170" s="74" t="s">
        <v>3492</v>
      </c>
      <c r="C2170" s="43">
        <v>5786</v>
      </c>
      <c r="D2170" s="529"/>
      <c r="E2170" s="60"/>
      <c r="F2170" s="43" t="s">
        <v>6222</v>
      </c>
      <c r="G2170" s="87">
        <v>42704</v>
      </c>
      <c r="H2170" s="55">
        <v>42704</v>
      </c>
      <c r="I2170" s="68">
        <v>3512</v>
      </c>
      <c r="J2170" s="204">
        <v>4214.3999999999996</v>
      </c>
      <c r="K2170" s="98"/>
      <c r="L2170" s="43" t="s">
        <v>727</v>
      </c>
      <c r="M2170" s="59">
        <v>42765</v>
      </c>
      <c r="N2170" s="44">
        <v>42828</v>
      </c>
      <c r="O2170" s="313" t="s">
        <v>5114</v>
      </c>
      <c r="P2170" s="43"/>
      <c r="Q2170" s="43"/>
      <c r="R2170" s="43"/>
      <c r="S2170" s="43"/>
      <c r="T2170" s="43"/>
      <c r="U2170" s="66" t="s">
        <v>1</v>
      </c>
    </row>
    <row r="2171" spans="1:21" ht="30" hidden="1" customHeight="1" x14ac:dyDescent="0.25">
      <c r="A2171" s="74">
        <v>2156</v>
      </c>
      <c r="B2171" s="74" t="s">
        <v>3492</v>
      </c>
      <c r="C2171" s="43">
        <v>5787</v>
      </c>
      <c r="D2171" s="529"/>
      <c r="E2171" s="60"/>
      <c r="F2171" s="43" t="s">
        <v>6223</v>
      </c>
      <c r="G2171" s="87">
        <v>42704</v>
      </c>
      <c r="H2171" s="55">
        <v>42704</v>
      </c>
      <c r="I2171" s="68">
        <v>26988</v>
      </c>
      <c r="J2171" s="204">
        <v>32385.599999999999</v>
      </c>
      <c r="K2171" s="98"/>
      <c r="L2171" s="43" t="s">
        <v>727</v>
      </c>
      <c r="M2171" s="59">
        <v>42765</v>
      </c>
      <c r="N2171" s="55">
        <v>42807</v>
      </c>
      <c r="O2171" s="313" t="s">
        <v>5115</v>
      </c>
      <c r="P2171" s="43"/>
      <c r="Q2171" s="43"/>
      <c r="R2171" s="43"/>
      <c r="S2171" s="43"/>
      <c r="T2171" s="43"/>
      <c r="U2171" s="66" t="s">
        <v>1</v>
      </c>
    </row>
    <row r="2172" spans="1:21" ht="15" hidden="1" customHeight="1" x14ac:dyDescent="0.25">
      <c r="A2172" s="74">
        <v>2157</v>
      </c>
      <c r="B2172" s="74" t="s">
        <v>3492</v>
      </c>
      <c r="C2172" s="43">
        <v>5788</v>
      </c>
      <c r="D2172" s="529"/>
      <c r="E2172" s="60"/>
      <c r="F2172" s="43" t="s">
        <v>6209</v>
      </c>
      <c r="G2172" s="87">
        <v>42704</v>
      </c>
      <c r="H2172" s="55">
        <v>42704</v>
      </c>
      <c r="I2172" s="68">
        <v>16675</v>
      </c>
      <c r="J2172" s="204">
        <v>20010</v>
      </c>
      <c r="K2172" s="98"/>
      <c r="L2172" s="43" t="s">
        <v>727</v>
      </c>
      <c r="M2172" s="59">
        <v>42399</v>
      </c>
      <c r="N2172" s="44">
        <v>42828</v>
      </c>
      <c r="O2172" s="313" t="s">
        <v>5116</v>
      </c>
      <c r="P2172" s="43"/>
      <c r="Q2172" s="43"/>
      <c r="R2172" s="43"/>
      <c r="S2172" s="43"/>
      <c r="T2172" s="43"/>
      <c r="U2172" s="66" t="s">
        <v>1</v>
      </c>
    </row>
    <row r="2173" spans="1:21" ht="45" hidden="1" customHeight="1" x14ac:dyDescent="0.25">
      <c r="A2173" s="74">
        <v>2158</v>
      </c>
      <c r="B2173" s="74" t="s">
        <v>35</v>
      </c>
      <c r="C2173" s="43" t="s">
        <v>2021</v>
      </c>
      <c r="D2173" s="529"/>
      <c r="E2173" s="60"/>
      <c r="F2173" s="43" t="s">
        <v>5117</v>
      </c>
      <c r="G2173" s="87">
        <v>42696</v>
      </c>
      <c r="H2173" s="55">
        <v>42696</v>
      </c>
      <c r="I2173" s="68">
        <v>522.95000000000005</v>
      </c>
      <c r="J2173" s="204">
        <v>522.95000000000005</v>
      </c>
      <c r="K2173" s="98"/>
      <c r="L2173" s="43" t="s">
        <v>727</v>
      </c>
      <c r="M2173" s="59">
        <v>42704</v>
      </c>
      <c r="N2173" s="55">
        <v>42727</v>
      </c>
      <c r="O2173" s="313" t="s">
        <v>5118</v>
      </c>
      <c r="P2173" s="43"/>
      <c r="Q2173" s="43"/>
      <c r="R2173" s="43"/>
      <c r="S2173" s="43"/>
      <c r="T2173" s="43"/>
    </row>
    <row r="2174" spans="1:21" ht="15" hidden="1" customHeight="1" x14ac:dyDescent="0.25">
      <c r="A2174" s="74">
        <v>2159</v>
      </c>
      <c r="B2174" s="74" t="s">
        <v>2347</v>
      </c>
      <c r="C2174" s="43" t="s">
        <v>5119</v>
      </c>
      <c r="D2174" s="529" t="s">
        <v>5245</v>
      </c>
      <c r="E2174" s="60"/>
      <c r="F2174" s="43" t="s">
        <v>5246</v>
      </c>
      <c r="G2174" s="87">
        <v>42710</v>
      </c>
      <c r="H2174" s="55">
        <v>42710</v>
      </c>
      <c r="I2174" s="68">
        <v>173.78</v>
      </c>
      <c r="J2174" s="204">
        <v>208.54</v>
      </c>
      <c r="K2174" s="98"/>
      <c r="L2174" s="43" t="s">
        <v>727</v>
      </c>
      <c r="M2174" s="59">
        <v>42781</v>
      </c>
      <c r="N2174" s="55">
        <v>42727</v>
      </c>
      <c r="O2174" s="313" t="s">
        <v>5900</v>
      </c>
      <c r="P2174" s="43"/>
      <c r="Q2174" s="43"/>
      <c r="R2174" s="43"/>
      <c r="S2174" s="43"/>
      <c r="T2174" s="43" t="s">
        <v>1</v>
      </c>
    </row>
    <row r="2175" spans="1:21" ht="30" hidden="1" customHeight="1" x14ac:dyDescent="0.25">
      <c r="A2175" s="74">
        <v>2160</v>
      </c>
      <c r="B2175" s="74" t="s">
        <v>3662</v>
      </c>
      <c r="C2175" s="43">
        <v>17003</v>
      </c>
      <c r="D2175" s="529"/>
      <c r="E2175" s="60"/>
      <c r="F2175" s="43" t="s">
        <v>5480</v>
      </c>
      <c r="G2175" s="87">
        <v>42755</v>
      </c>
      <c r="H2175" s="55">
        <v>42755</v>
      </c>
      <c r="I2175" s="68">
        <v>1290</v>
      </c>
      <c r="J2175" s="204">
        <v>1290</v>
      </c>
      <c r="K2175" s="98"/>
      <c r="L2175" s="43" t="s">
        <v>727</v>
      </c>
      <c r="M2175" s="59">
        <v>42781</v>
      </c>
      <c r="N2175" s="55">
        <v>42816</v>
      </c>
      <c r="O2175" s="313" t="s">
        <v>5481</v>
      </c>
      <c r="P2175" s="43"/>
      <c r="Q2175" s="49"/>
      <c r="R2175" s="49"/>
      <c r="S2175" s="43"/>
      <c r="T2175" s="43"/>
    </row>
    <row r="2176" spans="1:21" ht="30" hidden="1" customHeight="1" x14ac:dyDescent="0.25">
      <c r="A2176" s="74">
        <v>2161</v>
      </c>
      <c r="B2176" s="74" t="s">
        <v>5142</v>
      </c>
      <c r="C2176" s="43" t="s">
        <v>5143</v>
      </c>
      <c r="D2176" s="529"/>
      <c r="E2176" s="60"/>
      <c r="F2176" s="43" t="s">
        <v>5144</v>
      </c>
      <c r="G2176" s="87">
        <v>42627</v>
      </c>
      <c r="H2176" s="55">
        <v>42627</v>
      </c>
      <c r="I2176" s="68">
        <v>540</v>
      </c>
      <c r="J2176" s="204">
        <v>648</v>
      </c>
      <c r="K2176" s="98"/>
      <c r="L2176" s="43" t="s">
        <v>727</v>
      </c>
      <c r="M2176" s="59">
        <v>42658</v>
      </c>
      <c r="N2176" s="55">
        <v>42719</v>
      </c>
      <c r="O2176" s="313" t="s">
        <v>5145</v>
      </c>
      <c r="P2176" s="43"/>
      <c r="Q2176" s="49"/>
      <c r="R2176" s="49"/>
      <c r="S2176" s="43"/>
      <c r="T2176" s="43" t="s">
        <v>1</v>
      </c>
    </row>
    <row r="2177" spans="1:21" ht="30" hidden="1" customHeight="1" x14ac:dyDescent="0.25">
      <c r="A2177" s="74">
        <v>2162</v>
      </c>
      <c r="B2177" s="74" t="s">
        <v>905</v>
      </c>
      <c r="C2177" s="43" t="s">
        <v>5146</v>
      </c>
      <c r="D2177" s="529" t="s">
        <v>5244</v>
      </c>
      <c r="E2177" s="60"/>
      <c r="F2177" s="43" t="s">
        <v>5243</v>
      </c>
      <c r="G2177" s="87">
        <v>42717</v>
      </c>
      <c r="H2177" s="55">
        <v>42717</v>
      </c>
      <c r="I2177" s="68">
        <v>379</v>
      </c>
      <c r="J2177" s="204">
        <v>454.8</v>
      </c>
      <c r="K2177" s="98"/>
      <c r="L2177" s="43" t="s">
        <v>4419</v>
      </c>
      <c r="M2177" s="59">
        <v>42781</v>
      </c>
      <c r="N2177" s="55">
        <v>42816</v>
      </c>
      <c r="O2177" s="313" t="s">
        <v>5147</v>
      </c>
      <c r="P2177" s="43"/>
      <c r="Q2177" s="49"/>
      <c r="R2177" s="49"/>
      <c r="S2177" s="43"/>
      <c r="T2177" s="43"/>
    </row>
    <row r="2178" spans="1:21" ht="30" hidden="1" customHeight="1" x14ac:dyDescent="0.25">
      <c r="A2178" s="74">
        <v>2163</v>
      </c>
      <c r="B2178" s="74" t="s">
        <v>2267</v>
      </c>
      <c r="C2178" s="43">
        <v>100831</v>
      </c>
      <c r="D2178" s="529"/>
      <c r="E2178" s="60"/>
      <c r="F2178" s="43" t="s">
        <v>5148</v>
      </c>
      <c r="G2178" s="87">
        <v>42704</v>
      </c>
      <c r="H2178" s="55">
        <v>42704</v>
      </c>
      <c r="I2178" s="68">
        <v>161.77000000000001</v>
      </c>
      <c r="J2178" s="204">
        <v>194.12</v>
      </c>
      <c r="K2178" s="98"/>
      <c r="L2178" s="43" t="s">
        <v>727</v>
      </c>
      <c r="M2178" s="59">
        <v>42735</v>
      </c>
      <c r="N2178" s="55">
        <v>42732</v>
      </c>
      <c r="O2178" s="313" t="s">
        <v>5149</v>
      </c>
      <c r="P2178" s="43"/>
      <c r="Q2178" s="49"/>
      <c r="R2178" s="49"/>
      <c r="S2178" s="43"/>
      <c r="T2178" s="43" t="s">
        <v>1</v>
      </c>
    </row>
    <row r="2179" spans="1:21" ht="15" hidden="1" customHeight="1" x14ac:dyDescent="0.25">
      <c r="A2179" s="74">
        <v>2164</v>
      </c>
      <c r="B2179" s="74" t="s">
        <v>180</v>
      </c>
      <c r="C2179" s="43">
        <v>45876151</v>
      </c>
      <c r="D2179" s="529"/>
      <c r="E2179" s="60"/>
      <c r="F2179" s="43" t="s">
        <v>5150</v>
      </c>
      <c r="G2179" s="87">
        <v>42717</v>
      </c>
      <c r="H2179" s="55">
        <v>42717</v>
      </c>
      <c r="I2179" s="68">
        <v>75</v>
      </c>
      <c r="J2179" s="204">
        <v>90</v>
      </c>
      <c r="K2179" s="98"/>
      <c r="L2179" s="48" t="s">
        <v>5323</v>
      </c>
      <c r="M2179" s="59">
        <v>42727</v>
      </c>
      <c r="N2179" s="55">
        <v>42727</v>
      </c>
      <c r="O2179" s="313" t="s">
        <v>5151</v>
      </c>
      <c r="P2179" s="43"/>
      <c r="Q2179" s="49"/>
      <c r="R2179" s="49"/>
      <c r="S2179" s="43"/>
      <c r="T2179" s="43"/>
    </row>
    <row r="2180" spans="1:21" ht="30" hidden="1" customHeight="1" x14ac:dyDescent="0.25">
      <c r="A2180" s="74">
        <v>2165</v>
      </c>
      <c r="B2180" s="74" t="s">
        <v>5324</v>
      </c>
      <c r="C2180" s="43">
        <v>16113663</v>
      </c>
      <c r="D2180" s="529"/>
      <c r="E2180" s="60"/>
      <c r="F2180" s="43" t="s">
        <v>5152</v>
      </c>
      <c r="G2180" s="87">
        <v>42704</v>
      </c>
      <c r="H2180" s="55">
        <v>42704</v>
      </c>
      <c r="I2180" s="68">
        <v>11204.76</v>
      </c>
      <c r="J2180" s="204">
        <v>13445.71</v>
      </c>
      <c r="K2180" s="98"/>
      <c r="L2180" s="43" t="s">
        <v>727</v>
      </c>
      <c r="M2180" s="59" t="s">
        <v>25</v>
      </c>
      <c r="N2180" s="55">
        <v>42760</v>
      </c>
      <c r="O2180" s="313" t="s">
        <v>5325</v>
      </c>
      <c r="P2180" s="43"/>
      <c r="Q2180" s="49"/>
      <c r="R2180" s="49"/>
      <c r="S2180" s="43"/>
      <c r="T2180" s="43"/>
      <c r="U2180" s="66" t="s">
        <v>1</v>
      </c>
    </row>
    <row r="2181" spans="1:21" ht="30" hidden="1" customHeight="1" x14ac:dyDescent="0.25">
      <c r="A2181" s="74">
        <v>2166</v>
      </c>
      <c r="B2181" s="74" t="s">
        <v>5324</v>
      </c>
      <c r="C2181" s="43">
        <v>16113665</v>
      </c>
      <c r="D2181" s="529"/>
      <c r="E2181" s="60"/>
      <c r="F2181" s="43" t="s">
        <v>5153</v>
      </c>
      <c r="G2181" s="87">
        <v>42704</v>
      </c>
      <c r="H2181" s="55">
        <v>42704</v>
      </c>
      <c r="I2181" s="68">
        <v>387.36</v>
      </c>
      <c r="J2181" s="204">
        <v>464.83</v>
      </c>
      <c r="K2181" s="98"/>
      <c r="L2181" s="43" t="s">
        <v>727</v>
      </c>
      <c r="M2181" s="122" t="s">
        <v>25</v>
      </c>
      <c r="N2181" s="55">
        <v>42760</v>
      </c>
      <c r="O2181" s="313" t="s">
        <v>5326</v>
      </c>
      <c r="P2181" s="43"/>
      <c r="Q2181" s="49"/>
      <c r="R2181" s="49"/>
      <c r="S2181" s="43"/>
      <c r="T2181" s="43"/>
      <c r="U2181" s="66" t="s">
        <v>1</v>
      </c>
    </row>
    <row r="2182" spans="1:21" ht="30" hidden="1" customHeight="1" x14ac:dyDescent="0.25">
      <c r="A2182" s="74">
        <v>2167</v>
      </c>
      <c r="B2182" s="74" t="s">
        <v>5324</v>
      </c>
      <c r="C2182" s="43">
        <v>16113664</v>
      </c>
      <c r="D2182" s="529"/>
      <c r="E2182" s="60"/>
      <c r="F2182" s="43" t="s">
        <v>5154</v>
      </c>
      <c r="G2182" s="87">
        <v>42704</v>
      </c>
      <c r="H2182" s="55">
        <v>42704</v>
      </c>
      <c r="I2182" s="68">
        <v>22663.37</v>
      </c>
      <c r="J2182" s="204">
        <v>27196.04</v>
      </c>
      <c r="K2182" s="98"/>
      <c r="L2182" s="43" t="s">
        <v>727</v>
      </c>
      <c r="M2182" s="59" t="s">
        <v>25</v>
      </c>
      <c r="N2182" s="55">
        <v>42760</v>
      </c>
      <c r="O2182" s="313" t="s">
        <v>5327</v>
      </c>
      <c r="P2182" s="43"/>
      <c r="Q2182" s="49"/>
      <c r="R2182" s="49"/>
      <c r="S2182" s="43"/>
      <c r="T2182" s="43"/>
      <c r="U2182" s="66" t="s">
        <v>1</v>
      </c>
    </row>
    <row r="2183" spans="1:21" ht="30" hidden="1" customHeight="1" x14ac:dyDescent="0.25">
      <c r="A2183" s="74">
        <v>2168</v>
      </c>
      <c r="B2183" s="74" t="s">
        <v>5324</v>
      </c>
      <c r="C2183" s="43">
        <v>16113666</v>
      </c>
      <c r="D2183" s="529"/>
      <c r="E2183" s="60"/>
      <c r="F2183" s="43" t="s">
        <v>5155</v>
      </c>
      <c r="G2183" s="87">
        <v>42704</v>
      </c>
      <c r="H2183" s="55">
        <v>42704</v>
      </c>
      <c r="I2183" s="68">
        <v>4334.38</v>
      </c>
      <c r="J2183" s="204">
        <v>5201.26</v>
      </c>
      <c r="K2183" s="98"/>
      <c r="L2183" s="43" t="s">
        <v>727</v>
      </c>
      <c r="M2183" s="59" t="s">
        <v>25</v>
      </c>
      <c r="N2183" s="44">
        <v>42828</v>
      </c>
      <c r="O2183" s="313" t="s">
        <v>5328</v>
      </c>
      <c r="P2183" s="43"/>
      <c r="Q2183" s="49"/>
      <c r="R2183" s="49"/>
      <c r="S2183" s="43"/>
      <c r="T2183" s="43"/>
      <c r="U2183" s="66" t="s">
        <v>1</v>
      </c>
    </row>
    <row r="2184" spans="1:21" ht="30" hidden="1" customHeight="1" x14ac:dyDescent="0.25">
      <c r="A2184" s="74">
        <v>2169</v>
      </c>
      <c r="B2184" s="74" t="s">
        <v>5324</v>
      </c>
      <c r="C2184" s="43">
        <v>16113667</v>
      </c>
      <c r="D2184" s="529"/>
      <c r="E2184" s="60"/>
      <c r="F2184" s="43" t="s">
        <v>5156</v>
      </c>
      <c r="G2184" s="87">
        <v>42704</v>
      </c>
      <c r="H2184" s="55">
        <v>42704</v>
      </c>
      <c r="I2184" s="68">
        <v>19995.16</v>
      </c>
      <c r="J2184" s="204">
        <v>23994.19</v>
      </c>
      <c r="K2184" s="98"/>
      <c r="L2184" s="43" t="s">
        <v>727</v>
      </c>
      <c r="M2184" s="59" t="s">
        <v>25</v>
      </c>
      <c r="N2184" s="44">
        <v>42828</v>
      </c>
      <c r="O2184" s="313" t="s">
        <v>5329</v>
      </c>
      <c r="P2184" s="43"/>
      <c r="Q2184" s="49"/>
      <c r="R2184" s="49"/>
      <c r="S2184" s="43"/>
      <c r="T2184" s="43"/>
      <c r="U2184" s="66" t="s">
        <v>1</v>
      </c>
    </row>
    <row r="2185" spans="1:21" ht="45" hidden="1" customHeight="1" x14ac:dyDescent="0.25">
      <c r="A2185" s="74">
        <v>2170</v>
      </c>
      <c r="B2185" s="74" t="s">
        <v>1501</v>
      </c>
      <c r="C2185" s="43" t="s">
        <v>5158</v>
      </c>
      <c r="D2185" s="529"/>
      <c r="E2185" s="60"/>
      <c r="F2185" s="43" t="s">
        <v>5204</v>
      </c>
      <c r="G2185" s="87">
        <v>42278</v>
      </c>
      <c r="H2185" s="55">
        <v>42278</v>
      </c>
      <c r="I2185" s="68">
        <f t="shared" ref="I2185:I2191" si="5">696.77+5.6+7.47+170</f>
        <v>879.84</v>
      </c>
      <c r="J2185" s="204">
        <f t="shared" ref="J2185:J2191" si="6">836.13+6.72+7.47+170</f>
        <v>1020.32</v>
      </c>
      <c r="K2185" s="98"/>
      <c r="L2185" s="43" t="s">
        <v>5159</v>
      </c>
      <c r="M2185" s="59">
        <v>42287</v>
      </c>
      <c r="N2185" s="55">
        <v>42289</v>
      </c>
      <c r="O2185" s="313" t="s">
        <v>5160</v>
      </c>
      <c r="P2185" s="43"/>
      <c r="Q2185" s="49"/>
      <c r="R2185" s="49"/>
      <c r="S2185" s="43"/>
      <c r="T2185" s="43"/>
    </row>
    <row r="2186" spans="1:21" s="69" customFormat="1" ht="45" hidden="1" customHeight="1" x14ac:dyDescent="0.25">
      <c r="A2186" s="74">
        <v>2171</v>
      </c>
      <c r="B2186" s="74" t="s">
        <v>1501</v>
      </c>
      <c r="C2186" s="43" t="s">
        <v>5161</v>
      </c>
      <c r="D2186" s="529"/>
      <c r="E2186" s="60"/>
      <c r="F2186" s="43" t="s">
        <v>5203</v>
      </c>
      <c r="G2186" s="87">
        <v>42309</v>
      </c>
      <c r="H2186" s="55">
        <v>42309</v>
      </c>
      <c r="I2186" s="68">
        <f t="shared" si="5"/>
        <v>879.84</v>
      </c>
      <c r="J2186" s="204">
        <f t="shared" si="6"/>
        <v>1020.32</v>
      </c>
      <c r="K2186" s="98"/>
      <c r="L2186" s="62" t="s">
        <v>5159</v>
      </c>
      <c r="M2186" s="122">
        <v>42318</v>
      </c>
      <c r="N2186" s="55">
        <v>42318</v>
      </c>
      <c r="O2186" s="313" t="s">
        <v>5162</v>
      </c>
      <c r="P2186" s="43"/>
      <c r="Q2186" s="49"/>
      <c r="R2186" s="49"/>
      <c r="S2186" s="43"/>
      <c r="T2186" s="43"/>
      <c r="U2186" s="552"/>
    </row>
    <row r="2187" spans="1:21" s="69" customFormat="1" ht="45" hidden="1" customHeight="1" x14ac:dyDescent="0.25">
      <c r="A2187" s="74">
        <v>2172</v>
      </c>
      <c r="B2187" s="74" t="s">
        <v>1501</v>
      </c>
      <c r="C2187" s="43" t="s">
        <v>5163</v>
      </c>
      <c r="D2187" s="529"/>
      <c r="E2187" s="60"/>
      <c r="F2187" s="43" t="s">
        <v>5202</v>
      </c>
      <c r="G2187" s="87">
        <v>42339</v>
      </c>
      <c r="H2187" s="55">
        <v>42339</v>
      </c>
      <c r="I2187" s="68">
        <f t="shared" si="5"/>
        <v>879.84</v>
      </c>
      <c r="J2187" s="204">
        <f t="shared" si="6"/>
        <v>1020.32</v>
      </c>
      <c r="K2187" s="98"/>
      <c r="L2187" s="62" t="s">
        <v>5159</v>
      </c>
      <c r="M2187" s="122">
        <v>42348</v>
      </c>
      <c r="N2187" s="55">
        <v>42348</v>
      </c>
      <c r="O2187" s="313" t="s">
        <v>5164</v>
      </c>
      <c r="P2187" s="43"/>
      <c r="Q2187" s="49"/>
      <c r="R2187" s="49"/>
      <c r="S2187" s="43"/>
      <c r="T2187" s="43"/>
      <c r="U2187" s="552"/>
    </row>
    <row r="2188" spans="1:21" s="69" customFormat="1" ht="45" hidden="1" customHeight="1" x14ac:dyDescent="0.25">
      <c r="A2188" s="74">
        <v>2173</v>
      </c>
      <c r="B2188" s="74" t="s">
        <v>1501</v>
      </c>
      <c r="C2188" s="43" t="s">
        <v>5165</v>
      </c>
      <c r="D2188" s="529"/>
      <c r="E2188" s="60"/>
      <c r="F2188" s="43" t="s">
        <v>5201</v>
      </c>
      <c r="G2188" s="87">
        <v>42370</v>
      </c>
      <c r="H2188" s="55">
        <v>42370</v>
      </c>
      <c r="I2188" s="68">
        <f t="shared" si="5"/>
        <v>879.84</v>
      </c>
      <c r="J2188" s="204">
        <f t="shared" si="6"/>
        <v>1020.32</v>
      </c>
      <c r="K2188" s="98"/>
      <c r="L2188" s="62" t="s">
        <v>5159</v>
      </c>
      <c r="M2188" s="122">
        <v>42379</v>
      </c>
      <c r="N2188" s="55">
        <v>42380</v>
      </c>
      <c r="O2188" s="313" t="s">
        <v>5166</v>
      </c>
      <c r="P2188" s="43"/>
      <c r="Q2188" s="49"/>
      <c r="R2188" s="49"/>
      <c r="S2188" s="43"/>
      <c r="T2188" s="43"/>
      <c r="U2188" s="552"/>
    </row>
    <row r="2189" spans="1:21" s="69" customFormat="1" ht="45" hidden="1" customHeight="1" x14ac:dyDescent="0.25">
      <c r="A2189" s="74">
        <v>2174</v>
      </c>
      <c r="B2189" s="74" t="s">
        <v>1501</v>
      </c>
      <c r="C2189" s="43" t="s">
        <v>5167</v>
      </c>
      <c r="D2189" s="529"/>
      <c r="E2189" s="60"/>
      <c r="F2189" s="43" t="s">
        <v>5200</v>
      </c>
      <c r="G2189" s="87">
        <v>42401</v>
      </c>
      <c r="H2189" s="55">
        <v>42401</v>
      </c>
      <c r="I2189" s="68">
        <f t="shared" si="5"/>
        <v>879.84</v>
      </c>
      <c r="J2189" s="204">
        <f t="shared" si="6"/>
        <v>1020.32</v>
      </c>
      <c r="K2189" s="98"/>
      <c r="L2189" s="62" t="s">
        <v>5159</v>
      </c>
      <c r="M2189" s="122">
        <v>42410</v>
      </c>
      <c r="N2189" s="55">
        <v>42410</v>
      </c>
      <c r="O2189" s="313" t="s">
        <v>5168</v>
      </c>
      <c r="P2189" s="43"/>
      <c r="Q2189" s="49"/>
      <c r="R2189" s="49"/>
      <c r="S2189" s="43"/>
      <c r="T2189" s="43"/>
      <c r="U2189" s="552"/>
    </row>
    <row r="2190" spans="1:21" s="69" customFormat="1" ht="45" hidden="1" customHeight="1" x14ac:dyDescent="0.25">
      <c r="A2190" s="74">
        <v>2175</v>
      </c>
      <c r="B2190" s="74" t="s">
        <v>1501</v>
      </c>
      <c r="C2190" s="43" t="s">
        <v>5169</v>
      </c>
      <c r="D2190" s="529"/>
      <c r="E2190" s="60"/>
      <c r="F2190" s="43" t="s">
        <v>5199</v>
      </c>
      <c r="G2190" s="87">
        <v>42430</v>
      </c>
      <c r="H2190" s="55">
        <v>42430</v>
      </c>
      <c r="I2190" s="68">
        <f t="shared" si="5"/>
        <v>879.84</v>
      </c>
      <c r="J2190" s="204">
        <f t="shared" si="6"/>
        <v>1020.32</v>
      </c>
      <c r="K2190" s="98"/>
      <c r="L2190" s="62" t="s">
        <v>5159</v>
      </c>
      <c r="M2190" s="122">
        <v>42439</v>
      </c>
      <c r="N2190" s="55">
        <v>42439</v>
      </c>
      <c r="O2190" s="313" t="s">
        <v>5170</v>
      </c>
      <c r="P2190" s="43"/>
      <c r="Q2190" s="49"/>
      <c r="R2190" s="49"/>
      <c r="S2190" s="43"/>
      <c r="T2190" s="43"/>
      <c r="U2190" s="552"/>
    </row>
    <row r="2191" spans="1:21" s="69" customFormat="1" ht="45" hidden="1" customHeight="1" x14ac:dyDescent="0.25">
      <c r="A2191" s="74">
        <v>2176</v>
      </c>
      <c r="B2191" s="74" t="s">
        <v>1501</v>
      </c>
      <c r="C2191" s="43" t="s">
        <v>5171</v>
      </c>
      <c r="D2191" s="529"/>
      <c r="E2191" s="60"/>
      <c r="F2191" s="43" t="s">
        <v>5198</v>
      </c>
      <c r="G2191" s="87">
        <v>42461</v>
      </c>
      <c r="H2191" s="55">
        <v>42461</v>
      </c>
      <c r="I2191" s="68">
        <f t="shared" si="5"/>
        <v>879.84</v>
      </c>
      <c r="J2191" s="204">
        <f t="shared" si="6"/>
        <v>1020.32</v>
      </c>
      <c r="K2191" s="98"/>
      <c r="L2191" s="62" t="s">
        <v>5159</v>
      </c>
      <c r="M2191" s="122">
        <v>42470</v>
      </c>
      <c r="N2191" s="55">
        <v>42471</v>
      </c>
      <c r="O2191" s="313" t="s">
        <v>5172</v>
      </c>
      <c r="P2191" s="43"/>
      <c r="Q2191" s="49"/>
      <c r="R2191" s="49"/>
      <c r="S2191" s="43"/>
      <c r="T2191" s="43"/>
      <c r="U2191" s="552"/>
    </row>
    <row r="2192" spans="1:21" ht="45" hidden="1" customHeight="1" x14ac:dyDescent="0.25">
      <c r="A2192" s="74">
        <v>2177</v>
      </c>
      <c r="B2192" s="74" t="s">
        <v>1501</v>
      </c>
      <c r="C2192" s="43" t="s">
        <v>5173</v>
      </c>
      <c r="D2192" s="529"/>
      <c r="E2192" s="60"/>
      <c r="F2192" s="43" t="s">
        <v>5197</v>
      </c>
      <c r="G2192" s="87">
        <v>42491</v>
      </c>
      <c r="H2192" s="55">
        <v>42491</v>
      </c>
      <c r="I2192" s="68">
        <v>879.84</v>
      </c>
      <c r="J2192" s="204">
        <v>1020.32</v>
      </c>
      <c r="K2192" s="98"/>
      <c r="L2192" s="62" t="s">
        <v>5159</v>
      </c>
      <c r="M2192" s="122">
        <v>42500</v>
      </c>
      <c r="N2192" s="55">
        <v>42500</v>
      </c>
      <c r="O2192" s="313" t="s">
        <v>5174</v>
      </c>
      <c r="P2192" s="43"/>
      <c r="Q2192" s="49"/>
      <c r="R2192" s="49"/>
      <c r="S2192" s="43"/>
      <c r="T2192" s="43"/>
    </row>
    <row r="2193" spans="1:20" ht="45" hidden="1" customHeight="1" x14ac:dyDescent="0.25">
      <c r="A2193" s="74">
        <v>2178</v>
      </c>
      <c r="B2193" s="74" t="s">
        <v>1501</v>
      </c>
      <c r="C2193" s="43" t="s">
        <v>5175</v>
      </c>
      <c r="D2193" s="529"/>
      <c r="E2193" s="60"/>
      <c r="F2193" s="43" t="s">
        <v>5196</v>
      </c>
      <c r="G2193" s="87">
        <v>42522</v>
      </c>
      <c r="H2193" s="55">
        <v>42522</v>
      </c>
      <c r="I2193" s="68">
        <v>879.84</v>
      </c>
      <c r="J2193" s="204">
        <v>1020.32</v>
      </c>
      <c r="K2193" s="98"/>
      <c r="L2193" s="62" t="s">
        <v>5159</v>
      </c>
      <c r="M2193" s="122">
        <v>42531</v>
      </c>
      <c r="N2193" s="55">
        <v>42531</v>
      </c>
      <c r="O2193" s="313" t="s">
        <v>5176</v>
      </c>
      <c r="P2193" s="43"/>
      <c r="Q2193" s="49"/>
      <c r="R2193" s="49"/>
      <c r="S2193" s="43"/>
      <c r="T2193" s="43"/>
    </row>
    <row r="2194" spans="1:20" ht="45" hidden="1" customHeight="1" x14ac:dyDescent="0.25">
      <c r="A2194" s="74">
        <v>2179</v>
      </c>
      <c r="B2194" s="74" t="s">
        <v>1501</v>
      </c>
      <c r="C2194" s="43" t="s">
        <v>5177</v>
      </c>
      <c r="D2194" s="529"/>
      <c r="E2194" s="60"/>
      <c r="F2194" s="43" t="s">
        <v>5195</v>
      </c>
      <c r="G2194" s="87">
        <v>42552</v>
      </c>
      <c r="H2194" s="55">
        <v>42552</v>
      </c>
      <c r="I2194" s="68">
        <v>879.84</v>
      </c>
      <c r="J2194" s="204">
        <v>1020.32</v>
      </c>
      <c r="K2194" s="98"/>
      <c r="L2194" s="62" t="s">
        <v>5323</v>
      </c>
      <c r="M2194" s="122">
        <v>42561</v>
      </c>
      <c r="N2194" s="55">
        <v>42562</v>
      </c>
      <c r="O2194" s="313" t="s">
        <v>5178</v>
      </c>
      <c r="P2194" s="43"/>
      <c r="Q2194" s="49"/>
      <c r="R2194" s="49"/>
      <c r="S2194" s="43"/>
      <c r="T2194" s="43"/>
    </row>
    <row r="2195" spans="1:20" ht="45" hidden="1" customHeight="1" x14ac:dyDescent="0.25">
      <c r="A2195" s="74">
        <v>2180</v>
      </c>
      <c r="B2195" s="74" t="s">
        <v>1501</v>
      </c>
      <c r="C2195" s="43" t="s">
        <v>5179</v>
      </c>
      <c r="D2195" s="529"/>
      <c r="E2195" s="60"/>
      <c r="F2195" s="43" t="s">
        <v>5194</v>
      </c>
      <c r="G2195" s="87">
        <v>42583</v>
      </c>
      <c r="H2195" s="55">
        <v>42583</v>
      </c>
      <c r="I2195" s="68">
        <v>879.84</v>
      </c>
      <c r="J2195" s="204">
        <v>1020.32</v>
      </c>
      <c r="K2195" s="98"/>
      <c r="L2195" s="62" t="s">
        <v>5323</v>
      </c>
      <c r="M2195" s="122">
        <v>42592</v>
      </c>
      <c r="N2195" s="55">
        <v>42592</v>
      </c>
      <c r="O2195" s="313" t="s">
        <v>5180</v>
      </c>
      <c r="P2195" s="43"/>
      <c r="Q2195" s="49"/>
      <c r="R2195" s="49"/>
      <c r="S2195" s="43"/>
      <c r="T2195" s="43"/>
    </row>
    <row r="2196" spans="1:20" ht="30" hidden="1" customHeight="1" x14ac:dyDescent="0.25">
      <c r="A2196" s="74">
        <v>2181</v>
      </c>
      <c r="B2196" s="74" t="s">
        <v>1501</v>
      </c>
      <c r="C2196" s="43" t="s">
        <v>5181</v>
      </c>
      <c r="D2196" s="529"/>
      <c r="E2196" s="60"/>
      <c r="F2196" s="43" t="s">
        <v>5218</v>
      </c>
      <c r="G2196" s="87">
        <v>42593</v>
      </c>
      <c r="H2196" s="55">
        <v>42593</v>
      </c>
      <c r="I2196" s="68">
        <v>17</v>
      </c>
      <c r="J2196" s="204">
        <v>17</v>
      </c>
      <c r="K2196" s="98"/>
      <c r="L2196" s="62" t="s">
        <v>5323</v>
      </c>
      <c r="M2196" s="122">
        <v>42602</v>
      </c>
      <c r="N2196" s="55">
        <v>42604</v>
      </c>
      <c r="O2196" s="313" t="s">
        <v>5182</v>
      </c>
      <c r="P2196" s="43"/>
      <c r="Q2196" s="49"/>
      <c r="R2196" s="49"/>
      <c r="S2196" s="43"/>
      <c r="T2196" s="43"/>
    </row>
    <row r="2197" spans="1:20" ht="45" hidden="1" customHeight="1" x14ac:dyDescent="0.25">
      <c r="A2197" s="74">
        <v>2182</v>
      </c>
      <c r="B2197" s="74" t="s">
        <v>1501</v>
      </c>
      <c r="C2197" s="43" t="s">
        <v>5184</v>
      </c>
      <c r="D2197" s="529"/>
      <c r="E2197" s="60"/>
      <c r="F2197" s="43" t="s">
        <v>5193</v>
      </c>
      <c r="G2197" s="87">
        <v>42614</v>
      </c>
      <c r="H2197" s="55">
        <v>42614</v>
      </c>
      <c r="I2197" s="68">
        <v>888.34</v>
      </c>
      <c r="J2197" s="204">
        <v>1028.82</v>
      </c>
      <c r="K2197" s="98"/>
      <c r="L2197" s="62" t="s">
        <v>5323</v>
      </c>
      <c r="M2197" s="122">
        <v>42623</v>
      </c>
      <c r="N2197" s="55">
        <v>42625</v>
      </c>
      <c r="O2197" s="313" t="s">
        <v>5185</v>
      </c>
      <c r="P2197" s="43"/>
      <c r="Q2197" s="49"/>
      <c r="R2197" s="49"/>
      <c r="S2197" s="43"/>
      <c r="T2197" s="43"/>
    </row>
    <row r="2198" spans="1:20" ht="45" hidden="1" customHeight="1" x14ac:dyDescent="0.25">
      <c r="A2198" s="74">
        <v>2183</v>
      </c>
      <c r="B2198" s="74" t="s">
        <v>1501</v>
      </c>
      <c r="C2198" s="43" t="s">
        <v>5183</v>
      </c>
      <c r="D2198" s="529"/>
      <c r="E2198" s="60"/>
      <c r="F2198" s="43" t="s">
        <v>5192</v>
      </c>
      <c r="G2198" s="87">
        <v>42644</v>
      </c>
      <c r="H2198" s="55">
        <v>42644</v>
      </c>
      <c r="I2198" s="68">
        <v>888.34</v>
      </c>
      <c r="J2198" s="204">
        <v>1028.82</v>
      </c>
      <c r="K2198" s="98"/>
      <c r="L2198" s="48" t="s">
        <v>5323</v>
      </c>
      <c r="M2198" s="122">
        <v>42653</v>
      </c>
      <c r="N2198" s="55">
        <v>42653</v>
      </c>
      <c r="O2198" s="313" t="s">
        <v>5186</v>
      </c>
      <c r="P2198" s="43"/>
      <c r="Q2198" s="49"/>
      <c r="R2198" s="49"/>
      <c r="S2198" s="43"/>
      <c r="T2198" s="43"/>
    </row>
    <row r="2199" spans="1:20" ht="45" hidden="1" customHeight="1" x14ac:dyDescent="0.25">
      <c r="A2199" s="74">
        <v>2184</v>
      </c>
      <c r="B2199" s="74" t="s">
        <v>1501</v>
      </c>
      <c r="C2199" s="43" t="s">
        <v>5187</v>
      </c>
      <c r="D2199" s="529"/>
      <c r="E2199" s="60"/>
      <c r="F2199" s="43" t="s">
        <v>5191</v>
      </c>
      <c r="G2199" s="87">
        <v>42675</v>
      </c>
      <c r="H2199" s="55">
        <v>42675</v>
      </c>
      <c r="I2199" s="68">
        <v>888.34</v>
      </c>
      <c r="J2199" s="204">
        <v>1028.82</v>
      </c>
      <c r="K2199" s="98"/>
      <c r="L2199" s="62" t="s">
        <v>5323</v>
      </c>
      <c r="M2199" s="122">
        <v>42684</v>
      </c>
      <c r="N2199" s="55">
        <v>42684</v>
      </c>
      <c r="O2199" s="313" t="s">
        <v>5188</v>
      </c>
      <c r="P2199" s="43"/>
      <c r="Q2199" s="49"/>
      <c r="R2199" s="49"/>
      <c r="S2199" s="43"/>
      <c r="T2199" s="43"/>
    </row>
    <row r="2200" spans="1:20" ht="45" hidden="1" customHeight="1" x14ac:dyDescent="0.25">
      <c r="A2200" s="74">
        <v>2185</v>
      </c>
      <c r="B2200" s="74" t="s">
        <v>1501</v>
      </c>
      <c r="C2200" s="43" t="s">
        <v>5189</v>
      </c>
      <c r="D2200" s="529"/>
      <c r="E2200" s="60"/>
      <c r="F2200" s="43" t="s">
        <v>5190</v>
      </c>
      <c r="G2200" s="87">
        <v>42705</v>
      </c>
      <c r="H2200" s="55">
        <v>42705</v>
      </c>
      <c r="I2200" s="68">
        <v>888.34</v>
      </c>
      <c r="J2200" s="204">
        <v>1028.82</v>
      </c>
      <c r="K2200" s="98"/>
      <c r="L2200" s="62" t="s">
        <v>5323</v>
      </c>
      <c r="M2200" s="122">
        <v>42714</v>
      </c>
      <c r="N2200" s="55">
        <v>42716</v>
      </c>
      <c r="O2200" s="313" t="s">
        <v>5217</v>
      </c>
      <c r="P2200" s="43"/>
      <c r="Q2200" s="49"/>
      <c r="R2200" s="49"/>
      <c r="S2200" s="43"/>
      <c r="T2200" s="43"/>
    </row>
    <row r="2201" spans="1:20" ht="15" hidden="1" customHeight="1" x14ac:dyDescent="0.25">
      <c r="A2201" s="74">
        <v>2186</v>
      </c>
      <c r="B2201" s="74" t="s">
        <v>5205</v>
      </c>
      <c r="C2201" s="43" t="s">
        <v>5220</v>
      </c>
      <c r="D2201" s="529"/>
      <c r="E2201" s="60"/>
      <c r="F2201" s="43" t="s">
        <v>4091</v>
      </c>
      <c r="G2201" s="87">
        <v>42717</v>
      </c>
      <c r="H2201" s="55">
        <v>42717</v>
      </c>
      <c r="I2201" s="68">
        <v>181.41</v>
      </c>
      <c r="J2201" s="204">
        <v>217.69</v>
      </c>
      <c r="K2201" s="98"/>
      <c r="L2201" s="48" t="s">
        <v>601</v>
      </c>
      <c r="M2201" s="59">
        <v>42729</v>
      </c>
      <c r="N2201" s="55">
        <v>42731</v>
      </c>
      <c r="O2201" s="313" t="s">
        <v>5206</v>
      </c>
      <c r="P2201" s="43"/>
      <c r="Q2201" s="49"/>
      <c r="R2201" s="49"/>
      <c r="S2201" s="43"/>
      <c r="T2201" s="43"/>
    </row>
    <row r="2202" spans="1:20" ht="30" hidden="1" customHeight="1" x14ac:dyDescent="0.25">
      <c r="A2202" s="74">
        <v>2187</v>
      </c>
      <c r="B2202" s="74" t="s">
        <v>36</v>
      </c>
      <c r="C2202" s="43">
        <v>51425646</v>
      </c>
      <c r="D2202" s="529"/>
      <c r="E2202" s="60"/>
      <c r="F2202" s="43" t="s">
        <v>5228</v>
      </c>
      <c r="G2202" s="87">
        <v>42704</v>
      </c>
      <c r="H2202" s="55">
        <v>42704</v>
      </c>
      <c r="I2202" s="68">
        <v>3733.78</v>
      </c>
      <c r="J2202" s="204">
        <v>4473.83</v>
      </c>
      <c r="K2202" s="98"/>
      <c r="L2202" s="48" t="s">
        <v>5323</v>
      </c>
      <c r="M2202" s="59">
        <v>42708</v>
      </c>
      <c r="N2202" s="55">
        <v>42734</v>
      </c>
      <c r="O2202" s="313" t="s">
        <v>5207</v>
      </c>
      <c r="P2202" s="43"/>
      <c r="Q2202" s="49"/>
      <c r="R2202" s="49"/>
      <c r="S2202" s="43"/>
      <c r="T2202" s="43"/>
    </row>
    <row r="2203" spans="1:20" ht="15" hidden="1" customHeight="1" x14ac:dyDescent="0.25">
      <c r="A2203" s="74">
        <v>2188</v>
      </c>
      <c r="B2203" s="74" t="s">
        <v>36</v>
      </c>
      <c r="C2203" s="43">
        <v>51588409</v>
      </c>
      <c r="D2203" s="529"/>
      <c r="E2203" s="60"/>
      <c r="F2203" s="43" t="s">
        <v>5208</v>
      </c>
      <c r="G2203" s="87">
        <v>42704</v>
      </c>
      <c r="H2203" s="55">
        <v>42704</v>
      </c>
      <c r="I2203" s="68">
        <v>19.899999999999999</v>
      </c>
      <c r="J2203" s="204">
        <v>23.88</v>
      </c>
      <c r="K2203" s="98"/>
      <c r="L2203" s="48" t="s">
        <v>5323</v>
      </c>
      <c r="M2203" s="59">
        <v>42734</v>
      </c>
      <c r="N2203" s="55">
        <v>42734</v>
      </c>
      <c r="O2203" s="313" t="s">
        <v>5209</v>
      </c>
      <c r="P2203" s="43"/>
      <c r="Q2203" s="49"/>
      <c r="R2203" s="49"/>
      <c r="S2203" s="43"/>
      <c r="T2203" s="43"/>
    </row>
    <row r="2204" spans="1:20" ht="15" hidden="1" customHeight="1" x14ac:dyDescent="0.25">
      <c r="A2204" s="74">
        <v>2189</v>
      </c>
      <c r="B2204" s="74" t="s">
        <v>4318</v>
      </c>
      <c r="C2204" s="43" t="s">
        <v>5210</v>
      </c>
      <c r="D2204" s="529"/>
      <c r="E2204" s="60"/>
      <c r="F2204" s="43" t="s">
        <v>5211</v>
      </c>
      <c r="G2204" s="87">
        <v>42704</v>
      </c>
      <c r="H2204" s="55">
        <v>42704</v>
      </c>
      <c r="I2204" s="68">
        <v>4356</v>
      </c>
      <c r="J2204" s="204">
        <v>5227.2</v>
      </c>
      <c r="K2204" s="98"/>
      <c r="L2204" s="43" t="s">
        <v>727</v>
      </c>
      <c r="M2204" s="59">
        <v>42735</v>
      </c>
      <c r="N2204" s="55">
        <v>42807</v>
      </c>
      <c r="O2204" s="313" t="s">
        <v>5212</v>
      </c>
      <c r="P2204" s="43"/>
      <c r="Q2204" s="49"/>
      <c r="R2204" s="49"/>
      <c r="S2204" s="43"/>
      <c r="T2204" s="43"/>
    </row>
    <row r="2205" spans="1:20" ht="30" hidden="1" customHeight="1" x14ac:dyDescent="0.25">
      <c r="A2205" s="74">
        <v>2190</v>
      </c>
      <c r="B2205" s="74" t="s">
        <v>4671</v>
      </c>
      <c r="C2205" s="43">
        <v>2016044</v>
      </c>
      <c r="D2205" s="529"/>
      <c r="E2205" s="60"/>
      <c r="F2205" s="43" t="s">
        <v>5213</v>
      </c>
      <c r="G2205" s="87">
        <v>42723</v>
      </c>
      <c r="H2205" s="55">
        <v>42723</v>
      </c>
      <c r="I2205" s="68">
        <v>6600</v>
      </c>
      <c r="J2205" s="204">
        <v>6600</v>
      </c>
      <c r="K2205" s="98"/>
      <c r="L2205" s="43" t="s">
        <v>727</v>
      </c>
      <c r="M2205" s="59">
        <v>42735</v>
      </c>
      <c r="N2205" s="55">
        <v>42732</v>
      </c>
      <c r="O2205" s="313" t="s">
        <v>5214</v>
      </c>
      <c r="P2205" s="43"/>
      <c r="Q2205" s="49"/>
      <c r="R2205" s="49"/>
      <c r="S2205" s="43"/>
      <c r="T2205" s="43" t="s">
        <v>1</v>
      </c>
    </row>
    <row r="2206" spans="1:20" ht="15" hidden="1" customHeight="1" x14ac:dyDescent="0.25">
      <c r="A2206" s="74">
        <v>2191</v>
      </c>
      <c r="B2206" s="74" t="s">
        <v>4118</v>
      </c>
      <c r="C2206" s="43" t="s">
        <v>5215</v>
      </c>
      <c r="D2206" s="529"/>
      <c r="E2206" s="60"/>
      <c r="F2206" s="43" t="s">
        <v>6400</v>
      </c>
      <c r="G2206" s="87">
        <v>42723</v>
      </c>
      <c r="H2206" s="55">
        <v>42723</v>
      </c>
      <c r="I2206" s="68">
        <v>1194.8599999999999</v>
      </c>
      <c r="J2206" s="204">
        <v>1194.8599999999999</v>
      </c>
      <c r="K2206" s="98"/>
      <c r="L2206" s="43" t="s">
        <v>727</v>
      </c>
      <c r="M2206" s="59">
        <v>42750</v>
      </c>
      <c r="N2206" s="59">
        <v>42751</v>
      </c>
      <c r="O2206" s="313" t="s">
        <v>5216</v>
      </c>
      <c r="P2206" s="43"/>
      <c r="Q2206" s="49"/>
      <c r="R2206" s="49"/>
      <c r="S2206" s="43"/>
      <c r="T2206" s="43" t="s">
        <v>1</v>
      </c>
    </row>
    <row r="2207" spans="1:20" ht="45" hidden="1" customHeight="1" x14ac:dyDescent="0.25">
      <c r="A2207" s="74">
        <v>2192</v>
      </c>
      <c r="B2207" s="74" t="s">
        <v>36</v>
      </c>
      <c r="C2207" s="43" t="s">
        <v>5219</v>
      </c>
      <c r="D2207" s="529"/>
      <c r="E2207" s="60"/>
      <c r="F2207" s="43" t="s">
        <v>5221</v>
      </c>
      <c r="G2207" s="87">
        <v>42717</v>
      </c>
      <c r="H2207" s="55">
        <v>42717</v>
      </c>
      <c r="I2207" s="68">
        <v>80</v>
      </c>
      <c r="J2207" s="204">
        <v>96</v>
      </c>
      <c r="K2207" s="98"/>
      <c r="L2207" s="48" t="s">
        <v>5323</v>
      </c>
      <c r="M2207" s="59">
        <v>42729</v>
      </c>
      <c r="N2207" s="55">
        <v>42731</v>
      </c>
      <c r="O2207" s="313" t="s">
        <v>5222</v>
      </c>
      <c r="P2207" s="43"/>
      <c r="Q2207" s="49"/>
      <c r="R2207" s="49"/>
      <c r="S2207" s="43"/>
      <c r="T2207" s="43"/>
    </row>
    <row r="2208" spans="1:20" ht="15" hidden="1" customHeight="1" x14ac:dyDescent="0.25">
      <c r="A2208" s="74">
        <v>2193</v>
      </c>
      <c r="B2208" s="74" t="s">
        <v>1276</v>
      </c>
      <c r="C2208" s="43" t="s">
        <v>5223</v>
      </c>
      <c r="D2208" s="529" t="s">
        <v>5225</v>
      </c>
      <c r="E2208" s="60"/>
      <c r="F2208" s="43" t="s">
        <v>5224</v>
      </c>
      <c r="G2208" s="87">
        <v>42723</v>
      </c>
      <c r="H2208" s="55">
        <v>42723</v>
      </c>
      <c r="I2208" s="68">
        <v>3718.55</v>
      </c>
      <c r="J2208" s="204">
        <v>4462.26</v>
      </c>
      <c r="K2208" s="98"/>
      <c r="L2208" s="43" t="s">
        <v>727</v>
      </c>
      <c r="M2208" s="59"/>
      <c r="N2208" s="59">
        <v>42751</v>
      </c>
      <c r="O2208" s="313" t="s">
        <v>6644</v>
      </c>
      <c r="P2208" s="43"/>
      <c r="Q2208" s="49"/>
      <c r="R2208" s="49"/>
      <c r="S2208" s="43"/>
      <c r="T2208" s="43"/>
    </row>
    <row r="2209" spans="1:21" ht="15" hidden="1" customHeight="1" x14ac:dyDescent="0.25">
      <c r="A2209" s="74">
        <v>2194</v>
      </c>
      <c r="B2209" s="74" t="s">
        <v>39</v>
      </c>
      <c r="C2209" s="43" t="s">
        <v>5232</v>
      </c>
      <c r="D2209" s="529"/>
      <c r="E2209" s="60"/>
      <c r="F2209" s="43" t="s">
        <v>1715</v>
      </c>
      <c r="G2209" s="87">
        <v>42719</v>
      </c>
      <c r="H2209" s="55">
        <v>42719</v>
      </c>
      <c r="I2209" s="68">
        <v>393.61</v>
      </c>
      <c r="J2209" s="204">
        <v>472.38</v>
      </c>
      <c r="K2209" s="98"/>
      <c r="L2209" s="48" t="s">
        <v>5323</v>
      </c>
      <c r="M2209" s="59">
        <v>42729</v>
      </c>
      <c r="N2209" s="55">
        <v>42731</v>
      </c>
      <c r="O2209" s="313" t="s">
        <v>5233</v>
      </c>
      <c r="P2209" s="43"/>
      <c r="Q2209" s="49"/>
      <c r="R2209" s="49"/>
      <c r="S2209" s="43"/>
      <c r="T2209" s="43"/>
    </row>
    <row r="2210" spans="1:21" ht="30" hidden="1" customHeight="1" x14ac:dyDescent="0.25">
      <c r="A2210" s="74">
        <v>2195</v>
      </c>
      <c r="B2210" s="74" t="s">
        <v>3648</v>
      </c>
      <c r="C2210" s="43" t="s">
        <v>5234</v>
      </c>
      <c r="D2210" s="529"/>
      <c r="E2210" s="60"/>
      <c r="F2210" s="43" t="s">
        <v>5235</v>
      </c>
      <c r="G2210" s="87">
        <v>42429</v>
      </c>
      <c r="H2210" s="55">
        <v>42429</v>
      </c>
      <c r="I2210" s="68">
        <v>11703.58</v>
      </c>
      <c r="J2210" s="204">
        <v>11703.58</v>
      </c>
      <c r="K2210" s="98"/>
      <c r="L2210" s="43" t="s">
        <v>727</v>
      </c>
      <c r="M2210" s="59">
        <v>42460</v>
      </c>
      <c r="N2210" s="55">
        <v>42725</v>
      </c>
      <c r="O2210" s="313" t="s">
        <v>5236</v>
      </c>
      <c r="P2210" s="43"/>
      <c r="Q2210" s="49"/>
      <c r="R2210" s="49"/>
      <c r="S2210" s="43"/>
      <c r="T2210" s="43"/>
      <c r="U2210" s="66" t="s">
        <v>1</v>
      </c>
    </row>
    <row r="2211" spans="1:21" ht="30" hidden="1" customHeight="1" x14ac:dyDescent="0.25">
      <c r="A2211" s="74">
        <v>2195</v>
      </c>
      <c r="B2211" s="74" t="s">
        <v>3648</v>
      </c>
      <c r="C2211" s="43" t="s">
        <v>5237</v>
      </c>
      <c r="D2211" s="529"/>
      <c r="E2211" s="60"/>
      <c r="F2211" s="43" t="s">
        <v>5238</v>
      </c>
      <c r="G2211" s="87">
        <v>42460</v>
      </c>
      <c r="H2211" s="55">
        <v>42460</v>
      </c>
      <c r="I2211" s="68">
        <v>14669.28</v>
      </c>
      <c r="J2211" s="204">
        <v>14669.28</v>
      </c>
      <c r="K2211" s="98"/>
      <c r="L2211" s="43" t="s">
        <v>727</v>
      </c>
      <c r="M2211" s="59">
        <v>42490</v>
      </c>
      <c r="N2211" s="55">
        <v>42725</v>
      </c>
      <c r="O2211" s="313" t="s">
        <v>5239</v>
      </c>
      <c r="P2211" s="43"/>
      <c r="Q2211" s="49"/>
      <c r="R2211" s="49"/>
      <c r="S2211" s="43"/>
      <c r="T2211" s="43"/>
      <c r="U2211" s="66" t="s">
        <v>1</v>
      </c>
    </row>
    <row r="2212" spans="1:21" ht="30" hidden="1" customHeight="1" x14ac:dyDescent="0.25">
      <c r="A2212" s="74">
        <v>2196</v>
      </c>
      <c r="B2212" s="74" t="s">
        <v>163</v>
      </c>
      <c r="C2212" s="43" t="s">
        <v>5247</v>
      </c>
      <c r="D2212" s="529"/>
      <c r="E2212" s="60"/>
      <c r="F2212" s="43" t="s">
        <v>5248</v>
      </c>
      <c r="G2212" s="87">
        <v>42725</v>
      </c>
      <c r="H2212" s="55">
        <v>42725</v>
      </c>
      <c r="I2212" s="68">
        <v>4059</v>
      </c>
      <c r="J2212" s="204">
        <v>4868.1000000000004</v>
      </c>
      <c r="K2212" s="98"/>
      <c r="L2212" s="43" t="s">
        <v>727</v>
      </c>
      <c r="M2212" s="59">
        <v>42735</v>
      </c>
      <c r="N2212" s="55">
        <v>42732</v>
      </c>
      <c r="O2212" s="313" t="s">
        <v>5249</v>
      </c>
      <c r="P2212" s="43"/>
      <c r="Q2212" s="49"/>
      <c r="R2212" s="49"/>
      <c r="S2212" s="43"/>
      <c r="T2212" s="43" t="s">
        <v>1</v>
      </c>
    </row>
    <row r="2213" spans="1:21" ht="60" hidden="1" customHeight="1" x14ac:dyDescent="0.25">
      <c r="A2213" s="74">
        <v>2197</v>
      </c>
      <c r="B2213" s="74" t="s">
        <v>84</v>
      </c>
      <c r="C2213" s="43">
        <v>149523</v>
      </c>
      <c r="D2213" s="529"/>
      <c r="E2213" s="60"/>
      <c r="F2213" s="414" t="s">
        <v>5250</v>
      </c>
      <c r="G2213" s="87">
        <v>42725</v>
      </c>
      <c r="H2213" s="55">
        <v>42725</v>
      </c>
      <c r="I2213" s="137">
        <f>1.17442*J2213</f>
        <v>334.7097</v>
      </c>
      <c r="J2213" s="208">
        <v>285</v>
      </c>
      <c r="K2213" s="98"/>
      <c r="L2213" s="43" t="s">
        <v>727</v>
      </c>
      <c r="M2213" s="59">
        <v>42384</v>
      </c>
      <c r="N2213" s="44">
        <v>42752</v>
      </c>
      <c r="O2213" s="313" t="s">
        <v>5251</v>
      </c>
      <c r="P2213" s="43"/>
      <c r="Q2213" s="49"/>
      <c r="R2213" s="49"/>
      <c r="S2213" s="43"/>
      <c r="T2213" s="43" t="s">
        <v>1</v>
      </c>
    </row>
    <row r="2214" spans="1:21" ht="30" hidden="1" customHeight="1" x14ac:dyDescent="0.25">
      <c r="A2214" s="74">
        <v>2198</v>
      </c>
      <c r="B2214" s="74" t="s">
        <v>5252</v>
      </c>
      <c r="C2214" s="43" t="s">
        <v>5253</v>
      </c>
      <c r="D2214" s="529"/>
      <c r="E2214" s="60"/>
      <c r="F2214" s="43" t="s">
        <v>5254</v>
      </c>
      <c r="G2214" s="87">
        <v>42551</v>
      </c>
      <c r="H2214" s="55">
        <v>42551</v>
      </c>
      <c r="I2214" s="137">
        <f>0.957301 *J2214</f>
        <v>48434.749398109998</v>
      </c>
      <c r="J2214" s="381">
        <v>50595.11</v>
      </c>
      <c r="K2214" s="98"/>
      <c r="L2214" s="43" t="s">
        <v>28</v>
      </c>
      <c r="M2214" s="59">
        <v>42597</v>
      </c>
      <c r="N2214" s="55"/>
      <c r="O2214" s="313" t="s">
        <v>5255</v>
      </c>
      <c r="P2214" s="43"/>
      <c r="Q2214" s="49"/>
      <c r="R2214" s="49"/>
      <c r="S2214" s="43"/>
      <c r="T2214" s="43"/>
      <c r="U2214" s="66" t="s">
        <v>1</v>
      </c>
    </row>
    <row r="2215" spans="1:21" ht="15" hidden="1" customHeight="1" x14ac:dyDescent="0.25">
      <c r="A2215" s="74">
        <v>2199</v>
      </c>
      <c r="B2215" s="74" t="s">
        <v>5256</v>
      </c>
      <c r="C2215" s="43" t="s">
        <v>5257</v>
      </c>
      <c r="D2215" s="529"/>
      <c r="E2215" s="60"/>
      <c r="F2215" s="43" t="s">
        <v>5477</v>
      </c>
      <c r="G2215" s="87">
        <v>42583</v>
      </c>
      <c r="H2215" s="55">
        <v>42583</v>
      </c>
      <c r="I2215" s="137">
        <f>0.957301 *J2215</f>
        <v>19146.02</v>
      </c>
      <c r="J2215" s="381">
        <v>20000</v>
      </c>
      <c r="K2215" s="641">
        <v>15936</v>
      </c>
      <c r="L2215" s="43" t="s">
        <v>727</v>
      </c>
      <c r="M2215" s="59">
        <v>42628</v>
      </c>
      <c r="N2215" s="55">
        <v>42765</v>
      </c>
      <c r="O2215" s="313" t="s">
        <v>5258</v>
      </c>
      <c r="P2215" s="43"/>
      <c r="Q2215" s="49"/>
      <c r="R2215" s="49"/>
      <c r="S2215" s="43"/>
      <c r="T2215" s="43"/>
      <c r="U2215" s="66" t="s">
        <v>1</v>
      </c>
    </row>
    <row r="2216" spans="1:21" ht="30" hidden="1" customHeight="1" x14ac:dyDescent="0.25">
      <c r="A2216" s="74">
        <v>2200</v>
      </c>
      <c r="B2216" s="74" t="s">
        <v>4451</v>
      </c>
      <c r="C2216" s="43" t="s">
        <v>5265</v>
      </c>
      <c r="D2216" s="529"/>
      <c r="E2216" s="60"/>
      <c r="F2216" s="43" t="s">
        <v>5267</v>
      </c>
      <c r="G2216" s="87">
        <v>42582</v>
      </c>
      <c r="H2216" s="55">
        <v>42582</v>
      </c>
      <c r="I2216" s="68">
        <v>6757.15</v>
      </c>
      <c r="J2216" s="204">
        <v>6757.15</v>
      </c>
      <c r="K2216" s="98"/>
      <c r="L2216" s="62" t="s">
        <v>5323</v>
      </c>
      <c r="M2216" s="59">
        <v>42611</v>
      </c>
      <c r="N2216" s="55">
        <v>42611</v>
      </c>
      <c r="O2216" s="313" t="s">
        <v>5269</v>
      </c>
      <c r="P2216" s="43"/>
      <c r="Q2216" s="49"/>
      <c r="R2216" s="49"/>
      <c r="S2216" s="43"/>
      <c r="T2216" s="43"/>
    </row>
    <row r="2217" spans="1:21" ht="30" hidden="1" customHeight="1" x14ac:dyDescent="0.25">
      <c r="A2217" s="74">
        <v>2201</v>
      </c>
      <c r="B2217" s="74" t="s">
        <v>4451</v>
      </c>
      <c r="C2217" s="43" t="s">
        <v>5266</v>
      </c>
      <c r="D2217" s="529"/>
      <c r="E2217" s="60"/>
      <c r="F2217" s="43" t="s">
        <v>5268</v>
      </c>
      <c r="G2217" s="87">
        <v>42613</v>
      </c>
      <c r="H2217" s="55">
        <v>42613</v>
      </c>
      <c r="I2217" s="68">
        <v>4443.42</v>
      </c>
      <c r="J2217" s="204">
        <v>4443.42</v>
      </c>
      <c r="K2217" s="98"/>
      <c r="L2217" s="62" t="s">
        <v>5323</v>
      </c>
      <c r="M2217" s="59">
        <v>42642</v>
      </c>
      <c r="N2217" s="55">
        <v>42642</v>
      </c>
      <c r="O2217" s="313" t="s">
        <v>5270</v>
      </c>
      <c r="P2217" s="43"/>
      <c r="Q2217" s="49"/>
      <c r="R2217" s="49"/>
      <c r="S2217" s="43"/>
      <c r="T2217" s="43"/>
    </row>
    <row r="2218" spans="1:21" ht="30" hidden="1" customHeight="1" x14ac:dyDescent="0.25">
      <c r="A2218" s="74">
        <v>2202</v>
      </c>
      <c r="B2218" s="74" t="s">
        <v>144</v>
      </c>
      <c r="C2218" s="43" t="s">
        <v>5279</v>
      </c>
      <c r="D2218" s="529"/>
      <c r="E2218" s="60"/>
      <c r="F2218" s="43" t="s">
        <v>5280</v>
      </c>
      <c r="G2218" s="87">
        <v>42728</v>
      </c>
      <c r="H2218" s="55">
        <v>42728</v>
      </c>
      <c r="I2218" s="68">
        <v>980</v>
      </c>
      <c r="J2218" s="204">
        <v>980</v>
      </c>
      <c r="K2218" s="98"/>
      <c r="L2218" s="43" t="s">
        <v>727</v>
      </c>
      <c r="M2218" s="59" t="s">
        <v>1241</v>
      </c>
      <c r="N2218" s="55">
        <v>42732</v>
      </c>
      <c r="O2218" s="313" t="s">
        <v>5281</v>
      </c>
      <c r="P2218" s="43"/>
      <c r="Q2218" s="49"/>
      <c r="R2218" s="49"/>
      <c r="S2218" s="43"/>
      <c r="T2218" s="43" t="s">
        <v>1</v>
      </c>
    </row>
    <row r="2219" spans="1:21" ht="15" hidden="1" customHeight="1" x14ac:dyDescent="0.25">
      <c r="A2219" s="74">
        <v>2203</v>
      </c>
      <c r="B2219" s="74" t="s">
        <v>448</v>
      </c>
      <c r="C2219" s="43">
        <v>56261587</v>
      </c>
      <c r="D2219" s="529"/>
      <c r="E2219" s="60"/>
      <c r="F2219" s="43" t="s">
        <v>5283</v>
      </c>
      <c r="G2219" s="87">
        <v>42725</v>
      </c>
      <c r="H2219" s="55">
        <v>42725</v>
      </c>
      <c r="I2219" s="68">
        <v>760.15</v>
      </c>
      <c r="J2219" s="204">
        <v>889.11</v>
      </c>
      <c r="K2219" s="98"/>
      <c r="L2219" s="48" t="s">
        <v>5323</v>
      </c>
      <c r="M2219" s="59">
        <v>42736</v>
      </c>
      <c r="N2219" s="55">
        <v>42745</v>
      </c>
      <c r="O2219" s="313" t="s">
        <v>5284</v>
      </c>
      <c r="P2219" s="43"/>
      <c r="Q2219" s="49"/>
      <c r="R2219" s="49"/>
      <c r="S2219" s="43"/>
      <c r="T2219" s="43"/>
    </row>
    <row r="2220" spans="1:21" ht="30" hidden="1" customHeight="1" x14ac:dyDescent="0.25">
      <c r="A2220" s="74">
        <v>2204</v>
      </c>
      <c r="B2220" s="74" t="s">
        <v>4451</v>
      </c>
      <c r="C2220" s="43" t="s">
        <v>5285</v>
      </c>
      <c r="D2220" s="529"/>
      <c r="E2220" s="60"/>
      <c r="F2220" s="43" t="s">
        <v>5286</v>
      </c>
      <c r="G2220" s="87">
        <v>42643</v>
      </c>
      <c r="H2220" s="55">
        <v>42643</v>
      </c>
      <c r="I2220" s="68">
        <v>16649.43</v>
      </c>
      <c r="J2220" s="204">
        <v>16649.43</v>
      </c>
      <c r="K2220" s="98"/>
      <c r="L2220" s="48" t="s">
        <v>5323</v>
      </c>
      <c r="M2220" s="59">
        <v>42672</v>
      </c>
      <c r="N2220" s="55">
        <v>42674</v>
      </c>
      <c r="O2220" s="313" t="s">
        <v>5287</v>
      </c>
      <c r="P2220" s="43"/>
      <c r="Q2220" s="49"/>
      <c r="R2220" s="49"/>
      <c r="S2220" s="43"/>
      <c r="T2220" s="43"/>
    </row>
    <row r="2221" spans="1:21" ht="30" hidden="1" customHeight="1" x14ac:dyDescent="0.25">
      <c r="A2221" s="74">
        <v>2205</v>
      </c>
      <c r="B2221" s="74" t="s">
        <v>4451</v>
      </c>
      <c r="C2221" s="43" t="s">
        <v>5288</v>
      </c>
      <c r="D2221" s="529"/>
      <c r="E2221" s="60"/>
      <c r="F2221" s="43" t="s">
        <v>5289</v>
      </c>
      <c r="G2221" s="87">
        <v>42674</v>
      </c>
      <c r="H2221" s="55">
        <v>42674</v>
      </c>
      <c r="I2221" s="68">
        <v>12077.78</v>
      </c>
      <c r="J2221" s="204">
        <v>12077.78</v>
      </c>
      <c r="K2221" s="98"/>
      <c r="L2221" s="48" t="s">
        <v>5323</v>
      </c>
      <c r="M2221" s="59">
        <v>42703</v>
      </c>
      <c r="N2221" s="55">
        <v>42703</v>
      </c>
      <c r="O2221" s="313" t="s">
        <v>5290</v>
      </c>
      <c r="P2221" s="43"/>
      <c r="Q2221" s="49"/>
      <c r="R2221" s="49"/>
      <c r="S2221" s="43"/>
      <c r="T2221" s="43"/>
    </row>
    <row r="2222" spans="1:21" ht="30" hidden="1" customHeight="1" x14ac:dyDescent="0.25">
      <c r="A2222" s="74">
        <v>2206</v>
      </c>
      <c r="B2222" s="74" t="s">
        <v>26</v>
      </c>
      <c r="C2222" s="146" t="s">
        <v>5292</v>
      </c>
      <c r="D2222" s="529"/>
      <c r="E2222" s="60"/>
      <c r="F2222" s="328" t="s">
        <v>5293</v>
      </c>
      <c r="G2222" s="87">
        <v>42726</v>
      </c>
      <c r="H2222" s="55">
        <v>42726</v>
      </c>
      <c r="I2222" s="68">
        <v>361.19</v>
      </c>
      <c r="J2222" s="204">
        <v>361.19</v>
      </c>
      <c r="K2222" s="98"/>
      <c r="L2222" s="43" t="s">
        <v>727</v>
      </c>
      <c r="M2222" s="59" t="s">
        <v>25</v>
      </c>
      <c r="N2222" s="55">
        <v>42732</v>
      </c>
      <c r="O2222" s="313" t="s">
        <v>5294</v>
      </c>
      <c r="P2222" s="43"/>
      <c r="Q2222" s="49"/>
      <c r="R2222" s="49"/>
      <c r="S2222" s="43"/>
      <c r="T2222" s="43" t="s">
        <v>1</v>
      </c>
    </row>
    <row r="2223" spans="1:21" ht="15" hidden="1" customHeight="1" x14ac:dyDescent="0.25">
      <c r="A2223" s="74">
        <v>2207</v>
      </c>
      <c r="B2223" s="74" t="s">
        <v>5539</v>
      </c>
      <c r="C2223" s="43" t="s">
        <v>5300</v>
      </c>
      <c r="D2223" s="529"/>
      <c r="E2223" s="60"/>
      <c r="F2223" s="43" t="s">
        <v>5301</v>
      </c>
      <c r="G2223" s="87">
        <v>42727</v>
      </c>
      <c r="H2223" s="55">
        <v>42727</v>
      </c>
      <c r="I2223" s="68">
        <v>1575.6</v>
      </c>
      <c r="J2223" s="204">
        <v>1575.6</v>
      </c>
      <c r="K2223" s="98"/>
      <c r="L2223" s="43" t="s">
        <v>727</v>
      </c>
      <c r="M2223" s="59" t="s">
        <v>25</v>
      </c>
      <c r="N2223" s="59">
        <v>42751</v>
      </c>
      <c r="O2223" s="313" t="s">
        <v>6103</v>
      </c>
      <c r="P2223" s="43"/>
      <c r="Q2223" s="49"/>
      <c r="R2223" s="49"/>
      <c r="S2223" s="43"/>
      <c r="T2223" s="43" t="s">
        <v>1</v>
      </c>
    </row>
    <row r="2224" spans="1:21" ht="15" hidden="1" customHeight="1" x14ac:dyDescent="0.25">
      <c r="A2224" s="74">
        <v>2208</v>
      </c>
      <c r="B2224" s="74" t="s">
        <v>67</v>
      </c>
      <c r="C2224" s="43">
        <v>7000109006</v>
      </c>
      <c r="D2224" s="529" t="s">
        <v>5302</v>
      </c>
      <c r="E2224" s="60"/>
      <c r="F2224" s="43" t="s">
        <v>5553</v>
      </c>
      <c r="G2224" s="87">
        <v>42727</v>
      </c>
      <c r="H2224" s="55">
        <v>42727</v>
      </c>
      <c r="I2224" s="68">
        <v>246.67</v>
      </c>
      <c r="J2224" s="204">
        <v>296</v>
      </c>
      <c r="K2224" s="98"/>
      <c r="L2224" s="43" t="s">
        <v>727</v>
      </c>
      <c r="M2224" s="59">
        <v>42794</v>
      </c>
      <c r="N2224" s="55">
        <v>42795</v>
      </c>
      <c r="O2224" s="313" t="s">
        <v>5303</v>
      </c>
      <c r="P2224" s="43"/>
      <c r="Q2224" s="49"/>
      <c r="R2224" s="49"/>
      <c r="S2224" s="43"/>
      <c r="T2224" s="43" t="s">
        <v>1</v>
      </c>
    </row>
    <row r="2225" spans="1:21" ht="30" hidden="1" customHeight="1" x14ac:dyDescent="0.25">
      <c r="A2225" s="74">
        <v>2209</v>
      </c>
      <c r="B2225" s="74" t="s">
        <v>4829</v>
      </c>
      <c r="C2225" s="43" t="s">
        <v>6655</v>
      </c>
      <c r="D2225" s="529"/>
      <c r="E2225" s="60"/>
      <c r="F2225" s="43" t="s">
        <v>6654</v>
      </c>
      <c r="G2225" s="87">
        <v>42762</v>
      </c>
      <c r="H2225" s="55">
        <v>42762</v>
      </c>
      <c r="I2225" s="68">
        <f>199.55+4.5</f>
        <v>204.05</v>
      </c>
      <c r="J2225" s="204">
        <f>219.5+4.5</f>
        <v>224</v>
      </c>
      <c r="K2225" s="98"/>
      <c r="L2225" s="43" t="s">
        <v>727</v>
      </c>
      <c r="M2225" s="59">
        <v>42757</v>
      </c>
      <c r="N2225" s="55">
        <v>42754</v>
      </c>
      <c r="O2225" s="313" t="s">
        <v>5309</v>
      </c>
      <c r="P2225" s="43"/>
      <c r="Q2225" s="49"/>
      <c r="R2225" s="49"/>
      <c r="S2225" s="43"/>
      <c r="T2225" s="43" t="s">
        <v>1</v>
      </c>
    </row>
    <row r="2226" spans="1:21" ht="30" hidden="1" customHeight="1" x14ac:dyDescent="0.25">
      <c r="A2226" s="74">
        <v>2210</v>
      </c>
      <c r="B2226" s="74" t="s">
        <v>4953</v>
      </c>
      <c r="C2226" s="43" t="s">
        <v>5310</v>
      </c>
      <c r="D2226" s="529"/>
      <c r="E2226" s="60"/>
      <c r="F2226" s="43" t="s">
        <v>5311</v>
      </c>
      <c r="G2226" s="87">
        <v>42736</v>
      </c>
      <c r="H2226" s="55">
        <v>42736</v>
      </c>
      <c r="I2226" s="68">
        <v>584.69000000000005</v>
      </c>
      <c r="J2226" s="204">
        <v>674.87</v>
      </c>
      <c r="K2226" s="98"/>
      <c r="L2226" s="48" t="s">
        <v>5323</v>
      </c>
      <c r="M2226" s="59">
        <v>42736</v>
      </c>
      <c r="N2226" s="55">
        <v>42737</v>
      </c>
      <c r="O2226" s="313" t="s">
        <v>5312</v>
      </c>
      <c r="P2226" s="43"/>
      <c r="Q2226" s="49"/>
      <c r="R2226" s="49"/>
      <c r="S2226" s="43"/>
      <c r="T2226" s="43"/>
    </row>
    <row r="2227" spans="1:21" ht="15" hidden="1" customHeight="1" x14ac:dyDescent="0.25">
      <c r="A2227" s="74">
        <v>2211</v>
      </c>
      <c r="B2227" s="74" t="s">
        <v>36</v>
      </c>
      <c r="C2227" s="43" t="s">
        <v>5313</v>
      </c>
      <c r="D2227" s="529"/>
      <c r="E2227" s="60"/>
      <c r="F2227" s="43" t="s">
        <v>5314</v>
      </c>
      <c r="G2227" s="87">
        <v>42736</v>
      </c>
      <c r="H2227" s="55">
        <v>42736</v>
      </c>
      <c r="I2227" s="68">
        <v>67.349999999999994</v>
      </c>
      <c r="J2227" s="204">
        <v>80.819999999999993</v>
      </c>
      <c r="K2227" s="98"/>
      <c r="L2227" s="48" t="s">
        <v>5323</v>
      </c>
      <c r="M2227" s="59">
        <v>42736</v>
      </c>
      <c r="N2227" s="55">
        <v>42737</v>
      </c>
      <c r="O2227" s="313" t="s">
        <v>5315</v>
      </c>
      <c r="P2227" s="43"/>
      <c r="Q2227" s="49"/>
      <c r="R2227" s="49"/>
      <c r="S2227" s="43"/>
      <c r="T2227" s="43"/>
    </row>
    <row r="2228" spans="1:21" ht="15" hidden="1" customHeight="1" x14ac:dyDescent="0.25">
      <c r="A2228" s="74">
        <v>2212</v>
      </c>
      <c r="B2228" s="74" t="s">
        <v>427</v>
      </c>
      <c r="C2228" s="43" t="s">
        <v>5316</v>
      </c>
      <c r="D2228" s="529"/>
      <c r="E2228" s="60"/>
      <c r="F2228" s="43" t="s">
        <v>5317</v>
      </c>
      <c r="G2228" s="87">
        <v>42735</v>
      </c>
      <c r="H2228" s="55">
        <v>42735</v>
      </c>
      <c r="I2228" s="68">
        <v>147</v>
      </c>
      <c r="J2228" s="204">
        <v>176.4</v>
      </c>
      <c r="K2228" s="98"/>
      <c r="L2228" s="43" t="s">
        <v>727</v>
      </c>
      <c r="M2228" s="59">
        <v>42766</v>
      </c>
      <c r="N2228" s="55">
        <v>42791</v>
      </c>
      <c r="O2228" s="313" t="s">
        <v>5318</v>
      </c>
      <c r="P2228" s="43"/>
      <c r="Q2228" s="49"/>
      <c r="R2228" s="49"/>
      <c r="S2228" s="43"/>
      <c r="T2228" s="43"/>
    </row>
    <row r="2229" spans="1:21" ht="15" hidden="1" customHeight="1" x14ac:dyDescent="0.25">
      <c r="A2229" s="74">
        <v>2213</v>
      </c>
      <c r="B2229" s="74" t="s">
        <v>45</v>
      </c>
      <c r="C2229" s="43">
        <v>17064</v>
      </c>
      <c r="D2229" s="529"/>
      <c r="E2229" s="60"/>
      <c r="F2229" s="43" t="s">
        <v>5319</v>
      </c>
      <c r="G2229" s="87">
        <v>42737</v>
      </c>
      <c r="H2229" s="55">
        <v>42737</v>
      </c>
      <c r="I2229" s="68">
        <v>600</v>
      </c>
      <c r="J2229" s="204">
        <v>720</v>
      </c>
      <c r="K2229" s="98"/>
      <c r="L2229" s="43" t="s">
        <v>727</v>
      </c>
      <c r="M2229" s="59">
        <v>42750</v>
      </c>
      <c r="N2229" s="55">
        <v>42791</v>
      </c>
      <c r="O2229" s="313" t="s">
        <v>5320</v>
      </c>
      <c r="P2229" s="43"/>
      <c r="Q2229" s="49"/>
      <c r="R2229" s="49"/>
      <c r="S2229" s="43"/>
      <c r="T2229" s="43"/>
    </row>
    <row r="2230" spans="1:21" ht="30" hidden="1" customHeight="1" x14ac:dyDescent="0.25">
      <c r="A2230" s="74">
        <v>2214</v>
      </c>
      <c r="B2230" s="74" t="s">
        <v>4413</v>
      </c>
      <c r="C2230" s="43">
        <v>34132805</v>
      </c>
      <c r="D2230" s="529"/>
      <c r="E2230" s="60"/>
      <c r="F2230" s="43" t="s">
        <v>1591</v>
      </c>
      <c r="G2230" s="87">
        <v>42725</v>
      </c>
      <c r="H2230" s="55">
        <v>42725</v>
      </c>
      <c r="I2230" s="68">
        <v>1493.36</v>
      </c>
      <c r="J2230" s="204">
        <v>1792.03</v>
      </c>
      <c r="K2230" s="98"/>
      <c r="L2230" s="48" t="s">
        <v>5323</v>
      </c>
      <c r="M2230" s="59">
        <v>42766</v>
      </c>
      <c r="N2230" s="55">
        <v>42766</v>
      </c>
      <c r="O2230" s="313" t="s">
        <v>5321</v>
      </c>
      <c r="P2230" s="43"/>
      <c r="Q2230" s="49"/>
      <c r="R2230" s="49"/>
      <c r="S2230" s="43"/>
      <c r="T2230" s="43"/>
    </row>
    <row r="2231" spans="1:21" ht="15" hidden="1" customHeight="1" x14ac:dyDescent="0.25">
      <c r="A2231" s="74">
        <v>2215</v>
      </c>
      <c r="B2231" s="74" t="s">
        <v>2337</v>
      </c>
      <c r="C2231" s="43" t="s">
        <v>5624</v>
      </c>
      <c r="D2231" s="529"/>
      <c r="E2231" s="60"/>
      <c r="F2231" s="43" t="s">
        <v>3215</v>
      </c>
      <c r="G2231" s="87">
        <v>42737</v>
      </c>
      <c r="H2231" s="55">
        <v>42737</v>
      </c>
      <c r="I2231" s="68">
        <v>66.010000000000005</v>
      </c>
      <c r="J2231" s="204">
        <v>79.209999999999994</v>
      </c>
      <c r="K2231" s="98"/>
      <c r="L2231" s="43" t="s">
        <v>727</v>
      </c>
      <c r="M2231" s="59">
        <v>42750</v>
      </c>
      <c r="N2231" s="55">
        <v>42770</v>
      </c>
      <c r="O2231" s="313" t="s">
        <v>5322</v>
      </c>
      <c r="P2231" s="43"/>
      <c r="Q2231" s="49"/>
      <c r="R2231" s="49"/>
      <c r="S2231" s="43"/>
      <c r="T2231" s="43"/>
    </row>
    <row r="2232" spans="1:21" ht="30" hidden="1" customHeight="1" x14ac:dyDescent="0.25">
      <c r="A2232" s="74">
        <v>2216</v>
      </c>
      <c r="B2232" s="74" t="s">
        <v>3726</v>
      </c>
      <c r="C2232" s="43">
        <v>16282</v>
      </c>
      <c r="D2232" s="529"/>
      <c r="E2232" s="60"/>
      <c r="F2232" s="43" t="s">
        <v>5330</v>
      </c>
      <c r="G2232" s="87">
        <v>42735</v>
      </c>
      <c r="H2232" s="55">
        <v>42735</v>
      </c>
      <c r="I2232" s="68">
        <v>13651</v>
      </c>
      <c r="J2232" s="204">
        <v>13651</v>
      </c>
      <c r="K2232" s="98"/>
      <c r="L2232" s="43" t="s">
        <v>727</v>
      </c>
      <c r="M2232" s="59">
        <v>42794</v>
      </c>
      <c r="N2232" s="44">
        <v>42828</v>
      </c>
      <c r="O2232" s="313" t="s">
        <v>5331</v>
      </c>
      <c r="P2232" s="43"/>
      <c r="Q2232" s="49"/>
      <c r="R2232" s="49"/>
      <c r="S2232" s="43"/>
      <c r="T2232" s="43"/>
      <c r="U2232" s="66" t="s">
        <v>1</v>
      </c>
    </row>
    <row r="2233" spans="1:21" ht="30" hidden="1" customHeight="1" x14ac:dyDescent="0.25">
      <c r="A2233" s="74">
        <v>2217</v>
      </c>
      <c r="B2233" s="74" t="s">
        <v>3726</v>
      </c>
      <c r="C2233" s="43">
        <v>16283</v>
      </c>
      <c r="D2233" s="529"/>
      <c r="E2233" s="60"/>
      <c r="F2233" s="43" t="s">
        <v>5332</v>
      </c>
      <c r="G2233" s="87">
        <v>42735</v>
      </c>
      <c r="H2233" s="55">
        <v>42735</v>
      </c>
      <c r="I2233" s="68">
        <v>22040</v>
      </c>
      <c r="J2233" s="204">
        <v>22040</v>
      </c>
      <c r="K2233" s="98"/>
      <c r="L2233" s="43" t="s">
        <v>727</v>
      </c>
      <c r="M2233" s="59">
        <v>42794</v>
      </c>
      <c r="N2233" s="44">
        <v>42828</v>
      </c>
      <c r="O2233" s="313" t="s">
        <v>5333</v>
      </c>
      <c r="P2233" s="43"/>
      <c r="Q2233" s="49"/>
      <c r="R2233" s="49"/>
      <c r="S2233" s="43"/>
      <c r="T2233" s="43"/>
      <c r="U2233" s="66" t="s">
        <v>1</v>
      </c>
    </row>
    <row r="2234" spans="1:21" ht="30" hidden="1" customHeight="1" x14ac:dyDescent="0.25">
      <c r="A2234" s="74">
        <v>2218</v>
      </c>
      <c r="B2234" s="74" t="s">
        <v>3726</v>
      </c>
      <c r="C2234" s="43">
        <v>16284</v>
      </c>
      <c r="D2234" s="529"/>
      <c r="E2234" s="60"/>
      <c r="F2234" s="43" t="s">
        <v>5334</v>
      </c>
      <c r="G2234" s="87">
        <v>42735</v>
      </c>
      <c r="H2234" s="55">
        <v>42735</v>
      </c>
      <c r="I2234" s="68">
        <v>17352</v>
      </c>
      <c r="J2234" s="204">
        <v>17352</v>
      </c>
      <c r="K2234" s="98"/>
      <c r="L2234" s="43" t="s">
        <v>727</v>
      </c>
      <c r="M2234" s="59">
        <v>42794</v>
      </c>
      <c r="N2234" s="55">
        <v>42807</v>
      </c>
      <c r="O2234" s="313" t="s">
        <v>5335</v>
      </c>
      <c r="P2234" s="43"/>
      <c r="Q2234" s="49"/>
      <c r="R2234" s="49"/>
      <c r="S2234" s="43"/>
      <c r="T2234" s="43"/>
      <c r="U2234" s="66" t="s">
        <v>1</v>
      </c>
    </row>
    <row r="2235" spans="1:21" ht="30" hidden="1" customHeight="1" x14ac:dyDescent="0.25">
      <c r="A2235" s="74">
        <v>2219</v>
      </c>
      <c r="B2235" s="74" t="s">
        <v>3726</v>
      </c>
      <c r="C2235" s="43">
        <v>16285</v>
      </c>
      <c r="D2235" s="529"/>
      <c r="E2235" s="60"/>
      <c r="F2235" s="43" t="s">
        <v>5336</v>
      </c>
      <c r="G2235" s="87">
        <v>42735</v>
      </c>
      <c r="H2235" s="55">
        <v>42735</v>
      </c>
      <c r="I2235" s="68">
        <v>10023</v>
      </c>
      <c r="J2235" s="204">
        <v>10023</v>
      </c>
      <c r="K2235" s="98"/>
      <c r="L2235" s="43" t="s">
        <v>727</v>
      </c>
      <c r="M2235" s="59">
        <v>42794</v>
      </c>
      <c r="N2235" s="55">
        <v>42807</v>
      </c>
      <c r="O2235" s="313" t="s">
        <v>5337</v>
      </c>
      <c r="P2235" s="43"/>
      <c r="Q2235" s="49"/>
      <c r="R2235" s="49"/>
      <c r="S2235" s="43"/>
      <c r="T2235" s="43"/>
      <c r="U2235" s="66" t="s">
        <v>1</v>
      </c>
    </row>
    <row r="2236" spans="1:21" ht="30" hidden="1" customHeight="1" x14ac:dyDescent="0.25">
      <c r="A2236" s="74">
        <v>2220</v>
      </c>
      <c r="B2236" s="74" t="s">
        <v>4552</v>
      </c>
      <c r="C2236" s="43" t="s">
        <v>5338</v>
      </c>
      <c r="D2236" s="529"/>
      <c r="E2236" s="60"/>
      <c r="F2236" s="43" t="s">
        <v>5339</v>
      </c>
      <c r="G2236" s="87">
        <v>42734</v>
      </c>
      <c r="H2236" s="55">
        <v>42734</v>
      </c>
      <c r="I2236" s="68">
        <v>18180</v>
      </c>
      <c r="J2236" s="204">
        <v>18180</v>
      </c>
      <c r="K2236" s="98"/>
      <c r="L2236" s="43" t="s">
        <v>727</v>
      </c>
      <c r="M2236" s="59">
        <v>42735</v>
      </c>
      <c r="N2236" s="55">
        <v>42744</v>
      </c>
      <c r="O2236" s="313" t="s">
        <v>5340</v>
      </c>
      <c r="P2236" s="43"/>
      <c r="Q2236" s="49"/>
      <c r="R2236" s="49"/>
      <c r="S2236" s="43"/>
      <c r="T2236" s="43"/>
      <c r="U2236" s="66" t="s">
        <v>1</v>
      </c>
    </row>
    <row r="2237" spans="1:21" ht="15" hidden="1" customHeight="1" x14ac:dyDescent="0.25">
      <c r="A2237" s="74">
        <v>2221</v>
      </c>
      <c r="B2237" s="74" t="s">
        <v>2490</v>
      </c>
      <c r="C2237" s="43" t="s">
        <v>5342</v>
      </c>
      <c r="D2237" s="529"/>
      <c r="E2237" s="60"/>
      <c r="F2237" s="43" t="s">
        <v>5343</v>
      </c>
      <c r="G2237" s="87">
        <v>42741</v>
      </c>
      <c r="H2237" s="55">
        <v>42741</v>
      </c>
      <c r="I2237" s="68">
        <v>2336</v>
      </c>
      <c r="J2237" s="204">
        <v>2336</v>
      </c>
      <c r="K2237" s="98"/>
      <c r="L2237" s="43" t="s">
        <v>727</v>
      </c>
      <c r="M2237" s="59">
        <v>42750</v>
      </c>
      <c r="N2237" s="55">
        <v>42744</v>
      </c>
      <c r="O2237" s="313" t="s">
        <v>5344</v>
      </c>
      <c r="P2237" s="43"/>
      <c r="Q2237" s="49"/>
      <c r="R2237" s="49"/>
      <c r="S2237" s="43"/>
      <c r="T2237" s="43"/>
    </row>
    <row r="2238" spans="1:21" ht="30" hidden="1" customHeight="1" x14ac:dyDescent="0.25">
      <c r="A2238" s="74">
        <v>2222</v>
      </c>
      <c r="B2238" s="74" t="s">
        <v>1442</v>
      </c>
      <c r="C2238" s="43">
        <v>161202698</v>
      </c>
      <c r="D2238" s="529"/>
      <c r="E2238" s="60"/>
      <c r="F2238" s="43" t="s">
        <v>5345</v>
      </c>
      <c r="G2238" s="87">
        <v>42735</v>
      </c>
      <c r="H2238" s="55">
        <v>42735</v>
      </c>
      <c r="I2238" s="68">
        <v>12011.48</v>
      </c>
      <c r="J2238" s="204">
        <v>12011.48</v>
      </c>
      <c r="K2238" s="98"/>
      <c r="L2238" s="43" t="s">
        <v>727</v>
      </c>
      <c r="M2238" s="59">
        <v>42794</v>
      </c>
      <c r="N2238" s="55">
        <v>42838</v>
      </c>
      <c r="O2238" s="313" t="s">
        <v>5346</v>
      </c>
      <c r="P2238" s="43"/>
      <c r="Q2238" s="49"/>
      <c r="R2238" s="49"/>
      <c r="S2238" s="43"/>
      <c r="T2238" s="43"/>
      <c r="U2238" s="66" t="s">
        <v>1</v>
      </c>
    </row>
    <row r="2239" spans="1:21" ht="30" hidden="1" customHeight="1" x14ac:dyDescent="0.25">
      <c r="A2239" s="74">
        <v>2223</v>
      </c>
      <c r="B2239" s="74" t="s">
        <v>69</v>
      </c>
      <c r="C2239" s="43" t="s">
        <v>5347</v>
      </c>
      <c r="D2239" s="529"/>
      <c r="E2239" s="60"/>
      <c r="F2239" s="43" t="s">
        <v>5348</v>
      </c>
      <c r="G2239" s="87">
        <v>42743</v>
      </c>
      <c r="H2239" s="55">
        <v>42743</v>
      </c>
      <c r="I2239" s="68">
        <v>129.6</v>
      </c>
      <c r="J2239" s="204">
        <v>155.52000000000001</v>
      </c>
      <c r="K2239" s="98"/>
      <c r="L2239" s="43" t="s">
        <v>727</v>
      </c>
      <c r="M2239" s="59" t="s">
        <v>25</v>
      </c>
      <c r="N2239" s="59">
        <v>42751</v>
      </c>
      <c r="O2239" s="313" t="s">
        <v>5349</v>
      </c>
      <c r="P2239" s="43"/>
      <c r="Q2239" s="49"/>
      <c r="R2239" s="49"/>
      <c r="S2239" s="43"/>
      <c r="T2239" s="43"/>
    </row>
    <row r="2240" spans="1:21" ht="15" hidden="1" customHeight="1" x14ac:dyDescent="0.25">
      <c r="A2240" s="74">
        <v>2224</v>
      </c>
      <c r="B2240" s="74" t="s">
        <v>5350</v>
      </c>
      <c r="C2240" s="43">
        <v>10029</v>
      </c>
      <c r="D2240" s="529"/>
      <c r="E2240" s="60"/>
      <c r="F2240" s="43" t="s">
        <v>5351</v>
      </c>
      <c r="G2240" s="87">
        <v>42714</v>
      </c>
      <c r="H2240" s="55">
        <v>42714</v>
      </c>
      <c r="I2240" s="137">
        <v>44954.61</v>
      </c>
      <c r="J2240" s="381">
        <v>44894.28</v>
      </c>
      <c r="K2240" s="98"/>
      <c r="L2240" s="43" t="s">
        <v>727</v>
      </c>
      <c r="M2240" s="82" t="s">
        <v>25</v>
      </c>
      <c r="N2240" s="55">
        <v>42745</v>
      </c>
      <c r="O2240" s="313" t="s">
        <v>5352</v>
      </c>
      <c r="P2240" s="43"/>
      <c r="Q2240" s="49"/>
      <c r="R2240" s="49"/>
      <c r="S2240" s="43"/>
      <c r="T2240" s="43"/>
      <c r="U2240" s="66" t="s">
        <v>1</v>
      </c>
    </row>
    <row r="2241" spans="1:21" ht="15" customHeight="1" x14ac:dyDescent="0.25">
      <c r="A2241" s="118">
        <v>2225</v>
      </c>
      <c r="B2241" s="118"/>
      <c r="C2241" s="20"/>
      <c r="D2241" s="560"/>
      <c r="E2241" s="61"/>
      <c r="F2241" s="20"/>
      <c r="G2241" s="480">
        <v>42714</v>
      </c>
      <c r="H2241" s="54">
        <v>42714</v>
      </c>
      <c r="I2241" s="636">
        <f>0.947169*J2241</f>
        <v>37713.570148350002</v>
      </c>
      <c r="J2241" s="637">
        <v>39817.15</v>
      </c>
      <c r="K2241" s="577" t="s">
        <v>6848</v>
      </c>
      <c r="L2241" s="20" t="s">
        <v>28</v>
      </c>
      <c r="M2241" s="410">
        <v>42766</v>
      </c>
      <c r="N2241" s="54"/>
      <c r="O2241" s="314"/>
      <c r="P2241" s="20"/>
      <c r="Q2241" s="84"/>
      <c r="R2241" s="84"/>
      <c r="S2241" s="20"/>
      <c r="T2241" s="20"/>
      <c r="U2241" s="66" t="s">
        <v>1</v>
      </c>
    </row>
    <row r="2242" spans="1:21" ht="15" hidden="1" customHeight="1" x14ac:dyDescent="0.25">
      <c r="A2242" s="74">
        <v>2226</v>
      </c>
      <c r="B2242" s="74" t="s">
        <v>112</v>
      </c>
      <c r="C2242" s="43">
        <v>2</v>
      </c>
      <c r="D2242" s="529"/>
      <c r="E2242" s="60"/>
      <c r="F2242" s="43" t="s">
        <v>5354</v>
      </c>
      <c r="G2242" s="87">
        <v>42745</v>
      </c>
      <c r="H2242" s="55">
        <v>42745</v>
      </c>
      <c r="I2242" s="68">
        <v>1350</v>
      </c>
      <c r="J2242" s="204">
        <v>1350</v>
      </c>
      <c r="K2242" s="98"/>
      <c r="L2242" s="43" t="s">
        <v>727</v>
      </c>
      <c r="M2242" s="59">
        <v>42750</v>
      </c>
      <c r="N2242" s="55">
        <v>42770</v>
      </c>
      <c r="O2242" s="313" t="s">
        <v>5355</v>
      </c>
      <c r="P2242" s="43"/>
      <c r="Q2242" s="49"/>
      <c r="R2242" s="49"/>
      <c r="S2242" s="43"/>
      <c r="T2242" s="43" t="s">
        <v>1</v>
      </c>
    </row>
    <row r="2243" spans="1:21" ht="75" hidden="1" customHeight="1" x14ac:dyDescent="0.25">
      <c r="A2243" s="74">
        <v>2227</v>
      </c>
      <c r="B2243" s="74" t="s">
        <v>2568</v>
      </c>
      <c r="C2243" s="43" t="s">
        <v>5356</v>
      </c>
      <c r="D2243" s="529"/>
      <c r="E2243" s="60"/>
      <c r="F2243" s="43" t="s">
        <v>5357</v>
      </c>
      <c r="G2243" s="87">
        <v>42735</v>
      </c>
      <c r="H2243" s="55">
        <v>42735</v>
      </c>
      <c r="I2243" s="137">
        <f>0.946446*J2243</f>
        <v>120114.82474224</v>
      </c>
      <c r="J2243" s="381">
        <v>126911.44</v>
      </c>
      <c r="K2243" s="98"/>
      <c r="L2243" s="43" t="s">
        <v>727</v>
      </c>
      <c r="M2243" s="59" t="s">
        <v>25</v>
      </c>
      <c r="N2243" s="55">
        <v>42746</v>
      </c>
      <c r="O2243" s="313" t="s">
        <v>5358</v>
      </c>
      <c r="P2243" s="43"/>
      <c r="Q2243" s="49"/>
      <c r="R2243" s="49"/>
      <c r="S2243" s="43"/>
      <c r="T2243" s="43"/>
      <c r="U2243" s="66" t="s">
        <v>1</v>
      </c>
    </row>
    <row r="2244" spans="1:21" ht="15" hidden="1" customHeight="1" x14ac:dyDescent="0.25">
      <c r="A2244" s="74">
        <v>2228</v>
      </c>
      <c r="B2244" s="74" t="s">
        <v>5359</v>
      </c>
      <c r="C2244" s="43" t="s">
        <v>5360</v>
      </c>
      <c r="D2244" s="529"/>
      <c r="E2244" s="60"/>
      <c r="F2244" s="43" t="s">
        <v>5361</v>
      </c>
      <c r="G2244" s="87">
        <v>42744</v>
      </c>
      <c r="H2244" s="55">
        <v>42744</v>
      </c>
      <c r="I2244" s="68">
        <v>500</v>
      </c>
      <c r="J2244" s="204">
        <v>600</v>
      </c>
      <c r="K2244" s="98"/>
      <c r="L2244" s="43" t="s">
        <v>727</v>
      </c>
      <c r="M2244" s="59">
        <v>42781</v>
      </c>
      <c r="N2244" s="55">
        <v>42795</v>
      </c>
      <c r="O2244" s="313" t="s">
        <v>5362</v>
      </c>
      <c r="P2244" s="43"/>
      <c r="Q2244" s="49"/>
      <c r="R2244" s="49"/>
      <c r="S2244" s="43"/>
      <c r="T2244" s="43"/>
    </row>
    <row r="2245" spans="1:21" ht="45" hidden="1" customHeight="1" x14ac:dyDescent="0.25">
      <c r="A2245" s="74">
        <v>2229</v>
      </c>
      <c r="B2245" s="74" t="s">
        <v>5363</v>
      </c>
      <c r="C2245" s="43" t="s">
        <v>5442</v>
      </c>
      <c r="D2245" s="529"/>
      <c r="E2245" s="60"/>
      <c r="F2245" s="43" t="s">
        <v>5364</v>
      </c>
      <c r="G2245" s="87">
        <v>42744</v>
      </c>
      <c r="H2245" s="55">
        <v>42744</v>
      </c>
      <c r="I2245" s="68">
        <v>915</v>
      </c>
      <c r="J2245" s="204">
        <v>1098</v>
      </c>
      <c r="K2245" s="98"/>
      <c r="L2245" s="43" t="s">
        <v>727</v>
      </c>
      <c r="M2245" s="59" t="s">
        <v>1241</v>
      </c>
      <c r="N2245" s="55">
        <v>42745</v>
      </c>
      <c r="O2245" s="313" t="s">
        <v>5443</v>
      </c>
      <c r="P2245" s="43"/>
      <c r="Q2245" s="49"/>
      <c r="R2245" s="49"/>
      <c r="S2245" s="43"/>
      <c r="T2245" s="43"/>
    </row>
    <row r="2246" spans="1:21" ht="60" hidden="1" customHeight="1" x14ac:dyDescent="0.25">
      <c r="A2246" s="74">
        <v>2230</v>
      </c>
      <c r="B2246" s="74" t="s">
        <v>5353</v>
      </c>
      <c r="C2246" s="43">
        <v>170103</v>
      </c>
      <c r="D2246" s="529"/>
      <c r="E2246" s="60"/>
      <c r="F2246" s="43" t="s">
        <v>5365</v>
      </c>
      <c r="G2246" s="87">
        <v>42738</v>
      </c>
      <c r="H2246" s="55">
        <v>42738</v>
      </c>
      <c r="I2246" s="68">
        <v>103201.69</v>
      </c>
      <c r="J2246" s="204">
        <v>103201.69</v>
      </c>
      <c r="K2246" s="98"/>
      <c r="L2246" s="43" t="s">
        <v>727</v>
      </c>
      <c r="M2246" s="59">
        <v>42766</v>
      </c>
      <c r="N2246" s="55">
        <v>42741</v>
      </c>
      <c r="O2246" s="313" t="s">
        <v>5366</v>
      </c>
      <c r="P2246" s="43"/>
      <c r="Q2246" s="49"/>
      <c r="R2246" s="49"/>
      <c r="S2246" s="43"/>
      <c r="T2246" s="43"/>
      <c r="U2246" s="66" t="s">
        <v>1</v>
      </c>
    </row>
    <row r="2247" spans="1:21" ht="15" hidden="1" customHeight="1" x14ac:dyDescent="0.25">
      <c r="A2247" s="74">
        <v>2231</v>
      </c>
      <c r="B2247" s="74" t="s">
        <v>67</v>
      </c>
      <c r="C2247" s="43">
        <v>7000111572</v>
      </c>
      <c r="D2247" s="529" t="s">
        <v>5367</v>
      </c>
      <c r="E2247" s="60"/>
      <c r="F2247" s="43" t="s">
        <v>5368</v>
      </c>
      <c r="G2247" s="87">
        <v>42741</v>
      </c>
      <c r="H2247" s="55">
        <v>42741</v>
      </c>
      <c r="I2247" s="68">
        <v>13.4</v>
      </c>
      <c r="J2247" s="204">
        <v>16.079999999999998</v>
      </c>
      <c r="K2247" s="98"/>
      <c r="L2247" s="43" t="s">
        <v>727</v>
      </c>
      <c r="M2247" s="59">
        <v>42794</v>
      </c>
      <c r="N2247" s="55">
        <v>42795</v>
      </c>
      <c r="O2247" s="313" t="s">
        <v>5369</v>
      </c>
      <c r="P2247" s="43"/>
      <c r="Q2247" s="49"/>
      <c r="R2247" s="49"/>
      <c r="S2247" s="43"/>
      <c r="T2247" s="43" t="s">
        <v>1</v>
      </c>
    </row>
    <row r="2248" spans="1:21" ht="45" hidden="1" customHeight="1" x14ac:dyDescent="0.25">
      <c r="A2248" s="74">
        <v>2232</v>
      </c>
      <c r="B2248" s="74" t="s">
        <v>59</v>
      </c>
      <c r="C2248" s="43">
        <v>5810333546</v>
      </c>
      <c r="D2248" s="529" t="s">
        <v>5370</v>
      </c>
      <c r="E2248" s="60"/>
      <c r="F2248" s="43" t="s">
        <v>5371</v>
      </c>
      <c r="G2248" s="87">
        <v>42735</v>
      </c>
      <c r="H2248" s="55">
        <v>42735</v>
      </c>
      <c r="I2248" s="68">
        <v>563.69000000000005</v>
      </c>
      <c r="J2248" s="204">
        <v>676.43</v>
      </c>
      <c r="K2248" s="98"/>
      <c r="L2248" s="43" t="s">
        <v>727</v>
      </c>
      <c r="M2248" s="59">
        <v>42766</v>
      </c>
      <c r="N2248" s="55">
        <v>42770</v>
      </c>
      <c r="O2248" s="313" t="s">
        <v>5372</v>
      </c>
      <c r="P2248" s="43"/>
      <c r="Q2248" s="49"/>
      <c r="R2248" s="49"/>
      <c r="S2248" s="43"/>
      <c r="T2248" s="43"/>
    </row>
    <row r="2249" spans="1:21" ht="45" hidden="1" customHeight="1" x14ac:dyDescent="0.25">
      <c r="A2249" s="74">
        <v>2233</v>
      </c>
      <c r="B2249" s="74" t="s">
        <v>921</v>
      </c>
      <c r="C2249" s="43" t="s">
        <v>5373</v>
      </c>
      <c r="D2249" s="529"/>
      <c r="E2249" s="60"/>
      <c r="F2249" s="43" t="s">
        <v>5376</v>
      </c>
      <c r="G2249" s="87">
        <v>42738</v>
      </c>
      <c r="H2249" s="55">
        <v>42738</v>
      </c>
      <c r="I2249" s="68">
        <v>1950</v>
      </c>
      <c r="J2249" s="204">
        <v>2340</v>
      </c>
      <c r="K2249" s="98"/>
      <c r="L2249" s="43" t="s">
        <v>727</v>
      </c>
      <c r="M2249" s="59" t="s">
        <v>25</v>
      </c>
      <c r="N2249" s="59">
        <v>42751</v>
      </c>
      <c r="O2249" s="313" t="s">
        <v>5377</v>
      </c>
      <c r="P2249" s="43"/>
      <c r="Q2249" s="49"/>
      <c r="R2249" s="49"/>
      <c r="S2249" s="43"/>
      <c r="T2249" s="43"/>
    </row>
    <row r="2250" spans="1:21" ht="15" hidden="1" customHeight="1" x14ac:dyDescent="0.25">
      <c r="A2250" s="74">
        <v>2234</v>
      </c>
      <c r="B2250" s="74" t="s">
        <v>5378</v>
      </c>
      <c r="C2250" s="43">
        <v>1628</v>
      </c>
      <c r="D2250" s="529"/>
      <c r="E2250" s="60"/>
      <c r="F2250" s="43" t="s">
        <v>5379</v>
      </c>
      <c r="G2250" s="87">
        <v>42665</v>
      </c>
      <c r="H2250" s="55">
        <v>42665</v>
      </c>
      <c r="I2250" s="68">
        <v>4500</v>
      </c>
      <c r="J2250" s="204">
        <v>4500</v>
      </c>
      <c r="K2250" s="98"/>
      <c r="L2250" s="43" t="s">
        <v>727</v>
      </c>
      <c r="M2250" s="59">
        <v>42689</v>
      </c>
      <c r="N2250" s="59">
        <v>42751</v>
      </c>
      <c r="O2250" s="313" t="s">
        <v>5380</v>
      </c>
      <c r="P2250" s="43"/>
      <c r="Q2250" s="49"/>
      <c r="R2250" s="49"/>
      <c r="S2250" s="43"/>
      <c r="T2250" s="43" t="s">
        <v>1</v>
      </c>
    </row>
    <row r="2251" spans="1:21" ht="15" hidden="1" customHeight="1" x14ac:dyDescent="0.25">
      <c r="A2251" s="74">
        <v>2235</v>
      </c>
      <c r="B2251" s="74" t="s">
        <v>67</v>
      </c>
      <c r="C2251" s="43">
        <v>7000111375</v>
      </c>
      <c r="D2251" s="529" t="s">
        <v>5367</v>
      </c>
      <c r="E2251" s="60"/>
      <c r="F2251" s="43" t="s">
        <v>5368</v>
      </c>
      <c r="G2251" s="87">
        <v>42740</v>
      </c>
      <c r="H2251" s="55">
        <v>42740</v>
      </c>
      <c r="I2251" s="68">
        <v>475.67</v>
      </c>
      <c r="J2251" s="204">
        <v>570.79999999999995</v>
      </c>
      <c r="K2251" s="98"/>
      <c r="L2251" s="43" t="s">
        <v>727</v>
      </c>
      <c r="M2251" s="59">
        <v>42794</v>
      </c>
      <c r="N2251" s="55">
        <v>42795</v>
      </c>
      <c r="O2251" s="313" t="s">
        <v>5381</v>
      </c>
      <c r="P2251" s="43"/>
      <c r="Q2251" s="49"/>
      <c r="R2251" s="49"/>
      <c r="S2251" s="43"/>
      <c r="T2251" s="43" t="s">
        <v>1</v>
      </c>
    </row>
    <row r="2252" spans="1:21" ht="15" hidden="1" customHeight="1" x14ac:dyDescent="0.25">
      <c r="A2252" s="74">
        <v>2236</v>
      </c>
      <c r="B2252" s="74" t="s">
        <v>39</v>
      </c>
      <c r="C2252" s="43" t="s">
        <v>5382</v>
      </c>
      <c r="D2252" s="529"/>
      <c r="E2252" s="60"/>
      <c r="F2252" s="43" t="s">
        <v>1715</v>
      </c>
      <c r="G2252" s="87">
        <v>42735</v>
      </c>
      <c r="H2252" s="55">
        <v>42735</v>
      </c>
      <c r="I2252" s="68">
        <v>561.94000000000005</v>
      </c>
      <c r="J2252" s="204">
        <v>674.38</v>
      </c>
      <c r="K2252" s="98"/>
      <c r="L2252" s="48" t="s">
        <v>5323</v>
      </c>
      <c r="M2252" s="59">
        <v>42745</v>
      </c>
      <c r="N2252" s="55">
        <v>42745</v>
      </c>
      <c r="O2252" s="313" t="s">
        <v>5383</v>
      </c>
      <c r="P2252" s="43"/>
      <c r="Q2252" s="49"/>
      <c r="R2252" s="49"/>
      <c r="S2252" s="43"/>
      <c r="T2252" s="43"/>
    </row>
    <row r="2253" spans="1:21" ht="15" hidden="1" customHeight="1" x14ac:dyDescent="0.25">
      <c r="A2253" s="74">
        <v>2237</v>
      </c>
      <c r="B2253" s="74" t="s">
        <v>4204</v>
      </c>
      <c r="C2253" s="43">
        <v>170013</v>
      </c>
      <c r="D2253" s="529"/>
      <c r="E2253" s="60"/>
      <c r="F2253" s="43" t="s">
        <v>5384</v>
      </c>
      <c r="G2253" s="87">
        <v>42737</v>
      </c>
      <c r="H2253" s="55">
        <v>42737</v>
      </c>
      <c r="I2253" s="68">
        <v>510</v>
      </c>
      <c r="J2253" s="204">
        <v>538.04999999999995</v>
      </c>
      <c r="K2253" s="98"/>
      <c r="L2253" s="43" t="s">
        <v>727</v>
      </c>
      <c r="M2253" s="59" t="s">
        <v>25</v>
      </c>
      <c r="N2253" s="55">
        <v>42770</v>
      </c>
      <c r="O2253" s="313" t="s">
        <v>5385</v>
      </c>
      <c r="P2253" s="43"/>
      <c r="Q2253" s="49"/>
      <c r="R2253" s="49"/>
      <c r="S2253" s="43"/>
      <c r="T2253" s="43" t="s">
        <v>1</v>
      </c>
    </row>
    <row r="2254" spans="1:21" ht="45" hidden="1" customHeight="1" x14ac:dyDescent="0.25">
      <c r="A2254" s="498">
        <v>2238</v>
      </c>
      <c r="B2254" s="498" t="s">
        <v>3492</v>
      </c>
      <c r="C2254" s="499">
        <v>5810</v>
      </c>
      <c r="D2254" s="602"/>
      <c r="E2254" s="500"/>
      <c r="F2254" s="499" t="s">
        <v>6224</v>
      </c>
      <c r="G2254" s="508">
        <v>42735</v>
      </c>
      <c r="H2254" s="501">
        <v>42735</v>
      </c>
      <c r="I2254" s="502">
        <v>18438</v>
      </c>
      <c r="J2254" s="533">
        <v>22125.599999999999</v>
      </c>
      <c r="K2254" s="639"/>
      <c r="L2254" s="499" t="s">
        <v>28</v>
      </c>
      <c r="M2254" s="439">
        <v>42794</v>
      </c>
      <c r="N2254" s="501" t="s">
        <v>3391</v>
      </c>
      <c r="O2254" s="505" t="s">
        <v>5386</v>
      </c>
      <c r="P2254" s="499"/>
      <c r="Q2254" s="640"/>
      <c r="R2254" s="640"/>
      <c r="S2254" s="499"/>
      <c r="T2254" s="499"/>
      <c r="U2254" s="66" t="s">
        <v>1</v>
      </c>
    </row>
    <row r="2255" spans="1:21" ht="30" hidden="1" customHeight="1" x14ac:dyDescent="0.25">
      <c r="A2255" s="378">
        <v>2238</v>
      </c>
      <c r="B2255" s="378" t="s">
        <v>3492</v>
      </c>
      <c r="C2255" s="46" t="s">
        <v>5473</v>
      </c>
      <c r="D2255" s="601"/>
      <c r="E2255" s="325">
        <v>5885</v>
      </c>
      <c r="F2255" s="46" t="s">
        <v>5474</v>
      </c>
      <c r="G2255" s="478">
        <v>42735</v>
      </c>
      <c r="H2255" s="326">
        <v>42735</v>
      </c>
      <c r="I2255" s="388">
        <v>-18438</v>
      </c>
      <c r="J2255" s="443">
        <v>-22125.599999999999</v>
      </c>
      <c r="K2255" s="613"/>
      <c r="L2255" s="46" t="s">
        <v>3391</v>
      </c>
      <c r="M2255" s="409" t="s">
        <v>3391</v>
      </c>
      <c r="N2255" s="326" t="s">
        <v>3391</v>
      </c>
      <c r="O2255" s="327" t="s">
        <v>5475</v>
      </c>
      <c r="P2255" s="46"/>
      <c r="Q2255" s="131"/>
      <c r="R2255" s="131"/>
      <c r="S2255" s="46"/>
      <c r="T2255" s="46"/>
      <c r="U2255" s="66" t="s">
        <v>1</v>
      </c>
    </row>
    <row r="2256" spans="1:21" ht="15" hidden="1" customHeight="1" x14ac:dyDescent="0.25">
      <c r="A2256" s="74">
        <v>2239</v>
      </c>
      <c r="B2256" s="74" t="s">
        <v>3492</v>
      </c>
      <c r="C2256" s="43">
        <v>5809</v>
      </c>
      <c r="D2256" s="529"/>
      <c r="E2256" s="60"/>
      <c r="F2256" s="43" t="s">
        <v>6210</v>
      </c>
      <c r="G2256" s="87">
        <v>42735</v>
      </c>
      <c r="H2256" s="55">
        <v>42735</v>
      </c>
      <c r="I2256" s="68">
        <v>5075</v>
      </c>
      <c r="J2256" s="204">
        <v>6090</v>
      </c>
      <c r="K2256" s="98"/>
      <c r="L2256" s="43" t="s">
        <v>727</v>
      </c>
      <c r="M2256" s="59">
        <v>42794</v>
      </c>
      <c r="N2256" s="55">
        <v>42807</v>
      </c>
      <c r="O2256" s="313" t="s">
        <v>5387</v>
      </c>
      <c r="P2256" s="43"/>
      <c r="Q2256" s="49"/>
      <c r="R2256" s="49"/>
      <c r="S2256" s="43"/>
      <c r="T2256" s="43"/>
      <c r="U2256" s="66" t="s">
        <v>1</v>
      </c>
    </row>
    <row r="2257" spans="1:21" ht="30" hidden="1" customHeight="1" x14ac:dyDescent="0.25">
      <c r="A2257" s="74">
        <v>2240</v>
      </c>
      <c r="B2257" s="74" t="s">
        <v>3492</v>
      </c>
      <c r="C2257" s="43">
        <v>5811</v>
      </c>
      <c r="D2257" s="529"/>
      <c r="E2257" s="60"/>
      <c r="F2257" s="43" t="s">
        <v>6226</v>
      </c>
      <c r="G2257" s="87">
        <v>42735</v>
      </c>
      <c r="H2257" s="55">
        <v>42735</v>
      </c>
      <c r="I2257" s="68">
        <v>308</v>
      </c>
      <c r="J2257" s="204">
        <v>369.6</v>
      </c>
      <c r="K2257" s="98"/>
      <c r="L2257" s="43" t="s">
        <v>727</v>
      </c>
      <c r="M2257" s="59">
        <v>42794</v>
      </c>
      <c r="N2257" s="55">
        <v>42807</v>
      </c>
      <c r="O2257" s="313" t="s">
        <v>5388</v>
      </c>
      <c r="P2257" s="43"/>
      <c r="Q2257" s="49"/>
      <c r="R2257" s="49"/>
      <c r="S2257" s="43"/>
      <c r="T2257" s="43"/>
      <c r="U2257" s="66" t="s">
        <v>1</v>
      </c>
    </row>
    <row r="2258" spans="1:21" ht="30" hidden="1" customHeight="1" x14ac:dyDescent="0.25">
      <c r="A2258" s="74">
        <v>2241</v>
      </c>
      <c r="B2258" s="74" t="s">
        <v>3492</v>
      </c>
      <c r="C2258" s="43">
        <v>5813</v>
      </c>
      <c r="D2258" s="529"/>
      <c r="E2258" s="60"/>
      <c r="F2258" s="43" t="s">
        <v>6240</v>
      </c>
      <c r="G2258" s="87">
        <v>42735</v>
      </c>
      <c r="H2258" s="55">
        <v>42735</v>
      </c>
      <c r="I2258" s="68">
        <v>17094</v>
      </c>
      <c r="J2258" s="204">
        <v>20512.8</v>
      </c>
      <c r="K2258" s="98"/>
      <c r="L2258" s="43" t="s">
        <v>727</v>
      </c>
      <c r="M2258" s="59">
        <v>42794</v>
      </c>
      <c r="N2258" s="44">
        <v>42828</v>
      </c>
      <c r="O2258" s="313" t="s">
        <v>5389</v>
      </c>
      <c r="P2258" s="43"/>
      <c r="Q2258" s="49"/>
      <c r="R2258" s="49"/>
      <c r="S2258" s="43"/>
      <c r="T2258" s="43"/>
      <c r="U2258" s="66" t="s">
        <v>1</v>
      </c>
    </row>
    <row r="2259" spans="1:21" ht="30" hidden="1" customHeight="1" x14ac:dyDescent="0.25">
      <c r="A2259" s="74">
        <v>2242</v>
      </c>
      <c r="B2259" s="74" t="s">
        <v>5390</v>
      </c>
      <c r="C2259" s="43" t="s">
        <v>5391</v>
      </c>
      <c r="D2259" s="529"/>
      <c r="E2259" s="60"/>
      <c r="F2259" s="43" t="s">
        <v>6615</v>
      </c>
      <c r="G2259" s="87">
        <v>42724</v>
      </c>
      <c r="H2259" s="55">
        <v>42724</v>
      </c>
      <c r="I2259" s="68">
        <v>412.78</v>
      </c>
      <c r="J2259" s="204">
        <v>495.34</v>
      </c>
      <c r="K2259" s="98"/>
      <c r="L2259" s="43" t="s">
        <v>727</v>
      </c>
      <c r="M2259" s="59">
        <v>42766</v>
      </c>
      <c r="N2259" s="55">
        <v>42791</v>
      </c>
      <c r="O2259" s="313" t="s">
        <v>5392</v>
      </c>
      <c r="P2259" s="43"/>
      <c r="Q2259" s="49">
        <v>495.34</v>
      </c>
      <c r="R2259" s="49"/>
      <c r="S2259" s="43"/>
      <c r="T2259" s="43"/>
    </row>
    <row r="2260" spans="1:21" ht="30" hidden="1" customHeight="1" x14ac:dyDescent="0.25">
      <c r="A2260" s="74">
        <v>2243</v>
      </c>
      <c r="B2260" s="74" t="s">
        <v>4429</v>
      </c>
      <c r="C2260" s="43">
        <v>75400352</v>
      </c>
      <c r="D2260" s="529"/>
      <c r="E2260" s="60"/>
      <c r="F2260" s="43" t="s">
        <v>5393</v>
      </c>
      <c r="G2260" s="87">
        <v>42735</v>
      </c>
      <c r="H2260" s="55">
        <v>42735</v>
      </c>
      <c r="I2260" s="68">
        <v>9618.2800000000007</v>
      </c>
      <c r="J2260" s="204">
        <v>11541.94</v>
      </c>
      <c r="K2260" s="98"/>
      <c r="L2260" s="43" t="s">
        <v>727</v>
      </c>
      <c r="M2260" s="59">
        <v>42781</v>
      </c>
      <c r="N2260" s="55">
        <v>42795</v>
      </c>
      <c r="O2260" s="313" t="s">
        <v>5394</v>
      </c>
      <c r="P2260" s="43"/>
      <c r="Q2260" s="49"/>
      <c r="R2260" s="49"/>
      <c r="S2260" s="43"/>
      <c r="T2260" s="43" t="s">
        <v>1</v>
      </c>
    </row>
    <row r="2261" spans="1:21" ht="30" hidden="1" customHeight="1" x14ac:dyDescent="0.25">
      <c r="A2261" s="74">
        <v>2244</v>
      </c>
      <c r="B2261" s="74" t="s">
        <v>4451</v>
      </c>
      <c r="C2261" s="43" t="s">
        <v>5395</v>
      </c>
      <c r="D2261" s="529"/>
      <c r="E2261" s="60"/>
      <c r="F2261" s="43" t="s">
        <v>5396</v>
      </c>
      <c r="G2261" s="87">
        <v>42736</v>
      </c>
      <c r="H2261" s="55">
        <v>42736</v>
      </c>
      <c r="I2261" s="68">
        <v>142.5</v>
      </c>
      <c r="J2261" s="204">
        <v>142.5</v>
      </c>
      <c r="K2261" s="98"/>
      <c r="L2261" s="48" t="s">
        <v>5323</v>
      </c>
      <c r="M2261" s="59">
        <v>42765</v>
      </c>
      <c r="N2261" s="55">
        <v>42765</v>
      </c>
      <c r="O2261" s="313" t="s">
        <v>5397</v>
      </c>
      <c r="P2261" s="43"/>
      <c r="Q2261" s="49"/>
      <c r="R2261" s="49"/>
      <c r="S2261" s="43"/>
      <c r="T2261" s="43" t="s">
        <v>1</v>
      </c>
    </row>
    <row r="2262" spans="1:21" ht="15" hidden="1" customHeight="1" x14ac:dyDescent="0.25">
      <c r="A2262" s="74">
        <v>2245</v>
      </c>
      <c r="B2262" s="74" t="s">
        <v>180</v>
      </c>
      <c r="C2262" s="43">
        <v>46101414</v>
      </c>
      <c r="D2262" s="529"/>
      <c r="E2262" s="60"/>
      <c r="F2262" s="43" t="s">
        <v>5743</v>
      </c>
      <c r="G2262" s="87">
        <v>42741</v>
      </c>
      <c r="H2262" s="55">
        <v>42741</v>
      </c>
      <c r="I2262" s="68">
        <v>375.3</v>
      </c>
      <c r="J2262" s="204">
        <v>375.3</v>
      </c>
      <c r="K2262" s="98"/>
      <c r="L2262" s="48" t="s">
        <v>5323</v>
      </c>
      <c r="M2262" s="59">
        <v>42751</v>
      </c>
      <c r="N2262" s="55">
        <v>42751</v>
      </c>
      <c r="O2262" s="313" t="s">
        <v>5398</v>
      </c>
      <c r="P2262" s="49">
        <v>103</v>
      </c>
      <c r="Q2262" s="49"/>
      <c r="R2262" s="49"/>
      <c r="S2262" s="43"/>
      <c r="T2262" s="43"/>
    </row>
    <row r="2263" spans="1:21" ht="60" hidden="1" customHeight="1" x14ac:dyDescent="0.25">
      <c r="A2263" s="74">
        <v>2246</v>
      </c>
      <c r="B2263" s="74" t="s">
        <v>354</v>
      </c>
      <c r="C2263" s="43" t="s">
        <v>5399</v>
      </c>
      <c r="D2263" s="529"/>
      <c r="E2263" s="60"/>
      <c r="F2263" s="43" t="s">
        <v>5400</v>
      </c>
      <c r="G2263" s="87">
        <v>42734</v>
      </c>
      <c r="H2263" s="55">
        <v>42734</v>
      </c>
      <c r="I2263" s="137">
        <f>0.00152449*J2263</f>
        <v>725.93164820000004</v>
      </c>
      <c r="J2263" s="638">
        <v>476180</v>
      </c>
      <c r="K2263" s="98"/>
      <c r="L2263" s="43" t="s">
        <v>727</v>
      </c>
      <c r="M2263" s="59" t="s">
        <v>25</v>
      </c>
      <c r="N2263" s="55">
        <v>42745</v>
      </c>
      <c r="O2263" s="313" t="s">
        <v>5401</v>
      </c>
      <c r="P2263" s="43"/>
      <c r="Q2263" s="49"/>
      <c r="R2263" s="49"/>
      <c r="S2263" s="43"/>
      <c r="T2263" s="43"/>
    </row>
    <row r="2264" spans="1:21" ht="15" hidden="1" customHeight="1" x14ac:dyDescent="0.25">
      <c r="A2264" s="74">
        <v>2247</v>
      </c>
      <c r="B2264" s="74" t="s">
        <v>500</v>
      </c>
      <c r="C2264" s="43" t="s">
        <v>5404</v>
      </c>
      <c r="D2264" s="529"/>
      <c r="E2264" s="60"/>
      <c r="F2264" s="43" t="s">
        <v>5405</v>
      </c>
      <c r="G2264" s="87">
        <v>42740</v>
      </c>
      <c r="H2264" s="55">
        <v>42740</v>
      </c>
      <c r="I2264" s="68">
        <v>2527.1999999999998</v>
      </c>
      <c r="J2264" s="204">
        <v>3032.64</v>
      </c>
      <c r="K2264" s="98"/>
      <c r="L2264" s="43" t="s">
        <v>727</v>
      </c>
      <c r="M2264" s="59" t="s">
        <v>1241</v>
      </c>
      <c r="N2264" s="55">
        <v>42791</v>
      </c>
      <c r="O2264" s="313" t="s">
        <v>5406</v>
      </c>
      <c r="P2264" s="43"/>
      <c r="Q2264" s="49"/>
      <c r="R2264" s="49"/>
      <c r="S2264" s="43"/>
      <c r="T2264" s="43"/>
    </row>
    <row r="2265" spans="1:21" ht="15" hidden="1" customHeight="1" x14ac:dyDescent="0.25">
      <c r="A2265" s="74">
        <v>2248</v>
      </c>
      <c r="B2265" s="74" t="s">
        <v>3361</v>
      </c>
      <c r="C2265" s="43" t="s">
        <v>5407</v>
      </c>
      <c r="D2265" s="529"/>
      <c r="E2265" s="60"/>
      <c r="F2265" s="43" t="s">
        <v>5408</v>
      </c>
      <c r="G2265" s="87">
        <v>42735</v>
      </c>
      <c r="H2265" s="55">
        <v>42735</v>
      </c>
      <c r="I2265" s="68">
        <v>22.9</v>
      </c>
      <c r="J2265" s="204">
        <v>27.48</v>
      </c>
      <c r="K2265" s="98"/>
      <c r="L2265" s="48" t="s">
        <v>5323</v>
      </c>
      <c r="M2265" s="59">
        <v>42744</v>
      </c>
      <c r="N2265" s="55">
        <v>42744</v>
      </c>
      <c r="O2265" s="313" t="s">
        <v>5409</v>
      </c>
      <c r="P2265" s="43"/>
      <c r="Q2265" s="49"/>
      <c r="R2265" s="49"/>
      <c r="S2265" s="43"/>
      <c r="T2265" s="43"/>
    </row>
    <row r="2266" spans="1:21" ht="45" hidden="1" customHeight="1" x14ac:dyDescent="0.25">
      <c r="A2266" s="74">
        <v>2249</v>
      </c>
      <c r="B2266" s="74" t="s">
        <v>48</v>
      </c>
      <c r="C2266" s="43">
        <v>9334</v>
      </c>
      <c r="D2266" s="529"/>
      <c r="E2266" s="60"/>
      <c r="F2266" s="43" t="s">
        <v>5413</v>
      </c>
      <c r="G2266" s="87">
        <v>42741</v>
      </c>
      <c r="H2266" s="55">
        <v>42741</v>
      </c>
      <c r="I2266" s="68">
        <v>64.38</v>
      </c>
      <c r="J2266" s="204">
        <v>70.650000000000006</v>
      </c>
      <c r="K2266" s="98"/>
      <c r="L2266" s="43" t="s">
        <v>727</v>
      </c>
      <c r="M2266" s="59">
        <v>42766</v>
      </c>
      <c r="N2266" s="55">
        <v>42791</v>
      </c>
      <c r="O2266" s="313" t="s">
        <v>5414</v>
      </c>
      <c r="P2266" s="43"/>
      <c r="Q2266" s="49"/>
      <c r="R2266" s="49"/>
      <c r="S2266" s="43"/>
      <c r="T2266" s="43" t="s">
        <v>1</v>
      </c>
    </row>
    <row r="2267" spans="1:21" ht="15" hidden="1" customHeight="1" x14ac:dyDescent="0.25">
      <c r="A2267" s="74">
        <v>2250</v>
      </c>
      <c r="B2267" s="74" t="s">
        <v>67</v>
      </c>
      <c r="C2267" s="43">
        <v>7000112768</v>
      </c>
      <c r="D2267" s="529" t="s">
        <v>5367</v>
      </c>
      <c r="E2267" s="60"/>
      <c r="F2267" s="43" t="s">
        <v>5368</v>
      </c>
      <c r="G2267" s="87">
        <v>42746</v>
      </c>
      <c r="H2267" s="55">
        <v>42746</v>
      </c>
      <c r="I2267" s="68">
        <v>190.95</v>
      </c>
      <c r="J2267" s="204">
        <v>229.14</v>
      </c>
      <c r="K2267" s="98"/>
      <c r="L2267" s="43" t="s">
        <v>727</v>
      </c>
      <c r="M2267" s="59">
        <v>42794</v>
      </c>
      <c r="N2267" s="55">
        <v>42795</v>
      </c>
      <c r="O2267" s="313" t="s">
        <v>5415</v>
      </c>
      <c r="P2267" s="43"/>
      <c r="Q2267" s="49"/>
      <c r="R2267" s="49"/>
      <c r="S2267" s="43"/>
      <c r="T2267" s="43" t="s">
        <v>1</v>
      </c>
    </row>
    <row r="2268" spans="1:21" ht="45" hidden="1" customHeight="1" x14ac:dyDescent="0.25">
      <c r="A2268" s="74">
        <v>2251</v>
      </c>
      <c r="B2268" s="74" t="s">
        <v>84</v>
      </c>
      <c r="C2268" s="43">
        <v>149715</v>
      </c>
      <c r="D2268" s="529"/>
      <c r="E2268" s="60"/>
      <c r="F2268" s="414" t="s">
        <v>5416</v>
      </c>
      <c r="G2268" s="87">
        <v>42746</v>
      </c>
      <c r="H2268" s="55">
        <v>42746</v>
      </c>
      <c r="I2268" s="137">
        <f>1.15168*J2268</f>
        <v>247.6112</v>
      </c>
      <c r="J2268" s="208">
        <v>215</v>
      </c>
      <c r="K2268" s="98"/>
      <c r="L2268" s="43" t="s">
        <v>727</v>
      </c>
      <c r="M2268" s="59">
        <v>42781</v>
      </c>
      <c r="N2268" s="44">
        <v>42797</v>
      </c>
      <c r="O2268" s="313" t="s">
        <v>5851</v>
      </c>
      <c r="P2268" s="43"/>
      <c r="Q2268" s="49"/>
      <c r="R2268" s="49"/>
      <c r="S2268" s="43"/>
      <c r="T2268" s="43" t="s">
        <v>1</v>
      </c>
    </row>
    <row r="2269" spans="1:21" s="69" customFormat="1" ht="30" hidden="1" customHeight="1" x14ac:dyDescent="0.25">
      <c r="A2269" s="74">
        <v>2252</v>
      </c>
      <c r="B2269" s="74" t="s">
        <v>137</v>
      </c>
      <c r="C2269" s="43">
        <v>511305</v>
      </c>
      <c r="D2269" s="529"/>
      <c r="E2269" s="60"/>
      <c r="F2269" s="43" t="s">
        <v>5746</v>
      </c>
      <c r="G2269" s="87">
        <v>42761</v>
      </c>
      <c r="H2269" s="55">
        <v>42761</v>
      </c>
      <c r="I2269" s="68">
        <v>888</v>
      </c>
      <c r="J2269" s="204">
        <v>1065.5999999999999</v>
      </c>
      <c r="K2269" s="98"/>
      <c r="L2269" s="43" t="s">
        <v>727</v>
      </c>
      <c r="M2269" s="59">
        <v>42766</v>
      </c>
      <c r="N2269" s="55">
        <v>42791</v>
      </c>
      <c r="O2269" s="313" t="s">
        <v>5747</v>
      </c>
      <c r="P2269" s="43"/>
      <c r="Q2269" s="49"/>
      <c r="R2269" s="49"/>
      <c r="S2269" s="43"/>
      <c r="T2269" s="43"/>
      <c r="U2269" s="552"/>
    </row>
    <row r="2270" spans="1:21" ht="30" hidden="1" customHeight="1" x14ac:dyDescent="0.25">
      <c r="A2270" s="74">
        <v>2253</v>
      </c>
      <c r="B2270" s="74" t="s">
        <v>921</v>
      </c>
      <c r="C2270" s="43" t="s">
        <v>5418</v>
      </c>
      <c r="D2270" s="529" t="s">
        <v>5419</v>
      </c>
      <c r="E2270" s="60"/>
      <c r="F2270" s="43" t="s">
        <v>5420</v>
      </c>
      <c r="G2270" s="87">
        <v>42747</v>
      </c>
      <c r="H2270" s="55">
        <v>42747</v>
      </c>
      <c r="I2270" s="68">
        <v>1640</v>
      </c>
      <c r="J2270" s="204">
        <v>1968</v>
      </c>
      <c r="K2270" s="98"/>
      <c r="L2270" s="43" t="s">
        <v>727</v>
      </c>
      <c r="M2270" s="59" t="s">
        <v>25</v>
      </c>
      <c r="N2270" s="59">
        <v>42751</v>
      </c>
      <c r="O2270" s="313" t="s">
        <v>5421</v>
      </c>
      <c r="P2270" s="43"/>
      <c r="Q2270" s="49"/>
      <c r="R2270" s="49"/>
      <c r="S2270" s="43"/>
      <c r="T2270" s="43"/>
    </row>
    <row r="2271" spans="1:21" ht="30" hidden="1" customHeight="1" x14ac:dyDescent="0.25">
      <c r="A2271" s="74">
        <v>2254</v>
      </c>
      <c r="B2271" s="74" t="s">
        <v>6080</v>
      </c>
      <c r="C2271" s="43" t="s">
        <v>5422</v>
      </c>
      <c r="D2271" s="529"/>
      <c r="E2271" s="60"/>
      <c r="F2271" s="43" t="s">
        <v>5424</v>
      </c>
      <c r="G2271" s="87">
        <v>42735</v>
      </c>
      <c r="H2271" s="55">
        <v>42735</v>
      </c>
      <c r="I2271" s="68">
        <v>480.04</v>
      </c>
      <c r="J2271" s="204">
        <v>576.04999999999995</v>
      </c>
      <c r="K2271" s="98"/>
      <c r="L2271" s="43" t="s">
        <v>727</v>
      </c>
      <c r="M2271" s="59">
        <v>42766</v>
      </c>
      <c r="N2271" s="55">
        <v>42770</v>
      </c>
      <c r="O2271" s="313" t="s">
        <v>5425</v>
      </c>
      <c r="P2271" s="43"/>
      <c r="Q2271" s="49"/>
      <c r="R2271" s="49"/>
      <c r="S2271" s="43"/>
      <c r="T2271" s="43" t="s">
        <v>1</v>
      </c>
    </row>
    <row r="2272" spans="1:21" ht="30" hidden="1" customHeight="1" x14ac:dyDescent="0.25">
      <c r="A2272" s="74">
        <v>2255</v>
      </c>
      <c r="B2272" s="74" t="s">
        <v>6080</v>
      </c>
      <c r="C2272" s="43" t="s">
        <v>5429</v>
      </c>
      <c r="D2272" s="529"/>
      <c r="E2272" s="60"/>
      <c r="F2272" s="43" t="s">
        <v>5428</v>
      </c>
      <c r="G2272" s="87">
        <v>42735</v>
      </c>
      <c r="H2272" s="55">
        <v>42735</v>
      </c>
      <c r="I2272" s="68">
        <v>1200.0999999999999</v>
      </c>
      <c r="J2272" s="204">
        <v>1440.12</v>
      </c>
      <c r="K2272" s="98"/>
      <c r="L2272" s="43" t="s">
        <v>727</v>
      </c>
      <c r="M2272" s="59">
        <v>42766</v>
      </c>
      <c r="N2272" s="55">
        <v>42770</v>
      </c>
      <c r="O2272" s="313" t="s">
        <v>5426</v>
      </c>
      <c r="P2272" s="43"/>
      <c r="Q2272" s="49"/>
      <c r="R2272" s="49"/>
      <c r="S2272" s="43"/>
      <c r="T2272" s="43" t="s">
        <v>1</v>
      </c>
    </row>
    <row r="2273" spans="1:21" ht="30" hidden="1" customHeight="1" x14ac:dyDescent="0.25">
      <c r="A2273" s="74">
        <v>2256</v>
      </c>
      <c r="B2273" s="74" t="s">
        <v>6080</v>
      </c>
      <c r="C2273" s="43" t="s">
        <v>5430</v>
      </c>
      <c r="D2273" s="529"/>
      <c r="E2273" s="60"/>
      <c r="F2273" s="43" t="s">
        <v>5431</v>
      </c>
      <c r="G2273" s="87">
        <v>42735</v>
      </c>
      <c r="H2273" s="55">
        <v>42735</v>
      </c>
      <c r="I2273" s="68">
        <v>960.08</v>
      </c>
      <c r="J2273" s="204">
        <v>1152.0999999999999</v>
      </c>
      <c r="K2273" s="98"/>
      <c r="L2273" s="43" t="s">
        <v>727</v>
      </c>
      <c r="M2273" s="59">
        <v>42766</v>
      </c>
      <c r="N2273" s="55">
        <v>42770</v>
      </c>
      <c r="O2273" s="313" t="s">
        <v>5427</v>
      </c>
      <c r="P2273" s="43"/>
      <c r="Q2273" s="49"/>
      <c r="R2273" s="49"/>
      <c r="S2273" s="43"/>
      <c r="T2273" s="43" t="s">
        <v>1</v>
      </c>
    </row>
    <row r="2274" spans="1:21" ht="15" hidden="1" customHeight="1" x14ac:dyDescent="0.25">
      <c r="A2274" s="74">
        <v>2257</v>
      </c>
      <c r="B2274" s="74" t="s">
        <v>3665</v>
      </c>
      <c r="C2274" s="43">
        <v>122</v>
      </c>
      <c r="D2274" s="529"/>
      <c r="E2274" s="60"/>
      <c r="F2274" s="43" t="s">
        <v>5434</v>
      </c>
      <c r="G2274" s="87">
        <v>42690</v>
      </c>
      <c r="H2274" s="55">
        <v>42690</v>
      </c>
      <c r="I2274" s="68">
        <v>600</v>
      </c>
      <c r="J2274" s="204">
        <v>600</v>
      </c>
      <c r="K2274" s="98"/>
      <c r="L2274" s="43" t="s">
        <v>727</v>
      </c>
      <c r="M2274" s="59" t="s">
        <v>1241</v>
      </c>
      <c r="N2274" s="55">
        <v>42754</v>
      </c>
      <c r="O2274" s="313" t="s">
        <v>5433</v>
      </c>
      <c r="P2274" s="43"/>
      <c r="Q2274" s="49"/>
      <c r="R2274" s="49"/>
      <c r="S2274" s="43"/>
      <c r="T2274" s="43" t="s">
        <v>1</v>
      </c>
    </row>
    <row r="2275" spans="1:21" ht="30" hidden="1" customHeight="1" x14ac:dyDescent="0.25">
      <c r="A2275" s="74">
        <v>2258</v>
      </c>
      <c r="B2275" s="74" t="s">
        <v>357</v>
      </c>
      <c r="C2275" s="43">
        <v>1600980426</v>
      </c>
      <c r="D2275" s="529"/>
      <c r="E2275" s="60"/>
      <c r="F2275" s="43" t="s">
        <v>5435</v>
      </c>
      <c r="G2275" s="87">
        <v>42378</v>
      </c>
      <c r="H2275" s="55">
        <v>42378</v>
      </c>
      <c r="I2275" s="68">
        <v>1650.28</v>
      </c>
      <c r="J2275" s="204">
        <v>1980.34</v>
      </c>
      <c r="K2275" s="98"/>
      <c r="L2275" s="43" t="s">
        <v>16</v>
      </c>
      <c r="M2275" s="59" t="s">
        <v>25</v>
      </c>
      <c r="N2275" s="55">
        <v>42380</v>
      </c>
      <c r="O2275" s="313" t="s">
        <v>5436</v>
      </c>
      <c r="P2275" s="43"/>
      <c r="Q2275" s="49"/>
      <c r="R2275" s="49"/>
      <c r="S2275" s="43"/>
      <c r="T2275" s="43"/>
    </row>
    <row r="2276" spans="1:21" ht="15" hidden="1" customHeight="1" x14ac:dyDescent="0.25">
      <c r="A2276" s="74">
        <v>2259</v>
      </c>
      <c r="B2276" s="74" t="s">
        <v>5437</v>
      </c>
      <c r="C2276" s="43">
        <v>170171</v>
      </c>
      <c r="D2276" s="529"/>
      <c r="E2276" s="60"/>
      <c r="F2276" s="43" t="s">
        <v>5438</v>
      </c>
      <c r="G2276" s="87">
        <v>42754</v>
      </c>
      <c r="H2276" s="55">
        <v>42754</v>
      </c>
      <c r="I2276" s="68">
        <v>1193</v>
      </c>
      <c r="J2276" s="204">
        <v>1431.6</v>
      </c>
      <c r="K2276" s="98"/>
      <c r="L2276" s="43" t="s">
        <v>727</v>
      </c>
      <c r="M2276" s="59" t="s">
        <v>1241</v>
      </c>
      <c r="N2276" s="55">
        <v>42788</v>
      </c>
      <c r="O2276" s="313" t="s">
        <v>5439</v>
      </c>
      <c r="P2276" s="43"/>
      <c r="Q2276" s="49"/>
      <c r="R2276" s="49"/>
      <c r="S2276" s="43"/>
      <c r="T2276" s="43"/>
    </row>
    <row r="2277" spans="1:21" ht="15" hidden="1" customHeight="1" x14ac:dyDescent="0.25">
      <c r="A2277" s="74">
        <v>2260</v>
      </c>
      <c r="B2277" s="74" t="s">
        <v>98</v>
      </c>
      <c r="C2277" s="43">
        <v>201</v>
      </c>
      <c r="D2277" s="529"/>
      <c r="E2277" s="60"/>
      <c r="F2277" s="43" t="s">
        <v>5440</v>
      </c>
      <c r="G2277" s="87">
        <v>42751</v>
      </c>
      <c r="H2277" s="55">
        <v>42751</v>
      </c>
      <c r="I2277" s="68">
        <v>113.98</v>
      </c>
      <c r="J2277" s="204">
        <v>136.78</v>
      </c>
      <c r="K2277" s="98"/>
      <c r="L2277" s="43" t="s">
        <v>727</v>
      </c>
      <c r="M2277" s="59" t="s">
        <v>1241</v>
      </c>
      <c r="N2277" s="55">
        <v>42770</v>
      </c>
      <c r="O2277" s="313" t="s">
        <v>5441</v>
      </c>
      <c r="P2277" s="43"/>
      <c r="Q2277" s="49"/>
      <c r="R2277" s="49"/>
      <c r="S2277" s="43"/>
      <c r="T2277" s="43"/>
    </row>
    <row r="2278" spans="1:21" ht="30" hidden="1" customHeight="1" x14ac:dyDescent="0.25">
      <c r="A2278" s="74">
        <v>2261</v>
      </c>
      <c r="B2278" s="74" t="s">
        <v>500</v>
      </c>
      <c r="C2278" s="43" t="s">
        <v>5444</v>
      </c>
      <c r="D2278" s="529"/>
      <c r="E2278" s="60"/>
      <c r="F2278" s="43" t="s">
        <v>5445</v>
      </c>
      <c r="G2278" s="87">
        <v>42754</v>
      </c>
      <c r="H2278" s="55">
        <v>42754</v>
      </c>
      <c r="I2278" s="68">
        <v>10000</v>
      </c>
      <c r="J2278" s="204">
        <v>12000</v>
      </c>
      <c r="K2278" s="98"/>
      <c r="L2278" s="43" t="s">
        <v>727</v>
      </c>
      <c r="M2278" s="59" t="s">
        <v>1241</v>
      </c>
      <c r="N2278" s="55">
        <v>42870</v>
      </c>
      <c r="O2278" s="313" t="s">
        <v>5446</v>
      </c>
      <c r="P2278" s="43"/>
      <c r="Q2278" s="49"/>
      <c r="R2278" s="49"/>
      <c r="S2278" s="43"/>
      <c r="T2278" s="43"/>
    </row>
    <row r="2279" spans="1:21" ht="30" hidden="1" customHeight="1" x14ac:dyDescent="0.25">
      <c r="A2279" s="74">
        <v>2262</v>
      </c>
      <c r="B2279" s="74" t="s">
        <v>2267</v>
      </c>
      <c r="C2279" s="43">
        <v>101461</v>
      </c>
      <c r="D2279" s="529"/>
      <c r="E2279" s="60"/>
      <c r="F2279" s="43" t="s">
        <v>5447</v>
      </c>
      <c r="G2279" s="87">
        <v>42748</v>
      </c>
      <c r="H2279" s="55">
        <v>42748</v>
      </c>
      <c r="I2279" s="68">
        <v>336.39</v>
      </c>
      <c r="J2279" s="204">
        <v>403.67</v>
      </c>
      <c r="K2279" s="98"/>
      <c r="L2279" s="43" t="s">
        <v>727</v>
      </c>
      <c r="M2279" s="59">
        <v>42781</v>
      </c>
      <c r="N2279" s="55">
        <v>42795</v>
      </c>
      <c r="O2279" s="313" t="s">
        <v>5448</v>
      </c>
      <c r="P2279" s="43"/>
      <c r="Q2279" s="49"/>
      <c r="R2279" s="49"/>
      <c r="S2279" s="43"/>
      <c r="T2279" s="43" t="s">
        <v>1</v>
      </c>
    </row>
    <row r="2280" spans="1:21" ht="15" hidden="1" customHeight="1" x14ac:dyDescent="0.25">
      <c r="A2280" s="74">
        <v>2263</v>
      </c>
      <c r="B2280" s="74" t="s">
        <v>441</v>
      </c>
      <c r="C2280" s="43">
        <v>11249</v>
      </c>
      <c r="D2280" s="529"/>
      <c r="E2280" s="60"/>
      <c r="F2280" s="43" t="s">
        <v>5449</v>
      </c>
      <c r="G2280" s="87">
        <v>42735</v>
      </c>
      <c r="H2280" s="55">
        <v>42735</v>
      </c>
      <c r="I2280" s="68">
        <v>385.35</v>
      </c>
      <c r="J2280" s="204">
        <v>462.42</v>
      </c>
      <c r="K2280" s="98"/>
      <c r="L2280" s="43" t="s">
        <v>727</v>
      </c>
      <c r="M2280" s="59" t="s">
        <v>25</v>
      </c>
      <c r="N2280" s="55">
        <v>42810</v>
      </c>
      <c r="O2280" s="313" t="s">
        <v>5450</v>
      </c>
      <c r="P2280" s="49"/>
      <c r="Q2280" s="49"/>
      <c r="R2280" s="49"/>
      <c r="S2280" s="43"/>
      <c r="T2280" s="43"/>
    </row>
    <row r="2281" spans="1:21" ht="30" hidden="1" customHeight="1" x14ac:dyDescent="0.25">
      <c r="A2281" s="74">
        <v>2264</v>
      </c>
      <c r="B2281" s="74" t="s">
        <v>5252</v>
      </c>
      <c r="C2281" s="43" t="s">
        <v>5451</v>
      </c>
      <c r="D2281" s="529"/>
      <c r="E2281" s="60"/>
      <c r="F2281" s="43" t="s">
        <v>5452</v>
      </c>
      <c r="G2281" s="87">
        <v>42674</v>
      </c>
      <c r="H2281" s="55">
        <v>42674</v>
      </c>
      <c r="I2281" s="137">
        <f>0.957301 *J2281</f>
        <v>25693.958839999999</v>
      </c>
      <c r="J2281" s="381">
        <v>26840</v>
      </c>
      <c r="K2281" s="98"/>
      <c r="L2281" s="43" t="s">
        <v>727</v>
      </c>
      <c r="M2281" s="59">
        <v>42719</v>
      </c>
      <c r="N2281" s="55">
        <v>42758</v>
      </c>
      <c r="O2281" s="313" t="s">
        <v>5453</v>
      </c>
      <c r="P2281" s="43"/>
      <c r="Q2281" s="49"/>
      <c r="R2281" s="49"/>
      <c r="S2281" s="43"/>
      <c r="T2281" s="43"/>
      <c r="U2281" s="66" t="s">
        <v>1</v>
      </c>
    </row>
    <row r="2282" spans="1:21" s="69" customFormat="1" ht="30" hidden="1" customHeight="1" x14ac:dyDescent="0.25">
      <c r="A2282" s="74">
        <v>2265</v>
      </c>
      <c r="B2282" s="74" t="s">
        <v>4318</v>
      </c>
      <c r="C2282" s="43" t="s">
        <v>5604</v>
      </c>
      <c r="D2282" s="529"/>
      <c r="E2282" s="60"/>
      <c r="F2282" s="43" t="s">
        <v>5454</v>
      </c>
      <c r="G2282" s="87">
        <v>42735</v>
      </c>
      <c r="H2282" s="55">
        <v>42735</v>
      </c>
      <c r="I2282" s="68">
        <v>6732</v>
      </c>
      <c r="J2282" s="204">
        <v>8078.4</v>
      </c>
      <c r="K2282" s="98"/>
      <c r="L2282" s="43" t="s">
        <v>727</v>
      </c>
      <c r="M2282" s="59">
        <v>42766</v>
      </c>
      <c r="N2282" s="55">
        <v>42807</v>
      </c>
      <c r="O2282" s="313" t="s">
        <v>5605</v>
      </c>
      <c r="P2282" s="43"/>
      <c r="Q2282" s="49"/>
      <c r="R2282" s="49"/>
      <c r="S2282" s="43"/>
      <c r="T2282" s="43"/>
      <c r="U2282" s="552"/>
    </row>
    <row r="2283" spans="1:21" ht="30" hidden="1" customHeight="1" x14ac:dyDescent="0.25">
      <c r="A2283" s="74">
        <v>2266</v>
      </c>
      <c r="B2283" s="74" t="s">
        <v>35</v>
      </c>
      <c r="C2283" s="43" t="s">
        <v>2030</v>
      </c>
      <c r="D2283" s="529"/>
      <c r="E2283" s="60"/>
      <c r="F2283" s="43" t="s">
        <v>5455</v>
      </c>
      <c r="G2283" s="87">
        <v>42746</v>
      </c>
      <c r="H2283" s="55">
        <v>42746</v>
      </c>
      <c r="I2283" s="68">
        <v>15479.69</v>
      </c>
      <c r="J2283" s="204">
        <v>15479.69</v>
      </c>
      <c r="K2283" s="98"/>
      <c r="L2283" s="43" t="s">
        <v>727</v>
      </c>
      <c r="M2283" s="59">
        <v>42644</v>
      </c>
      <c r="N2283" s="55">
        <v>42770</v>
      </c>
      <c r="O2283" s="313" t="s">
        <v>5726</v>
      </c>
      <c r="P2283" s="43"/>
      <c r="Q2283" s="49"/>
      <c r="R2283" s="49"/>
      <c r="S2283" s="43"/>
      <c r="T2283" s="43"/>
    </row>
    <row r="2284" spans="1:21" ht="30" hidden="1" customHeight="1" x14ac:dyDescent="0.25">
      <c r="A2284" s="74">
        <v>2267</v>
      </c>
      <c r="B2284" s="74" t="s">
        <v>36</v>
      </c>
      <c r="C2284" s="43">
        <v>51903640</v>
      </c>
      <c r="D2284" s="529"/>
      <c r="E2284" s="60"/>
      <c r="F2284" s="43" t="s">
        <v>5456</v>
      </c>
      <c r="G2284" s="87">
        <v>42735</v>
      </c>
      <c r="H2284" s="55">
        <v>42735</v>
      </c>
      <c r="I2284" s="68">
        <v>1276.3</v>
      </c>
      <c r="J2284" s="204">
        <v>1524.85</v>
      </c>
      <c r="K2284" s="98"/>
      <c r="L2284" s="48" t="s">
        <v>5323</v>
      </c>
      <c r="M2284" s="59">
        <v>42764</v>
      </c>
      <c r="N2284" s="55">
        <v>42765</v>
      </c>
      <c r="O2284" s="313" t="s">
        <v>5457</v>
      </c>
      <c r="P2284" s="43"/>
      <c r="Q2284" s="49"/>
      <c r="R2284" s="49"/>
      <c r="S2284" s="43"/>
      <c r="T2284" s="43"/>
    </row>
    <row r="2285" spans="1:21" ht="45" hidden="1" customHeight="1" x14ac:dyDescent="0.25">
      <c r="A2285" s="74">
        <v>2268</v>
      </c>
      <c r="B2285" s="74" t="s">
        <v>36</v>
      </c>
      <c r="C2285" s="43" t="s">
        <v>5458</v>
      </c>
      <c r="D2285" s="529"/>
      <c r="E2285" s="60"/>
      <c r="F2285" s="43" t="s">
        <v>5221</v>
      </c>
      <c r="G2285" s="87">
        <v>42748</v>
      </c>
      <c r="H2285" s="55">
        <v>42748</v>
      </c>
      <c r="I2285" s="68">
        <v>80</v>
      </c>
      <c r="J2285" s="204">
        <v>96</v>
      </c>
      <c r="K2285" s="98"/>
      <c r="L2285" s="48" t="s">
        <v>5323</v>
      </c>
      <c r="M2285" s="59">
        <v>42760</v>
      </c>
      <c r="N2285" s="55">
        <v>42760</v>
      </c>
      <c r="O2285" s="313" t="s">
        <v>5459</v>
      </c>
      <c r="P2285" s="43"/>
      <c r="Q2285" s="49"/>
      <c r="R2285" s="49"/>
      <c r="S2285" s="43"/>
      <c r="T2285" s="43"/>
    </row>
    <row r="2286" spans="1:21" ht="30" hidden="1" customHeight="1" x14ac:dyDescent="0.25">
      <c r="A2286" s="74">
        <v>2269</v>
      </c>
      <c r="B2286" s="74" t="s">
        <v>4451</v>
      </c>
      <c r="C2286" s="43" t="s">
        <v>5460</v>
      </c>
      <c r="D2286" s="529"/>
      <c r="E2286" s="60"/>
      <c r="F2286" s="43" t="s">
        <v>5461</v>
      </c>
      <c r="G2286" s="87">
        <v>42704</v>
      </c>
      <c r="H2286" s="55">
        <v>42704</v>
      </c>
      <c r="I2286" s="68">
        <v>24274.18</v>
      </c>
      <c r="J2286" s="204">
        <v>24274.18</v>
      </c>
      <c r="K2286" s="98"/>
      <c r="L2286" s="48" t="s">
        <v>5323</v>
      </c>
      <c r="M2286" s="59">
        <v>42733</v>
      </c>
      <c r="N2286" s="55">
        <v>43098</v>
      </c>
      <c r="O2286" s="313" t="s">
        <v>5462</v>
      </c>
      <c r="P2286" s="43"/>
      <c r="Q2286" s="49"/>
      <c r="R2286" s="49"/>
      <c r="S2286" s="43"/>
      <c r="T2286" s="43"/>
    </row>
    <row r="2287" spans="1:21" ht="15" hidden="1" customHeight="1" x14ac:dyDescent="0.25">
      <c r="A2287" s="74">
        <v>2270</v>
      </c>
      <c r="B2287" s="74" t="s">
        <v>39</v>
      </c>
      <c r="C2287" s="43" t="s">
        <v>5463</v>
      </c>
      <c r="D2287" s="529"/>
      <c r="E2287" s="60"/>
      <c r="F2287" s="43" t="s">
        <v>1715</v>
      </c>
      <c r="G2287" s="87">
        <v>42750</v>
      </c>
      <c r="H2287" s="55">
        <v>42750</v>
      </c>
      <c r="I2287" s="68">
        <v>531.82000000000005</v>
      </c>
      <c r="J2287" s="204">
        <v>638.20000000000005</v>
      </c>
      <c r="K2287" s="98"/>
      <c r="L2287" s="48" t="s">
        <v>5323</v>
      </c>
      <c r="M2287" s="59">
        <v>42760</v>
      </c>
      <c r="N2287" s="55">
        <v>42760</v>
      </c>
      <c r="O2287" s="313" t="s">
        <v>5464</v>
      </c>
      <c r="P2287" s="43"/>
      <c r="Q2287" s="49"/>
      <c r="R2287" s="49"/>
      <c r="S2287" s="43"/>
      <c r="T2287" s="43"/>
    </row>
    <row r="2288" spans="1:21" ht="15" hidden="1" customHeight="1" x14ac:dyDescent="0.25">
      <c r="A2288" s="74">
        <v>2271</v>
      </c>
      <c r="B2288" s="74" t="s">
        <v>5465</v>
      </c>
      <c r="C2288" s="43" t="s">
        <v>5466</v>
      </c>
      <c r="D2288" s="529"/>
      <c r="E2288" s="60"/>
      <c r="F2288" s="43" t="s">
        <v>5467</v>
      </c>
      <c r="G2288" s="87">
        <v>42753</v>
      </c>
      <c r="H2288" s="55">
        <v>42753</v>
      </c>
      <c r="I2288" s="68">
        <v>1290</v>
      </c>
      <c r="J2288" s="204">
        <v>1290</v>
      </c>
      <c r="K2288" s="98"/>
      <c r="L2288" s="43" t="s">
        <v>727</v>
      </c>
      <c r="M2288" s="59" t="s">
        <v>1241</v>
      </c>
      <c r="N2288" s="55">
        <v>42787</v>
      </c>
      <c r="O2288" s="313" t="s">
        <v>5468</v>
      </c>
      <c r="P2288" s="43"/>
      <c r="Q2288" s="49"/>
      <c r="R2288" s="49"/>
      <c r="S2288" s="43"/>
      <c r="T2288" s="43"/>
    </row>
    <row r="2289" spans="1:21" ht="15" customHeight="1" x14ac:dyDescent="0.25">
      <c r="A2289" s="118">
        <v>2272</v>
      </c>
      <c r="B2289" s="118"/>
      <c r="C2289" s="20"/>
      <c r="D2289" s="560"/>
      <c r="E2289" s="61"/>
      <c r="F2289" s="20"/>
      <c r="G2289" s="480">
        <v>42725</v>
      </c>
      <c r="H2289" s="54">
        <v>42725</v>
      </c>
      <c r="I2289" s="371">
        <v>1950</v>
      </c>
      <c r="J2289" s="209">
        <v>1950</v>
      </c>
      <c r="K2289" s="577"/>
      <c r="L2289" s="20" t="s">
        <v>28</v>
      </c>
      <c r="M2289" s="410">
        <v>42750</v>
      </c>
      <c r="N2289" s="54"/>
      <c r="O2289" s="314"/>
      <c r="P2289" s="20"/>
      <c r="Q2289" s="84"/>
      <c r="R2289" s="84"/>
      <c r="S2289" s="20"/>
      <c r="T2289" s="20"/>
      <c r="U2289" s="66" t="s">
        <v>1</v>
      </c>
    </row>
    <row r="2290" spans="1:21" ht="30" customHeight="1" x14ac:dyDescent="0.25">
      <c r="A2290" s="118">
        <v>2273</v>
      </c>
      <c r="B2290" s="118"/>
      <c r="C2290" s="20"/>
      <c r="D2290" s="560"/>
      <c r="E2290" s="61"/>
      <c r="F2290" s="20"/>
      <c r="G2290" s="480">
        <v>42735</v>
      </c>
      <c r="H2290" s="54">
        <v>42735</v>
      </c>
      <c r="I2290" s="371">
        <v>1350</v>
      </c>
      <c r="J2290" s="209">
        <v>1350</v>
      </c>
      <c r="K2290" s="577"/>
      <c r="L2290" s="20" t="s">
        <v>28</v>
      </c>
      <c r="M2290" s="410">
        <v>42766</v>
      </c>
      <c r="N2290" s="54"/>
      <c r="O2290" s="314"/>
      <c r="P2290" s="20"/>
      <c r="Q2290" s="84"/>
      <c r="R2290" s="84"/>
      <c r="S2290" s="20"/>
      <c r="T2290" s="20"/>
      <c r="U2290" s="66" t="s">
        <v>1</v>
      </c>
    </row>
    <row r="2291" spans="1:21" ht="30" customHeight="1" x14ac:dyDescent="0.25">
      <c r="A2291" s="118">
        <v>2274</v>
      </c>
      <c r="B2291" s="118"/>
      <c r="C2291" s="20"/>
      <c r="D2291" s="560"/>
      <c r="E2291" s="61"/>
      <c r="F2291" s="20"/>
      <c r="G2291" s="480">
        <v>42735</v>
      </c>
      <c r="H2291" s="54">
        <v>42735</v>
      </c>
      <c r="I2291" s="371">
        <v>1220</v>
      </c>
      <c r="J2291" s="209">
        <v>1220</v>
      </c>
      <c r="K2291" s="577"/>
      <c r="L2291" s="20" t="s">
        <v>28</v>
      </c>
      <c r="M2291" s="410">
        <v>42766</v>
      </c>
      <c r="N2291" s="54"/>
      <c r="O2291" s="314"/>
      <c r="P2291" s="20"/>
      <c r="Q2291" s="84"/>
      <c r="R2291" s="84"/>
      <c r="S2291" s="20"/>
      <c r="T2291" s="20"/>
      <c r="U2291" s="66" t="s">
        <v>1</v>
      </c>
    </row>
    <row r="2292" spans="1:21" ht="45" hidden="1" customHeight="1" x14ac:dyDescent="0.25">
      <c r="A2292" s="74">
        <v>2275</v>
      </c>
      <c r="B2292" s="74" t="s">
        <v>1501</v>
      </c>
      <c r="C2292" s="43" t="s">
        <v>5469</v>
      </c>
      <c r="D2292" s="529"/>
      <c r="E2292" s="60"/>
      <c r="F2292" s="43" t="s">
        <v>5470</v>
      </c>
      <c r="G2292" s="87">
        <v>42736</v>
      </c>
      <c r="H2292" s="55">
        <v>42736</v>
      </c>
      <c r="I2292" s="68">
        <v>888.34</v>
      </c>
      <c r="J2292" s="204">
        <v>1028.82</v>
      </c>
      <c r="K2292" s="98"/>
      <c r="L2292" s="48" t="s">
        <v>5323</v>
      </c>
      <c r="M2292" s="59">
        <v>42745</v>
      </c>
      <c r="N2292" s="55">
        <v>42745</v>
      </c>
      <c r="O2292" s="313" t="s">
        <v>5471</v>
      </c>
      <c r="P2292" s="43"/>
      <c r="Q2292" s="49"/>
      <c r="R2292" s="49"/>
      <c r="S2292" s="43"/>
      <c r="T2292" s="43"/>
    </row>
    <row r="2293" spans="1:21" ht="30" hidden="1" customHeight="1" x14ac:dyDescent="0.25">
      <c r="A2293" s="74">
        <v>2276</v>
      </c>
      <c r="B2293" s="74" t="s">
        <v>3492</v>
      </c>
      <c r="C2293" s="43">
        <v>5884</v>
      </c>
      <c r="D2293" s="529"/>
      <c r="E2293" s="60"/>
      <c r="F2293" s="43" t="s">
        <v>6225</v>
      </c>
      <c r="G2293" s="87">
        <v>42735</v>
      </c>
      <c r="H2293" s="55">
        <v>42735</v>
      </c>
      <c r="I2293" s="68">
        <v>21798</v>
      </c>
      <c r="J2293" s="204">
        <v>26157.599999999999</v>
      </c>
      <c r="K2293" s="98"/>
      <c r="L2293" s="43" t="s">
        <v>727</v>
      </c>
      <c r="M2293" s="59">
        <v>42794</v>
      </c>
      <c r="N2293" s="44">
        <v>42828</v>
      </c>
      <c r="O2293" s="313" t="s">
        <v>5472</v>
      </c>
      <c r="P2293" s="43"/>
      <c r="Q2293" s="49"/>
      <c r="R2293" s="49"/>
      <c r="S2293" s="43"/>
      <c r="T2293" s="43"/>
      <c r="U2293" s="66" t="s">
        <v>1</v>
      </c>
    </row>
    <row r="2294" spans="1:21" ht="30" hidden="1" customHeight="1" x14ac:dyDescent="0.25">
      <c r="A2294" s="74">
        <v>2277</v>
      </c>
      <c r="B2294" s="74" t="s">
        <v>5256</v>
      </c>
      <c r="C2294" s="43" t="s">
        <v>5476</v>
      </c>
      <c r="D2294" s="529"/>
      <c r="E2294" s="60"/>
      <c r="F2294" s="43" t="s">
        <v>5478</v>
      </c>
      <c r="G2294" s="87">
        <v>42704</v>
      </c>
      <c r="H2294" s="55">
        <v>42704</v>
      </c>
      <c r="I2294" s="137">
        <f>+J2294*0.930835</f>
        <v>27925.05</v>
      </c>
      <c r="J2294" s="381">
        <v>30000</v>
      </c>
      <c r="K2294" s="641">
        <v>24126</v>
      </c>
      <c r="L2294" s="43" t="s">
        <v>727</v>
      </c>
      <c r="M2294" s="59">
        <v>42750</v>
      </c>
      <c r="N2294" s="55">
        <v>42758</v>
      </c>
      <c r="O2294" s="313" t="s">
        <v>5479</v>
      </c>
      <c r="P2294" s="43"/>
      <c r="Q2294" s="49"/>
      <c r="R2294" s="49"/>
      <c r="S2294" s="43"/>
      <c r="T2294" s="43"/>
      <c r="U2294" s="66" t="s">
        <v>1</v>
      </c>
    </row>
    <row r="2295" spans="1:21" ht="30" hidden="1" customHeight="1" x14ac:dyDescent="0.25">
      <c r="A2295" s="74">
        <v>2278</v>
      </c>
      <c r="B2295" s="74" t="s">
        <v>3726</v>
      </c>
      <c r="C2295" s="43">
        <v>16265</v>
      </c>
      <c r="D2295" s="529"/>
      <c r="E2295" s="60"/>
      <c r="F2295" s="43" t="s">
        <v>5482</v>
      </c>
      <c r="G2295" s="87">
        <v>42704</v>
      </c>
      <c r="H2295" s="55">
        <v>42704</v>
      </c>
      <c r="I2295" s="68">
        <v>10920.8</v>
      </c>
      <c r="J2295" s="204">
        <v>10920.8</v>
      </c>
      <c r="K2295" s="98"/>
      <c r="L2295" s="43" t="s">
        <v>727</v>
      </c>
      <c r="M2295" s="59">
        <v>42766</v>
      </c>
      <c r="N2295" s="44">
        <v>42828</v>
      </c>
      <c r="O2295" s="313" t="s">
        <v>5483</v>
      </c>
      <c r="P2295" s="43"/>
      <c r="Q2295" s="49"/>
      <c r="R2295" s="49"/>
      <c r="S2295" s="43"/>
      <c r="T2295" s="43"/>
      <c r="U2295" s="66" t="s">
        <v>1</v>
      </c>
    </row>
    <row r="2296" spans="1:21" ht="30" hidden="1" customHeight="1" x14ac:dyDescent="0.25">
      <c r="A2296" s="74">
        <v>2279</v>
      </c>
      <c r="B2296" s="74" t="s">
        <v>3726</v>
      </c>
      <c r="C2296" s="43">
        <v>16266</v>
      </c>
      <c r="D2296" s="529"/>
      <c r="E2296" s="60"/>
      <c r="F2296" s="43" t="s">
        <v>5484</v>
      </c>
      <c r="G2296" s="87">
        <v>42704</v>
      </c>
      <c r="H2296" s="55">
        <v>42704</v>
      </c>
      <c r="I2296" s="68">
        <v>7600</v>
      </c>
      <c r="J2296" s="204">
        <v>7600</v>
      </c>
      <c r="K2296" s="98"/>
      <c r="L2296" s="43" t="s">
        <v>727</v>
      </c>
      <c r="M2296" s="59">
        <v>42766</v>
      </c>
      <c r="N2296" s="55">
        <v>42760</v>
      </c>
      <c r="O2296" s="313" t="s">
        <v>5485</v>
      </c>
      <c r="P2296" s="43"/>
      <c r="Q2296" s="49"/>
      <c r="R2296" s="49"/>
      <c r="S2296" s="43"/>
      <c r="T2296" s="43"/>
      <c r="U2296" s="66" t="s">
        <v>1</v>
      </c>
    </row>
    <row r="2297" spans="1:21" ht="30" hidden="1" customHeight="1" x14ac:dyDescent="0.25">
      <c r="A2297" s="74">
        <v>2280</v>
      </c>
      <c r="B2297" s="74" t="s">
        <v>3726</v>
      </c>
      <c r="C2297" s="43">
        <v>16267</v>
      </c>
      <c r="D2297" s="529"/>
      <c r="E2297" s="60"/>
      <c r="F2297" s="43" t="s">
        <v>5486</v>
      </c>
      <c r="G2297" s="87">
        <v>42704</v>
      </c>
      <c r="H2297" s="55">
        <v>42704</v>
      </c>
      <c r="I2297" s="68">
        <v>11568</v>
      </c>
      <c r="J2297" s="204">
        <v>11568</v>
      </c>
      <c r="K2297" s="98"/>
      <c r="L2297" s="43" t="s">
        <v>727</v>
      </c>
      <c r="M2297" s="59">
        <v>42766</v>
      </c>
      <c r="N2297" s="55">
        <v>42807</v>
      </c>
      <c r="O2297" s="313" t="s">
        <v>5487</v>
      </c>
      <c r="P2297" s="43"/>
      <c r="Q2297" s="49"/>
      <c r="R2297" s="49"/>
      <c r="S2297" s="43"/>
      <c r="T2297" s="43"/>
      <c r="U2297" s="66" t="s">
        <v>1</v>
      </c>
    </row>
    <row r="2298" spans="1:21" ht="30" hidden="1" customHeight="1" x14ac:dyDescent="0.25">
      <c r="A2298" s="74">
        <v>2281</v>
      </c>
      <c r="B2298" s="74" t="s">
        <v>3726</v>
      </c>
      <c r="C2298" s="43">
        <v>16277</v>
      </c>
      <c r="D2298" s="529"/>
      <c r="E2298" s="60"/>
      <c r="F2298" s="43" t="s">
        <v>5490</v>
      </c>
      <c r="G2298" s="87">
        <v>42704</v>
      </c>
      <c r="H2298" s="55">
        <v>42704</v>
      </c>
      <c r="I2298" s="68">
        <v>771</v>
      </c>
      <c r="J2298" s="204">
        <v>771</v>
      </c>
      <c r="K2298" s="98"/>
      <c r="L2298" s="43" t="s">
        <v>727</v>
      </c>
      <c r="M2298" s="59">
        <v>42766</v>
      </c>
      <c r="N2298" s="55">
        <v>42807</v>
      </c>
      <c r="O2298" s="313" t="s">
        <v>5489</v>
      </c>
      <c r="P2298" s="43"/>
      <c r="Q2298" s="49"/>
      <c r="R2298" s="49"/>
      <c r="S2298" s="43"/>
      <c r="T2298" s="43"/>
      <c r="U2298" s="66" t="s">
        <v>1</v>
      </c>
    </row>
    <row r="2299" spans="1:21" ht="30" hidden="1" customHeight="1" x14ac:dyDescent="0.25">
      <c r="A2299" s="74">
        <v>2282</v>
      </c>
      <c r="B2299" s="74" t="s">
        <v>3726</v>
      </c>
      <c r="C2299" s="43">
        <v>16278</v>
      </c>
      <c r="D2299" s="529"/>
      <c r="E2299" s="60"/>
      <c r="F2299" s="43" t="s">
        <v>5488</v>
      </c>
      <c r="G2299" s="87">
        <v>42704</v>
      </c>
      <c r="H2299" s="55">
        <v>42704</v>
      </c>
      <c r="I2299" s="68">
        <v>17733</v>
      </c>
      <c r="J2299" s="204">
        <v>17733</v>
      </c>
      <c r="K2299" s="98"/>
      <c r="L2299" s="43" t="s">
        <v>727</v>
      </c>
      <c r="M2299" s="59">
        <v>42766</v>
      </c>
      <c r="N2299" s="44">
        <v>42828</v>
      </c>
      <c r="O2299" s="313" t="s">
        <v>5491</v>
      </c>
      <c r="P2299" s="43"/>
      <c r="Q2299" s="49"/>
      <c r="R2299" s="49"/>
      <c r="S2299" s="43"/>
      <c r="T2299" s="43"/>
      <c r="U2299" s="66" t="s">
        <v>1</v>
      </c>
    </row>
    <row r="2300" spans="1:21" ht="15" hidden="1" customHeight="1" x14ac:dyDescent="0.25">
      <c r="A2300" s="74">
        <v>2283</v>
      </c>
      <c r="B2300" s="74" t="s">
        <v>3492</v>
      </c>
      <c r="C2300" s="43">
        <v>5667</v>
      </c>
      <c r="D2300" s="529"/>
      <c r="E2300" s="60"/>
      <c r="F2300" s="43" t="s">
        <v>6211</v>
      </c>
      <c r="G2300" s="87">
        <v>42674</v>
      </c>
      <c r="H2300" s="55">
        <v>42674</v>
      </c>
      <c r="I2300" s="68">
        <v>15950</v>
      </c>
      <c r="J2300" s="204">
        <v>19140</v>
      </c>
      <c r="K2300" s="98"/>
      <c r="L2300" s="43" t="s">
        <v>727</v>
      </c>
      <c r="M2300" s="59">
        <v>42719</v>
      </c>
      <c r="N2300" s="55">
        <v>42760</v>
      </c>
      <c r="O2300" s="313" t="s">
        <v>5492</v>
      </c>
      <c r="P2300" s="43"/>
      <c r="Q2300" s="49"/>
      <c r="R2300" s="49"/>
      <c r="S2300" s="43"/>
      <c r="T2300" s="43"/>
      <c r="U2300" s="66" t="s">
        <v>1</v>
      </c>
    </row>
    <row r="2301" spans="1:21" ht="30" hidden="1" customHeight="1" x14ac:dyDescent="0.25">
      <c r="A2301" s="74">
        <v>2284</v>
      </c>
      <c r="B2301" s="74" t="s">
        <v>3492</v>
      </c>
      <c r="C2301" s="43">
        <v>5675</v>
      </c>
      <c r="D2301" s="529"/>
      <c r="E2301" s="60"/>
      <c r="F2301" s="43" t="s">
        <v>6246</v>
      </c>
      <c r="G2301" s="87">
        <v>42674</v>
      </c>
      <c r="H2301" s="55">
        <v>42674</v>
      </c>
      <c r="I2301" s="68">
        <v>1136.08</v>
      </c>
      <c r="J2301" s="204">
        <v>1363.3</v>
      </c>
      <c r="K2301" s="98"/>
      <c r="L2301" s="43" t="s">
        <v>727</v>
      </c>
      <c r="M2301" s="59">
        <v>42735</v>
      </c>
      <c r="N2301" s="55">
        <v>42760</v>
      </c>
      <c r="O2301" s="313" t="s">
        <v>5493</v>
      </c>
      <c r="P2301" s="43"/>
      <c r="Q2301" s="49"/>
      <c r="R2301" s="49"/>
      <c r="S2301" s="43"/>
      <c r="T2301" s="43"/>
      <c r="U2301" s="66" t="s">
        <v>1</v>
      </c>
    </row>
    <row r="2302" spans="1:21" ht="30" hidden="1" customHeight="1" x14ac:dyDescent="0.25">
      <c r="A2302" s="74">
        <v>2285</v>
      </c>
      <c r="B2302" s="74" t="s">
        <v>3492</v>
      </c>
      <c r="C2302" s="43">
        <v>5676</v>
      </c>
      <c r="D2302" s="529"/>
      <c r="E2302" s="60"/>
      <c r="F2302" s="43" t="s">
        <v>6241</v>
      </c>
      <c r="G2302" s="87">
        <v>42674</v>
      </c>
      <c r="H2302" s="55">
        <v>42674</v>
      </c>
      <c r="I2302" s="68">
        <v>17094</v>
      </c>
      <c r="J2302" s="204">
        <v>20512.8</v>
      </c>
      <c r="K2302" s="98"/>
      <c r="L2302" s="43" t="s">
        <v>727</v>
      </c>
      <c r="M2302" s="59">
        <v>42735</v>
      </c>
      <c r="N2302" s="55">
        <v>42760</v>
      </c>
      <c r="O2302" s="313" t="s">
        <v>5494</v>
      </c>
      <c r="P2302" s="43"/>
      <c r="Q2302" s="49"/>
      <c r="R2302" s="49"/>
      <c r="S2302" s="43"/>
      <c r="T2302" s="43"/>
      <c r="U2302" s="66" t="s">
        <v>1</v>
      </c>
    </row>
    <row r="2303" spans="1:21" ht="15" hidden="1" customHeight="1" x14ac:dyDescent="0.25">
      <c r="A2303" s="74">
        <v>2286</v>
      </c>
      <c r="B2303" s="74" t="s">
        <v>67</v>
      </c>
      <c r="C2303" s="43">
        <v>7000117209</v>
      </c>
      <c r="D2303" s="529" t="s">
        <v>5495</v>
      </c>
      <c r="E2303" s="60"/>
      <c r="F2303" s="43" t="s">
        <v>5496</v>
      </c>
      <c r="G2303" s="87">
        <v>42759</v>
      </c>
      <c r="H2303" s="55">
        <v>42759</v>
      </c>
      <c r="I2303" s="68">
        <v>149.80000000000001</v>
      </c>
      <c r="J2303" s="204">
        <v>179.76</v>
      </c>
      <c r="K2303" s="98"/>
      <c r="L2303" s="43" t="s">
        <v>727</v>
      </c>
      <c r="M2303" s="59">
        <v>42825</v>
      </c>
      <c r="N2303" s="44">
        <v>42825</v>
      </c>
      <c r="O2303" s="313" t="s">
        <v>5497</v>
      </c>
      <c r="P2303" s="43"/>
      <c r="Q2303" s="49"/>
      <c r="R2303" s="49"/>
      <c r="S2303" s="43"/>
      <c r="T2303" s="43" t="s">
        <v>1</v>
      </c>
    </row>
    <row r="2304" spans="1:21" ht="15" hidden="1" customHeight="1" x14ac:dyDescent="0.25">
      <c r="A2304" s="74">
        <v>2287</v>
      </c>
      <c r="B2304" s="74" t="s">
        <v>1276</v>
      </c>
      <c r="C2304" s="43" t="s">
        <v>5498</v>
      </c>
      <c r="D2304" s="529"/>
      <c r="E2304" s="60"/>
      <c r="F2304" s="43" t="s">
        <v>5499</v>
      </c>
      <c r="G2304" s="87">
        <v>42738</v>
      </c>
      <c r="H2304" s="55">
        <v>42738</v>
      </c>
      <c r="I2304" s="68">
        <v>1660</v>
      </c>
      <c r="J2304" s="204">
        <v>1992</v>
      </c>
      <c r="K2304" s="98"/>
      <c r="L2304" s="43" t="s">
        <v>727</v>
      </c>
      <c r="M2304" s="59" t="s">
        <v>1241</v>
      </c>
      <c r="N2304" s="55">
        <v>42770</v>
      </c>
      <c r="O2304" s="313" t="s">
        <v>5500</v>
      </c>
      <c r="P2304" s="43"/>
      <c r="Q2304" s="49"/>
      <c r="R2304" s="49"/>
      <c r="S2304" s="43"/>
      <c r="T2304" s="43" t="s">
        <v>1</v>
      </c>
    </row>
    <row r="2305" spans="1:21" ht="30" hidden="1" customHeight="1" x14ac:dyDescent="0.25">
      <c r="A2305" s="74">
        <v>2288</v>
      </c>
      <c r="B2305" s="74" t="s">
        <v>5501</v>
      </c>
      <c r="C2305" s="43" t="s">
        <v>5504</v>
      </c>
      <c r="D2305" s="529"/>
      <c r="E2305" s="60"/>
      <c r="F2305" s="43" t="s">
        <v>5502</v>
      </c>
      <c r="G2305" s="87">
        <v>42749</v>
      </c>
      <c r="H2305" s="55">
        <v>42749</v>
      </c>
      <c r="I2305" s="68">
        <v>2625</v>
      </c>
      <c r="J2305" s="204">
        <v>2625</v>
      </c>
      <c r="K2305" s="98"/>
      <c r="L2305" s="43" t="s">
        <v>727</v>
      </c>
      <c r="M2305" s="59" t="s">
        <v>1241</v>
      </c>
      <c r="N2305" s="59">
        <v>42761</v>
      </c>
      <c r="O2305" s="313" t="s">
        <v>5503</v>
      </c>
      <c r="P2305" s="43"/>
      <c r="Q2305" s="49"/>
      <c r="R2305" s="49"/>
      <c r="S2305" s="43"/>
      <c r="T2305" s="43"/>
    </row>
    <row r="2306" spans="1:21" ht="15" hidden="1" customHeight="1" x14ac:dyDescent="0.25">
      <c r="A2306" s="74">
        <v>2289</v>
      </c>
      <c r="B2306" s="74" t="s">
        <v>3665</v>
      </c>
      <c r="C2306" s="43">
        <v>143</v>
      </c>
      <c r="D2306" s="529"/>
      <c r="E2306" s="60"/>
      <c r="F2306" s="43" t="s">
        <v>5506</v>
      </c>
      <c r="G2306" s="87">
        <v>42761</v>
      </c>
      <c r="H2306" s="55">
        <v>42761</v>
      </c>
      <c r="I2306" s="68">
        <v>600</v>
      </c>
      <c r="J2306" s="204">
        <v>600</v>
      </c>
      <c r="K2306" s="98"/>
      <c r="L2306" s="43" t="s">
        <v>727</v>
      </c>
      <c r="M2306" s="59" t="s">
        <v>1241</v>
      </c>
      <c r="N2306" s="55">
        <v>42770</v>
      </c>
      <c r="O2306" s="313" t="s">
        <v>5507</v>
      </c>
      <c r="P2306" s="43"/>
      <c r="Q2306" s="49"/>
      <c r="R2306" s="49"/>
      <c r="S2306" s="43"/>
      <c r="T2306" s="43" t="s">
        <v>1</v>
      </c>
    </row>
    <row r="2307" spans="1:21" ht="45" hidden="1" customHeight="1" x14ac:dyDescent="0.25">
      <c r="A2307" s="74">
        <v>2290</v>
      </c>
      <c r="B2307" s="74" t="s">
        <v>1501</v>
      </c>
      <c r="C2307" s="43" t="s">
        <v>5508</v>
      </c>
      <c r="D2307" s="529"/>
      <c r="E2307" s="60"/>
      <c r="F2307" s="43" t="s">
        <v>5509</v>
      </c>
      <c r="G2307" s="87">
        <v>42767</v>
      </c>
      <c r="H2307" s="55">
        <v>42767</v>
      </c>
      <c r="I2307" s="68">
        <v>468.84</v>
      </c>
      <c r="J2307" s="204">
        <v>544.29</v>
      </c>
      <c r="K2307" s="98"/>
      <c r="L2307" s="48" t="s">
        <v>5323</v>
      </c>
      <c r="M2307" s="59">
        <v>42776</v>
      </c>
      <c r="N2307" s="55">
        <v>42776</v>
      </c>
      <c r="O2307" s="313" t="s">
        <v>5510</v>
      </c>
      <c r="P2307" s="43"/>
      <c r="Q2307" s="49"/>
      <c r="R2307" s="49"/>
      <c r="S2307" s="43"/>
      <c r="T2307" s="43"/>
    </row>
    <row r="2308" spans="1:21" ht="30" hidden="1" customHeight="1" x14ac:dyDescent="0.25">
      <c r="A2308" s="74">
        <v>2291</v>
      </c>
      <c r="B2308" s="74" t="s">
        <v>5417</v>
      </c>
      <c r="C2308" s="43" t="s">
        <v>5511</v>
      </c>
      <c r="D2308" s="529"/>
      <c r="E2308" s="60"/>
      <c r="F2308" s="43" t="s">
        <v>5512</v>
      </c>
      <c r="G2308" s="87">
        <v>42761</v>
      </c>
      <c r="H2308" s="55">
        <v>42761</v>
      </c>
      <c r="I2308" s="68">
        <v>700</v>
      </c>
      <c r="J2308" s="204">
        <v>840</v>
      </c>
      <c r="K2308" s="98"/>
      <c r="L2308" s="43" t="s">
        <v>727</v>
      </c>
      <c r="M2308" s="59">
        <v>42794</v>
      </c>
      <c r="N2308" s="55">
        <v>42795</v>
      </c>
      <c r="O2308" s="313" t="s">
        <v>5513</v>
      </c>
      <c r="P2308" s="43"/>
      <c r="Q2308" s="49"/>
      <c r="R2308" s="49"/>
      <c r="S2308" s="43"/>
      <c r="T2308" s="43" t="s">
        <v>1</v>
      </c>
    </row>
    <row r="2309" spans="1:21" ht="30" hidden="1" customHeight="1" x14ac:dyDescent="0.25">
      <c r="A2309" s="74">
        <v>2292</v>
      </c>
      <c r="B2309" s="74" t="s">
        <v>48</v>
      </c>
      <c r="C2309" s="43">
        <v>9704</v>
      </c>
      <c r="D2309" s="529"/>
      <c r="E2309" s="60"/>
      <c r="F2309" s="43" t="s">
        <v>5514</v>
      </c>
      <c r="G2309" s="87">
        <v>42763</v>
      </c>
      <c r="H2309" s="55">
        <v>42763</v>
      </c>
      <c r="I2309" s="68">
        <v>165.56</v>
      </c>
      <c r="J2309" s="204">
        <v>181.8</v>
      </c>
      <c r="K2309" s="98"/>
      <c r="L2309" s="43" t="s">
        <v>727</v>
      </c>
      <c r="M2309" s="59">
        <v>42794</v>
      </c>
      <c r="N2309" s="55">
        <v>42795</v>
      </c>
      <c r="O2309" s="313" t="s">
        <v>5515</v>
      </c>
      <c r="P2309" s="43"/>
      <c r="Q2309" s="49"/>
      <c r="R2309" s="49"/>
      <c r="S2309" s="43"/>
      <c r="T2309" s="43" t="s">
        <v>1</v>
      </c>
    </row>
    <row r="2310" spans="1:21" ht="30" hidden="1" customHeight="1" x14ac:dyDescent="0.25">
      <c r="A2310" s="74">
        <v>2293</v>
      </c>
      <c r="B2310" s="74" t="s">
        <v>905</v>
      </c>
      <c r="C2310" s="43" t="s">
        <v>6186</v>
      </c>
      <c r="D2310" s="529" t="s">
        <v>5517</v>
      </c>
      <c r="E2310" s="60"/>
      <c r="F2310" s="43" t="s">
        <v>5516</v>
      </c>
      <c r="G2310" s="87">
        <v>42760</v>
      </c>
      <c r="H2310" s="55">
        <v>42760</v>
      </c>
      <c r="I2310" s="68">
        <v>392.7</v>
      </c>
      <c r="J2310" s="204">
        <v>507.24</v>
      </c>
      <c r="K2310" s="98"/>
      <c r="L2310" s="43" t="s">
        <v>727</v>
      </c>
      <c r="M2310" s="59">
        <v>42825</v>
      </c>
      <c r="N2310" s="55">
        <v>42849</v>
      </c>
      <c r="O2310" s="313" t="s">
        <v>5518</v>
      </c>
      <c r="P2310" s="43"/>
      <c r="Q2310" s="49"/>
      <c r="R2310" s="49"/>
      <c r="S2310" s="43"/>
      <c r="T2310" s="43"/>
    </row>
    <row r="2311" spans="1:21" ht="15" hidden="1" customHeight="1" x14ac:dyDescent="0.25">
      <c r="A2311" s="74">
        <v>2294</v>
      </c>
      <c r="B2311" s="74" t="s">
        <v>5519</v>
      </c>
      <c r="C2311" s="43">
        <v>1680</v>
      </c>
      <c r="D2311" s="529"/>
      <c r="E2311" s="60"/>
      <c r="F2311" s="43" t="s">
        <v>5521</v>
      </c>
      <c r="G2311" s="87">
        <v>42765</v>
      </c>
      <c r="H2311" s="55">
        <v>42765</v>
      </c>
      <c r="I2311" s="137">
        <f>1.18*J2311</f>
        <v>1134.5935999999999</v>
      </c>
      <c r="J2311" s="208">
        <v>961.52</v>
      </c>
      <c r="K2311" s="98"/>
      <c r="L2311" s="43" t="s">
        <v>727</v>
      </c>
      <c r="M2311" s="59">
        <v>42766</v>
      </c>
      <c r="N2311" s="55">
        <v>42797</v>
      </c>
      <c r="O2311" s="313" t="s">
        <v>5520</v>
      </c>
      <c r="P2311" s="43"/>
      <c r="Q2311" s="49"/>
      <c r="R2311" s="49"/>
      <c r="S2311" s="43"/>
      <c r="T2311" s="43" t="s">
        <v>1</v>
      </c>
    </row>
    <row r="2312" spans="1:21" ht="15" hidden="1" customHeight="1" x14ac:dyDescent="0.25">
      <c r="A2312" s="74">
        <v>2295</v>
      </c>
      <c r="B2312" s="74" t="s">
        <v>4118</v>
      </c>
      <c r="C2312" s="43" t="s">
        <v>5895</v>
      </c>
      <c r="D2312" s="529"/>
      <c r="E2312" s="60"/>
      <c r="F2312" s="43" t="s">
        <v>5522</v>
      </c>
      <c r="G2312" s="87">
        <v>42765</v>
      </c>
      <c r="H2312" s="55">
        <v>42765</v>
      </c>
      <c r="I2312" s="68">
        <v>1406.04</v>
      </c>
      <c r="J2312" s="204">
        <v>1406.04</v>
      </c>
      <c r="K2312" s="98"/>
      <c r="L2312" s="43" t="s">
        <v>727</v>
      </c>
      <c r="M2312" s="59">
        <v>42794</v>
      </c>
      <c r="N2312" s="55">
        <v>42810</v>
      </c>
      <c r="O2312" s="313" t="s">
        <v>5523</v>
      </c>
      <c r="P2312" s="43"/>
      <c r="Q2312" s="49"/>
      <c r="R2312" s="49"/>
      <c r="S2312" s="43"/>
      <c r="T2312" s="43" t="s">
        <v>1</v>
      </c>
    </row>
    <row r="2313" spans="1:21" ht="15" hidden="1" customHeight="1" x14ac:dyDescent="0.25">
      <c r="A2313" s="74">
        <v>2296</v>
      </c>
      <c r="B2313" s="74" t="s">
        <v>4672</v>
      </c>
      <c r="C2313" s="43" t="s">
        <v>5524</v>
      </c>
      <c r="D2313" s="529"/>
      <c r="E2313" s="60"/>
      <c r="F2313" s="43" t="s">
        <v>5525</v>
      </c>
      <c r="G2313" s="87">
        <v>42765</v>
      </c>
      <c r="H2313" s="55">
        <v>42765</v>
      </c>
      <c r="I2313" s="68">
        <v>600</v>
      </c>
      <c r="J2313" s="204">
        <v>600</v>
      </c>
      <c r="K2313" s="98"/>
      <c r="L2313" s="43" t="s">
        <v>727</v>
      </c>
      <c r="M2313" s="59">
        <v>42781</v>
      </c>
      <c r="N2313" s="55">
        <v>42816</v>
      </c>
      <c r="O2313" s="313" t="s">
        <v>5526</v>
      </c>
      <c r="P2313" s="43"/>
      <c r="Q2313" s="49"/>
      <c r="R2313" s="49"/>
      <c r="S2313" s="43"/>
      <c r="T2313" s="43" t="s">
        <v>1</v>
      </c>
    </row>
    <row r="2314" spans="1:21" ht="15" hidden="1" customHeight="1" x14ac:dyDescent="0.25">
      <c r="A2314" s="74">
        <v>2297</v>
      </c>
      <c r="B2314" s="74" t="s">
        <v>5227</v>
      </c>
      <c r="C2314" s="43" t="s">
        <v>5528</v>
      </c>
      <c r="D2314" s="529"/>
      <c r="E2314" s="60"/>
      <c r="F2314" s="43" t="s">
        <v>5529</v>
      </c>
      <c r="G2314" s="87">
        <v>42736</v>
      </c>
      <c r="H2314" s="55">
        <v>42736</v>
      </c>
      <c r="I2314" s="68">
        <v>67.55</v>
      </c>
      <c r="J2314" s="204">
        <v>81.05</v>
      </c>
      <c r="K2314" s="98"/>
      <c r="L2314" s="43" t="s">
        <v>5323</v>
      </c>
      <c r="M2314" s="59">
        <v>42740</v>
      </c>
      <c r="N2314" s="55">
        <v>42740</v>
      </c>
      <c r="O2314" s="313" t="s">
        <v>5530</v>
      </c>
      <c r="P2314" s="43"/>
      <c r="Q2314" s="49"/>
      <c r="R2314" s="49"/>
      <c r="S2314" s="43"/>
      <c r="T2314" s="43"/>
    </row>
    <row r="2315" spans="1:21" ht="45" hidden="1" customHeight="1" x14ac:dyDescent="0.25">
      <c r="A2315" s="74">
        <v>2298</v>
      </c>
      <c r="B2315" s="74" t="s">
        <v>5353</v>
      </c>
      <c r="C2315" s="43">
        <v>170104</v>
      </c>
      <c r="D2315" s="529"/>
      <c r="E2315" s="60"/>
      <c r="F2315" s="43" t="s">
        <v>5531</v>
      </c>
      <c r="G2315" s="87">
        <v>42752</v>
      </c>
      <c r="H2315" s="55">
        <v>42752</v>
      </c>
      <c r="I2315" s="68">
        <v>50031.16</v>
      </c>
      <c r="J2315" s="204">
        <v>50031.16</v>
      </c>
      <c r="K2315" s="98"/>
      <c r="L2315" s="43" t="s">
        <v>727</v>
      </c>
      <c r="M2315" s="59">
        <v>42766</v>
      </c>
      <c r="N2315" s="55">
        <v>42767</v>
      </c>
      <c r="O2315" s="313" t="s">
        <v>5532</v>
      </c>
      <c r="P2315" s="43"/>
      <c r="Q2315" s="49"/>
      <c r="R2315" s="49"/>
      <c r="S2315" s="43"/>
      <c r="T2315" s="43"/>
      <c r="U2315" s="66" t="s">
        <v>1</v>
      </c>
    </row>
    <row r="2316" spans="1:21" ht="15" hidden="1" customHeight="1" x14ac:dyDescent="0.25">
      <c r="A2316" s="74">
        <v>2299</v>
      </c>
      <c r="B2316" s="74" t="s">
        <v>448</v>
      </c>
      <c r="C2316" s="43">
        <v>56350145</v>
      </c>
      <c r="D2316" s="529"/>
      <c r="E2316" s="60"/>
      <c r="F2316" s="43" t="s">
        <v>5533</v>
      </c>
      <c r="G2316" s="87">
        <v>42762</v>
      </c>
      <c r="H2316" s="55">
        <v>42762</v>
      </c>
      <c r="I2316" s="68">
        <v>760.15</v>
      </c>
      <c r="J2316" s="204">
        <v>889.11</v>
      </c>
      <c r="K2316" s="98"/>
      <c r="L2316" s="48" t="s">
        <v>5323</v>
      </c>
      <c r="M2316" s="59">
        <v>42767</v>
      </c>
      <c r="N2316" s="55">
        <v>42769</v>
      </c>
      <c r="O2316" s="313" t="s">
        <v>5534</v>
      </c>
      <c r="P2316" s="43"/>
      <c r="Q2316" s="49"/>
      <c r="R2316" s="49"/>
      <c r="S2316" s="43"/>
      <c r="T2316" s="43"/>
    </row>
    <row r="2317" spans="1:21" ht="30" hidden="1" customHeight="1" x14ac:dyDescent="0.25">
      <c r="A2317" s="74">
        <v>2300</v>
      </c>
      <c r="B2317" s="74" t="s">
        <v>5539</v>
      </c>
      <c r="C2317" s="43" t="s">
        <v>5535</v>
      </c>
      <c r="D2317" s="529"/>
      <c r="E2317" s="60"/>
      <c r="F2317" s="43" t="s">
        <v>5536</v>
      </c>
      <c r="G2317" s="87">
        <v>42766</v>
      </c>
      <c r="H2317" s="55">
        <v>42766</v>
      </c>
      <c r="I2317" s="68">
        <v>7000</v>
      </c>
      <c r="J2317" s="204">
        <v>7000</v>
      </c>
      <c r="K2317" s="98"/>
      <c r="L2317" s="43" t="s">
        <v>727</v>
      </c>
      <c r="M2317" s="59">
        <v>42781</v>
      </c>
      <c r="N2317" s="55">
        <v>42829</v>
      </c>
      <c r="O2317" s="313" t="s">
        <v>6100</v>
      </c>
      <c r="P2317" s="43"/>
      <c r="Q2317" s="49"/>
      <c r="R2317" s="49"/>
      <c r="S2317" s="43"/>
      <c r="T2317" s="43" t="s">
        <v>1</v>
      </c>
    </row>
    <row r="2318" spans="1:21" ht="30" hidden="1" customHeight="1" x14ac:dyDescent="0.25">
      <c r="A2318" s="74">
        <v>2301</v>
      </c>
      <c r="B2318" s="74" t="s">
        <v>921</v>
      </c>
      <c r="C2318" s="43" t="s">
        <v>5537</v>
      </c>
      <c r="D2318" s="529"/>
      <c r="E2318" s="60"/>
      <c r="F2318" s="43" t="s">
        <v>5540</v>
      </c>
      <c r="G2318" s="87">
        <v>42767</v>
      </c>
      <c r="H2318" s="55">
        <v>42767</v>
      </c>
      <c r="I2318" s="68">
        <v>220</v>
      </c>
      <c r="J2318" s="204">
        <v>264</v>
      </c>
      <c r="K2318" s="98"/>
      <c r="L2318" s="43" t="s">
        <v>727</v>
      </c>
      <c r="M2318" s="59" t="s">
        <v>25</v>
      </c>
      <c r="N2318" s="55">
        <v>42768</v>
      </c>
      <c r="O2318" s="313" t="s">
        <v>5541</v>
      </c>
      <c r="P2318" s="43"/>
      <c r="Q2318" s="49"/>
      <c r="R2318" s="49"/>
      <c r="S2318" s="43"/>
      <c r="T2318" s="43"/>
    </row>
    <row r="2319" spans="1:21" ht="15" hidden="1" customHeight="1" x14ac:dyDescent="0.25">
      <c r="A2319" s="74">
        <v>2302</v>
      </c>
      <c r="B2319" s="74" t="s">
        <v>39</v>
      </c>
      <c r="C2319" s="43" t="s">
        <v>5542</v>
      </c>
      <c r="D2319" s="529"/>
      <c r="E2319" s="60"/>
      <c r="F2319" s="43" t="s">
        <v>1715</v>
      </c>
      <c r="G2319" s="87">
        <v>42766</v>
      </c>
      <c r="H2319" s="55">
        <v>42766</v>
      </c>
      <c r="I2319" s="68">
        <v>315.58</v>
      </c>
      <c r="J2319" s="204">
        <v>378.71</v>
      </c>
      <c r="K2319" s="98"/>
      <c r="L2319" s="48" t="s">
        <v>5323</v>
      </c>
      <c r="M2319" s="59">
        <v>42776</v>
      </c>
      <c r="N2319" s="55">
        <v>42776</v>
      </c>
      <c r="O2319" s="313" t="s">
        <v>5543</v>
      </c>
      <c r="P2319" s="43"/>
      <c r="Q2319" s="49"/>
      <c r="R2319" s="49"/>
      <c r="S2319" s="43"/>
      <c r="T2319" s="43"/>
    </row>
    <row r="2320" spans="1:21" ht="15" hidden="1" customHeight="1" x14ac:dyDescent="0.25">
      <c r="A2320" s="74">
        <v>2303</v>
      </c>
      <c r="B2320" s="74" t="s">
        <v>144</v>
      </c>
      <c r="C2320" s="43" t="s">
        <v>5544</v>
      </c>
      <c r="D2320" s="529"/>
      <c r="E2320" s="60"/>
      <c r="F2320" s="43" t="s">
        <v>5547</v>
      </c>
      <c r="G2320" s="87">
        <v>42758</v>
      </c>
      <c r="H2320" s="55">
        <v>42758</v>
      </c>
      <c r="I2320" s="68">
        <v>490</v>
      </c>
      <c r="J2320" s="204">
        <v>490</v>
      </c>
      <c r="K2320" s="98"/>
      <c r="L2320" s="43" t="s">
        <v>727</v>
      </c>
      <c r="M2320" s="59" t="s">
        <v>1241</v>
      </c>
      <c r="N2320" s="55">
        <v>42770</v>
      </c>
      <c r="O2320" s="313" t="s">
        <v>5548</v>
      </c>
      <c r="P2320" s="43"/>
      <c r="Q2320" s="49"/>
      <c r="R2320" s="49"/>
      <c r="S2320" s="43"/>
      <c r="T2320" s="43" t="s">
        <v>1</v>
      </c>
    </row>
    <row r="2321" spans="1:21" ht="15" hidden="1" customHeight="1" x14ac:dyDescent="0.25">
      <c r="A2321" s="74">
        <v>2304</v>
      </c>
      <c r="B2321" s="74" t="s">
        <v>144</v>
      </c>
      <c r="C2321" s="43" t="s">
        <v>5546</v>
      </c>
      <c r="D2321" s="529"/>
      <c r="E2321" s="60"/>
      <c r="F2321" s="43" t="s">
        <v>5550</v>
      </c>
      <c r="G2321" s="87">
        <v>42758</v>
      </c>
      <c r="H2321" s="55">
        <v>42758</v>
      </c>
      <c r="I2321" s="68">
        <v>1500</v>
      </c>
      <c r="J2321" s="204">
        <v>1500</v>
      </c>
      <c r="K2321" s="98"/>
      <c r="L2321" s="43" t="s">
        <v>727</v>
      </c>
      <c r="M2321" s="59" t="s">
        <v>1241</v>
      </c>
      <c r="N2321" s="55">
        <v>42770</v>
      </c>
      <c r="O2321" s="313" t="s">
        <v>5549</v>
      </c>
      <c r="P2321" s="43"/>
      <c r="Q2321" s="49"/>
      <c r="R2321" s="49"/>
      <c r="S2321" s="43"/>
      <c r="T2321" s="43" t="s">
        <v>1</v>
      </c>
    </row>
    <row r="2322" spans="1:21" ht="45" hidden="1" customHeight="1" x14ac:dyDescent="0.25">
      <c r="A2322" s="74">
        <v>2305</v>
      </c>
      <c r="B2322" s="74" t="s">
        <v>5545</v>
      </c>
      <c r="C2322" s="43">
        <v>1752</v>
      </c>
      <c r="D2322" s="529"/>
      <c r="E2322" s="60"/>
      <c r="F2322" s="43" t="s">
        <v>5551</v>
      </c>
      <c r="G2322" s="87">
        <v>42751</v>
      </c>
      <c r="H2322" s="55">
        <v>42751</v>
      </c>
      <c r="I2322" s="68">
        <v>264.62</v>
      </c>
      <c r="J2322" s="204">
        <v>317.54000000000002</v>
      </c>
      <c r="K2322" s="98"/>
      <c r="L2322" s="43" t="s">
        <v>727</v>
      </c>
      <c r="M2322" s="59" t="s">
        <v>1241</v>
      </c>
      <c r="N2322" s="55">
        <v>42772</v>
      </c>
      <c r="O2322" s="313" t="s">
        <v>5552</v>
      </c>
      <c r="P2322" s="43"/>
      <c r="Q2322" s="49"/>
      <c r="R2322" s="49"/>
      <c r="S2322" s="43"/>
      <c r="T2322" s="43" t="s">
        <v>1</v>
      </c>
    </row>
    <row r="2323" spans="1:21" ht="15" hidden="1" customHeight="1" x14ac:dyDescent="0.25">
      <c r="A2323" s="74">
        <v>2306</v>
      </c>
      <c r="B2323" s="74" t="s">
        <v>67</v>
      </c>
      <c r="C2323" s="43">
        <v>7000121536</v>
      </c>
      <c r="D2323" s="529" t="s">
        <v>5302</v>
      </c>
      <c r="E2323" s="60"/>
      <c r="F2323" s="43" t="s">
        <v>5553</v>
      </c>
      <c r="G2323" s="87">
        <v>42769</v>
      </c>
      <c r="H2323" s="55">
        <v>42769</v>
      </c>
      <c r="I2323" s="68">
        <v>8.98</v>
      </c>
      <c r="J2323" s="204">
        <v>10.78</v>
      </c>
      <c r="K2323" s="98"/>
      <c r="L2323" s="43" t="s">
        <v>727</v>
      </c>
      <c r="M2323" s="59">
        <v>42825</v>
      </c>
      <c r="N2323" s="44">
        <v>42825</v>
      </c>
      <c r="O2323" s="313" t="s">
        <v>5554</v>
      </c>
      <c r="P2323" s="43"/>
      <c r="Q2323" s="49"/>
      <c r="R2323" s="49"/>
      <c r="S2323" s="43"/>
      <c r="T2323" s="43" t="s">
        <v>1</v>
      </c>
    </row>
    <row r="2324" spans="1:21" ht="45" hidden="1" customHeight="1" x14ac:dyDescent="0.25">
      <c r="A2324" s="74">
        <v>2307</v>
      </c>
      <c r="B2324" s="74" t="s">
        <v>5555</v>
      </c>
      <c r="C2324" s="43" t="s">
        <v>5707</v>
      </c>
      <c r="D2324" s="529"/>
      <c r="E2324" s="60"/>
      <c r="F2324" s="43" t="s">
        <v>5706</v>
      </c>
      <c r="G2324" s="87">
        <v>42769</v>
      </c>
      <c r="H2324" s="55">
        <v>42769</v>
      </c>
      <c r="I2324" s="68">
        <v>250</v>
      </c>
      <c r="J2324" s="204">
        <v>250</v>
      </c>
      <c r="K2324" s="98"/>
      <c r="L2324" s="43" t="s">
        <v>727</v>
      </c>
      <c r="M2324" s="59" t="s">
        <v>25</v>
      </c>
      <c r="N2324" s="55">
        <v>42772</v>
      </c>
      <c r="O2324" s="313" t="s">
        <v>5708</v>
      </c>
      <c r="P2324" s="43"/>
      <c r="Q2324" s="49"/>
      <c r="R2324" s="49"/>
      <c r="S2324" s="43"/>
      <c r="T2324" s="43"/>
    </row>
    <row r="2325" spans="1:21" ht="15" hidden="1" customHeight="1" x14ac:dyDescent="0.25">
      <c r="A2325" s="74">
        <v>2308</v>
      </c>
      <c r="B2325" s="74" t="s">
        <v>36</v>
      </c>
      <c r="C2325" s="43" t="s">
        <v>5556</v>
      </c>
      <c r="D2325" s="529"/>
      <c r="E2325" s="60"/>
      <c r="F2325" s="43" t="s">
        <v>5847</v>
      </c>
      <c r="G2325" s="87">
        <v>42767</v>
      </c>
      <c r="H2325" s="55">
        <v>42767</v>
      </c>
      <c r="I2325" s="68">
        <v>67.349999999999994</v>
      </c>
      <c r="J2325" s="204">
        <v>80.819999999999993</v>
      </c>
      <c r="K2325" s="98"/>
      <c r="L2325" s="48" t="s">
        <v>5323</v>
      </c>
      <c r="M2325" s="59">
        <v>42767</v>
      </c>
      <c r="N2325" s="55">
        <v>42767</v>
      </c>
      <c r="O2325" s="313" t="s">
        <v>5755</v>
      </c>
      <c r="P2325" s="43"/>
      <c r="Q2325" s="49"/>
      <c r="R2325" s="49"/>
      <c r="S2325" s="43"/>
      <c r="T2325" s="43"/>
    </row>
    <row r="2326" spans="1:21" ht="15" hidden="1" customHeight="1" x14ac:dyDescent="0.25">
      <c r="A2326" s="74">
        <v>2309</v>
      </c>
      <c r="B2326" s="74" t="s">
        <v>427</v>
      </c>
      <c r="C2326" s="43" t="s">
        <v>5558</v>
      </c>
      <c r="D2326" s="529"/>
      <c r="E2326" s="60"/>
      <c r="F2326" s="43" t="s">
        <v>5559</v>
      </c>
      <c r="G2326" s="87">
        <v>42766</v>
      </c>
      <c r="H2326" s="55">
        <v>42766</v>
      </c>
      <c r="I2326" s="68">
        <v>147</v>
      </c>
      <c r="J2326" s="204">
        <v>176.4</v>
      </c>
      <c r="K2326" s="98"/>
      <c r="L2326" s="43" t="s">
        <v>727</v>
      </c>
      <c r="M2326" s="59">
        <v>42794</v>
      </c>
      <c r="N2326" s="55">
        <v>42810</v>
      </c>
      <c r="O2326" s="313" t="s">
        <v>5557</v>
      </c>
      <c r="P2326" s="43"/>
      <c r="Q2326" s="49"/>
      <c r="R2326" s="49"/>
      <c r="S2326" s="43"/>
      <c r="T2326" s="43"/>
    </row>
    <row r="2327" spans="1:21" ht="30" hidden="1" customHeight="1" x14ac:dyDescent="0.25">
      <c r="A2327" s="74">
        <v>2310</v>
      </c>
      <c r="B2327" s="74" t="s">
        <v>5378</v>
      </c>
      <c r="C2327" s="43">
        <v>1703</v>
      </c>
      <c r="D2327" s="529"/>
      <c r="E2327" s="60"/>
      <c r="F2327" s="43" t="s">
        <v>5560</v>
      </c>
      <c r="G2327" s="87">
        <v>42755</v>
      </c>
      <c r="H2327" s="55">
        <v>42755</v>
      </c>
      <c r="I2327" s="68">
        <v>1200</v>
      </c>
      <c r="J2327" s="204">
        <v>1200</v>
      </c>
      <c r="K2327" s="98"/>
      <c r="L2327" s="43" t="s">
        <v>727</v>
      </c>
      <c r="M2327" s="59">
        <v>42781</v>
      </c>
      <c r="N2327" s="55">
        <v>42791</v>
      </c>
      <c r="O2327" s="313" t="s">
        <v>5561</v>
      </c>
      <c r="P2327" s="43"/>
      <c r="Q2327" s="49"/>
      <c r="R2327" s="49"/>
      <c r="S2327" s="43"/>
      <c r="T2327" s="43" t="s">
        <v>1</v>
      </c>
    </row>
    <row r="2328" spans="1:21" ht="30" hidden="1" customHeight="1" x14ac:dyDescent="0.25">
      <c r="A2328" s="74">
        <v>2311</v>
      </c>
      <c r="B2328" s="74" t="s">
        <v>4458</v>
      </c>
      <c r="C2328" s="43" t="s">
        <v>5562</v>
      </c>
      <c r="D2328" s="529"/>
      <c r="E2328" s="60"/>
      <c r="F2328" s="43" t="s">
        <v>5563</v>
      </c>
      <c r="G2328" s="87">
        <v>42772</v>
      </c>
      <c r="H2328" s="55">
        <v>42772</v>
      </c>
      <c r="I2328" s="68">
        <v>1665</v>
      </c>
      <c r="J2328" s="204">
        <v>1665</v>
      </c>
      <c r="K2328" s="98"/>
      <c r="L2328" s="43" t="s">
        <v>727</v>
      </c>
      <c r="M2328" s="59">
        <v>42840</v>
      </c>
      <c r="N2328" s="55">
        <v>42770</v>
      </c>
      <c r="O2328" s="313" t="s">
        <v>5564</v>
      </c>
      <c r="P2328" s="43"/>
      <c r="Q2328" s="49"/>
      <c r="R2328" s="49"/>
      <c r="S2328" s="43"/>
      <c r="T2328" s="43"/>
    </row>
    <row r="2329" spans="1:21" ht="45" hidden="1" customHeight="1" x14ac:dyDescent="0.25">
      <c r="A2329" s="74">
        <v>2312</v>
      </c>
      <c r="B2329" s="74" t="s">
        <v>84</v>
      </c>
      <c r="C2329" s="43">
        <v>150032</v>
      </c>
      <c r="D2329" s="529"/>
      <c r="E2329" s="60"/>
      <c r="F2329" s="414" t="s">
        <v>5565</v>
      </c>
      <c r="G2329" s="87">
        <v>42767</v>
      </c>
      <c r="H2329" s="55">
        <v>42767</v>
      </c>
      <c r="I2329" s="137">
        <f>1.15957*J2329</f>
        <v>400.05165</v>
      </c>
      <c r="J2329" s="208">
        <v>345</v>
      </c>
      <c r="K2329" s="98"/>
      <c r="L2329" s="43" t="s">
        <v>727</v>
      </c>
      <c r="M2329" s="59">
        <v>42794</v>
      </c>
      <c r="N2329" s="44">
        <v>42797</v>
      </c>
      <c r="O2329" s="313" t="s">
        <v>5852</v>
      </c>
      <c r="P2329" s="43"/>
      <c r="Q2329" s="49"/>
      <c r="R2329" s="49"/>
      <c r="S2329" s="43"/>
      <c r="T2329" s="43" t="s">
        <v>1</v>
      </c>
    </row>
    <row r="2330" spans="1:21" ht="30" hidden="1" customHeight="1" x14ac:dyDescent="0.25">
      <c r="A2330" s="74">
        <v>2313</v>
      </c>
      <c r="B2330" s="74" t="s">
        <v>112</v>
      </c>
      <c r="C2330" s="43">
        <v>4</v>
      </c>
      <c r="D2330" s="529"/>
      <c r="E2330" s="60"/>
      <c r="F2330" s="43" t="s">
        <v>5566</v>
      </c>
      <c r="G2330" s="87">
        <v>42769</v>
      </c>
      <c r="H2330" s="55">
        <v>42769</v>
      </c>
      <c r="I2330" s="68">
        <v>3750</v>
      </c>
      <c r="J2330" s="204">
        <v>3750</v>
      </c>
      <c r="K2330" s="98"/>
      <c r="L2330" s="43" t="s">
        <v>727</v>
      </c>
      <c r="M2330" s="59">
        <v>42781</v>
      </c>
      <c r="N2330" s="55">
        <v>42816</v>
      </c>
      <c r="O2330" s="313" t="s">
        <v>5567</v>
      </c>
      <c r="P2330" s="43"/>
      <c r="Q2330" s="49"/>
      <c r="R2330" s="49"/>
      <c r="S2330" s="43"/>
      <c r="T2330" s="43" t="s">
        <v>1</v>
      </c>
    </row>
    <row r="2331" spans="1:21" ht="45" hidden="1" customHeight="1" x14ac:dyDescent="0.25">
      <c r="A2331" s="74">
        <v>2314</v>
      </c>
      <c r="B2331" s="74" t="s">
        <v>262</v>
      </c>
      <c r="C2331" s="43" t="s">
        <v>6069</v>
      </c>
      <c r="D2331" s="529"/>
      <c r="E2331" s="60"/>
      <c r="F2331" s="43" t="s">
        <v>5568</v>
      </c>
      <c r="G2331" s="87">
        <v>42739</v>
      </c>
      <c r="H2331" s="55">
        <v>42739</v>
      </c>
      <c r="I2331" s="68">
        <f>1950.63+11559.22+27</f>
        <v>13536.849999999999</v>
      </c>
      <c r="J2331" s="204">
        <v>13536.849999999999</v>
      </c>
      <c r="K2331" s="98"/>
      <c r="L2331" s="43" t="s">
        <v>727</v>
      </c>
      <c r="M2331" s="59">
        <v>42766</v>
      </c>
      <c r="N2331" s="55">
        <v>42825</v>
      </c>
      <c r="O2331" s="313" t="s">
        <v>5569</v>
      </c>
      <c r="P2331" s="43"/>
      <c r="Q2331" s="49"/>
      <c r="R2331" s="49"/>
      <c r="S2331" s="43"/>
      <c r="T2331" s="43"/>
    </row>
    <row r="2332" spans="1:21" ht="30" hidden="1" customHeight="1" x14ac:dyDescent="0.25">
      <c r="A2332" s="74">
        <v>2315</v>
      </c>
      <c r="B2332" s="74" t="s">
        <v>59</v>
      </c>
      <c r="C2332" s="43">
        <v>5810334830</v>
      </c>
      <c r="D2332" s="529" t="s">
        <v>5570</v>
      </c>
      <c r="E2332" s="60"/>
      <c r="F2332" s="43" t="s">
        <v>5571</v>
      </c>
      <c r="G2332" s="87">
        <v>42766</v>
      </c>
      <c r="H2332" s="55">
        <v>42766</v>
      </c>
      <c r="I2332" s="68">
        <v>175.88</v>
      </c>
      <c r="J2332" s="204">
        <v>211.06</v>
      </c>
      <c r="K2332" s="98"/>
      <c r="L2332" s="43" t="s">
        <v>727</v>
      </c>
      <c r="M2332" s="59">
        <v>42794</v>
      </c>
      <c r="N2332" s="55">
        <v>42795</v>
      </c>
      <c r="O2332" s="313" t="s">
        <v>5572</v>
      </c>
      <c r="P2332" s="43"/>
      <c r="Q2332" s="49"/>
      <c r="R2332" s="49"/>
      <c r="S2332" s="43"/>
      <c r="T2332" s="43"/>
    </row>
    <row r="2333" spans="1:21" ht="30" hidden="1" customHeight="1" x14ac:dyDescent="0.25">
      <c r="A2333" s="74">
        <v>2316</v>
      </c>
      <c r="B2333" s="74" t="s">
        <v>4953</v>
      </c>
      <c r="C2333" s="43" t="s">
        <v>5573</v>
      </c>
      <c r="D2333" s="529"/>
      <c r="E2333" s="60"/>
      <c r="F2333" s="43" t="s">
        <v>5574</v>
      </c>
      <c r="G2333" s="87">
        <v>42767</v>
      </c>
      <c r="H2333" s="55">
        <v>42767</v>
      </c>
      <c r="I2333" s="68">
        <v>584.69000000000005</v>
      </c>
      <c r="J2333" s="204">
        <v>674.87</v>
      </c>
      <c r="K2333" s="98"/>
      <c r="L2333" s="48" t="s">
        <v>5323</v>
      </c>
      <c r="M2333" s="59">
        <v>42767</v>
      </c>
      <c r="N2333" s="55">
        <v>42767</v>
      </c>
      <c r="O2333" s="313" t="s">
        <v>5575</v>
      </c>
      <c r="P2333" s="43"/>
      <c r="Q2333" s="49"/>
      <c r="R2333" s="49"/>
      <c r="S2333" s="43"/>
      <c r="T2333" s="43"/>
    </row>
    <row r="2334" spans="1:21" ht="30" hidden="1" customHeight="1" x14ac:dyDescent="0.25">
      <c r="A2334" s="74">
        <v>2317</v>
      </c>
      <c r="B2334" s="74" t="s">
        <v>4451</v>
      </c>
      <c r="C2334" s="43" t="s">
        <v>5576</v>
      </c>
      <c r="D2334" s="529"/>
      <c r="E2334" s="60"/>
      <c r="F2334" s="43" t="s">
        <v>5577</v>
      </c>
      <c r="G2334" s="87">
        <v>42767</v>
      </c>
      <c r="H2334" s="55">
        <v>42767</v>
      </c>
      <c r="I2334" s="68">
        <v>526</v>
      </c>
      <c r="J2334" s="204">
        <v>526</v>
      </c>
      <c r="K2334" s="98"/>
      <c r="L2334" s="43" t="s">
        <v>5323</v>
      </c>
      <c r="M2334" s="59">
        <v>42795</v>
      </c>
      <c r="N2334" s="55">
        <v>42795</v>
      </c>
      <c r="O2334" s="313" t="s">
        <v>5578</v>
      </c>
      <c r="P2334" s="43"/>
      <c r="Q2334" s="49"/>
      <c r="R2334" s="49"/>
      <c r="S2334" s="43"/>
      <c r="T2334" s="43"/>
    </row>
    <row r="2335" spans="1:21" ht="30" hidden="1" customHeight="1" x14ac:dyDescent="0.25">
      <c r="A2335" s="74">
        <v>2318</v>
      </c>
      <c r="B2335" s="74" t="s">
        <v>1442</v>
      </c>
      <c r="C2335" s="43">
        <v>170102735</v>
      </c>
      <c r="D2335" s="529"/>
      <c r="E2335" s="60"/>
      <c r="F2335" s="43" t="s">
        <v>5579</v>
      </c>
      <c r="G2335" s="87">
        <v>42766</v>
      </c>
      <c r="H2335" s="55">
        <v>42766</v>
      </c>
      <c r="I2335" s="68">
        <v>1625</v>
      </c>
      <c r="J2335" s="204">
        <v>1625</v>
      </c>
      <c r="K2335" s="98"/>
      <c r="L2335" s="43" t="s">
        <v>727</v>
      </c>
      <c r="M2335" s="59">
        <v>42825</v>
      </c>
      <c r="N2335" s="55">
        <v>42838</v>
      </c>
      <c r="O2335" s="313" t="s">
        <v>5580</v>
      </c>
      <c r="P2335" s="43"/>
      <c r="Q2335" s="49"/>
      <c r="R2335" s="49"/>
      <c r="S2335" s="43"/>
      <c r="T2335" s="43"/>
      <c r="U2335" s="66" t="s">
        <v>1</v>
      </c>
    </row>
    <row r="2336" spans="1:21" ht="15" hidden="1" customHeight="1" x14ac:dyDescent="0.25">
      <c r="A2336" s="74">
        <v>2319</v>
      </c>
      <c r="B2336" s="74" t="s">
        <v>67</v>
      </c>
      <c r="C2336" s="43">
        <v>7000121971</v>
      </c>
      <c r="D2336" s="529" t="s">
        <v>5581</v>
      </c>
      <c r="E2336" s="60"/>
      <c r="F2336" s="43" t="s">
        <v>5582</v>
      </c>
      <c r="G2336" s="87">
        <v>42772</v>
      </c>
      <c r="H2336" s="55">
        <v>42772</v>
      </c>
      <c r="I2336" s="68">
        <v>242.48</v>
      </c>
      <c r="J2336" s="204">
        <v>290.98</v>
      </c>
      <c r="K2336" s="98"/>
      <c r="L2336" s="43" t="s">
        <v>727</v>
      </c>
      <c r="M2336" s="59">
        <v>42825</v>
      </c>
      <c r="N2336" s="44">
        <v>42825</v>
      </c>
      <c r="O2336" s="313" t="s">
        <v>5583</v>
      </c>
      <c r="P2336" s="43"/>
      <c r="Q2336" s="49"/>
      <c r="R2336" s="49"/>
      <c r="S2336" s="43"/>
      <c r="T2336" s="43" t="s">
        <v>1</v>
      </c>
    </row>
    <row r="2337" spans="1:21" ht="30" hidden="1" customHeight="1" x14ac:dyDescent="0.25">
      <c r="A2337" s="74">
        <v>2320</v>
      </c>
      <c r="B2337" s="74" t="s">
        <v>5584</v>
      </c>
      <c r="C2337" s="43" t="s">
        <v>5585</v>
      </c>
      <c r="D2337" s="529"/>
      <c r="E2337" s="60"/>
      <c r="F2337" s="43" t="s">
        <v>5586</v>
      </c>
      <c r="G2337" s="87">
        <v>42766</v>
      </c>
      <c r="H2337" s="55">
        <v>42766</v>
      </c>
      <c r="I2337" s="68">
        <v>17115</v>
      </c>
      <c r="J2337" s="204">
        <v>17115</v>
      </c>
      <c r="K2337" s="98"/>
      <c r="L2337" s="43" t="s">
        <v>727</v>
      </c>
      <c r="M2337" s="59">
        <v>42794</v>
      </c>
      <c r="N2337" s="55">
        <v>42797</v>
      </c>
      <c r="O2337" s="313" t="s">
        <v>5587</v>
      </c>
      <c r="P2337" s="43"/>
      <c r="Q2337" s="49"/>
      <c r="R2337" s="49"/>
      <c r="S2337" s="43"/>
      <c r="T2337" s="43"/>
      <c r="U2337" s="66" t="s">
        <v>1</v>
      </c>
    </row>
    <row r="2338" spans="1:21" ht="15" hidden="1" customHeight="1" x14ac:dyDescent="0.25">
      <c r="A2338" s="74">
        <v>2321</v>
      </c>
      <c r="B2338" s="74" t="s">
        <v>5588</v>
      </c>
      <c r="C2338" s="43" t="s">
        <v>5589</v>
      </c>
      <c r="D2338" s="529"/>
      <c r="E2338" s="60"/>
      <c r="F2338" s="43" t="s">
        <v>5590</v>
      </c>
      <c r="G2338" s="87">
        <v>42765</v>
      </c>
      <c r="H2338" s="55">
        <v>42765</v>
      </c>
      <c r="I2338" s="68">
        <v>1500</v>
      </c>
      <c r="J2338" s="204">
        <v>1500</v>
      </c>
      <c r="K2338" s="98"/>
      <c r="L2338" s="43" t="s">
        <v>727</v>
      </c>
      <c r="M2338" s="59">
        <v>42781</v>
      </c>
      <c r="N2338" s="55">
        <v>42788</v>
      </c>
      <c r="O2338" s="313" t="s">
        <v>5591</v>
      </c>
      <c r="P2338" s="43"/>
      <c r="Q2338" s="49"/>
      <c r="R2338" s="49"/>
      <c r="S2338" s="43"/>
      <c r="T2338" s="43" t="s">
        <v>1</v>
      </c>
    </row>
    <row r="2339" spans="1:21" ht="30" hidden="1" customHeight="1" x14ac:dyDescent="0.25">
      <c r="A2339" s="74">
        <v>2322</v>
      </c>
      <c r="B2339" s="74" t="s">
        <v>5592</v>
      </c>
      <c r="C2339" s="43">
        <v>5979</v>
      </c>
      <c r="D2339" s="529"/>
      <c r="E2339" s="60"/>
      <c r="F2339" s="43" t="s">
        <v>6231</v>
      </c>
      <c r="G2339" s="87">
        <v>42766</v>
      </c>
      <c r="H2339" s="55">
        <v>42766</v>
      </c>
      <c r="I2339" s="68">
        <v>9658</v>
      </c>
      <c r="J2339" s="204">
        <v>11589.6</v>
      </c>
      <c r="K2339" s="98"/>
      <c r="L2339" s="43" t="s">
        <v>727</v>
      </c>
      <c r="M2339" s="59">
        <v>42825</v>
      </c>
      <c r="N2339" s="55">
        <v>42864</v>
      </c>
      <c r="O2339" s="313" t="s">
        <v>5593</v>
      </c>
      <c r="P2339" s="43"/>
      <c r="Q2339" s="49"/>
      <c r="R2339" s="49"/>
      <c r="S2339" s="43"/>
      <c r="T2339" s="43"/>
      <c r="U2339" s="66" t="s">
        <v>1</v>
      </c>
    </row>
    <row r="2340" spans="1:21" ht="30" hidden="1" customHeight="1" x14ac:dyDescent="0.25">
      <c r="A2340" s="74">
        <v>2323</v>
      </c>
      <c r="B2340" s="74" t="s">
        <v>5594</v>
      </c>
      <c r="C2340" s="43">
        <v>1266</v>
      </c>
      <c r="D2340" s="529"/>
      <c r="E2340" s="60"/>
      <c r="F2340" s="43" t="s">
        <v>5595</v>
      </c>
      <c r="G2340" s="87">
        <v>42766</v>
      </c>
      <c r="H2340" s="55">
        <v>42766</v>
      </c>
      <c r="I2340" s="68">
        <v>413.03</v>
      </c>
      <c r="J2340" s="204">
        <v>495.64</v>
      </c>
      <c r="K2340" s="98"/>
      <c r="L2340" s="43" t="s">
        <v>47</v>
      </c>
      <c r="M2340" s="59">
        <v>42809</v>
      </c>
      <c r="N2340" s="55">
        <v>42874</v>
      </c>
      <c r="O2340" s="313" t="s">
        <v>5596</v>
      </c>
      <c r="P2340" s="43"/>
      <c r="Q2340" s="49"/>
      <c r="R2340" s="49"/>
      <c r="S2340" s="43"/>
      <c r="T2340" s="43"/>
      <c r="U2340" s="66" t="s">
        <v>1</v>
      </c>
    </row>
    <row r="2341" spans="1:21" ht="30" hidden="1" customHeight="1" x14ac:dyDescent="0.25">
      <c r="A2341" s="74">
        <v>2324</v>
      </c>
      <c r="B2341" s="74" t="s">
        <v>5592</v>
      </c>
      <c r="C2341" s="43">
        <v>5980</v>
      </c>
      <c r="D2341" s="529"/>
      <c r="E2341" s="60"/>
      <c r="F2341" s="43" t="s">
        <v>6227</v>
      </c>
      <c r="G2341" s="87">
        <v>42766</v>
      </c>
      <c r="H2341" s="55">
        <v>42766</v>
      </c>
      <c r="I2341" s="68">
        <v>10380</v>
      </c>
      <c r="J2341" s="204">
        <v>12456</v>
      </c>
      <c r="K2341" s="98"/>
      <c r="L2341" s="43" t="s">
        <v>727</v>
      </c>
      <c r="M2341" s="59">
        <v>42825</v>
      </c>
      <c r="N2341" s="55">
        <v>42864</v>
      </c>
      <c r="O2341" s="313" t="s">
        <v>5597</v>
      </c>
      <c r="P2341" s="43"/>
      <c r="Q2341" s="49"/>
      <c r="R2341" s="49"/>
      <c r="S2341" s="43"/>
      <c r="T2341" s="43"/>
      <c r="U2341" s="66" t="s">
        <v>1</v>
      </c>
    </row>
    <row r="2342" spans="1:21" ht="30" hidden="1" customHeight="1" x14ac:dyDescent="0.25">
      <c r="A2342" s="74">
        <v>2325</v>
      </c>
      <c r="B2342" s="74" t="s">
        <v>4552</v>
      </c>
      <c r="C2342" s="43" t="s">
        <v>5598</v>
      </c>
      <c r="D2342" s="529"/>
      <c r="E2342" s="60"/>
      <c r="F2342" s="43" t="s">
        <v>5599</v>
      </c>
      <c r="G2342" s="87">
        <v>42766</v>
      </c>
      <c r="H2342" s="55">
        <v>42766</v>
      </c>
      <c r="I2342" s="68">
        <v>26260</v>
      </c>
      <c r="J2342" s="204">
        <v>26260</v>
      </c>
      <c r="K2342" s="98"/>
      <c r="L2342" s="43" t="s">
        <v>727</v>
      </c>
      <c r="M2342" s="59">
        <v>42766</v>
      </c>
      <c r="N2342" s="55">
        <v>42775</v>
      </c>
      <c r="O2342" s="313" t="s">
        <v>5600</v>
      </c>
      <c r="P2342" s="43"/>
      <c r="Q2342" s="49"/>
      <c r="R2342" s="49"/>
      <c r="S2342" s="43"/>
      <c r="T2342" s="43"/>
      <c r="U2342" s="66" t="s">
        <v>1</v>
      </c>
    </row>
    <row r="2343" spans="1:21" ht="30" hidden="1" customHeight="1" x14ac:dyDescent="0.25">
      <c r="A2343" s="74">
        <v>2326</v>
      </c>
      <c r="B2343" s="74" t="s">
        <v>5601</v>
      </c>
      <c r="C2343" s="43">
        <v>20170202</v>
      </c>
      <c r="D2343" s="529"/>
      <c r="E2343" s="60"/>
      <c r="F2343" s="43" t="s">
        <v>5602</v>
      </c>
      <c r="G2343" s="87">
        <v>42768</v>
      </c>
      <c r="H2343" s="55">
        <v>42768</v>
      </c>
      <c r="I2343" s="68">
        <v>1150</v>
      </c>
      <c r="J2343" s="204">
        <v>1380</v>
      </c>
      <c r="K2343" s="98"/>
      <c r="L2343" s="43" t="s">
        <v>727</v>
      </c>
      <c r="M2343" s="59" t="s">
        <v>1241</v>
      </c>
      <c r="N2343" s="55">
        <v>42776</v>
      </c>
      <c r="O2343" s="313" t="s">
        <v>5603</v>
      </c>
      <c r="P2343" s="43"/>
      <c r="Q2343" s="49"/>
      <c r="R2343" s="49"/>
      <c r="S2343" s="43"/>
      <c r="T2343" s="43"/>
    </row>
    <row r="2344" spans="1:21" ht="30" hidden="1" customHeight="1" x14ac:dyDescent="0.25">
      <c r="A2344" s="74">
        <v>2327</v>
      </c>
      <c r="B2344" s="74" t="s">
        <v>3648</v>
      </c>
      <c r="C2344" s="43" t="s">
        <v>5606</v>
      </c>
      <c r="D2344" s="529"/>
      <c r="E2344" s="60"/>
      <c r="F2344" s="43" t="s">
        <v>5608</v>
      </c>
      <c r="G2344" s="87">
        <v>42551</v>
      </c>
      <c r="H2344" s="55">
        <v>42551</v>
      </c>
      <c r="I2344" s="68">
        <v>13446.84</v>
      </c>
      <c r="J2344" s="204">
        <v>13446.84</v>
      </c>
      <c r="K2344" s="98"/>
      <c r="L2344" s="43" t="s">
        <v>727</v>
      </c>
      <c r="M2344" s="59">
        <v>42582</v>
      </c>
      <c r="N2344" s="55">
        <v>42786</v>
      </c>
      <c r="O2344" s="313" t="s">
        <v>5607</v>
      </c>
      <c r="P2344" s="43"/>
      <c r="Q2344" s="49"/>
      <c r="R2344" s="49"/>
      <c r="S2344" s="43"/>
      <c r="T2344" s="43"/>
      <c r="U2344" s="66" t="s">
        <v>1</v>
      </c>
    </row>
    <row r="2345" spans="1:21" ht="30" hidden="1" customHeight="1" x14ac:dyDescent="0.25">
      <c r="A2345" s="74">
        <v>2328</v>
      </c>
      <c r="B2345" s="74" t="s">
        <v>3648</v>
      </c>
      <c r="C2345" s="43" t="s">
        <v>5612</v>
      </c>
      <c r="D2345" s="529"/>
      <c r="E2345" s="60"/>
      <c r="F2345" s="43" t="s">
        <v>5609</v>
      </c>
      <c r="G2345" s="87">
        <v>42582</v>
      </c>
      <c r="H2345" s="55">
        <v>42582</v>
      </c>
      <c r="I2345" s="68">
        <v>7640.25</v>
      </c>
      <c r="J2345" s="204">
        <v>7640.25</v>
      </c>
      <c r="K2345" s="98"/>
      <c r="L2345" s="43" t="s">
        <v>727</v>
      </c>
      <c r="M2345" s="59">
        <v>42613</v>
      </c>
      <c r="N2345" s="55">
        <v>42786</v>
      </c>
      <c r="O2345" s="313" t="s">
        <v>5610</v>
      </c>
      <c r="P2345" s="43"/>
      <c r="Q2345" s="49"/>
      <c r="R2345" s="49"/>
      <c r="S2345" s="43"/>
      <c r="T2345" s="43"/>
      <c r="U2345" s="66" t="s">
        <v>1</v>
      </c>
    </row>
    <row r="2346" spans="1:21" ht="30" hidden="1" customHeight="1" x14ac:dyDescent="0.25">
      <c r="A2346" s="74">
        <v>2329</v>
      </c>
      <c r="B2346" s="74" t="s">
        <v>3648</v>
      </c>
      <c r="C2346" s="43" t="s">
        <v>5613</v>
      </c>
      <c r="D2346" s="529"/>
      <c r="E2346" s="60"/>
      <c r="F2346" s="43" t="s">
        <v>5614</v>
      </c>
      <c r="G2346" s="87">
        <v>42613</v>
      </c>
      <c r="H2346" s="55">
        <v>42613</v>
      </c>
      <c r="I2346" s="68">
        <v>12530.01</v>
      </c>
      <c r="J2346" s="204">
        <v>12530.01</v>
      </c>
      <c r="K2346" s="98"/>
      <c r="L2346" s="43" t="s">
        <v>727</v>
      </c>
      <c r="M2346" s="59">
        <v>42643</v>
      </c>
      <c r="N2346" s="55">
        <v>42786</v>
      </c>
      <c r="O2346" s="313" t="s">
        <v>5611</v>
      </c>
      <c r="P2346" s="43"/>
      <c r="Q2346" s="49"/>
      <c r="R2346" s="49"/>
      <c r="S2346" s="43"/>
      <c r="T2346" s="43"/>
      <c r="U2346" s="66" t="s">
        <v>1</v>
      </c>
    </row>
    <row r="2347" spans="1:21" ht="30" hidden="1" customHeight="1" x14ac:dyDescent="0.25">
      <c r="A2347" s="74">
        <v>2330</v>
      </c>
      <c r="B2347" s="74" t="s">
        <v>3648</v>
      </c>
      <c r="C2347" s="43" t="s">
        <v>5615</v>
      </c>
      <c r="D2347" s="529"/>
      <c r="E2347" s="60"/>
      <c r="F2347" s="43" t="s">
        <v>5616</v>
      </c>
      <c r="G2347" s="87">
        <v>42643</v>
      </c>
      <c r="H2347" s="55">
        <v>42643</v>
      </c>
      <c r="I2347" s="68">
        <v>13446.84</v>
      </c>
      <c r="J2347" s="204">
        <v>13446.84</v>
      </c>
      <c r="K2347" s="98"/>
      <c r="L2347" s="43" t="s">
        <v>727</v>
      </c>
      <c r="M2347" s="59">
        <v>42674</v>
      </c>
      <c r="N2347" s="55">
        <v>42786</v>
      </c>
      <c r="O2347" s="313" t="s">
        <v>5617</v>
      </c>
      <c r="P2347" s="43"/>
      <c r="Q2347" s="49"/>
      <c r="R2347" s="49"/>
      <c r="S2347" s="43"/>
      <c r="T2347" s="43"/>
      <c r="U2347" s="66" t="s">
        <v>1</v>
      </c>
    </row>
    <row r="2348" spans="1:21" ht="30" hidden="1" customHeight="1" x14ac:dyDescent="0.25">
      <c r="A2348" s="74">
        <v>2331</v>
      </c>
      <c r="B2348" s="74" t="s">
        <v>2150</v>
      </c>
      <c r="C2348" s="43" t="s">
        <v>6190</v>
      </c>
      <c r="D2348" s="529"/>
      <c r="E2348" s="60"/>
      <c r="F2348" s="43" t="s">
        <v>5618</v>
      </c>
      <c r="G2348" s="87">
        <v>42735</v>
      </c>
      <c r="H2348" s="55">
        <v>42735</v>
      </c>
      <c r="I2348" s="68">
        <v>4810</v>
      </c>
      <c r="J2348" s="204">
        <v>4810</v>
      </c>
      <c r="K2348" s="98"/>
      <c r="L2348" s="43" t="s">
        <v>727</v>
      </c>
      <c r="M2348" s="59">
        <v>42766</v>
      </c>
      <c r="N2348" s="55">
        <v>42775</v>
      </c>
      <c r="O2348" s="313" t="s">
        <v>5619</v>
      </c>
      <c r="P2348" s="43"/>
      <c r="Q2348" s="49"/>
      <c r="R2348" s="49"/>
      <c r="S2348" s="43"/>
      <c r="T2348" s="43"/>
      <c r="U2348" s="66" t="s">
        <v>1</v>
      </c>
    </row>
    <row r="2349" spans="1:21" ht="30" hidden="1" customHeight="1" x14ac:dyDescent="0.25">
      <c r="A2349" s="74">
        <v>2332</v>
      </c>
      <c r="B2349" s="74" t="s">
        <v>2150</v>
      </c>
      <c r="C2349" s="43" t="s">
        <v>5620</v>
      </c>
      <c r="D2349" s="529"/>
      <c r="E2349" s="60"/>
      <c r="F2349" s="43" t="s">
        <v>5621</v>
      </c>
      <c r="G2349" s="87">
        <v>42766</v>
      </c>
      <c r="H2349" s="55">
        <v>42766</v>
      </c>
      <c r="I2349" s="68">
        <v>4910</v>
      </c>
      <c r="J2349" s="204">
        <v>4910</v>
      </c>
      <c r="K2349" s="98"/>
      <c r="L2349" s="43" t="s">
        <v>727</v>
      </c>
      <c r="M2349" s="59">
        <v>42794</v>
      </c>
      <c r="N2349" s="55">
        <v>42775</v>
      </c>
      <c r="O2349" s="313" t="s">
        <v>5622</v>
      </c>
      <c r="P2349" s="43"/>
      <c r="Q2349" s="49"/>
      <c r="R2349" s="49"/>
      <c r="S2349" s="43"/>
      <c r="T2349" s="43"/>
      <c r="U2349" s="66" t="s">
        <v>1</v>
      </c>
    </row>
    <row r="2350" spans="1:21" ht="60" hidden="1" customHeight="1" x14ac:dyDescent="0.25">
      <c r="A2350" s="74">
        <v>2333</v>
      </c>
      <c r="B2350" s="74" t="s">
        <v>84</v>
      </c>
      <c r="C2350" s="43">
        <v>150169</v>
      </c>
      <c r="D2350" s="529"/>
      <c r="E2350" s="60"/>
      <c r="F2350" s="414" t="s">
        <v>5623</v>
      </c>
      <c r="G2350" s="87">
        <v>42775</v>
      </c>
      <c r="H2350" s="55">
        <v>42775</v>
      </c>
      <c r="I2350" s="137">
        <f>1.17437*J2350</f>
        <v>293.59249999999997</v>
      </c>
      <c r="J2350" s="208">
        <v>250</v>
      </c>
      <c r="K2350" s="98"/>
      <c r="L2350" s="43" t="s">
        <v>727</v>
      </c>
      <c r="M2350" s="59">
        <v>42794</v>
      </c>
      <c r="N2350" s="44">
        <v>42797</v>
      </c>
      <c r="O2350" s="313" t="s">
        <v>5853</v>
      </c>
      <c r="P2350" s="43"/>
      <c r="Q2350" s="49"/>
      <c r="R2350" s="49"/>
      <c r="S2350" s="43"/>
      <c r="T2350" s="43" t="s">
        <v>1</v>
      </c>
    </row>
    <row r="2351" spans="1:21" ht="30" hidden="1" customHeight="1" x14ac:dyDescent="0.25">
      <c r="A2351" s="74">
        <v>2334</v>
      </c>
      <c r="B2351" s="74" t="s">
        <v>3648</v>
      </c>
      <c r="C2351" s="43" t="s">
        <v>5626</v>
      </c>
      <c r="D2351" s="529"/>
      <c r="E2351" s="60"/>
      <c r="F2351" s="43" t="s">
        <v>5627</v>
      </c>
      <c r="G2351" s="87">
        <v>42766</v>
      </c>
      <c r="H2351" s="55">
        <v>42766</v>
      </c>
      <c r="I2351" s="68">
        <v>14274</v>
      </c>
      <c r="J2351" s="204">
        <v>14274</v>
      </c>
      <c r="K2351" s="98"/>
      <c r="L2351" s="43" t="s">
        <v>727</v>
      </c>
      <c r="M2351" s="59">
        <v>42794</v>
      </c>
      <c r="N2351" s="55">
        <v>42887</v>
      </c>
      <c r="O2351" s="313" t="s">
        <v>5628</v>
      </c>
      <c r="P2351" s="43"/>
      <c r="Q2351" s="49"/>
      <c r="R2351" s="49"/>
      <c r="S2351" s="43"/>
      <c r="T2351" s="43"/>
      <c r="U2351" s="66" t="s">
        <v>1</v>
      </c>
    </row>
    <row r="2352" spans="1:21" ht="30" hidden="1" customHeight="1" x14ac:dyDescent="0.25">
      <c r="A2352" s="74">
        <v>2335</v>
      </c>
      <c r="B2352" s="74" t="s">
        <v>6080</v>
      </c>
      <c r="C2352" s="43" t="s">
        <v>5629</v>
      </c>
      <c r="D2352" s="529"/>
      <c r="E2352" s="60"/>
      <c r="F2352" s="43" t="s">
        <v>5634</v>
      </c>
      <c r="G2352" s="87">
        <v>42766</v>
      </c>
      <c r="H2352" s="55">
        <v>42766</v>
      </c>
      <c r="I2352" s="68">
        <v>960.08</v>
      </c>
      <c r="J2352" s="204">
        <v>1152.0999999999999</v>
      </c>
      <c r="K2352" s="98"/>
      <c r="L2352" s="43" t="s">
        <v>727</v>
      </c>
      <c r="M2352" s="59">
        <v>42794</v>
      </c>
      <c r="N2352" s="55">
        <v>42804</v>
      </c>
      <c r="O2352" s="313" t="s">
        <v>5635</v>
      </c>
      <c r="P2352" s="43"/>
      <c r="Q2352" s="49"/>
      <c r="R2352" s="49"/>
      <c r="S2352" s="43"/>
      <c r="T2352" s="43" t="s">
        <v>1</v>
      </c>
    </row>
    <row r="2353" spans="1:21" ht="30" hidden="1" customHeight="1" x14ac:dyDescent="0.25">
      <c r="A2353" s="74">
        <v>2336</v>
      </c>
      <c r="B2353" s="74" t="s">
        <v>6080</v>
      </c>
      <c r="C2353" s="43" t="s">
        <v>5630</v>
      </c>
      <c r="D2353" s="529"/>
      <c r="E2353" s="60"/>
      <c r="F2353" s="43" t="s">
        <v>5636</v>
      </c>
      <c r="G2353" s="87">
        <v>42766</v>
      </c>
      <c r="H2353" s="55">
        <v>42766</v>
      </c>
      <c r="I2353" s="68">
        <v>1844.88</v>
      </c>
      <c r="J2353" s="204">
        <v>2213.86</v>
      </c>
      <c r="K2353" s="98"/>
      <c r="L2353" s="43" t="s">
        <v>727</v>
      </c>
      <c r="M2353" s="59">
        <v>42794</v>
      </c>
      <c r="N2353" s="55">
        <v>42804</v>
      </c>
      <c r="O2353" s="313" t="s">
        <v>5637</v>
      </c>
      <c r="P2353" s="43"/>
      <c r="Q2353" s="49"/>
      <c r="R2353" s="49"/>
      <c r="S2353" s="43"/>
      <c r="T2353" s="43" t="s">
        <v>1</v>
      </c>
    </row>
    <row r="2354" spans="1:21" ht="30" hidden="1" customHeight="1" x14ac:dyDescent="0.25">
      <c r="A2354" s="74">
        <v>2337</v>
      </c>
      <c r="B2354" s="74" t="s">
        <v>6080</v>
      </c>
      <c r="C2354" s="43" t="s">
        <v>5631</v>
      </c>
      <c r="D2354" s="529"/>
      <c r="E2354" s="60"/>
      <c r="F2354" s="43" t="s">
        <v>5638</v>
      </c>
      <c r="G2354" s="87">
        <v>42766</v>
      </c>
      <c r="H2354" s="55">
        <v>42766</v>
      </c>
      <c r="I2354" s="68">
        <v>1794.48</v>
      </c>
      <c r="J2354" s="204">
        <v>2153.38</v>
      </c>
      <c r="K2354" s="98"/>
      <c r="L2354" s="43" t="s">
        <v>727</v>
      </c>
      <c r="M2354" s="59">
        <v>42794</v>
      </c>
      <c r="N2354" s="55">
        <v>42804</v>
      </c>
      <c r="O2354" s="313" t="s">
        <v>5639</v>
      </c>
      <c r="P2354" s="43"/>
      <c r="Q2354" s="49"/>
      <c r="R2354" s="49"/>
      <c r="S2354" s="43"/>
      <c r="T2354" s="43" t="s">
        <v>1</v>
      </c>
    </row>
    <row r="2355" spans="1:21" ht="45" hidden="1" customHeight="1" x14ac:dyDescent="0.25">
      <c r="A2355" s="74">
        <v>2338</v>
      </c>
      <c r="B2355" s="74" t="s">
        <v>6080</v>
      </c>
      <c r="C2355" s="43" t="s">
        <v>5632</v>
      </c>
      <c r="D2355" s="529"/>
      <c r="E2355" s="60"/>
      <c r="F2355" s="43" t="s">
        <v>5640</v>
      </c>
      <c r="G2355" s="87">
        <v>42766</v>
      </c>
      <c r="H2355" s="55">
        <v>42766</v>
      </c>
      <c r="I2355" s="68">
        <v>1038.5899999999999</v>
      </c>
      <c r="J2355" s="204">
        <v>1246.31</v>
      </c>
      <c r="K2355" s="98"/>
      <c r="L2355" s="43" t="s">
        <v>727</v>
      </c>
      <c r="M2355" s="59">
        <v>42794</v>
      </c>
      <c r="N2355" s="55">
        <v>42804</v>
      </c>
      <c r="O2355" s="313" t="s">
        <v>5641</v>
      </c>
      <c r="P2355" s="43"/>
      <c r="Q2355" s="49"/>
      <c r="R2355" s="49"/>
      <c r="S2355" s="43"/>
      <c r="T2355" s="43" t="s">
        <v>1</v>
      </c>
    </row>
    <row r="2356" spans="1:21" ht="30" hidden="1" customHeight="1" x14ac:dyDescent="0.25">
      <c r="A2356" s="74">
        <v>2339</v>
      </c>
      <c r="B2356" s="74" t="s">
        <v>6080</v>
      </c>
      <c r="C2356" s="43" t="s">
        <v>5633</v>
      </c>
      <c r="D2356" s="529"/>
      <c r="E2356" s="60"/>
      <c r="F2356" s="43" t="s">
        <v>5642</v>
      </c>
      <c r="G2356" s="87">
        <v>42766</v>
      </c>
      <c r="H2356" s="55">
        <v>42766</v>
      </c>
      <c r="I2356" s="68">
        <v>532.38</v>
      </c>
      <c r="J2356" s="204">
        <v>638.86</v>
      </c>
      <c r="K2356" s="98"/>
      <c r="L2356" s="43" t="s">
        <v>727</v>
      </c>
      <c r="M2356" s="59">
        <v>42794</v>
      </c>
      <c r="N2356" s="55">
        <v>42795</v>
      </c>
      <c r="O2356" s="313" t="s">
        <v>5643</v>
      </c>
      <c r="P2356" s="43"/>
      <c r="Q2356" s="49"/>
      <c r="R2356" s="49"/>
      <c r="S2356" s="43"/>
      <c r="T2356" s="43" t="s">
        <v>1</v>
      </c>
    </row>
    <row r="2357" spans="1:21" ht="15" hidden="1" customHeight="1" x14ac:dyDescent="0.25">
      <c r="A2357" s="465">
        <v>2340</v>
      </c>
      <c r="B2357" s="465" t="s">
        <v>4829</v>
      </c>
      <c r="C2357" s="455" t="s">
        <v>5644</v>
      </c>
      <c r="D2357" s="558"/>
      <c r="E2357" s="456"/>
      <c r="F2357" s="455" t="s">
        <v>5758</v>
      </c>
      <c r="G2357" s="482">
        <v>42776</v>
      </c>
      <c r="H2357" s="457">
        <v>42776</v>
      </c>
      <c r="I2357" s="487">
        <f>3.96+166.91</f>
        <v>170.87</v>
      </c>
      <c r="J2357" s="488">
        <f>3.96+183.6</f>
        <v>187.56</v>
      </c>
      <c r="K2357" s="576"/>
      <c r="L2357" s="455" t="s">
        <v>727</v>
      </c>
      <c r="M2357" s="458">
        <v>42786</v>
      </c>
      <c r="N2357" s="457">
        <v>42795</v>
      </c>
      <c r="O2357" s="459" t="s">
        <v>5645</v>
      </c>
      <c r="P2357" s="455"/>
      <c r="Q2357" s="629"/>
      <c r="R2357" s="629"/>
      <c r="S2357" s="455"/>
      <c r="T2357" s="455" t="s">
        <v>1</v>
      </c>
    </row>
    <row r="2358" spans="1:21" ht="30" hidden="1" customHeight="1" x14ac:dyDescent="0.25">
      <c r="A2358" s="74">
        <v>2341</v>
      </c>
      <c r="B2358" s="74" t="s">
        <v>3726</v>
      </c>
      <c r="C2358" s="43">
        <v>17001</v>
      </c>
      <c r="D2358" s="529"/>
      <c r="E2358" s="60"/>
      <c r="F2358" s="43" t="s">
        <v>5646</v>
      </c>
      <c r="G2358" s="87">
        <v>42766</v>
      </c>
      <c r="H2358" s="55">
        <v>42766</v>
      </c>
      <c r="I2358" s="68">
        <v>7508.05</v>
      </c>
      <c r="J2358" s="204">
        <v>7508.05</v>
      </c>
      <c r="K2358" s="98"/>
      <c r="L2358" s="43" t="s">
        <v>727</v>
      </c>
      <c r="M2358" s="59">
        <v>42825</v>
      </c>
      <c r="N2358" s="55">
        <v>42864</v>
      </c>
      <c r="O2358" s="313" t="s">
        <v>5647</v>
      </c>
      <c r="P2358" s="43"/>
      <c r="Q2358" s="49"/>
      <c r="R2358" s="49"/>
      <c r="S2358" s="43"/>
      <c r="T2358" s="43"/>
      <c r="U2358" s="66" t="s">
        <v>1</v>
      </c>
    </row>
    <row r="2359" spans="1:21" ht="30" hidden="1" customHeight="1" x14ac:dyDescent="0.25">
      <c r="A2359" s="74">
        <v>2342</v>
      </c>
      <c r="B2359" s="74" t="s">
        <v>3726</v>
      </c>
      <c r="C2359" s="43">
        <v>17002</v>
      </c>
      <c r="D2359" s="529"/>
      <c r="E2359" s="60"/>
      <c r="F2359" s="43" t="s">
        <v>5648</v>
      </c>
      <c r="G2359" s="87">
        <v>42766</v>
      </c>
      <c r="H2359" s="55">
        <v>42766</v>
      </c>
      <c r="I2359" s="68">
        <v>19035</v>
      </c>
      <c r="J2359" s="204">
        <v>19035</v>
      </c>
      <c r="K2359" s="98"/>
      <c r="L2359" s="43" t="s">
        <v>727</v>
      </c>
      <c r="M2359" s="59">
        <v>42825</v>
      </c>
      <c r="N2359" s="55">
        <v>42864</v>
      </c>
      <c r="O2359" s="313" t="s">
        <v>5649</v>
      </c>
      <c r="P2359" s="43"/>
      <c r="Q2359" s="49"/>
      <c r="R2359" s="49"/>
      <c r="S2359" s="43"/>
      <c r="T2359" s="43"/>
      <c r="U2359" s="66" t="s">
        <v>1</v>
      </c>
    </row>
    <row r="2360" spans="1:21" ht="30" hidden="1" customHeight="1" x14ac:dyDescent="0.25">
      <c r="A2360" s="74">
        <v>2343</v>
      </c>
      <c r="B2360" s="74" t="s">
        <v>3726</v>
      </c>
      <c r="C2360" s="43">
        <v>17003</v>
      </c>
      <c r="D2360" s="529"/>
      <c r="E2360" s="60"/>
      <c r="F2360" s="43" t="s">
        <v>5884</v>
      </c>
      <c r="G2360" s="87">
        <v>42766</v>
      </c>
      <c r="H2360" s="55">
        <v>42766</v>
      </c>
      <c r="I2360" s="68">
        <v>1520</v>
      </c>
      <c r="J2360" s="204">
        <v>1520</v>
      </c>
      <c r="K2360" s="98"/>
      <c r="L2360" s="43" t="s">
        <v>727</v>
      </c>
      <c r="M2360" s="59">
        <v>42825</v>
      </c>
      <c r="N2360" s="55">
        <v>42864</v>
      </c>
      <c r="O2360" s="313" t="s">
        <v>5650</v>
      </c>
      <c r="P2360" s="43"/>
      <c r="Q2360" s="49"/>
      <c r="R2360" s="49"/>
      <c r="S2360" s="43"/>
      <c r="T2360" s="43"/>
      <c r="U2360" s="66" t="s">
        <v>1</v>
      </c>
    </row>
    <row r="2361" spans="1:21" ht="30" hidden="1" customHeight="1" x14ac:dyDescent="0.25">
      <c r="A2361" s="74">
        <v>2344</v>
      </c>
      <c r="B2361" s="74" t="s">
        <v>3726</v>
      </c>
      <c r="C2361" s="43">
        <v>17004</v>
      </c>
      <c r="D2361" s="529"/>
      <c r="E2361" s="60"/>
      <c r="F2361" s="43" t="s">
        <v>5653</v>
      </c>
      <c r="G2361" s="87">
        <v>42766</v>
      </c>
      <c r="H2361" s="55">
        <v>42766</v>
      </c>
      <c r="I2361" s="68">
        <v>6507</v>
      </c>
      <c r="J2361" s="204">
        <v>6507</v>
      </c>
      <c r="K2361" s="98"/>
      <c r="L2361" s="43" t="s">
        <v>727</v>
      </c>
      <c r="M2361" s="59">
        <v>42825</v>
      </c>
      <c r="N2361" s="55">
        <v>42864</v>
      </c>
      <c r="O2361" s="313" t="s">
        <v>5651</v>
      </c>
      <c r="P2361" s="43"/>
      <c r="Q2361" s="49"/>
      <c r="R2361" s="49"/>
      <c r="S2361" s="43"/>
      <c r="T2361" s="43"/>
      <c r="U2361" s="66" t="s">
        <v>1</v>
      </c>
    </row>
    <row r="2362" spans="1:21" ht="30" hidden="1" customHeight="1" x14ac:dyDescent="0.25">
      <c r="A2362" s="74">
        <v>2345</v>
      </c>
      <c r="B2362" s="74" t="s">
        <v>3726</v>
      </c>
      <c r="C2362" s="43">
        <v>17005</v>
      </c>
      <c r="D2362" s="529"/>
      <c r="E2362" s="60"/>
      <c r="F2362" s="43" t="s">
        <v>5654</v>
      </c>
      <c r="G2362" s="87">
        <v>42766</v>
      </c>
      <c r="H2362" s="55">
        <v>42766</v>
      </c>
      <c r="I2362" s="68">
        <v>19275</v>
      </c>
      <c r="J2362" s="204">
        <v>19275</v>
      </c>
      <c r="K2362" s="98"/>
      <c r="L2362" s="43" t="s">
        <v>727</v>
      </c>
      <c r="M2362" s="59">
        <v>42825</v>
      </c>
      <c r="N2362" s="55">
        <v>42864</v>
      </c>
      <c r="O2362" s="313" t="s">
        <v>5652</v>
      </c>
      <c r="P2362" s="43"/>
      <c r="Q2362" s="49"/>
      <c r="R2362" s="49"/>
      <c r="S2362" s="43"/>
      <c r="T2362" s="43"/>
      <c r="U2362" s="66" t="s">
        <v>1</v>
      </c>
    </row>
    <row r="2363" spans="1:21" ht="15" hidden="1" customHeight="1" x14ac:dyDescent="0.25">
      <c r="A2363" s="74">
        <v>2346</v>
      </c>
      <c r="B2363" s="74" t="s">
        <v>67</v>
      </c>
      <c r="C2363" s="43">
        <v>7000125286</v>
      </c>
      <c r="D2363" s="529" t="s">
        <v>5658</v>
      </c>
      <c r="E2363" s="60"/>
      <c r="F2363" s="43" t="s">
        <v>5659</v>
      </c>
      <c r="G2363" s="87">
        <v>42779</v>
      </c>
      <c r="H2363" s="55">
        <v>42779</v>
      </c>
      <c r="I2363" s="68">
        <v>224.18</v>
      </c>
      <c r="J2363" s="204">
        <v>269.02</v>
      </c>
      <c r="K2363" s="98"/>
      <c r="L2363" s="43" t="s">
        <v>727</v>
      </c>
      <c r="M2363" s="59">
        <v>42825</v>
      </c>
      <c r="N2363" s="44">
        <v>42825</v>
      </c>
      <c r="O2363" s="313" t="s">
        <v>5660</v>
      </c>
      <c r="P2363" s="43"/>
      <c r="Q2363" s="49"/>
      <c r="R2363" s="49"/>
      <c r="S2363" s="43"/>
      <c r="T2363" s="43" t="s">
        <v>1</v>
      </c>
    </row>
    <row r="2364" spans="1:21" ht="30" hidden="1" customHeight="1" x14ac:dyDescent="0.25">
      <c r="A2364" s="74">
        <v>2347</v>
      </c>
      <c r="B2364" s="74" t="s">
        <v>880</v>
      </c>
      <c r="C2364" s="43" t="s">
        <v>5661</v>
      </c>
      <c r="D2364" s="529"/>
      <c r="E2364" s="60"/>
      <c r="F2364" s="43" t="s">
        <v>5662</v>
      </c>
      <c r="G2364" s="87">
        <v>42761</v>
      </c>
      <c r="H2364" s="55">
        <v>42761</v>
      </c>
      <c r="I2364" s="68">
        <v>999</v>
      </c>
      <c r="J2364" s="204">
        <v>1198.8</v>
      </c>
      <c r="K2364" s="98"/>
      <c r="L2364" s="43" t="s">
        <v>727</v>
      </c>
      <c r="M2364" s="59">
        <v>42809</v>
      </c>
      <c r="N2364" s="55">
        <v>42849</v>
      </c>
      <c r="O2364" s="313" t="s">
        <v>5663</v>
      </c>
      <c r="P2364" s="43"/>
      <c r="Q2364" s="49"/>
      <c r="R2364" s="49"/>
      <c r="S2364" s="43"/>
      <c r="T2364" s="43"/>
    </row>
    <row r="2365" spans="1:21" ht="30" hidden="1" customHeight="1" x14ac:dyDescent="0.25">
      <c r="A2365" s="74">
        <v>2348</v>
      </c>
      <c r="B2365" s="74" t="s">
        <v>3726</v>
      </c>
      <c r="C2365" s="43">
        <v>16209</v>
      </c>
      <c r="D2365" s="529"/>
      <c r="E2365" s="60"/>
      <c r="F2365" s="43" t="s">
        <v>5664</v>
      </c>
      <c r="G2365" s="87">
        <v>42613</v>
      </c>
      <c r="H2365" s="55">
        <v>42613</v>
      </c>
      <c r="I2365" s="68">
        <v>6825</v>
      </c>
      <c r="J2365" s="204">
        <v>6825</v>
      </c>
      <c r="K2365" s="98"/>
      <c r="L2365" s="43" t="s">
        <v>727</v>
      </c>
      <c r="M2365" s="59">
        <v>42674</v>
      </c>
      <c r="N2365" s="55">
        <v>42793</v>
      </c>
      <c r="O2365" s="313" t="s">
        <v>5665</v>
      </c>
      <c r="P2365" s="43"/>
      <c r="Q2365" s="49"/>
      <c r="R2365" s="49"/>
      <c r="S2365" s="43"/>
      <c r="T2365" s="43"/>
      <c r="U2365" s="66" t="s">
        <v>1</v>
      </c>
    </row>
    <row r="2366" spans="1:21" ht="30" hidden="1" customHeight="1" x14ac:dyDescent="0.25">
      <c r="A2366" s="74">
        <v>2349</v>
      </c>
      <c r="B2366" s="74" t="s">
        <v>3726</v>
      </c>
      <c r="C2366" s="43">
        <v>16210</v>
      </c>
      <c r="D2366" s="529"/>
      <c r="E2366" s="60"/>
      <c r="F2366" s="43" t="s">
        <v>5885</v>
      </c>
      <c r="G2366" s="87">
        <v>42613</v>
      </c>
      <c r="H2366" s="55">
        <v>42613</v>
      </c>
      <c r="I2366" s="68">
        <v>7220</v>
      </c>
      <c r="J2366" s="204">
        <v>7220</v>
      </c>
      <c r="K2366" s="98"/>
      <c r="L2366" s="43" t="s">
        <v>727</v>
      </c>
      <c r="M2366" s="59">
        <v>42674</v>
      </c>
      <c r="N2366" s="55">
        <v>42793</v>
      </c>
      <c r="O2366" s="313" t="s">
        <v>5666</v>
      </c>
      <c r="P2366" s="43"/>
      <c r="Q2366" s="49"/>
      <c r="R2366" s="49"/>
      <c r="S2366" s="43"/>
      <c r="T2366" s="43"/>
      <c r="U2366" s="66" t="s">
        <v>1</v>
      </c>
    </row>
    <row r="2367" spans="1:21" ht="30" hidden="1" customHeight="1" x14ac:dyDescent="0.25">
      <c r="A2367" s="74">
        <v>2350</v>
      </c>
      <c r="B2367" s="74" t="s">
        <v>3726</v>
      </c>
      <c r="C2367" s="43">
        <v>16211</v>
      </c>
      <c r="D2367" s="529"/>
      <c r="E2367" s="60"/>
      <c r="F2367" s="43" t="s">
        <v>5668</v>
      </c>
      <c r="G2367" s="87">
        <v>42613</v>
      </c>
      <c r="H2367" s="55">
        <v>42613</v>
      </c>
      <c r="I2367" s="68">
        <v>17352</v>
      </c>
      <c r="J2367" s="204">
        <v>17352</v>
      </c>
      <c r="K2367" s="98"/>
      <c r="L2367" s="43" t="s">
        <v>727</v>
      </c>
      <c r="M2367" s="59">
        <v>42674</v>
      </c>
      <c r="N2367" s="55">
        <v>42793</v>
      </c>
      <c r="O2367" s="313" t="s">
        <v>5667</v>
      </c>
      <c r="P2367" s="43"/>
      <c r="Q2367" s="49"/>
      <c r="R2367" s="49"/>
      <c r="S2367" s="43"/>
      <c r="T2367" s="43"/>
      <c r="U2367" s="66" t="s">
        <v>1</v>
      </c>
    </row>
    <row r="2368" spans="1:21" ht="15" hidden="1" customHeight="1" x14ac:dyDescent="0.25">
      <c r="A2368" s="74">
        <v>2351</v>
      </c>
      <c r="B2368" s="74" t="s">
        <v>180</v>
      </c>
      <c r="C2368" s="43">
        <v>46461453</v>
      </c>
      <c r="D2368" s="529"/>
      <c r="E2368" s="60"/>
      <c r="F2368" s="43" t="s">
        <v>5669</v>
      </c>
      <c r="G2368" s="87">
        <v>42773</v>
      </c>
      <c r="H2368" s="55">
        <v>42773</v>
      </c>
      <c r="I2368" s="68">
        <v>659.3</v>
      </c>
      <c r="J2368" s="204">
        <v>692.63</v>
      </c>
      <c r="K2368" s="98"/>
      <c r="L2368" s="48" t="s">
        <v>5323</v>
      </c>
      <c r="M2368" s="59">
        <v>42783</v>
      </c>
      <c r="N2368" s="55">
        <v>42783</v>
      </c>
      <c r="O2368" s="313" t="s">
        <v>5670</v>
      </c>
      <c r="P2368" s="43"/>
      <c r="Q2368" s="49"/>
      <c r="R2368" s="49"/>
      <c r="S2368" s="43"/>
      <c r="T2368" s="43"/>
    </row>
    <row r="2369" spans="1:21" ht="15" hidden="1" customHeight="1" x14ac:dyDescent="0.25">
      <c r="A2369" s="74">
        <v>2352</v>
      </c>
      <c r="B2369" s="74" t="s">
        <v>3361</v>
      </c>
      <c r="C2369" s="43" t="s">
        <v>5671</v>
      </c>
      <c r="D2369" s="529"/>
      <c r="E2369" s="60"/>
      <c r="F2369" s="43" t="s">
        <v>5672</v>
      </c>
      <c r="G2369" s="87">
        <v>42765</v>
      </c>
      <c r="H2369" s="55">
        <v>42765</v>
      </c>
      <c r="I2369" s="68">
        <v>22.9</v>
      </c>
      <c r="J2369" s="204">
        <v>27.48</v>
      </c>
      <c r="K2369" s="98"/>
      <c r="L2369" s="48" t="s">
        <v>5323</v>
      </c>
      <c r="M2369" s="59">
        <v>42774</v>
      </c>
      <c r="N2369" s="55">
        <v>42774</v>
      </c>
      <c r="O2369" s="313" t="s">
        <v>5673</v>
      </c>
      <c r="P2369" s="43"/>
      <c r="Q2369" s="49"/>
      <c r="R2369" s="49"/>
      <c r="S2369" s="43"/>
      <c r="T2369" s="43"/>
    </row>
    <row r="2370" spans="1:21" ht="15" hidden="1" customHeight="1" x14ac:dyDescent="0.25">
      <c r="A2370" s="74">
        <v>2353</v>
      </c>
      <c r="B2370" s="74" t="s">
        <v>1804</v>
      </c>
      <c r="C2370" s="43">
        <v>20170028</v>
      </c>
      <c r="D2370" s="529"/>
      <c r="E2370" s="60"/>
      <c r="F2370" s="43" t="s">
        <v>5676</v>
      </c>
      <c r="G2370" s="87">
        <v>42761</v>
      </c>
      <c r="H2370" s="55">
        <v>42761</v>
      </c>
      <c r="I2370" s="68">
        <v>1519</v>
      </c>
      <c r="J2370" s="204">
        <v>1822.8</v>
      </c>
      <c r="K2370" s="98"/>
      <c r="L2370" s="43" t="s">
        <v>727</v>
      </c>
      <c r="M2370" s="59" t="s">
        <v>1241</v>
      </c>
      <c r="N2370" s="55">
        <v>42804</v>
      </c>
      <c r="O2370" s="313" t="s">
        <v>5677</v>
      </c>
      <c r="P2370" s="43"/>
      <c r="Q2370" s="49"/>
      <c r="R2370" s="49"/>
      <c r="S2370" s="43"/>
      <c r="T2370" s="43"/>
    </row>
    <row r="2371" spans="1:21" ht="15" hidden="1" customHeight="1" x14ac:dyDescent="0.25">
      <c r="A2371" s="378">
        <v>2354</v>
      </c>
      <c r="B2371" s="668" t="s">
        <v>67</v>
      </c>
      <c r="C2371" s="46" t="s">
        <v>5678</v>
      </c>
      <c r="D2371" s="601"/>
      <c r="E2371" s="325">
        <v>7000123537</v>
      </c>
      <c r="F2371" s="46" t="s">
        <v>5679</v>
      </c>
      <c r="G2371" s="478">
        <v>42765</v>
      </c>
      <c r="H2371" s="326">
        <v>42765</v>
      </c>
      <c r="I2371" s="388">
        <v>-749.85</v>
      </c>
      <c r="J2371" s="443">
        <v>-899.82</v>
      </c>
      <c r="K2371" s="613"/>
      <c r="L2371" s="46"/>
      <c r="M2371" s="409"/>
      <c r="N2371" s="326">
        <v>42886</v>
      </c>
      <c r="O2371" s="327" t="s">
        <v>5680</v>
      </c>
      <c r="P2371" s="46"/>
      <c r="Q2371" s="131"/>
      <c r="R2371" s="131"/>
      <c r="S2371" s="46"/>
      <c r="T2371" s="46" t="s">
        <v>1</v>
      </c>
    </row>
    <row r="2372" spans="1:21" s="69" customFormat="1" ht="30" hidden="1" customHeight="1" x14ac:dyDescent="0.25">
      <c r="A2372" s="74">
        <v>2355</v>
      </c>
      <c r="B2372" s="74" t="s">
        <v>144</v>
      </c>
      <c r="C2372" s="43" t="s">
        <v>5785</v>
      </c>
      <c r="D2372" s="529"/>
      <c r="E2372" s="60"/>
      <c r="F2372" s="43" t="s">
        <v>5681</v>
      </c>
      <c r="G2372" s="87">
        <v>42783</v>
      </c>
      <c r="H2372" s="55">
        <v>42783</v>
      </c>
      <c r="I2372" s="68">
        <v>250</v>
      </c>
      <c r="J2372" s="204">
        <v>250</v>
      </c>
      <c r="K2372" s="98"/>
      <c r="L2372" s="43" t="s">
        <v>727</v>
      </c>
      <c r="M2372" s="59" t="s">
        <v>25</v>
      </c>
      <c r="N2372" s="55">
        <v>42787</v>
      </c>
      <c r="O2372" s="313" t="s">
        <v>5786</v>
      </c>
      <c r="P2372" s="43"/>
      <c r="Q2372" s="49"/>
      <c r="R2372" s="49"/>
      <c r="S2372" s="43"/>
      <c r="T2372" s="43" t="s">
        <v>1</v>
      </c>
      <c r="U2372" s="552"/>
    </row>
    <row r="2373" spans="1:21" s="69" customFormat="1" ht="30" hidden="1" customHeight="1" x14ac:dyDescent="0.25">
      <c r="A2373" s="74">
        <v>2356</v>
      </c>
      <c r="B2373" s="74" t="s">
        <v>144</v>
      </c>
      <c r="C2373" s="43" t="s">
        <v>5787</v>
      </c>
      <c r="D2373" s="529"/>
      <c r="E2373" s="60"/>
      <c r="F2373" s="43" t="s">
        <v>5682</v>
      </c>
      <c r="G2373" s="87">
        <v>42790</v>
      </c>
      <c r="H2373" s="55">
        <v>42790</v>
      </c>
      <c r="I2373" s="68">
        <v>1970</v>
      </c>
      <c r="J2373" s="204">
        <v>1970</v>
      </c>
      <c r="K2373" s="98"/>
      <c r="L2373" s="43" t="s">
        <v>727</v>
      </c>
      <c r="M2373" s="59" t="s">
        <v>25</v>
      </c>
      <c r="N2373" s="55">
        <v>42787</v>
      </c>
      <c r="O2373" s="313" t="s">
        <v>5788</v>
      </c>
      <c r="P2373" s="43"/>
      <c r="Q2373" s="49"/>
      <c r="R2373" s="49"/>
      <c r="S2373" s="43"/>
      <c r="T2373" s="43" t="s">
        <v>1</v>
      </c>
      <c r="U2373" s="552"/>
    </row>
    <row r="2374" spans="1:21" s="69" customFormat="1" ht="30" hidden="1" customHeight="1" x14ac:dyDescent="0.25">
      <c r="A2374" s="74">
        <v>2357</v>
      </c>
      <c r="B2374" s="74" t="s">
        <v>144</v>
      </c>
      <c r="C2374" s="43" t="s">
        <v>5789</v>
      </c>
      <c r="D2374" s="529"/>
      <c r="E2374" s="60"/>
      <c r="F2374" s="43" t="s">
        <v>5790</v>
      </c>
      <c r="G2374" s="87">
        <v>42790</v>
      </c>
      <c r="H2374" s="55">
        <v>42790</v>
      </c>
      <c r="I2374" s="68">
        <v>5640</v>
      </c>
      <c r="J2374" s="411">
        <v>5640</v>
      </c>
      <c r="K2374" s="98"/>
      <c r="L2374" s="43" t="s">
        <v>727</v>
      </c>
      <c r="M2374" s="59" t="s">
        <v>25</v>
      </c>
      <c r="N2374" s="55">
        <v>42810</v>
      </c>
      <c r="O2374" s="313" t="s">
        <v>5683</v>
      </c>
      <c r="P2374" s="43"/>
      <c r="Q2374" s="49"/>
      <c r="R2374" s="49"/>
      <c r="S2374" s="43"/>
      <c r="T2374" s="43" t="s">
        <v>1</v>
      </c>
      <c r="U2374" s="552"/>
    </row>
    <row r="2375" spans="1:21" ht="30" hidden="1" customHeight="1" x14ac:dyDescent="0.25">
      <c r="A2375" s="74">
        <v>2358</v>
      </c>
      <c r="B2375" s="74" t="s">
        <v>5324</v>
      </c>
      <c r="C2375" s="43">
        <v>17010048</v>
      </c>
      <c r="D2375" s="529"/>
      <c r="E2375" s="60"/>
      <c r="F2375" s="43" t="s">
        <v>5684</v>
      </c>
      <c r="G2375" s="87">
        <v>42766</v>
      </c>
      <c r="H2375" s="55">
        <v>42766</v>
      </c>
      <c r="I2375" s="68">
        <v>6564.87</v>
      </c>
      <c r="J2375" s="204">
        <v>7877.84</v>
      </c>
      <c r="K2375" s="98"/>
      <c r="L2375" s="43" t="s">
        <v>727</v>
      </c>
      <c r="M2375" s="59">
        <v>42794</v>
      </c>
      <c r="N2375" s="55">
        <v>42864</v>
      </c>
      <c r="O2375" s="313" t="s">
        <v>5685</v>
      </c>
      <c r="P2375" s="43"/>
      <c r="Q2375" s="49"/>
      <c r="R2375" s="49"/>
      <c r="S2375" s="43"/>
      <c r="T2375" s="43"/>
      <c r="U2375" s="66" t="s">
        <v>1</v>
      </c>
    </row>
    <row r="2376" spans="1:21" ht="30" hidden="1" customHeight="1" x14ac:dyDescent="0.25">
      <c r="A2376" s="74">
        <v>2359</v>
      </c>
      <c r="B2376" s="74" t="s">
        <v>5324</v>
      </c>
      <c r="C2376" s="43">
        <v>17010049</v>
      </c>
      <c r="D2376" s="529"/>
      <c r="E2376" s="60"/>
      <c r="F2376" s="43" t="s">
        <v>5687</v>
      </c>
      <c r="G2376" s="87">
        <v>42766</v>
      </c>
      <c r="H2376" s="55">
        <v>42766</v>
      </c>
      <c r="I2376" s="68">
        <v>24797.83</v>
      </c>
      <c r="J2376" s="204">
        <v>29757.4</v>
      </c>
      <c r="K2376" s="98"/>
      <c r="L2376" s="43" t="s">
        <v>727</v>
      </c>
      <c r="M2376" s="59">
        <v>42794</v>
      </c>
      <c r="N2376" s="55">
        <v>42864</v>
      </c>
      <c r="O2376" s="313" t="s">
        <v>5686</v>
      </c>
      <c r="P2376" s="43"/>
      <c r="Q2376" s="49"/>
      <c r="R2376" s="49"/>
      <c r="S2376" s="43"/>
      <c r="T2376" s="43"/>
      <c r="U2376" s="66" t="s">
        <v>1</v>
      </c>
    </row>
    <row r="2377" spans="1:21" ht="30" hidden="1" customHeight="1" x14ac:dyDescent="0.25">
      <c r="A2377" s="74">
        <v>2360</v>
      </c>
      <c r="B2377" s="74" t="s">
        <v>5501</v>
      </c>
      <c r="C2377" s="43" t="s">
        <v>5688</v>
      </c>
      <c r="D2377" s="529"/>
      <c r="E2377" s="60"/>
      <c r="F2377" s="43" t="s">
        <v>5689</v>
      </c>
      <c r="G2377" s="87">
        <v>42777</v>
      </c>
      <c r="H2377" s="55">
        <v>42777</v>
      </c>
      <c r="I2377" s="68">
        <v>2625</v>
      </c>
      <c r="J2377" s="204">
        <v>2625</v>
      </c>
      <c r="K2377" s="98"/>
      <c r="L2377" s="43" t="s">
        <v>727</v>
      </c>
      <c r="M2377" s="59" t="s">
        <v>1241</v>
      </c>
      <c r="N2377" s="55">
        <v>42791</v>
      </c>
      <c r="O2377" s="313" t="s">
        <v>5690</v>
      </c>
      <c r="P2377" s="43"/>
      <c r="Q2377" s="49"/>
      <c r="R2377" s="49"/>
      <c r="S2377" s="43"/>
      <c r="T2377" s="43"/>
    </row>
    <row r="2378" spans="1:21" ht="15" hidden="1" customHeight="1" x14ac:dyDescent="0.25">
      <c r="A2378" s="74">
        <v>2361</v>
      </c>
      <c r="B2378" s="74" t="s">
        <v>67</v>
      </c>
      <c r="C2378" s="43">
        <v>7000126735</v>
      </c>
      <c r="D2378" s="529" t="s">
        <v>5691</v>
      </c>
      <c r="E2378" s="60"/>
      <c r="F2378" s="43" t="s">
        <v>5692</v>
      </c>
      <c r="G2378" s="87">
        <v>42782</v>
      </c>
      <c r="H2378" s="55">
        <v>42782</v>
      </c>
      <c r="I2378" s="68">
        <v>599.62</v>
      </c>
      <c r="J2378" s="204">
        <v>719.54</v>
      </c>
      <c r="K2378" s="98"/>
      <c r="L2378" s="43" t="s">
        <v>727</v>
      </c>
      <c r="M2378" s="59">
        <v>42855</v>
      </c>
      <c r="N2378" s="55">
        <v>42857</v>
      </c>
      <c r="O2378" s="313" t="s">
        <v>5693</v>
      </c>
      <c r="P2378" s="43"/>
      <c r="Q2378" s="49"/>
      <c r="R2378" s="49"/>
      <c r="S2378" s="43"/>
      <c r="T2378" s="43" t="s">
        <v>1</v>
      </c>
    </row>
    <row r="2379" spans="1:21" ht="30" hidden="1" customHeight="1" x14ac:dyDescent="0.25">
      <c r="A2379" s="74">
        <v>2362</v>
      </c>
      <c r="B2379" s="74" t="s">
        <v>36</v>
      </c>
      <c r="C2379" s="43" t="s">
        <v>5694</v>
      </c>
      <c r="D2379" s="529"/>
      <c r="E2379" s="60"/>
      <c r="F2379" s="43" t="s">
        <v>5695</v>
      </c>
      <c r="G2379" s="87">
        <v>42780</v>
      </c>
      <c r="H2379" s="55">
        <v>42780</v>
      </c>
      <c r="I2379" s="68">
        <v>80</v>
      </c>
      <c r="J2379" s="204">
        <v>96</v>
      </c>
      <c r="K2379" s="98"/>
      <c r="L2379" s="48" t="s">
        <v>5323</v>
      </c>
      <c r="M2379" s="59">
        <v>42791</v>
      </c>
      <c r="N2379" s="55">
        <v>42793</v>
      </c>
      <c r="O2379" s="313" t="s">
        <v>5696</v>
      </c>
      <c r="P2379" s="43"/>
      <c r="Q2379" s="49"/>
      <c r="R2379" s="49"/>
      <c r="S2379" s="43"/>
      <c r="T2379" s="43"/>
    </row>
    <row r="2380" spans="1:21" ht="15" hidden="1" customHeight="1" x14ac:dyDescent="0.25">
      <c r="A2380" s="74">
        <v>2363</v>
      </c>
      <c r="B2380" s="74" t="s">
        <v>36</v>
      </c>
      <c r="C2380" s="43" t="s">
        <v>5697</v>
      </c>
      <c r="D2380" s="529"/>
      <c r="E2380" s="60"/>
      <c r="F2380" s="43" t="s">
        <v>4091</v>
      </c>
      <c r="G2380" s="87">
        <v>42780</v>
      </c>
      <c r="H2380" s="55">
        <v>42780</v>
      </c>
      <c r="I2380" s="68">
        <v>212.29</v>
      </c>
      <c r="J2380" s="204">
        <v>254.75</v>
      </c>
      <c r="K2380" s="98"/>
      <c r="L2380" s="48" t="s">
        <v>5323</v>
      </c>
      <c r="M2380" s="59">
        <v>42791</v>
      </c>
      <c r="N2380" s="55">
        <v>42793</v>
      </c>
      <c r="O2380" s="313" t="s">
        <v>5698</v>
      </c>
      <c r="P2380" s="43"/>
      <c r="Q2380" s="49"/>
      <c r="R2380" s="49"/>
      <c r="S2380" s="43"/>
      <c r="T2380" s="43"/>
    </row>
    <row r="2381" spans="1:21" ht="15" hidden="1" customHeight="1" x14ac:dyDescent="0.25">
      <c r="A2381" s="74">
        <v>2364</v>
      </c>
      <c r="B2381" s="74" t="s">
        <v>5950</v>
      </c>
      <c r="C2381" s="43">
        <v>4</v>
      </c>
      <c r="D2381" s="529"/>
      <c r="E2381" s="60"/>
      <c r="F2381" s="43" t="s">
        <v>5699</v>
      </c>
      <c r="G2381" s="87">
        <v>42768</v>
      </c>
      <c r="H2381" s="55">
        <v>42768</v>
      </c>
      <c r="I2381" s="68">
        <v>125</v>
      </c>
      <c r="J2381" s="204">
        <v>125</v>
      </c>
      <c r="K2381" s="98"/>
      <c r="L2381" s="43" t="s">
        <v>727</v>
      </c>
      <c r="M2381" s="59">
        <v>42794</v>
      </c>
      <c r="N2381" s="55">
        <v>42795</v>
      </c>
      <c r="O2381" s="313" t="s">
        <v>5954</v>
      </c>
      <c r="P2381" s="43"/>
      <c r="Q2381" s="49"/>
      <c r="R2381" s="49"/>
      <c r="S2381" s="43"/>
      <c r="T2381" s="43" t="s">
        <v>1</v>
      </c>
    </row>
    <row r="2382" spans="1:21" ht="15" hidden="1" customHeight="1" x14ac:dyDescent="0.25">
      <c r="A2382" s="74">
        <v>2365</v>
      </c>
      <c r="B2382" s="74" t="s">
        <v>39</v>
      </c>
      <c r="C2382" s="43" t="s">
        <v>5700</v>
      </c>
      <c r="D2382" s="529"/>
      <c r="E2382" s="60"/>
      <c r="F2382" s="43" t="s">
        <v>1715</v>
      </c>
      <c r="G2382" s="87">
        <v>42781</v>
      </c>
      <c r="H2382" s="55">
        <v>42781</v>
      </c>
      <c r="I2382" s="68">
        <v>494.01</v>
      </c>
      <c r="J2382" s="204">
        <v>592.78</v>
      </c>
      <c r="K2382" s="98"/>
      <c r="L2382" s="48" t="s">
        <v>5323</v>
      </c>
      <c r="M2382" s="59">
        <v>42791</v>
      </c>
      <c r="N2382" s="55">
        <v>42793</v>
      </c>
      <c r="O2382" s="313" t="s">
        <v>5701</v>
      </c>
      <c r="P2382" s="43"/>
      <c r="Q2382" s="49"/>
      <c r="R2382" s="49"/>
      <c r="S2382" s="43"/>
      <c r="T2382" s="43"/>
    </row>
    <row r="2383" spans="1:21" ht="15" hidden="1" customHeight="1" x14ac:dyDescent="0.25">
      <c r="A2383" s="74">
        <v>2366</v>
      </c>
      <c r="B2383" s="74" t="s">
        <v>163</v>
      </c>
      <c r="C2383" s="43" t="s">
        <v>5704</v>
      </c>
      <c r="D2383" s="529"/>
      <c r="E2383" s="60"/>
      <c r="F2383" s="43" t="s">
        <v>5723</v>
      </c>
      <c r="G2383" s="87">
        <v>42786</v>
      </c>
      <c r="H2383" s="55">
        <v>42786</v>
      </c>
      <c r="I2383" s="68">
        <v>490</v>
      </c>
      <c r="J2383" s="204">
        <v>588</v>
      </c>
      <c r="K2383" s="98"/>
      <c r="L2383" s="43" t="s">
        <v>727</v>
      </c>
      <c r="M2383" s="59">
        <v>42794</v>
      </c>
      <c r="N2383" s="55">
        <v>42795</v>
      </c>
      <c r="O2383" s="313" t="s">
        <v>5705</v>
      </c>
      <c r="P2383" s="43"/>
      <c r="Q2383" s="49"/>
      <c r="R2383" s="49"/>
      <c r="S2383" s="43"/>
      <c r="T2383" s="43" t="s">
        <v>1</v>
      </c>
    </row>
    <row r="2384" spans="1:21" ht="15" hidden="1" customHeight="1" x14ac:dyDescent="0.25">
      <c r="A2384" s="74">
        <v>2367</v>
      </c>
      <c r="B2384" s="74" t="s">
        <v>5227</v>
      </c>
      <c r="C2384" s="43" t="s">
        <v>5709</v>
      </c>
      <c r="D2384" s="529"/>
      <c r="E2384" s="60"/>
      <c r="F2384" s="43" t="s">
        <v>6097</v>
      </c>
      <c r="G2384" s="87">
        <v>42767</v>
      </c>
      <c r="H2384" s="55">
        <v>42767</v>
      </c>
      <c r="I2384" s="68">
        <v>67.55</v>
      </c>
      <c r="J2384" s="204">
        <v>81.05</v>
      </c>
      <c r="K2384" s="98"/>
      <c r="L2384" s="48" t="s">
        <v>5323</v>
      </c>
      <c r="M2384" s="59">
        <v>42772</v>
      </c>
      <c r="N2384" s="55">
        <v>42772</v>
      </c>
      <c r="O2384" s="313" t="s">
        <v>5710</v>
      </c>
      <c r="P2384" s="43"/>
      <c r="Q2384" s="49"/>
      <c r="R2384" s="49"/>
      <c r="S2384" s="43"/>
      <c r="T2384" s="43"/>
    </row>
    <row r="2385" spans="1:20" ht="15" hidden="1" customHeight="1" x14ac:dyDescent="0.25">
      <c r="A2385" s="74">
        <v>2368</v>
      </c>
      <c r="B2385" s="74" t="s">
        <v>36</v>
      </c>
      <c r="C2385" s="43">
        <v>52386648</v>
      </c>
      <c r="D2385" s="529"/>
      <c r="E2385" s="60"/>
      <c r="F2385" s="43" t="s">
        <v>5711</v>
      </c>
      <c r="G2385" s="87">
        <v>42766</v>
      </c>
      <c r="H2385" s="55">
        <v>42766</v>
      </c>
      <c r="I2385" s="68">
        <v>1117.58</v>
      </c>
      <c r="J2385" s="204">
        <v>1334.39</v>
      </c>
      <c r="K2385" s="98"/>
      <c r="L2385" s="48" t="s">
        <v>5323</v>
      </c>
      <c r="M2385" s="59">
        <v>42799</v>
      </c>
      <c r="N2385" s="55">
        <v>42800</v>
      </c>
      <c r="O2385" s="313" t="s">
        <v>5712</v>
      </c>
      <c r="P2385" s="43"/>
      <c r="Q2385" s="49"/>
      <c r="R2385" s="49"/>
      <c r="S2385" s="43"/>
      <c r="T2385" s="43"/>
    </row>
    <row r="2386" spans="1:20" ht="15" hidden="1" customHeight="1" x14ac:dyDescent="0.25">
      <c r="A2386" s="74">
        <v>2369</v>
      </c>
      <c r="B2386" s="74" t="s">
        <v>67</v>
      </c>
      <c r="C2386" s="43">
        <v>7000127757</v>
      </c>
      <c r="D2386" s="529" t="s">
        <v>5713</v>
      </c>
      <c r="E2386" s="60"/>
      <c r="F2386" s="43" t="s">
        <v>5714</v>
      </c>
      <c r="G2386" s="87">
        <v>42787</v>
      </c>
      <c r="H2386" s="55">
        <v>42787</v>
      </c>
      <c r="I2386" s="68">
        <v>545.08000000000004</v>
      </c>
      <c r="J2386" s="204">
        <v>654.1</v>
      </c>
      <c r="K2386" s="98"/>
      <c r="L2386" s="43" t="s">
        <v>727</v>
      </c>
      <c r="M2386" s="59">
        <v>42855</v>
      </c>
      <c r="N2386" s="55">
        <v>42857</v>
      </c>
      <c r="O2386" s="313" t="s">
        <v>5715</v>
      </c>
      <c r="P2386" s="43"/>
      <c r="Q2386" s="49"/>
      <c r="R2386" s="49"/>
      <c r="S2386" s="43"/>
      <c r="T2386" s="43" t="s">
        <v>1</v>
      </c>
    </row>
    <row r="2387" spans="1:20" ht="30" hidden="1" customHeight="1" x14ac:dyDescent="0.25">
      <c r="A2387" s="74">
        <v>2370</v>
      </c>
      <c r="B2387" s="74" t="s">
        <v>921</v>
      </c>
      <c r="C2387" s="43" t="s">
        <v>5716</v>
      </c>
      <c r="D2387" s="529"/>
      <c r="E2387" s="60"/>
      <c r="F2387" s="43" t="s">
        <v>5717</v>
      </c>
      <c r="G2387" s="87">
        <v>42786</v>
      </c>
      <c r="H2387" s="55">
        <v>42786</v>
      </c>
      <c r="I2387" s="68">
        <v>950</v>
      </c>
      <c r="J2387" s="204">
        <v>1140</v>
      </c>
      <c r="K2387" s="98"/>
      <c r="L2387" s="43" t="s">
        <v>727</v>
      </c>
      <c r="M2387" s="59" t="s">
        <v>25</v>
      </c>
      <c r="N2387" s="55">
        <v>42788</v>
      </c>
      <c r="O2387" s="313" t="s">
        <v>5718</v>
      </c>
      <c r="P2387" s="43"/>
      <c r="Q2387" s="49"/>
      <c r="R2387" s="49"/>
      <c r="S2387" s="43"/>
      <c r="T2387" s="43"/>
    </row>
    <row r="2388" spans="1:20" ht="45" hidden="1" customHeight="1" x14ac:dyDescent="0.25">
      <c r="A2388" s="74">
        <v>2371</v>
      </c>
      <c r="B2388" s="74" t="s">
        <v>84</v>
      </c>
      <c r="C2388" s="43">
        <v>150398</v>
      </c>
      <c r="D2388" s="529"/>
      <c r="E2388" s="60"/>
      <c r="F2388" s="414" t="s">
        <v>5719</v>
      </c>
      <c r="G2388" s="87">
        <v>42789</v>
      </c>
      <c r="H2388" s="55">
        <v>42789</v>
      </c>
      <c r="I2388" s="137">
        <f>1.18162*J2388</f>
        <v>254.04829999999998</v>
      </c>
      <c r="J2388" s="208">
        <v>215</v>
      </c>
      <c r="K2388" s="98"/>
      <c r="L2388" s="43" t="s">
        <v>727</v>
      </c>
      <c r="M2388" s="59">
        <v>42825</v>
      </c>
      <c r="N2388" s="44">
        <v>42828</v>
      </c>
      <c r="O2388" s="313" t="s">
        <v>6074</v>
      </c>
      <c r="P2388" s="43"/>
      <c r="Q2388" s="49"/>
      <c r="R2388" s="49"/>
      <c r="S2388" s="43"/>
      <c r="T2388" s="43" t="s">
        <v>1</v>
      </c>
    </row>
    <row r="2389" spans="1:20" ht="60" hidden="1" customHeight="1" x14ac:dyDescent="0.25">
      <c r="A2389" s="74">
        <v>2372</v>
      </c>
      <c r="B2389" s="74" t="s">
        <v>84</v>
      </c>
      <c r="C2389" s="43">
        <v>150430</v>
      </c>
      <c r="D2389" s="529"/>
      <c r="E2389" s="60"/>
      <c r="F2389" s="414" t="s">
        <v>5720</v>
      </c>
      <c r="G2389" s="87">
        <v>42789</v>
      </c>
      <c r="H2389" s="55">
        <v>42789</v>
      </c>
      <c r="I2389" s="137">
        <f>1.18162*J2389</f>
        <v>567.17759999999998</v>
      </c>
      <c r="J2389" s="208">
        <v>480</v>
      </c>
      <c r="K2389" s="98"/>
      <c r="L2389" s="43" t="s">
        <v>727</v>
      </c>
      <c r="M2389" s="59">
        <v>42825</v>
      </c>
      <c r="N2389" s="44">
        <v>42828</v>
      </c>
      <c r="O2389" s="313" t="s">
        <v>6075</v>
      </c>
      <c r="P2389" s="43"/>
      <c r="Q2389" s="49"/>
      <c r="R2389" s="49"/>
      <c r="S2389" s="43"/>
      <c r="T2389" s="43" t="s">
        <v>1</v>
      </c>
    </row>
    <row r="2390" spans="1:20" ht="60" hidden="1" customHeight="1" x14ac:dyDescent="0.25">
      <c r="A2390" s="74">
        <v>2373</v>
      </c>
      <c r="B2390" s="74" t="s">
        <v>84</v>
      </c>
      <c r="C2390" s="43">
        <v>150438</v>
      </c>
      <c r="D2390" s="529"/>
      <c r="E2390" s="60"/>
      <c r="F2390" s="414" t="s">
        <v>5721</v>
      </c>
      <c r="G2390" s="87">
        <v>42789</v>
      </c>
      <c r="H2390" s="55">
        <v>42789</v>
      </c>
      <c r="I2390" s="137">
        <f>1.18162*J2390</f>
        <v>307.22119999999995</v>
      </c>
      <c r="J2390" s="208">
        <v>260</v>
      </c>
      <c r="K2390" s="98"/>
      <c r="L2390" s="43" t="s">
        <v>727</v>
      </c>
      <c r="M2390" s="59">
        <v>42825</v>
      </c>
      <c r="N2390" s="44">
        <v>42828</v>
      </c>
      <c r="O2390" s="313" t="s">
        <v>6076</v>
      </c>
      <c r="P2390" s="43"/>
      <c r="Q2390" s="49"/>
      <c r="R2390" s="49"/>
      <c r="S2390" s="43"/>
      <c r="T2390" s="43" t="s">
        <v>1</v>
      </c>
    </row>
    <row r="2391" spans="1:20" ht="15" hidden="1" customHeight="1" x14ac:dyDescent="0.25">
      <c r="A2391" s="74">
        <v>2374</v>
      </c>
      <c r="B2391" s="74" t="s">
        <v>163</v>
      </c>
      <c r="C2391" s="43" t="s">
        <v>5722</v>
      </c>
      <c r="D2391" s="529"/>
      <c r="E2391" s="60"/>
      <c r="F2391" s="43" t="s">
        <v>5724</v>
      </c>
      <c r="G2391" s="87">
        <v>42789</v>
      </c>
      <c r="H2391" s="55">
        <v>42789</v>
      </c>
      <c r="I2391" s="68">
        <v>3724.53</v>
      </c>
      <c r="J2391" s="204">
        <v>4467.9799999999996</v>
      </c>
      <c r="K2391" s="98"/>
      <c r="L2391" s="43" t="s">
        <v>727</v>
      </c>
      <c r="M2391" s="59">
        <v>42794</v>
      </c>
      <c r="N2391" s="55">
        <v>42804</v>
      </c>
      <c r="O2391" s="313" t="s">
        <v>5725</v>
      </c>
      <c r="P2391" s="43"/>
      <c r="Q2391" s="49"/>
      <c r="R2391" s="49"/>
      <c r="S2391" s="43"/>
      <c r="T2391" s="43" t="s">
        <v>1</v>
      </c>
    </row>
    <row r="2392" spans="1:20" ht="15" hidden="1" customHeight="1" x14ac:dyDescent="0.25">
      <c r="A2392" s="74">
        <v>2375</v>
      </c>
      <c r="B2392" s="74" t="s">
        <v>4204</v>
      </c>
      <c r="C2392" s="43">
        <v>170069</v>
      </c>
      <c r="D2392" s="529"/>
      <c r="E2392" s="60"/>
      <c r="F2392" s="43" t="s">
        <v>5384</v>
      </c>
      <c r="G2392" s="87">
        <v>42786</v>
      </c>
      <c r="H2392" s="55">
        <v>42786</v>
      </c>
      <c r="I2392" s="68">
        <v>510</v>
      </c>
      <c r="J2392" s="204">
        <v>538.04999999999995</v>
      </c>
      <c r="K2392" s="98"/>
      <c r="L2392" s="43" t="s">
        <v>727</v>
      </c>
      <c r="M2392" s="59" t="s">
        <v>25</v>
      </c>
      <c r="N2392" s="55">
        <v>42825</v>
      </c>
      <c r="O2392" s="313" t="s">
        <v>5728</v>
      </c>
      <c r="P2392" s="43"/>
      <c r="Q2392" s="49"/>
      <c r="R2392" s="49"/>
      <c r="S2392" s="43"/>
      <c r="T2392" s="43" t="s">
        <v>1</v>
      </c>
    </row>
    <row r="2393" spans="1:20" ht="15" hidden="1" customHeight="1" x14ac:dyDescent="0.25">
      <c r="A2393" s="74">
        <v>2376</v>
      </c>
      <c r="B2393" s="74" t="s">
        <v>67</v>
      </c>
      <c r="C2393" s="43">
        <v>7000128874</v>
      </c>
      <c r="D2393" s="529" t="s">
        <v>5729</v>
      </c>
      <c r="E2393" s="60"/>
      <c r="F2393" s="43" t="s">
        <v>5730</v>
      </c>
      <c r="G2393" s="87">
        <v>42789</v>
      </c>
      <c r="H2393" s="55">
        <v>42789</v>
      </c>
      <c r="I2393" s="68">
        <v>599.62</v>
      </c>
      <c r="J2393" s="204">
        <v>719.54</v>
      </c>
      <c r="K2393" s="98"/>
      <c r="L2393" s="43" t="s">
        <v>727</v>
      </c>
      <c r="M2393" s="59">
        <v>42855</v>
      </c>
      <c r="N2393" s="55">
        <v>42872</v>
      </c>
      <c r="O2393" s="313" t="s">
        <v>5731</v>
      </c>
      <c r="P2393" s="43"/>
      <c r="Q2393" s="49"/>
      <c r="R2393" s="49"/>
      <c r="S2393" s="43"/>
      <c r="T2393" s="43" t="s">
        <v>1</v>
      </c>
    </row>
    <row r="2394" spans="1:20" ht="30" hidden="1" customHeight="1" x14ac:dyDescent="0.25">
      <c r="A2394" s="74">
        <v>2377</v>
      </c>
      <c r="B2394" s="74" t="s">
        <v>48</v>
      </c>
      <c r="C2394" s="43">
        <v>10203</v>
      </c>
      <c r="D2394" s="529"/>
      <c r="E2394" s="60"/>
      <c r="F2394" s="43" t="s">
        <v>5732</v>
      </c>
      <c r="G2394" s="87">
        <v>42790</v>
      </c>
      <c r="H2394" s="55">
        <v>42790</v>
      </c>
      <c r="I2394" s="68">
        <v>69.38</v>
      </c>
      <c r="J2394" s="204">
        <v>76.150000000000006</v>
      </c>
      <c r="K2394" s="98"/>
      <c r="L2394" s="43" t="s">
        <v>727</v>
      </c>
      <c r="M2394" s="59">
        <v>42825</v>
      </c>
      <c r="N2394" s="55">
        <v>42843</v>
      </c>
      <c r="O2394" s="313" t="s">
        <v>5733</v>
      </c>
      <c r="P2394" s="43"/>
      <c r="Q2394" s="49"/>
      <c r="R2394" s="49"/>
      <c r="S2394" s="43"/>
      <c r="T2394" s="43" t="s">
        <v>1</v>
      </c>
    </row>
    <row r="2395" spans="1:20" ht="15" hidden="1" customHeight="1" x14ac:dyDescent="0.25">
      <c r="A2395" s="74">
        <v>2378</v>
      </c>
      <c r="B2395" s="74" t="s">
        <v>163</v>
      </c>
      <c r="C2395" s="43" t="s">
        <v>5734</v>
      </c>
      <c r="D2395" s="529"/>
      <c r="E2395" s="60"/>
      <c r="F2395" s="43" t="s">
        <v>5735</v>
      </c>
      <c r="G2395" s="87">
        <v>42790</v>
      </c>
      <c r="H2395" s="55">
        <v>42790</v>
      </c>
      <c r="I2395" s="68">
        <v>435.82</v>
      </c>
      <c r="J2395" s="204">
        <v>522.79999999999995</v>
      </c>
      <c r="K2395" s="98"/>
      <c r="L2395" s="43" t="s">
        <v>727</v>
      </c>
      <c r="M2395" s="59">
        <v>42794</v>
      </c>
      <c r="N2395" s="55">
        <v>42795</v>
      </c>
      <c r="O2395" s="313" t="s">
        <v>5736</v>
      </c>
      <c r="P2395" s="43"/>
      <c r="Q2395" s="49"/>
      <c r="R2395" s="49"/>
      <c r="S2395" s="43"/>
      <c r="T2395" s="43" t="s">
        <v>1</v>
      </c>
    </row>
    <row r="2396" spans="1:20" ht="30" hidden="1" customHeight="1" x14ac:dyDescent="0.25">
      <c r="A2396" s="74">
        <v>2379</v>
      </c>
      <c r="B2396" s="74" t="s">
        <v>431</v>
      </c>
      <c r="C2396" s="43" t="s">
        <v>5738</v>
      </c>
      <c r="D2396" s="529"/>
      <c r="E2396" s="60"/>
      <c r="F2396" s="43" t="s">
        <v>5737</v>
      </c>
      <c r="G2396" s="87">
        <v>42787</v>
      </c>
      <c r="H2396" s="55">
        <v>42787</v>
      </c>
      <c r="I2396" s="68">
        <v>9758.4</v>
      </c>
      <c r="J2396" s="204">
        <v>9758.4</v>
      </c>
      <c r="K2396" s="98"/>
      <c r="L2396" s="43" t="s">
        <v>727</v>
      </c>
      <c r="M2396" s="59">
        <v>42794</v>
      </c>
      <c r="N2396" s="55">
        <v>42795</v>
      </c>
      <c r="O2396" s="313" t="s">
        <v>5739</v>
      </c>
      <c r="P2396" s="43"/>
      <c r="Q2396" s="49"/>
      <c r="R2396" s="49"/>
      <c r="S2396" s="43"/>
      <c r="T2396" s="43"/>
    </row>
    <row r="2397" spans="1:20" ht="15" hidden="1" customHeight="1" x14ac:dyDescent="0.25">
      <c r="A2397" s="74">
        <v>2380</v>
      </c>
      <c r="B2397" s="74" t="s">
        <v>3267</v>
      </c>
      <c r="C2397" s="43" t="s">
        <v>5740</v>
      </c>
      <c r="D2397" s="529"/>
      <c r="E2397" s="60"/>
      <c r="F2397" s="43" t="s">
        <v>5741</v>
      </c>
      <c r="G2397" s="87">
        <v>42787</v>
      </c>
      <c r="H2397" s="55">
        <v>42787</v>
      </c>
      <c r="I2397" s="68">
        <v>8721</v>
      </c>
      <c r="J2397" s="204">
        <v>8721</v>
      </c>
      <c r="K2397" s="98"/>
      <c r="L2397" s="43" t="s">
        <v>727</v>
      </c>
      <c r="M2397" s="59">
        <v>42794</v>
      </c>
      <c r="N2397" s="55">
        <v>42795</v>
      </c>
      <c r="O2397" s="313" t="s">
        <v>5742</v>
      </c>
      <c r="P2397" s="43"/>
      <c r="Q2397" s="49"/>
      <c r="R2397" s="49"/>
      <c r="S2397" s="43"/>
      <c r="T2397" s="43"/>
    </row>
    <row r="2398" spans="1:20" ht="30" hidden="1" customHeight="1" x14ac:dyDescent="0.25">
      <c r="A2398" s="74">
        <v>2381</v>
      </c>
      <c r="B2398" s="74" t="s">
        <v>98</v>
      </c>
      <c r="C2398" s="43">
        <v>215</v>
      </c>
      <c r="D2398" s="529"/>
      <c r="E2398" s="60"/>
      <c r="F2398" s="43" t="s">
        <v>5744</v>
      </c>
      <c r="G2398" s="87">
        <v>42783</v>
      </c>
      <c r="H2398" s="55">
        <v>42783</v>
      </c>
      <c r="I2398" s="68">
        <v>15626.8</v>
      </c>
      <c r="J2398" s="204">
        <v>18752.16</v>
      </c>
      <c r="K2398" s="98"/>
      <c r="L2398" s="43" t="s">
        <v>727</v>
      </c>
      <c r="M2398" s="59">
        <v>42826</v>
      </c>
      <c r="N2398" s="55">
        <v>42887</v>
      </c>
      <c r="O2398" s="313" t="s">
        <v>5745</v>
      </c>
      <c r="P2398" s="43"/>
      <c r="Q2398" s="49"/>
      <c r="R2398" s="49"/>
      <c r="S2398" s="43"/>
      <c r="T2398" s="43"/>
    </row>
    <row r="2399" spans="1:20" ht="45" hidden="1" customHeight="1" x14ac:dyDescent="0.25">
      <c r="A2399" s="74">
        <v>2382</v>
      </c>
      <c r="B2399" s="74" t="s">
        <v>1109</v>
      </c>
      <c r="C2399" s="43">
        <v>17661893</v>
      </c>
      <c r="D2399" s="529"/>
      <c r="E2399" s="60"/>
      <c r="F2399" s="43" t="s">
        <v>5749</v>
      </c>
      <c r="G2399" s="87">
        <v>42789</v>
      </c>
      <c r="H2399" s="55">
        <v>42789</v>
      </c>
      <c r="I2399" s="68">
        <v>270</v>
      </c>
      <c r="J2399" s="204">
        <v>324</v>
      </c>
      <c r="K2399" s="98"/>
      <c r="L2399" s="43" t="s">
        <v>727</v>
      </c>
      <c r="M2399" s="59">
        <v>42825</v>
      </c>
      <c r="N2399" s="55">
        <v>42839</v>
      </c>
      <c r="O2399" s="313" t="s">
        <v>5750</v>
      </c>
      <c r="P2399" s="43"/>
      <c r="Q2399" s="49"/>
      <c r="R2399" s="49"/>
      <c r="S2399" s="43"/>
      <c r="T2399" s="43" t="s">
        <v>1</v>
      </c>
    </row>
    <row r="2400" spans="1:20" ht="15" hidden="1" customHeight="1" x14ac:dyDescent="0.25">
      <c r="A2400" s="74">
        <v>2383</v>
      </c>
      <c r="B2400" s="74" t="s">
        <v>448</v>
      </c>
      <c r="C2400" s="43">
        <v>56438043</v>
      </c>
      <c r="D2400" s="529"/>
      <c r="E2400" s="60"/>
      <c r="F2400" s="43" t="s">
        <v>5751</v>
      </c>
      <c r="G2400" s="87">
        <v>42790</v>
      </c>
      <c r="H2400" s="55">
        <v>42790</v>
      </c>
      <c r="I2400" s="68">
        <v>760.15</v>
      </c>
      <c r="J2400" s="204">
        <v>889.11</v>
      </c>
      <c r="K2400" s="98"/>
      <c r="L2400" s="48" t="s">
        <v>5323</v>
      </c>
      <c r="M2400" s="59">
        <v>42795</v>
      </c>
      <c r="N2400" s="55">
        <v>42797</v>
      </c>
      <c r="O2400" s="313" t="s">
        <v>5752</v>
      </c>
      <c r="P2400" s="43"/>
      <c r="Q2400" s="49"/>
      <c r="R2400" s="49"/>
      <c r="S2400" s="43"/>
      <c r="T2400" s="43"/>
    </row>
    <row r="2401" spans="1:21" ht="30" hidden="1" customHeight="1" x14ac:dyDescent="0.25">
      <c r="A2401" s="74">
        <v>2384</v>
      </c>
      <c r="B2401" s="74" t="s">
        <v>2267</v>
      </c>
      <c r="C2401" s="43">
        <v>102072</v>
      </c>
      <c r="D2401" s="529"/>
      <c r="E2401" s="60"/>
      <c r="F2401" s="43" t="s">
        <v>5753</v>
      </c>
      <c r="G2401" s="87">
        <v>42790</v>
      </c>
      <c r="H2401" s="55">
        <v>42790</v>
      </c>
      <c r="I2401" s="68">
        <v>318.39</v>
      </c>
      <c r="J2401" s="204">
        <v>382.07</v>
      </c>
      <c r="K2401" s="98"/>
      <c r="L2401" s="43" t="s">
        <v>727</v>
      </c>
      <c r="M2401" s="59">
        <v>42825</v>
      </c>
      <c r="N2401" s="55">
        <v>42839</v>
      </c>
      <c r="O2401" s="313" t="s">
        <v>5754</v>
      </c>
      <c r="P2401" s="43"/>
      <c r="Q2401" s="49"/>
      <c r="R2401" s="49"/>
      <c r="S2401" s="43"/>
      <c r="T2401" s="43" t="s">
        <v>1</v>
      </c>
    </row>
    <row r="2402" spans="1:21" ht="15" hidden="1" customHeight="1" x14ac:dyDescent="0.25">
      <c r="A2402" s="465">
        <v>2385</v>
      </c>
      <c r="B2402" s="465" t="s">
        <v>4829</v>
      </c>
      <c r="C2402" s="455" t="s">
        <v>5756</v>
      </c>
      <c r="D2402" s="558"/>
      <c r="E2402" s="456"/>
      <c r="F2402" s="455" t="s">
        <v>5757</v>
      </c>
      <c r="G2402" s="482">
        <v>42793</v>
      </c>
      <c r="H2402" s="457">
        <v>42793</v>
      </c>
      <c r="I2402" s="487">
        <f>49.45+0.99</f>
        <v>50.440000000000005</v>
      </c>
      <c r="J2402" s="488">
        <f>0.99+54.4</f>
        <v>55.39</v>
      </c>
      <c r="K2402" s="576"/>
      <c r="L2402" s="455" t="s">
        <v>727</v>
      </c>
      <c r="M2402" s="458">
        <v>42794</v>
      </c>
      <c r="N2402" s="457">
        <v>42795</v>
      </c>
      <c r="O2402" s="459" t="s">
        <v>5760</v>
      </c>
      <c r="P2402" s="455"/>
      <c r="Q2402" s="629"/>
      <c r="R2402" s="629"/>
      <c r="S2402" s="455"/>
      <c r="T2402" s="455" t="s">
        <v>1</v>
      </c>
    </row>
    <row r="2403" spans="1:21" ht="30" hidden="1" customHeight="1" x14ac:dyDescent="0.25">
      <c r="A2403" s="74">
        <v>2386</v>
      </c>
      <c r="B2403" s="74" t="s">
        <v>1501</v>
      </c>
      <c r="C2403" s="43" t="s">
        <v>5761</v>
      </c>
      <c r="D2403" s="529"/>
      <c r="E2403" s="60"/>
      <c r="F2403" s="43" t="s">
        <v>5762</v>
      </c>
      <c r="G2403" s="87">
        <v>42795</v>
      </c>
      <c r="H2403" s="55">
        <v>42795</v>
      </c>
      <c r="I2403" s="68">
        <v>437.23</v>
      </c>
      <c r="J2403" s="204">
        <v>507.68</v>
      </c>
      <c r="K2403" s="98"/>
      <c r="L2403" s="48" t="s">
        <v>5323</v>
      </c>
      <c r="M2403" s="59">
        <v>42804</v>
      </c>
      <c r="N2403" s="55">
        <v>42804</v>
      </c>
      <c r="O2403" s="313" t="s">
        <v>5763</v>
      </c>
      <c r="P2403" s="43"/>
      <c r="Q2403" s="49"/>
      <c r="R2403" s="49"/>
      <c r="S2403" s="43"/>
      <c r="T2403" s="43"/>
    </row>
    <row r="2404" spans="1:21" ht="15" hidden="1" customHeight="1" x14ac:dyDescent="0.25">
      <c r="A2404" s="74">
        <v>2387</v>
      </c>
      <c r="B2404" s="74" t="s">
        <v>5519</v>
      </c>
      <c r="C2404" s="43">
        <v>1711</v>
      </c>
      <c r="D2404" s="529"/>
      <c r="E2404" s="60"/>
      <c r="F2404" s="43" t="s">
        <v>5764</v>
      </c>
      <c r="G2404" s="87">
        <v>42794</v>
      </c>
      <c r="H2404" s="55">
        <v>42794</v>
      </c>
      <c r="I2404" s="137">
        <f>1.18*J2404</f>
        <v>756.26199999999994</v>
      </c>
      <c r="J2404" s="208">
        <v>640.9</v>
      </c>
      <c r="K2404" s="98"/>
      <c r="L2404" s="43" t="s">
        <v>727</v>
      </c>
      <c r="M2404" s="59">
        <v>42825</v>
      </c>
      <c r="N2404" s="55">
        <v>42825</v>
      </c>
      <c r="O2404" s="313" t="s">
        <v>5765</v>
      </c>
      <c r="P2404" s="43"/>
      <c r="Q2404" s="49"/>
      <c r="R2404" s="49"/>
      <c r="S2404" s="43"/>
      <c r="T2404" s="43" t="s">
        <v>1</v>
      </c>
    </row>
    <row r="2405" spans="1:21" ht="30" hidden="1" customHeight="1" x14ac:dyDescent="0.25">
      <c r="A2405" s="74">
        <v>2388</v>
      </c>
      <c r="B2405" s="74" t="s">
        <v>144</v>
      </c>
      <c r="C2405" s="43" t="s">
        <v>5766</v>
      </c>
      <c r="D2405" s="529"/>
      <c r="E2405" s="60"/>
      <c r="F2405" s="43" t="s">
        <v>5767</v>
      </c>
      <c r="G2405" s="87">
        <v>42782</v>
      </c>
      <c r="H2405" s="55">
        <v>42782</v>
      </c>
      <c r="I2405" s="68">
        <v>4410</v>
      </c>
      <c r="J2405" s="204">
        <v>4410</v>
      </c>
      <c r="K2405" s="98"/>
      <c r="L2405" s="43" t="s">
        <v>727</v>
      </c>
      <c r="M2405" s="59" t="s">
        <v>25</v>
      </c>
      <c r="N2405" s="55">
        <v>42795</v>
      </c>
      <c r="O2405" s="313" t="s">
        <v>5768</v>
      </c>
      <c r="P2405" s="43"/>
      <c r="Q2405" s="49"/>
      <c r="R2405" s="49"/>
      <c r="S2405" s="43"/>
      <c r="T2405" s="43" t="s">
        <v>1</v>
      </c>
    </row>
    <row r="2406" spans="1:21" ht="15" hidden="1" customHeight="1" x14ac:dyDescent="0.25">
      <c r="A2406" s="74">
        <v>2389</v>
      </c>
      <c r="B2406" s="74" t="s">
        <v>4671</v>
      </c>
      <c r="C2406" s="43">
        <v>2017002</v>
      </c>
      <c r="D2406" s="529"/>
      <c r="E2406" s="60"/>
      <c r="F2406" s="43" t="s">
        <v>5769</v>
      </c>
      <c r="G2406" s="87">
        <v>42793</v>
      </c>
      <c r="H2406" s="55">
        <v>42793</v>
      </c>
      <c r="I2406" s="68">
        <v>6900</v>
      </c>
      <c r="J2406" s="204">
        <v>6900</v>
      </c>
      <c r="K2406" s="98"/>
      <c r="L2406" s="43" t="s">
        <v>727</v>
      </c>
      <c r="M2406" s="59">
        <v>42809</v>
      </c>
      <c r="N2406" s="55">
        <v>42816</v>
      </c>
      <c r="O2406" s="313" t="s">
        <v>5770</v>
      </c>
      <c r="P2406" s="43"/>
      <c r="Q2406" s="49"/>
      <c r="R2406" s="49"/>
      <c r="S2406" s="43"/>
      <c r="T2406" s="43" t="s">
        <v>1</v>
      </c>
    </row>
    <row r="2407" spans="1:21" ht="45" hidden="1" customHeight="1" x14ac:dyDescent="0.25">
      <c r="A2407" s="74">
        <v>2390</v>
      </c>
      <c r="B2407" s="74" t="s">
        <v>84</v>
      </c>
      <c r="C2407" s="43">
        <v>150520</v>
      </c>
      <c r="D2407" s="529"/>
      <c r="E2407" s="60"/>
      <c r="F2407" s="414" t="s">
        <v>5771</v>
      </c>
      <c r="G2407" s="87">
        <v>42795</v>
      </c>
      <c r="H2407" s="55">
        <v>42795</v>
      </c>
      <c r="I2407" s="137">
        <f>1.18162*J2407</f>
        <v>366.30219999999997</v>
      </c>
      <c r="J2407" s="208">
        <v>310</v>
      </c>
      <c r="K2407" s="98"/>
      <c r="L2407" s="43" t="s">
        <v>727</v>
      </c>
      <c r="M2407" s="59">
        <v>42825</v>
      </c>
      <c r="N2407" s="44">
        <v>42828</v>
      </c>
      <c r="O2407" s="313" t="s">
        <v>6077</v>
      </c>
      <c r="P2407" s="43"/>
      <c r="Q2407" s="49"/>
      <c r="R2407" s="49"/>
      <c r="S2407" s="43"/>
      <c r="T2407" s="43" t="s">
        <v>1</v>
      </c>
    </row>
    <row r="2408" spans="1:21" ht="15" hidden="1" customHeight="1" x14ac:dyDescent="0.25">
      <c r="A2408" s="74">
        <v>2391</v>
      </c>
      <c r="B2408" s="74" t="s">
        <v>427</v>
      </c>
      <c r="C2408" s="43" t="s">
        <v>5772</v>
      </c>
      <c r="D2408" s="529"/>
      <c r="E2408" s="60"/>
      <c r="F2408" s="43" t="s">
        <v>5773</v>
      </c>
      <c r="G2408" s="87">
        <v>42794</v>
      </c>
      <c r="H2408" s="55">
        <v>42794</v>
      </c>
      <c r="I2408" s="68">
        <v>147</v>
      </c>
      <c r="J2408" s="204">
        <v>176.4</v>
      </c>
      <c r="K2408" s="98"/>
      <c r="L2408" s="43" t="s">
        <v>727</v>
      </c>
      <c r="M2408" s="59">
        <v>42825</v>
      </c>
      <c r="N2408" s="55">
        <v>42843</v>
      </c>
      <c r="O2408" s="313" t="s">
        <v>5774</v>
      </c>
      <c r="P2408" s="43"/>
      <c r="Q2408" s="49"/>
      <c r="R2408" s="49"/>
      <c r="S2408" s="43"/>
      <c r="T2408" s="43"/>
    </row>
    <row r="2409" spans="1:21" ht="45" hidden="1" customHeight="1" x14ac:dyDescent="0.25">
      <c r="A2409" s="74">
        <v>2392</v>
      </c>
      <c r="B2409" s="74" t="s">
        <v>84</v>
      </c>
      <c r="C2409" s="43">
        <v>150570</v>
      </c>
      <c r="D2409" s="529"/>
      <c r="E2409" s="60"/>
      <c r="F2409" s="414" t="s">
        <v>5775</v>
      </c>
      <c r="G2409" s="87">
        <v>42796</v>
      </c>
      <c r="H2409" s="55">
        <v>42796</v>
      </c>
      <c r="I2409" s="137">
        <f>1.18162*J2409</f>
        <v>496.28039999999993</v>
      </c>
      <c r="J2409" s="208">
        <v>420</v>
      </c>
      <c r="K2409" s="98"/>
      <c r="L2409" s="43" t="s">
        <v>727</v>
      </c>
      <c r="M2409" s="59">
        <v>42825</v>
      </c>
      <c r="N2409" s="44">
        <v>42828</v>
      </c>
      <c r="O2409" s="313" t="s">
        <v>6078</v>
      </c>
      <c r="P2409" s="43"/>
      <c r="Q2409" s="49"/>
      <c r="R2409" s="49"/>
      <c r="S2409" s="43"/>
      <c r="T2409" s="43" t="s">
        <v>1</v>
      </c>
    </row>
    <row r="2410" spans="1:21" ht="30" hidden="1" customHeight="1" x14ac:dyDescent="0.25">
      <c r="A2410" s="74">
        <v>2393</v>
      </c>
      <c r="B2410" s="74" t="s">
        <v>4552</v>
      </c>
      <c r="C2410" s="43" t="s">
        <v>5776</v>
      </c>
      <c r="D2410" s="529"/>
      <c r="E2410" s="60"/>
      <c r="F2410" s="43" t="s">
        <v>5777</v>
      </c>
      <c r="G2410" s="87">
        <v>42794</v>
      </c>
      <c r="H2410" s="55">
        <v>42794</v>
      </c>
      <c r="I2410" s="68">
        <v>12120</v>
      </c>
      <c r="J2410" s="204">
        <v>12120</v>
      </c>
      <c r="K2410" s="98"/>
      <c r="L2410" s="43" t="s">
        <v>727</v>
      </c>
      <c r="M2410" s="59">
        <v>42794</v>
      </c>
      <c r="N2410" s="59">
        <v>42804</v>
      </c>
      <c r="O2410" s="313" t="s">
        <v>5778</v>
      </c>
      <c r="P2410" s="43"/>
      <c r="Q2410" s="49"/>
      <c r="R2410" s="49"/>
      <c r="S2410" s="43"/>
      <c r="T2410" s="43"/>
      <c r="U2410" s="66" t="s">
        <v>1</v>
      </c>
    </row>
    <row r="2411" spans="1:21" ht="15" hidden="1" customHeight="1" x14ac:dyDescent="0.25">
      <c r="A2411" s="74">
        <v>2394</v>
      </c>
      <c r="B2411" s="74" t="s">
        <v>39</v>
      </c>
      <c r="C2411" s="43" t="s">
        <v>5780</v>
      </c>
      <c r="D2411" s="529"/>
      <c r="E2411" s="60"/>
      <c r="F2411" s="43" t="s">
        <v>1715</v>
      </c>
      <c r="G2411" s="87">
        <v>42794</v>
      </c>
      <c r="H2411" s="55">
        <v>42794</v>
      </c>
      <c r="I2411" s="68">
        <v>224.25</v>
      </c>
      <c r="J2411" s="204">
        <v>269.10000000000002</v>
      </c>
      <c r="K2411" s="98"/>
      <c r="L2411" s="48" t="s">
        <v>5323</v>
      </c>
      <c r="M2411" s="59">
        <v>42804</v>
      </c>
      <c r="N2411" s="55">
        <v>42804</v>
      </c>
      <c r="O2411" s="313" t="s">
        <v>5781</v>
      </c>
      <c r="P2411" s="43"/>
      <c r="Q2411" s="49"/>
      <c r="R2411" s="49"/>
      <c r="S2411" s="43"/>
      <c r="T2411" s="43"/>
    </row>
    <row r="2412" spans="1:21" ht="30" hidden="1" customHeight="1" x14ac:dyDescent="0.25">
      <c r="A2412" s="74">
        <v>2395</v>
      </c>
      <c r="B2412" s="74" t="s">
        <v>5584</v>
      </c>
      <c r="C2412" s="43" t="s">
        <v>5782</v>
      </c>
      <c r="D2412" s="529"/>
      <c r="E2412" s="60"/>
      <c r="F2412" s="43" t="s">
        <v>5783</v>
      </c>
      <c r="G2412" s="87">
        <v>42794</v>
      </c>
      <c r="H2412" s="55">
        <v>42794</v>
      </c>
      <c r="I2412" s="68">
        <v>19560</v>
      </c>
      <c r="J2412" s="204">
        <v>19560</v>
      </c>
      <c r="K2412" s="98"/>
      <c r="L2412" s="43" t="s">
        <v>727</v>
      </c>
      <c r="M2412" s="59">
        <v>42825</v>
      </c>
      <c r="N2412" s="55">
        <v>42825</v>
      </c>
      <c r="O2412" s="313" t="s">
        <v>5784</v>
      </c>
      <c r="P2412" s="43"/>
      <c r="Q2412" s="49"/>
      <c r="R2412" s="49"/>
      <c r="S2412" s="43"/>
      <c r="T2412" s="43"/>
      <c r="U2412" s="66" t="s">
        <v>1</v>
      </c>
    </row>
    <row r="2413" spans="1:21" ht="15" hidden="1" customHeight="1" x14ac:dyDescent="0.25">
      <c r="A2413" s="74">
        <v>2396</v>
      </c>
      <c r="B2413" s="74" t="s">
        <v>5588</v>
      </c>
      <c r="C2413" s="43" t="s">
        <v>6059</v>
      </c>
      <c r="D2413" s="529"/>
      <c r="E2413" s="60"/>
      <c r="F2413" s="43" t="s">
        <v>5791</v>
      </c>
      <c r="G2413" s="87">
        <v>42793</v>
      </c>
      <c r="H2413" s="55">
        <v>42793</v>
      </c>
      <c r="I2413" s="68">
        <v>1690.51</v>
      </c>
      <c r="J2413" s="204">
        <v>1690.51</v>
      </c>
      <c r="K2413" s="98"/>
      <c r="L2413" s="43" t="s">
        <v>727</v>
      </c>
      <c r="M2413" s="59">
        <v>42809</v>
      </c>
      <c r="N2413" s="55">
        <v>42817</v>
      </c>
      <c r="O2413" s="313" t="s">
        <v>5792</v>
      </c>
      <c r="P2413" s="43"/>
      <c r="Q2413" s="49"/>
      <c r="R2413" s="49"/>
      <c r="S2413" s="43"/>
      <c r="T2413" s="43" t="s">
        <v>1</v>
      </c>
    </row>
    <row r="2414" spans="1:21" ht="30" hidden="1" customHeight="1" x14ac:dyDescent="0.25">
      <c r="A2414" s="74">
        <v>2397</v>
      </c>
      <c r="B2414" s="74" t="s">
        <v>5353</v>
      </c>
      <c r="C2414" s="43">
        <v>170106</v>
      </c>
      <c r="D2414" s="529"/>
      <c r="E2414" s="60"/>
      <c r="F2414" s="43" t="s">
        <v>5793</v>
      </c>
      <c r="G2414" s="87">
        <v>42794</v>
      </c>
      <c r="H2414" s="55">
        <v>42794</v>
      </c>
      <c r="I2414" s="68">
        <v>26372.83</v>
      </c>
      <c r="J2414" s="204">
        <v>26372.83</v>
      </c>
      <c r="K2414" s="98"/>
      <c r="L2414" s="43" t="s">
        <v>28</v>
      </c>
      <c r="M2414" s="59">
        <v>42794</v>
      </c>
      <c r="N2414" s="55">
        <v>42797</v>
      </c>
      <c r="O2414" s="313" t="s">
        <v>5794</v>
      </c>
      <c r="P2414" s="43"/>
      <c r="Q2414" s="49"/>
      <c r="R2414" s="49"/>
      <c r="S2414" s="43"/>
      <c r="T2414" s="43"/>
      <c r="U2414" s="66" t="s">
        <v>1</v>
      </c>
    </row>
    <row r="2415" spans="1:21" ht="30" hidden="1" customHeight="1" x14ac:dyDescent="0.25">
      <c r="A2415" s="74">
        <v>2398</v>
      </c>
      <c r="B2415" s="74" t="s">
        <v>84</v>
      </c>
      <c r="C2415" s="43">
        <v>150726</v>
      </c>
      <c r="D2415" s="529"/>
      <c r="E2415" s="60"/>
      <c r="F2415" s="414" t="s">
        <v>5795</v>
      </c>
      <c r="G2415" s="87">
        <v>42804</v>
      </c>
      <c r="H2415" s="55">
        <v>42804</v>
      </c>
      <c r="I2415" s="137">
        <f>1.18162*J2415</f>
        <v>41.356699999999996</v>
      </c>
      <c r="J2415" s="208">
        <v>35</v>
      </c>
      <c r="K2415" s="98"/>
      <c r="L2415" s="43" t="s">
        <v>727</v>
      </c>
      <c r="M2415" s="59">
        <v>42840</v>
      </c>
      <c r="N2415" s="44">
        <v>42857</v>
      </c>
      <c r="O2415" s="313" t="s">
        <v>6301</v>
      </c>
      <c r="P2415" s="43"/>
      <c r="Q2415" s="49"/>
      <c r="R2415" s="49"/>
      <c r="S2415" s="43"/>
      <c r="T2415" s="43" t="s">
        <v>1</v>
      </c>
    </row>
    <row r="2416" spans="1:21" ht="15" hidden="1" customHeight="1" x14ac:dyDescent="0.25">
      <c r="A2416" s="74">
        <v>2399</v>
      </c>
      <c r="B2416" s="74" t="s">
        <v>5227</v>
      </c>
      <c r="C2416" s="43" t="s">
        <v>5796</v>
      </c>
      <c r="D2416" s="529"/>
      <c r="E2416" s="60"/>
      <c r="F2416" s="43" t="s">
        <v>6098</v>
      </c>
      <c r="G2416" s="87">
        <v>42795</v>
      </c>
      <c r="H2416" s="55">
        <v>42795</v>
      </c>
      <c r="I2416" s="68">
        <v>67.55</v>
      </c>
      <c r="J2416" s="204">
        <v>81.05</v>
      </c>
      <c r="K2416" s="98"/>
      <c r="L2416" s="43" t="s">
        <v>5323</v>
      </c>
      <c r="M2416" s="59">
        <v>42800</v>
      </c>
      <c r="N2416" s="55">
        <v>42800</v>
      </c>
      <c r="O2416" s="313" t="s">
        <v>5797</v>
      </c>
      <c r="P2416" s="43"/>
      <c r="Q2416" s="49"/>
      <c r="R2416" s="49"/>
      <c r="S2416" s="43"/>
      <c r="T2416" s="43"/>
    </row>
    <row r="2417" spans="1:21" ht="15" hidden="1" customHeight="1" x14ac:dyDescent="0.25">
      <c r="A2417" s="74">
        <v>2400</v>
      </c>
      <c r="B2417" s="74" t="s">
        <v>180</v>
      </c>
      <c r="C2417" s="43">
        <v>46723355</v>
      </c>
      <c r="D2417" s="529"/>
      <c r="E2417" s="60"/>
      <c r="F2417" s="43" t="s">
        <v>5798</v>
      </c>
      <c r="G2417" s="87">
        <v>42801</v>
      </c>
      <c r="H2417" s="55">
        <v>42801</v>
      </c>
      <c r="I2417" s="68">
        <v>286.58999999999997</v>
      </c>
      <c r="J2417" s="204">
        <v>290.92</v>
      </c>
      <c r="K2417" s="98"/>
      <c r="L2417" s="43" t="s">
        <v>5323</v>
      </c>
      <c r="M2417" s="59">
        <v>42811</v>
      </c>
      <c r="N2417" s="55">
        <v>42811</v>
      </c>
      <c r="O2417" s="313" t="s">
        <v>5799</v>
      </c>
      <c r="P2417" s="43"/>
      <c r="Q2417" s="49"/>
      <c r="R2417" s="49"/>
      <c r="S2417" s="43"/>
      <c r="T2417" s="43"/>
    </row>
    <row r="2418" spans="1:21" ht="30" hidden="1" customHeight="1" x14ac:dyDescent="0.25">
      <c r="A2418" s="74">
        <v>2401</v>
      </c>
      <c r="B2418" s="74" t="s">
        <v>5592</v>
      </c>
      <c r="C2418" s="43">
        <v>6063</v>
      </c>
      <c r="D2418" s="529"/>
      <c r="E2418" s="60"/>
      <c r="F2418" s="43" t="s">
        <v>6242</v>
      </c>
      <c r="G2418" s="87">
        <v>42803</v>
      </c>
      <c r="H2418" s="55">
        <v>42803</v>
      </c>
      <c r="I2418" s="68">
        <v>15540</v>
      </c>
      <c r="J2418" s="204">
        <v>18648</v>
      </c>
      <c r="K2418" s="98"/>
      <c r="L2418" s="43" t="s">
        <v>727</v>
      </c>
      <c r="M2418" s="59">
        <v>42840</v>
      </c>
      <c r="N2418" s="55">
        <v>42887</v>
      </c>
      <c r="O2418" s="313" t="s">
        <v>5800</v>
      </c>
      <c r="P2418" s="43"/>
      <c r="Q2418" s="49"/>
      <c r="R2418" s="49"/>
      <c r="S2418" s="43"/>
      <c r="T2418" s="43"/>
      <c r="U2418" s="66" t="s">
        <v>1</v>
      </c>
    </row>
    <row r="2419" spans="1:21" ht="15" hidden="1" customHeight="1" x14ac:dyDescent="0.25">
      <c r="A2419" s="74">
        <v>2402</v>
      </c>
      <c r="B2419" s="74" t="s">
        <v>4964</v>
      </c>
      <c r="C2419" s="43" t="s">
        <v>6300</v>
      </c>
      <c r="D2419" s="529"/>
      <c r="E2419" s="60"/>
      <c r="F2419" s="43" t="s">
        <v>5801</v>
      </c>
      <c r="G2419" s="87">
        <v>42802</v>
      </c>
      <c r="H2419" s="55">
        <v>42802</v>
      </c>
      <c r="I2419" s="68">
        <v>600</v>
      </c>
      <c r="J2419" s="204">
        <v>600</v>
      </c>
      <c r="K2419" s="98"/>
      <c r="L2419" s="43" t="s">
        <v>727</v>
      </c>
      <c r="M2419" s="59">
        <v>42840</v>
      </c>
      <c r="N2419" s="55">
        <v>42857</v>
      </c>
      <c r="O2419" s="313" t="s">
        <v>5802</v>
      </c>
      <c r="P2419" s="43"/>
      <c r="Q2419" s="49"/>
      <c r="R2419" s="49"/>
      <c r="S2419" s="43"/>
      <c r="T2419" s="43" t="s">
        <v>1</v>
      </c>
    </row>
    <row r="2420" spans="1:21" ht="30" hidden="1" customHeight="1" x14ac:dyDescent="0.25">
      <c r="A2420" s="74">
        <v>2403</v>
      </c>
      <c r="B2420" s="74" t="s">
        <v>5592</v>
      </c>
      <c r="C2420" s="43">
        <v>6054</v>
      </c>
      <c r="D2420" s="529"/>
      <c r="E2420" s="60"/>
      <c r="F2420" s="43" t="s">
        <v>6232</v>
      </c>
      <c r="G2420" s="87">
        <v>42794</v>
      </c>
      <c r="H2420" s="55">
        <v>42794</v>
      </c>
      <c r="I2420" s="68">
        <v>3512</v>
      </c>
      <c r="J2420" s="204">
        <v>4214.3999999999996</v>
      </c>
      <c r="K2420" s="98"/>
      <c r="L2420" s="43" t="s">
        <v>727</v>
      </c>
      <c r="M2420" s="59">
        <v>42855</v>
      </c>
      <c r="N2420" s="55">
        <v>42887</v>
      </c>
      <c r="O2420" s="313" t="s">
        <v>5803</v>
      </c>
      <c r="P2420" s="43"/>
      <c r="Q2420" s="49"/>
      <c r="R2420" s="49"/>
      <c r="S2420" s="43"/>
      <c r="T2420" s="43"/>
      <c r="U2420" s="66" t="s">
        <v>1</v>
      </c>
    </row>
    <row r="2421" spans="1:21" ht="15" hidden="1" customHeight="1" x14ac:dyDescent="0.25">
      <c r="A2421" s="74">
        <v>2404</v>
      </c>
      <c r="B2421" s="74" t="s">
        <v>3676</v>
      </c>
      <c r="C2421" s="529" t="s">
        <v>5804</v>
      </c>
      <c r="D2421" s="529"/>
      <c r="E2421" s="60"/>
      <c r="F2421" s="43" t="s">
        <v>5805</v>
      </c>
      <c r="G2421" s="87">
        <v>42801</v>
      </c>
      <c r="H2421" s="55">
        <v>42801</v>
      </c>
      <c r="I2421" s="68">
        <v>270</v>
      </c>
      <c r="J2421" s="204">
        <v>270</v>
      </c>
      <c r="K2421" s="98"/>
      <c r="L2421" s="43" t="s">
        <v>727</v>
      </c>
      <c r="M2421" s="59" t="s">
        <v>1241</v>
      </c>
      <c r="N2421" s="55">
        <v>42849</v>
      </c>
      <c r="O2421" s="313" t="s">
        <v>5806</v>
      </c>
      <c r="P2421" s="43"/>
      <c r="Q2421" s="49"/>
      <c r="R2421" s="49"/>
      <c r="S2421" s="43"/>
      <c r="T2421" s="43" t="s">
        <v>1</v>
      </c>
    </row>
    <row r="2422" spans="1:21" ht="30" hidden="1" customHeight="1" x14ac:dyDescent="0.25">
      <c r="A2422" s="74">
        <v>2405</v>
      </c>
      <c r="B2422" s="74" t="s">
        <v>4451</v>
      </c>
      <c r="C2422" s="43" t="s">
        <v>5807</v>
      </c>
      <c r="D2422" s="529"/>
      <c r="E2422" s="60"/>
      <c r="F2422" s="43" t="s">
        <v>5808</v>
      </c>
      <c r="G2422" s="87">
        <v>42795</v>
      </c>
      <c r="H2422" s="55">
        <v>42795</v>
      </c>
      <c r="I2422" s="68">
        <v>0</v>
      </c>
      <c r="J2422" s="204">
        <v>0</v>
      </c>
      <c r="K2422" s="98"/>
      <c r="L2422" s="43" t="s">
        <v>3391</v>
      </c>
      <c r="M2422" s="59" t="s">
        <v>3391</v>
      </c>
      <c r="N2422" s="55" t="s">
        <v>3391</v>
      </c>
      <c r="O2422" s="313" t="s">
        <v>5578</v>
      </c>
      <c r="P2422" s="43"/>
      <c r="Q2422" s="49"/>
      <c r="R2422" s="49"/>
      <c r="S2422" s="43"/>
      <c r="T2422" s="43"/>
    </row>
    <row r="2423" spans="1:21" ht="30" hidden="1" customHeight="1" x14ac:dyDescent="0.25">
      <c r="A2423" s="74">
        <v>2406</v>
      </c>
      <c r="B2423" s="74" t="s">
        <v>4429</v>
      </c>
      <c r="C2423" s="43">
        <v>75400413</v>
      </c>
      <c r="D2423" s="529"/>
      <c r="E2423" s="60"/>
      <c r="F2423" s="43" t="s">
        <v>5809</v>
      </c>
      <c r="G2423" s="87">
        <v>42794</v>
      </c>
      <c r="H2423" s="55">
        <v>42794</v>
      </c>
      <c r="I2423" s="68">
        <v>10352.280000000001</v>
      </c>
      <c r="J2423" s="204">
        <v>12422.74</v>
      </c>
      <c r="K2423" s="98"/>
      <c r="L2423" s="43" t="s">
        <v>727</v>
      </c>
      <c r="M2423" s="59">
        <v>42840</v>
      </c>
      <c r="N2423" s="55">
        <v>42857</v>
      </c>
      <c r="O2423" s="313" t="s">
        <v>5810</v>
      </c>
      <c r="P2423" s="43"/>
      <c r="Q2423" s="49"/>
      <c r="R2423" s="49"/>
      <c r="S2423" s="43"/>
      <c r="T2423" s="43" t="s">
        <v>1</v>
      </c>
    </row>
    <row r="2424" spans="1:21" ht="15" hidden="1" customHeight="1" x14ac:dyDescent="0.25">
      <c r="A2424" s="74">
        <v>2407</v>
      </c>
      <c r="B2424" s="74" t="s">
        <v>5592</v>
      </c>
      <c r="C2424" s="43">
        <v>6046</v>
      </c>
      <c r="D2424" s="529"/>
      <c r="E2424" s="60"/>
      <c r="F2424" s="43" t="s">
        <v>6212</v>
      </c>
      <c r="G2424" s="87">
        <v>42794</v>
      </c>
      <c r="H2424" s="55">
        <v>42794</v>
      </c>
      <c r="I2424" s="68">
        <v>16675</v>
      </c>
      <c r="J2424" s="204">
        <v>20010</v>
      </c>
      <c r="K2424" s="98"/>
      <c r="L2424" s="43" t="s">
        <v>727</v>
      </c>
      <c r="M2424" s="59">
        <v>42855</v>
      </c>
      <c r="N2424" s="55">
        <v>42887</v>
      </c>
      <c r="O2424" s="313" t="s">
        <v>5811</v>
      </c>
      <c r="P2424" s="43"/>
      <c r="Q2424" s="49"/>
      <c r="R2424" s="49"/>
      <c r="S2424" s="43"/>
      <c r="T2424" s="43"/>
      <c r="U2424" s="66" t="s">
        <v>1</v>
      </c>
    </row>
    <row r="2425" spans="1:21" ht="30" hidden="1" customHeight="1" x14ac:dyDescent="0.25">
      <c r="A2425" s="74">
        <v>2408</v>
      </c>
      <c r="B2425" s="74" t="s">
        <v>5592</v>
      </c>
      <c r="C2425" s="43">
        <v>6047</v>
      </c>
      <c r="D2425" s="529"/>
      <c r="E2425" s="60"/>
      <c r="F2425" s="43" t="s">
        <v>6228</v>
      </c>
      <c r="G2425" s="87">
        <v>42794</v>
      </c>
      <c r="H2425" s="55">
        <v>42794</v>
      </c>
      <c r="I2425" s="68">
        <v>13494</v>
      </c>
      <c r="J2425" s="204">
        <v>16192.8</v>
      </c>
      <c r="K2425" s="98"/>
      <c r="L2425" s="43" t="s">
        <v>727</v>
      </c>
      <c r="M2425" s="59">
        <v>42855</v>
      </c>
      <c r="N2425" s="55">
        <v>42887</v>
      </c>
      <c r="O2425" s="313" t="s">
        <v>5812</v>
      </c>
      <c r="P2425" s="43"/>
      <c r="Q2425" s="49"/>
      <c r="R2425" s="49"/>
      <c r="S2425" s="43"/>
      <c r="T2425" s="43"/>
      <c r="U2425" s="66" t="s">
        <v>1</v>
      </c>
    </row>
    <row r="2426" spans="1:21" ht="30" hidden="1" customHeight="1" x14ac:dyDescent="0.25">
      <c r="A2426" s="74">
        <v>2409</v>
      </c>
      <c r="B2426" s="74" t="s">
        <v>1442</v>
      </c>
      <c r="C2426" s="43">
        <v>170202797</v>
      </c>
      <c r="D2426" s="529"/>
      <c r="E2426" s="60"/>
      <c r="F2426" s="43" t="s">
        <v>5813</v>
      </c>
      <c r="G2426" s="87">
        <v>42794</v>
      </c>
      <c r="H2426" s="55">
        <v>42794</v>
      </c>
      <c r="I2426" s="68">
        <v>17775.759999999998</v>
      </c>
      <c r="J2426" s="204">
        <v>17775.759999999998</v>
      </c>
      <c r="K2426" s="98"/>
      <c r="L2426" s="43" t="s">
        <v>727</v>
      </c>
      <c r="M2426" s="59">
        <v>42855</v>
      </c>
      <c r="N2426" s="55">
        <v>42900</v>
      </c>
      <c r="O2426" s="313" t="s">
        <v>5814</v>
      </c>
      <c r="P2426" s="43"/>
      <c r="Q2426" s="49"/>
      <c r="R2426" s="49"/>
      <c r="S2426" s="43"/>
      <c r="T2426" s="43"/>
      <c r="U2426" s="66" t="s">
        <v>1</v>
      </c>
    </row>
    <row r="2427" spans="1:21" ht="15" hidden="1" customHeight="1" x14ac:dyDescent="0.25">
      <c r="A2427" s="74">
        <v>2410</v>
      </c>
      <c r="B2427" s="74" t="s">
        <v>4672</v>
      </c>
      <c r="C2427" s="43" t="s">
        <v>5815</v>
      </c>
      <c r="D2427" s="529"/>
      <c r="E2427" s="60"/>
      <c r="F2427" s="43" t="s">
        <v>5816</v>
      </c>
      <c r="G2427" s="87">
        <v>42794</v>
      </c>
      <c r="H2427" s="55">
        <v>42794</v>
      </c>
      <c r="I2427" s="68">
        <v>500</v>
      </c>
      <c r="J2427" s="204">
        <v>500</v>
      </c>
      <c r="K2427" s="98"/>
      <c r="L2427" s="43" t="s">
        <v>727</v>
      </c>
      <c r="M2427" s="59">
        <v>42809</v>
      </c>
      <c r="N2427" s="55">
        <v>42829</v>
      </c>
      <c r="O2427" s="313" t="s">
        <v>5817</v>
      </c>
      <c r="P2427" s="43"/>
      <c r="Q2427" s="49"/>
      <c r="R2427" s="49"/>
      <c r="S2427" s="43"/>
      <c r="T2427" s="43" t="s">
        <v>1</v>
      </c>
    </row>
    <row r="2428" spans="1:21" ht="15" hidden="1" customHeight="1" x14ac:dyDescent="0.25">
      <c r="A2428" s="74">
        <v>2411</v>
      </c>
      <c r="B2428" s="74" t="s">
        <v>4672</v>
      </c>
      <c r="C2428" s="43" t="s">
        <v>5818</v>
      </c>
      <c r="D2428" s="529"/>
      <c r="E2428" s="60"/>
      <c r="F2428" s="43" t="s">
        <v>5819</v>
      </c>
      <c r="G2428" s="87">
        <v>42794</v>
      </c>
      <c r="H2428" s="55">
        <v>42794</v>
      </c>
      <c r="I2428" s="68">
        <v>195</v>
      </c>
      <c r="J2428" s="204">
        <v>195</v>
      </c>
      <c r="K2428" s="98"/>
      <c r="L2428" s="43" t="s">
        <v>727</v>
      </c>
      <c r="M2428" s="59">
        <v>42809</v>
      </c>
      <c r="N2428" s="55">
        <v>42829</v>
      </c>
      <c r="O2428" s="313" t="s">
        <v>5820</v>
      </c>
      <c r="P2428" s="43"/>
      <c r="Q2428" s="49"/>
      <c r="R2428" s="49"/>
      <c r="S2428" s="43"/>
      <c r="T2428" s="43" t="s">
        <v>1</v>
      </c>
    </row>
    <row r="2429" spans="1:21" ht="30" hidden="1" customHeight="1" x14ac:dyDescent="0.25">
      <c r="A2429" s="74">
        <v>2412</v>
      </c>
      <c r="B2429" s="74" t="s">
        <v>1501</v>
      </c>
      <c r="C2429" s="43" t="s">
        <v>5821</v>
      </c>
      <c r="D2429" s="529"/>
      <c r="E2429" s="60"/>
      <c r="F2429" s="43" t="s">
        <v>5822</v>
      </c>
      <c r="G2429" s="87">
        <v>42796</v>
      </c>
      <c r="H2429" s="55">
        <v>42796</v>
      </c>
      <c r="I2429" s="68">
        <v>33.049999999999997</v>
      </c>
      <c r="J2429" s="204">
        <v>33.049999999999997</v>
      </c>
      <c r="K2429" s="98"/>
      <c r="L2429" s="43" t="s">
        <v>5323</v>
      </c>
      <c r="M2429" s="59">
        <v>42809</v>
      </c>
      <c r="N2429" s="55">
        <v>42809</v>
      </c>
      <c r="O2429" s="313" t="s">
        <v>5823</v>
      </c>
      <c r="P2429" s="43"/>
      <c r="Q2429" s="49"/>
      <c r="R2429" s="49"/>
      <c r="S2429" s="43"/>
      <c r="T2429" s="43"/>
    </row>
    <row r="2430" spans="1:21" ht="15" hidden="1" customHeight="1" x14ac:dyDescent="0.25">
      <c r="A2430" s="74">
        <v>2413</v>
      </c>
      <c r="B2430" s="74" t="s">
        <v>67</v>
      </c>
      <c r="C2430" s="43">
        <v>7000131699</v>
      </c>
      <c r="D2430" s="529" t="s">
        <v>5824</v>
      </c>
      <c r="E2430" s="60"/>
      <c r="F2430" s="43" t="s">
        <v>5825</v>
      </c>
      <c r="G2430" s="87">
        <v>42800</v>
      </c>
      <c r="H2430" s="55">
        <v>42800</v>
      </c>
      <c r="I2430" s="68">
        <v>376.6</v>
      </c>
      <c r="J2430" s="204">
        <v>451.92</v>
      </c>
      <c r="K2430" s="98"/>
      <c r="L2430" s="43" t="s">
        <v>727</v>
      </c>
      <c r="M2430" s="59">
        <v>42855</v>
      </c>
      <c r="N2430" s="55">
        <v>42857</v>
      </c>
      <c r="O2430" s="313" t="s">
        <v>5826</v>
      </c>
      <c r="P2430" s="43"/>
      <c r="Q2430" s="49"/>
      <c r="R2430" s="49"/>
      <c r="S2430" s="43"/>
      <c r="T2430" s="43" t="s">
        <v>1</v>
      </c>
    </row>
    <row r="2431" spans="1:21" ht="15" hidden="1" customHeight="1" x14ac:dyDescent="0.25">
      <c r="A2431" s="74">
        <v>2414</v>
      </c>
      <c r="B2431" s="74" t="s">
        <v>260</v>
      </c>
      <c r="C2431" s="43">
        <v>1097</v>
      </c>
      <c r="D2431" s="529"/>
      <c r="E2431" s="60"/>
      <c r="F2431" s="43" t="s">
        <v>5827</v>
      </c>
      <c r="G2431" s="87">
        <v>42794</v>
      </c>
      <c r="H2431" s="55">
        <v>42794</v>
      </c>
      <c r="I2431" s="137">
        <f>1.19146*J2431</f>
        <v>1108.0578</v>
      </c>
      <c r="J2431" s="208">
        <v>930</v>
      </c>
      <c r="K2431" s="98"/>
      <c r="L2431" s="43" t="s">
        <v>727</v>
      </c>
      <c r="M2431" s="59">
        <v>42809</v>
      </c>
      <c r="N2431" s="55">
        <v>42817</v>
      </c>
      <c r="O2431" s="313" t="s">
        <v>5828</v>
      </c>
      <c r="P2431" s="43"/>
      <c r="Q2431" s="49"/>
      <c r="R2431" s="49"/>
      <c r="S2431" s="43"/>
      <c r="T2431" s="43" t="s">
        <v>1</v>
      </c>
    </row>
    <row r="2432" spans="1:21" ht="30" hidden="1" customHeight="1" x14ac:dyDescent="0.25">
      <c r="A2432" s="465">
        <v>2415</v>
      </c>
      <c r="B2432" s="465" t="s">
        <v>4829</v>
      </c>
      <c r="C2432" s="455" t="s">
        <v>5829</v>
      </c>
      <c r="D2432" s="558"/>
      <c r="E2432" s="456"/>
      <c r="F2432" s="455" t="s">
        <v>5854</v>
      </c>
      <c r="G2432" s="482">
        <v>42800</v>
      </c>
      <c r="H2432" s="457">
        <v>42800</v>
      </c>
      <c r="I2432" s="487">
        <f>3.96+172.36</f>
        <v>176.32000000000002</v>
      </c>
      <c r="J2432" s="488">
        <f>3.96+189.6</f>
        <v>193.56</v>
      </c>
      <c r="K2432" s="576"/>
      <c r="L2432" s="455" t="s">
        <v>727</v>
      </c>
      <c r="M2432" s="458">
        <v>42809</v>
      </c>
      <c r="N2432" s="457">
        <v>42816</v>
      </c>
      <c r="O2432" s="459" t="s">
        <v>5830</v>
      </c>
      <c r="P2432" s="455"/>
      <c r="Q2432" s="629"/>
      <c r="R2432" s="629"/>
      <c r="S2432" s="455"/>
      <c r="T2432" s="455" t="s">
        <v>1</v>
      </c>
    </row>
    <row r="2433" spans="1:21" ht="30" hidden="1" customHeight="1" x14ac:dyDescent="0.25">
      <c r="A2433" s="74">
        <v>2416</v>
      </c>
      <c r="B2433" s="74" t="s">
        <v>5831</v>
      </c>
      <c r="C2433" s="43" t="s">
        <v>5832</v>
      </c>
      <c r="D2433" s="529"/>
      <c r="E2433" s="60"/>
      <c r="F2433" s="43" t="s">
        <v>5833</v>
      </c>
      <c r="G2433" s="87">
        <v>42735</v>
      </c>
      <c r="H2433" s="55">
        <v>42735</v>
      </c>
      <c r="I2433" s="68">
        <v>374.4</v>
      </c>
      <c r="J2433" s="204">
        <v>449.28</v>
      </c>
      <c r="K2433" s="98"/>
      <c r="L2433" s="43" t="s">
        <v>727</v>
      </c>
      <c r="M2433" s="59">
        <v>42794</v>
      </c>
      <c r="N2433" s="55">
        <v>42817</v>
      </c>
      <c r="O2433" s="313" t="s">
        <v>5834</v>
      </c>
      <c r="P2433" s="43"/>
      <c r="Q2433" s="49"/>
      <c r="R2433" s="49"/>
      <c r="S2433" s="43"/>
      <c r="T2433" s="43"/>
    </row>
    <row r="2434" spans="1:21" ht="45" hidden="1" customHeight="1" x14ac:dyDescent="0.25">
      <c r="A2434" s="74">
        <v>2417</v>
      </c>
      <c r="B2434" s="74" t="s">
        <v>59</v>
      </c>
      <c r="C2434" s="43">
        <v>5810336065</v>
      </c>
      <c r="D2434" s="529" t="s">
        <v>5835</v>
      </c>
      <c r="E2434" s="60"/>
      <c r="F2434" s="43" t="s">
        <v>5836</v>
      </c>
      <c r="G2434" s="87">
        <v>42794</v>
      </c>
      <c r="H2434" s="55">
        <v>42794</v>
      </c>
      <c r="I2434" s="68">
        <v>287.13</v>
      </c>
      <c r="J2434" s="204">
        <v>344.56</v>
      </c>
      <c r="K2434" s="98"/>
      <c r="L2434" s="43" t="s">
        <v>727</v>
      </c>
      <c r="M2434" s="59">
        <v>42825</v>
      </c>
      <c r="N2434" s="55">
        <v>42825</v>
      </c>
      <c r="O2434" s="313" t="s">
        <v>5837</v>
      </c>
      <c r="P2434" s="43"/>
      <c r="Q2434" s="49"/>
      <c r="R2434" s="49"/>
      <c r="S2434" s="43"/>
      <c r="T2434" s="43"/>
    </row>
    <row r="2435" spans="1:21" ht="30" hidden="1" customHeight="1" x14ac:dyDescent="0.25">
      <c r="A2435" s="74">
        <v>2418</v>
      </c>
      <c r="B2435" s="74" t="s">
        <v>4953</v>
      </c>
      <c r="C2435" s="43" t="s">
        <v>5838</v>
      </c>
      <c r="D2435" s="529"/>
      <c r="E2435" s="60"/>
      <c r="F2435" s="43" t="s">
        <v>5839</v>
      </c>
      <c r="G2435" s="87">
        <v>42795</v>
      </c>
      <c r="H2435" s="55">
        <v>42795</v>
      </c>
      <c r="I2435" s="68">
        <v>584.69000000000005</v>
      </c>
      <c r="J2435" s="204">
        <v>674.87</v>
      </c>
      <c r="K2435" s="98"/>
      <c r="L2435" s="43" t="s">
        <v>5323</v>
      </c>
      <c r="M2435" s="59">
        <v>42795</v>
      </c>
      <c r="N2435" s="55">
        <v>42795</v>
      </c>
      <c r="O2435" s="313" t="s">
        <v>5840</v>
      </c>
      <c r="P2435" s="43"/>
      <c r="Q2435" s="49"/>
      <c r="R2435" s="49"/>
      <c r="S2435" s="43"/>
      <c r="T2435" s="43"/>
    </row>
    <row r="2436" spans="1:21" ht="30" hidden="1" customHeight="1" x14ac:dyDescent="0.25">
      <c r="A2436" s="74">
        <v>2419</v>
      </c>
      <c r="B2436" s="74" t="s">
        <v>2267</v>
      </c>
      <c r="C2436" s="43">
        <v>102158</v>
      </c>
      <c r="D2436" s="529"/>
      <c r="E2436" s="60"/>
      <c r="F2436" s="43" t="s">
        <v>5841</v>
      </c>
      <c r="G2436" s="87">
        <v>42794</v>
      </c>
      <c r="H2436" s="55">
        <v>42794</v>
      </c>
      <c r="I2436" s="68">
        <v>281.77999999999997</v>
      </c>
      <c r="J2436" s="204">
        <v>338.14</v>
      </c>
      <c r="K2436" s="98"/>
      <c r="L2436" s="43" t="s">
        <v>727</v>
      </c>
      <c r="M2436" s="59">
        <v>42825</v>
      </c>
      <c r="N2436" s="55">
        <v>42839</v>
      </c>
      <c r="O2436" s="313" t="s">
        <v>5842</v>
      </c>
      <c r="P2436" s="43"/>
      <c r="Q2436" s="49"/>
      <c r="R2436" s="49"/>
      <c r="S2436" s="43"/>
      <c r="T2436" s="43" t="s">
        <v>1</v>
      </c>
    </row>
    <row r="2437" spans="1:21" ht="15" hidden="1" customHeight="1" x14ac:dyDescent="0.25">
      <c r="A2437" s="74">
        <v>2420</v>
      </c>
      <c r="B2437" s="74" t="s">
        <v>3361</v>
      </c>
      <c r="C2437" s="43" t="s">
        <v>5843</v>
      </c>
      <c r="D2437" s="529"/>
      <c r="E2437" s="60"/>
      <c r="F2437" s="43" t="s">
        <v>5844</v>
      </c>
      <c r="G2437" s="87">
        <v>42793</v>
      </c>
      <c r="H2437" s="55">
        <v>42793</v>
      </c>
      <c r="I2437" s="68">
        <v>23.15</v>
      </c>
      <c r="J2437" s="204">
        <v>27.78</v>
      </c>
      <c r="K2437" s="98"/>
      <c r="L2437" s="43" t="s">
        <v>5323</v>
      </c>
      <c r="M2437" s="59">
        <v>42802</v>
      </c>
      <c r="N2437" s="55">
        <v>42802</v>
      </c>
      <c r="O2437" s="313" t="s">
        <v>5845</v>
      </c>
      <c r="P2437" s="43"/>
      <c r="Q2437" s="49"/>
      <c r="R2437" s="49"/>
      <c r="S2437" s="43"/>
      <c r="T2437" s="43"/>
    </row>
    <row r="2438" spans="1:21" ht="15" hidden="1" customHeight="1" x14ac:dyDescent="0.25">
      <c r="A2438" s="74">
        <v>2421</v>
      </c>
      <c r="B2438" s="74" t="s">
        <v>36</v>
      </c>
      <c r="C2438" s="43" t="s">
        <v>5846</v>
      </c>
      <c r="D2438" s="529"/>
      <c r="E2438" s="60"/>
      <c r="F2438" s="43" t="s">
        <v>5848</v>
      </c>
      <c r="G2438" s="87">
        <v>42795</v>
      </c>
      <c r="H2438" s="55">
        <v>42795</v>
      </c>
      <c r="I2438" s="68">
        <v>67.349999999999994</v>
      </c>
      <c r="J2438" s="204">
        <v>80.819999999999993</v>
      </c>
      <c r="K2438" s="98"/>
      <c r="L2438" s="43" t="s">
        <v>5323</v>
      </c>
      <c r="M2438" s="59">
        <v>42795</v>
      </c>
      <c r="N2438" s="55">
        <v>42795</v>
      </c>
      <c r="O2438" s="313" t="s">
        <v>5849</v>
      </c>
      <c r="P2438" s="43"/>
      <c r="Q2438" s="49"/>
      <c r="R2438" s="49"/>
      <c r="S2438" s="43"/>
      <c r="T2438" s="43"/>
    </row>
    <row r="2439" spans="1:21" ht="30" hidden="1" customHeight="1" x14ac:dyDescent="0.25">
      <c r="A2439" s="74">
        <v>2422</v>
      </c>
      <c r="B2439" s="74" t="s">
        <v>416</v>
      </c>
      <c r="C2439" s="43" t="s">
        <v>5856</v>
      </c>
      <c r="D2439" s="529"/>
      <c r="E2439" s="60"/>
      <c r="F2439" s="43" t="s">
        <v>5857</v>
      </c>
      <c r="G2439" s="87">
        <v>42810</v>
      </c>
      <c r="H2439" s="55">
        <v>42810</v>
      </c>
      <c r="I2439" s="68">
        <v>1155</v>
      </c>
      <c r="J2439" s="204">
        <v>1386</v>
      </c>
      <c r="K2439" s="98"/>
      <c r="L2439" s="43" t="s">
        <v>727</v>
      </c>
      <c r="M2439" s="59" t="s">
        <v>25</v>
      </c>
      <c r="N2439" s="55">
        <v>42817</v>
      </c>
      <c r="O2439" s="313" t="s">
        <v>5858</v>
      </c>
      <c r="P2439" s="43"/>
      <c r="Q2439" s="49"/>
      <c r="R2439" s="49"/>
      <c r="S2439" s="43"/>
      <c r="T2439" s="43"/>
    </row>
    <row r="2440" spans="1:21" ht="15" hidden="1" customHeight="1" x14ac:dyDescent="0.25">
      <c r="A2440" s="74">
        <v>2423</v>
      </c>
      <c r="B2440" s="74" t="s">
        <v>4060</v>
      </c>
      <c r="C2440" s="43" t="s">
        <v>5859</v>
      </c>
      <c r="D2440" s="529"/>
      <c r="E2440" s="60"/>
      <c r="F2440" s="43" t="s">
        <v>5860</v>
      </c>
      <c r="G2440" s="87">
        <v>42811</v>
      </c>
      <c r="H2440" s="55">
        <v>42811</v>
      </c>
      <c r="I2440" s="68">
        <f>+J2440-261.6</f>
        <v>550</v>
      </c>
      <c r="J2440" s="204">
        <v>811.6</v>
      </c>
      <c r="K2440" s="98"/>
      <c r="L2440" s="43" t="s">
        <v>727</v>
      </c>
      <c r="M2440" s="59" t="s">
        <v>25</v>
      </c>
      <c r="N2440" s="55">
        <v>42817</v>
      </c>
      <c r="O2440" s="313" t="s">
        <v>5861</v>
      </c>
      <c r="P2440" s="43"/>
      <c r="Q2440" s="49"/>
      <c r="R2440" s="49"/>
      <c r="S2440" s="43"/>
      <c r="T2440" s="43"/>
    </row>
    <row r="2441" spans="1:21" ht="30" hidden="1" customHeight="1" x14ac:dyDescent="0.25">
      <c r="A2441" s="74">
        <v>2424</v>
      </c>
      <c r="B2441" s="74" t="s">
        <v>5863</v>
      </c>
      <c r="C2441" s="43" t="s">
        <v>5864</v>
      </c>
      <c r="D2441" s="529"/>
      <c r="E2441" s="60"/>
      <c r="F2441" s="43" t="s">
        <v>5865</v>
      </c>
      <c r="G2441" s="87">
        <v>42794</v>
      </c>
      <c r="H2441" s="55">
        <v>42794</v>
      </c>
      <c r="I2441" s="68">
        <v>1500</v>
      </c>
      <c r="J2441" s="204">
        <v>1800</v>
      </c>
      <c r="K2441" s="98"/>
      <c r="L2441" s="43" t="s">
        <v>727</v>
      </c>
      <c r="M2441" s="59">
        <v>42855</v>
      </c>
      <c r="N2441" s="55">
        <v>42870</v>
      </c>
      <c r="O2441" s="313" t="s">
        <v>5866</v>
      </c>
      <c r="P2441" s="43"/>
      <c r="Q2441" s="49"/>
      <c r="R2441" s="49"/>
      <c r="S2441" s="43"/>
      <c r="T2441" s="43" t="s">
        <v>1</v>
      </c>
    </row>
    <row r="2442" spans="1:21" ht="15" hidden="1" customHeight="1" x14ac:dyDescent="0.25">
      <c r="A2442" s="74">
        <v>2425</v>
      </c>
      <c r="B2442" s="74" t="s">
        <v>1321</v>
      </c>
      <c r="C2442" s="43">
        <v>17</v>
      </c>
      <c r="D2442" s="529"/>
      <c r="E2442" s="60"/>
      <c r="F2442" s="43" t="s">
        <v>5867</v>
      </c>
      <c r="G2442" s="87">
        <v>42810</v>
      </c>
      <c r="H2442" s="55">
        <v>42810</v>
      </c>
      <c r="I2442" s="68">
        <v>810</v>
      </c>
      <c r="J2442" s="204">
        <v>810</v>
      </c>
      <c r="K2442" s="98"/>
      <c r="L2442" s="43" t="s">
        <v>727</v>
      </c>
      <c r="M2442" s="59">
        <v>42825</v>
      </c>
      <c r="N2442" s="55">
        <v>42849</v>
      </c>
      <c r="O2442" s="313" t="s">
        <v>5868</v>
      </c>
      <c r="P2442" s="43"/>
      <c r="Q2442" s="49"/>
      <c r="R2442" s="49"/>
      <c r="S2442" s="43"/>
      <c r="T2442" s="43" t="s">
        <v>1</v>
      </c>
    </row>
    <row r="2443" spans="1:21" ht="15" hidden="1" customHeight="1" x14ac:dyDescent="0.25">
      <c r="A2443" s="74">
        <v>2426</v>
      </c>
      <c r="B2443" s="74" t="s">
        <v>67</v>
      </c>
      <c r="C2443" s="43">
        <v>7000134363</v>
      </c>
      <c r="D2443" s="529" t="s">
        <v>5869</v>
      </c>
      <c r="E2443" s="60"/>
      <c r="F2443" s="43" t="s">
        <v>5870</v>
      </c>
      <c r="G2443" s="87">
        <v>42809</v>
      </c>
      <c r="H2443" s="55">
        <v>42809</v>
      </c>
      <c r="I2443" s="68">
        <v>785.7</v>
      </c>
      <c r="J2443" s="204">
        <v>942.84</v>
      </c>
      <c r="K2443" s="98"/>
      <c r="L2443" s="43" t="s">
        <v>727</v>
      </c>
      <c r="M2443" s="59">
        <v>42855</v>
      </c>
      <c r="N2443" s="55">
        <v>42857</v>
      </c>
      <c r="O2443" s="313" t="s">
        <v>5871</v>
      </c>
      <c r="P2443" s="43"/>
      <c r="Q2443" s="49"/>
      <c r="R2443" s="49"/>
      <c r="S2443" s="43"/>
      <c r="T2443" s="43" t="s">
        <v>1</v>
      </c>
    </row>
    <row r="2444" spans="1:21" ht="30" hidden="1" customHeight="1" x14ac:dyDescent="0.25">
      <c r="A2444" s="74">
        <v>2427</v>
      </c>
      <c r="B2444" s="74" t="s">
        <v>5324</v>
      </c>
      <c r="C2444" s="43">
        <v>17020101</v>
      </c>
      <c r="D2444" s="529"/>
      <c r="E2444" s="60"/>
      <c r="F2444" s="43" t="s">
        <v>5872</v>
      </c>
      <c r="G2444" s="87">
        <v>42794</v>
      </c>
      <c r="H2444" s="55">
        <v>42794</v>
      </c>
      <c r="I2444" s="68">
        <v>2439.54</v>
      </c>
      <c r="J2444" s="204">
        <v>2927.45</v>
      </c>
      <c r="K2444" s="98"/>
      <c r="L2444" s="43" t="s">
        <v>727</v>
      </c>
      <c r="M2444" s="59">
        <v>42825</v>
      </c>
      <c r="N2444" s="55">
        <v>42864</v>
      </c>
      <c r="O2444" s="313" t="s">
        <v>5873</v>
      </c>
      <c r="P2444" s="43"/>
      <c r="Q2444" s="49"/>
      <c r="R2444" s="49"/>
      <c r="S2444" s="43"/>
      <c r="T2444" s="43"/>
      <c r="U2444" s="66" t="s">
        <v>1</v>
      </c>
    </row>
    <row r="2445" spans="1:21" ht="30" hidden="1" customHeight="1" x14ac:dyDescent="0.25">
      <c r="A2445" s="74">
        <v>2428</v>
      </c>
      <c r="B2445" s="74" t="s">
        <v>2267</v>
      </c>
      <c r="C2445" s="43">
        <v>102417</v>
      </c>
      <c r="D2445" s="529"/>
      <c r="E2445" s="60"/>
      <c r="F2445" s="43" t="s">
        <v>5874</v>
      </c>
      <c r="G2445" s="87">
        <v>42807</v>
      </c>
      <c r="H2445" s="55">
        <v>42807</v>
      </c>
      <c r="I2445" s="68">
        <v>425.34</v>
      </c>
      <c r="J2445" s="204">
        <v>510.41</v>
      </c>
      <c r="K2445" s="98"/>
      <c r="L2445" s="43" t="s">
        <v>727</v>
      </c>
      <c r="M2445" s="59">
        <v>42840</v>
      </c>
      <c r="N2445" s="55">
        <v>42872</v>
      </c>
      <c r="O2445" s="313" t="s">
        <v>5875</v>
      </c>
      <c r="P2445" s="43"/>
      <c r="Q2445" s="49"/>
      <c r="R2445" s="49"/>
      <c r="S2445" s="43"/>
      <c r="T2445" s="43" t="s">
        <v>1</v>
      </c>
    </row>
    <row r="2446" spans="1:21" ht="15" hidden="1" customHeight="1" x14ac:dyDescent="0.25">
      <c r="A2446" s="74">
        <v>2429</v>
      </c>
      <c r="B2446" s="74" t="s">
        <v>2337</v>
      </c>
      <c r="C2446" s="43" t="s">
        <v>6068</v>
      </c>
      <c r="D2446" s="529"/>
      <c r="E2446" s="60"/>
      <c r="F2446" s="43" t="s">
        <v>3215</v>
      </c>
      <c r="G2446" s="87">
        <v>42786</v>
      </c>
      <c r="H2446" s="55">
        <v>42786</v>
      </c>
      <c r="I2446" s="68">
        <v>159.6</v>
      </c>
      <c r="J2446" s="204">
        <v>191.52</v>
      </c>
      <c r="K2446" s="98"/>
      <c r="L2446" s="43" t="s">
        <v>727</v>
      </c>
      <c r="M2446" s="59">
        <v>42794</v>
      </c>
      <c r="N2446" s="55">
        <v>42829</v>
      </c>
      <c r="O2446" s="313" t="s">
        <v>5876</v>
      </c>
      <c r="P2446" s="43"/>
      <c r="Q2446" s="49"/>
      <c r="R2446" s="49"/>
      <c r="S2446" s="43"/>
      <c r="T2446" s="43"/>
    </row>
    <row r="2447" spans="1:21" ht="30" hidden="1" customHeight="1" x14ac:dyDescent="0.25">
      <c r="A2447" s="74">
        <v>2430</v>
      </c>
      <c r="B2447" s="74" t="s">
        <v>3648</v>
      </c>
      <c r="C2447" s="43" t="s">
        <v>5877</v>
      </c>
      <c r="D2447" s="529"/>
      <c r="E2447" s="60"/>
      <c r="F2447" s="43" t="s">
        <v>5878</v>
      </c>
      <c r="G2447" s="87">
        <v>42794</v>
      </c>
      <c r="H2447" s="55">
        <v>42794</v>
      </c>
      <c r="I2447" s="68">
        <v>14274</v>
      </c>
      <c r="J2447" s="204">
        <v>14274</v>
      </c>
      <c r="K2447" s="98"/>
      <c r="L2447" s="43" t="s">
        <v>727</v>
      </c>
      <c r="M2447" s="59">
        <v>42825</v>
      </c>
      <c r="N2447" s="55">
        <v>42887</v>
      </c>
      <c r="O2447" s="313" t="s">
        <v>5879</v>
      </c>
      <c r="P2447" s="43"/>
      <c r="Q2447" s="49"/>
      <c r="R2447" s="49"/>
      <c r="S2447" s="43"/>
      <c r="T2447" s="43"/>
      <c r="U2447" s="66" t="s">
        <v>1</v>
      </c>
    </row>
    <row r="2448" spans="1:21" ht="30" hidden="1" customHeight="1" x14ac:dyDescent="0.25">
      <c r="A2448" s="74">
        <v>2431</v>
      </c>
      <c r="B2448" s="74" t="s">
        <v>3726</v>
      </c>
      <c r="C2448" s="43">
        <v>17034</v>
      </c>
      <c r="D2448" s="529"/>
      <c r="E2448" s="60"/>
      <c r="F2448" s="43" t="s">
        <v>5880</v>
      </c>
      <c r="G2448" s="87">
        <v>42794</v>
      </c>
      <c r="H2448" s="55">
        <v>42794</v>
      </c>
      <c r="I2448" s="68">
        <v>15698.65</v>
      </c>
      <c r="J2448" s="204">
        <v>15698.65</v>
      </c>
      <c r="K2448" s="98"/>
      <c r="L2448" s="43" t="s">
        <v>727</v>
      </c>
      <c r="M2448" s="59">
        <v>42855</v>
      </c>
      <c r="N2448" s="55">
        <v>42894</v>
      </c>
      <c r="O2448" s="313" t="s">
        <v>5881</v>
      </c>
      <c r="P2448" s="43"/>
      <c r="Q2448" s="49"/>
      <c r="R2448" s="49"/>
      <c r="S2448" s="43"/>
      <c r="T2448" s="43"/>
      <c r="U2448" s="66" t="s">
        <v>1</v>
      </c>
    </row>
    <row r="2449" spans="1:21" ht="30" hidden="1" customHeight="1" x14ac:dyDescent="0.25">
      <c r="A2449" s="74">
        <v>2432</v>
      </c>
      <c r="B2449" s="74" t="s">
        <v>3726</v>
      </c>
      <c r="C2449" s="43">
        <v>17021</v>
      </c>
      <c r="D2449" s="529"/>
      <c r="E2449" s="60"/>
      <c r="F2449" s="43" t="s">
        <v>5882</v>
      </c>
      <c r="G2449" s="87">
        <v>42794</v>
      </c>
      <c r="H2449" s="55">
        <v>42794</v>
      </c>
      <c r="I2449" s="68">
        <v>2820</v>
      </c>
      <c r="J2449" s="204">
        <v>2820</v>
      </c>
      <c r="K2449" s="98"/>
      <c r="L2449" s="43" t="s">
        <v>727</v>
      </c>
      <c r="M2449" s="59">
        <v>42855</v>
      </c>
      <c r="N2449" s="55">
        <v>42894</v>
      </c>
      <c r="O2449" s="313" t="s">
        <v>5883</v>
      </c>
      <c r="P2449" s="43"/>
      <c r="Q2449" s="49"/>
      <c r="R2449" s="49"/>
      <c r="S2449" s="43"/>
      <c r="T2449" s="43"/>
      <c r="U2449" s="66" t="s">
        <v>1</v>
      </c>
    </row>
    <row r="2450" spans="1:21" ht="30" hidden="1" customHeight="1" x14ac:dyDescent="0.25">
      <c r="A2450" s="74">
        <v>2433</v>
      </c>
      <c r="B2450" s="74" t="s">
        <v>3726</v>
      </c>
      <c r="C2450" s="43">
        <v>17022</v>
      </c>
      <c r="D2450" s="529"/>
      <c r="E2450" s="60"/>
      <c r="F2450" s="43" t="s">
        <v>5886</v>
      </c>
      <c r="G2450" s="87">
        <v>42794</v>
      </c>
      <c r="H2450" s="55">
        <v>42794</v>
      </c>
      <c r="I2450" s="68">
        <v>21280</v>
      </c>
      <c r="J2450" s="204">
        <v>21280</v>
      </c>
      <c r="K2450" s="98"/>
      <c r="L2450" s="43" t="s">
        <v>727</v>
      </c>
      <c r="M2450" s="59">
        <v>42855</v>
      </c>
      <c r="N2450" s="55">
        <v>42894</v>
      </c>
      <c r="O2450" s="313" t="s">
        <v>5887</v>
      </c>
      <c r="P2450" s="43"/>
      <c r="Q2450" s="49"/>
      <c r="R2450" s="49"/>
      <c r="S2450" s="43"/>
      <c r="T2450" s="43"/>
      <c r="U2450" s="66" t="s">
        <v>1</v>
      </c>
    </row>
    <row r="2451" spans="1:21" ht="30" hidden="1" customHeight="1" x14ac:dyDescent="0.25">
      <c r="A2451" s="74">
        <v>2434</v>
      </c>
      <c r="B2451" s="74" t="s">
        <v>3726</v>
      </c>
      <c r="C2451" s="43">
        <v>17023</v>
      </c>
      <c r="D2451" s="529"/>
      <c r="E2451" s="60"/>
      <c r="F2451" s="43" t="s">
        <v>5888</v>
      </c>
      <c r="G2451" s="87">
        <v>42794</v>
      </c>
      <c r="H2451" s="55">
        <v>42794</v>
      </c>
      <c r="I2451" s="68">
        <v>15906</v>
      </c>
      <c r="J2451" s="204">
        <v>15906</v>
      </c>
      <c r="K2451" s="98"/>
      <c r="L2451" s="43" t="s">
        <v>727</v>
      </c>
      <c r="M2451" s="59">
        <v>42855</v>
      </c>
      <c r="N2451" s="55">
        <v>42894</v>
      </c>
      <c r="O2451" s="313" t="s">
        <v>5889</v>
      </c>
      <c r="P2451" s="43"/>
      <c r="Q2451" s="49"/>
      <c r="R2451" s="49"/>
      <c r="S2451" s="43"/>
      <c r="T2451" s="43"/>
      <c r="U2451" s="66" t="s">
        <v>1</v>
      </c>
    </row>
    <row r="2452" spans="1:21" ht="30" hidden="1" customHeight="1" x14ac:dyDescent="0.25">
      <c r="A2452" s="74">
        <v>2435</v>
      </c>
      <c r="B2452" s="74" t="s">
        <v>3726</v>
      </c>
      <c r="C2452" s="43">
        <v>17024</v>
      </c>
      <c r="D2452" s="529"/>
      <c r="E2452" s="60"/>
      <c r="F2452" s="43" t="s">
        <v>5890</v>
      </c>
      <c r="G2452" s="87">
        <v>42794</v>
      </c>
      <c r="H2452" s="55">
        <v>42794</v>
      </c>
      <c r="I2452" s="68">
        <v>1542</v>
      </c>
      <c r="J2452" s="204">
        <v>1542</v>
      </c>
      <c r="K2452" s="98"/>
      <c r="L2452" s="43" t="s">
        <v>727</v>
      </c>
      <c r="M2452" s="59">
        <v>42855</v>
      </c>
      <c r="N2452" s="55">
        <v>42894</v>
      </c>
      <c r="O2452" s="313" t="s">
        <v>5891</v>
      </c>
      <c r="P2452" s="43"/>
      <c r="Q2452" s="49"/>
      <c r="R2452" s="49"/>
      <c r="S2452" s="43"/>
      <c r="T2452" s="43"/>
      <c r="U2452" s="66" t="s">
        <v>1</v>
      </c>
    </row>
    <row r="2453" spans="1:21" s="69" customFormat="1" ht="30" hidden="1" customHeight="1" x14ac:dyDescent="0.25">
      <c r="A2453" s="74">
        <v>2436</v>
      </c>
      <c r="B2453" s="74" t="s">
        <v>144</v>
      </c>
      <c r="C2453" s="43" t="s">
        <v>6093</v>
      </c>
      <c r="D2453" s="529"/>
      <c r="E2453" s="60"/>
      <c r="F2453" s="43" t="s">
        <v>5893</v>
      </c>
      <c r="G2453" s="87">
        <v>42818</v>
      </c>
      <c r="H2453" s="55">
        <v>42818</v>
      </c>
      <c r="I2453" s="68">
        <v>1470</v>
      </c>
      <c r="J2453" s="204">
        <v>1470</v>
      </c>
      <c r="K2453" s="98"/>
      <c r="L2453" s="43" t="s">
        <v>727</v>
      </c>
      <c r="M2453" s="59">
        <v>42825</v>
      </c>
      <c r="N2453" s="55">
        <v>42817</v>
      </c>
      <c r="O2453" s="313" t="s">
        <v>6094</v>
      </c>
      <c r="P2453" s="43"/>
      <c r="Q2453" s="49"/>
      <c r="R2453" s="49"/>
      <c r="S2453" s="43"/>
      <c r="T2453" s="43" t="s">
        <v>1</v>
      </c>
      <c r="U2453" s="552"/>
    </row>
    <row r="2454" spans="1:21" s="69" customFormat="1" ht="30" hidden="1" customHeight="1" x14ac:dyDescent="0.25">
      <c r="A2454" s="74">
        <v>2437</v>
      </c>
      <c r="B2454" s="74" t="s">
        <v>144</v>
      </c>
      <c r="C2454" s="43" t="s">
        <v>6092</v>
      </c>
      <c r="D2454" s="529"/>
      <c r="E2454" s="60"/>
      <c r="F2454" s="43" t="s">
        <v>5894</v>
      </c>
      <c r="G2454" s="87">
        <v>42818</v>
      </c>
      <c r="H2454" s="55">
        <v>42818</v>
      </c>
      <c r="I2454" s="68">
        <v>4170</v>
      </c>
      <c r="J2454" s="204">
        <v>4170</v>
      </c>
      <c r="K2454" s="98"/>
      <c r="L2454" s="43" t="s">
        <v>727</v>
      </c>
      <c r="M2454" s="59">
        <v>42825</v>
      </c>
      <c r="N2454" s="55">
        <v>42817</v>
      </c>
      <c r="O2454" s="313" t="s">
        <v>6079</v>
      </c>
      <c r="P2454" s="43"/>
      <c r="Q2454" s="49"/>
      <c r="R2454" s="49"/>
      <c r="S2454" s="43"/>
      <c r="T2454" s="43" t="s">
        <v>1</v>
      </c>
      <c r="U2454" s="552"/>
    </row>
    <row r="2455" spans="1:21" ht="15" customHeight="1" x14ac:dyDescent="0.25">
      <c r="A2455" s="118">
        <v>2438</v>
      </c>
      <c r="B2455" s="118"/>
      <c r="C2455" s="560"/>
      <c r="D2455" s="560"/>
      <c r="E2455" s="61"/>
      <c r="F2455" s="20"/>
      <c r="G2455" s="480">
        <v>42816</v>
      </c>
      <c r="H2455" s="54">
        <v>42816</v>
      </c>
      <c r="I2455" s="371">
        <v>2850</v>
      </c>
      <c r="J2455" s="209">
        <v>2850</v>
      </c>
      <c r="K2455" s="577"/>
      <c r="L2455" s="20" t="s">
        <v>28</v>
      </c>
      <c r="M2455" s="410">
        <v>42855</v>
      </c>
      <c r="N2455" s="54"/>
      <c r="O2455" s="314"/>
      <c r="P2455" s="20"/>
      <c r="Q2455" s="84"/>
      <c r="R2455" s="84"/>
      <c r="S2455" s="20"/>
      <c r="T2455" s="20"/>
      <c r="U2455" s="66" t="s">
        <v>1</v>
      </c>
    </row>
    <row r="2456" spans="1:21" ht="15" customHeight="1" x14ac:dyDescent="0.25">
      <c r="A2456" s="118">
        <v>2439</v>
      </c>
      <c r="B2456" s="118"/>
      <c r="C2456" s="560"/>
      <c r="D2456" s="560"/>
      <c r="E2456" s="61"/>
      <c r="F2456" s="20"/>
      <c r="G2456" s="480">
        <v>42816</v>
      </c>
      <c r="H2456" s="54">
        <v>42816</v>
      </c>
      <c r="I2456" s="371">
        <v>260</v>
      </c>
      <c r="J2456" s="209">
        <v>260</v>
      </c>
      <c r="K2456" s="577"/>
      <c r="L2456" s="20" t="s">
        <v>28</v>
      </c>
      <c r="M2456" s="410">
        <v>42855</v>
      </c>
      <c r="N2456" s="54"/>
      <c r="O2456" s="314"/>
      <c r="P2456" s="20"/>
      <c r="Q2456" s="84"/>
      <c r="R2456" s="84"/>
      <c r="S2456" s="20"/>
      <c r="T2456" s="20"/>
      <c r="U2456" s="66" t="s">
        <v>1</v>
      </c>
    </row>
    <row r="2457" spans="1:21" ht="30" hidden="1" customHeight="1" x14ac:dyDescent="0.25">
      <c r="A2457" s="74">
        <v>2440</v>
      </c>
      <c r="B2457" s="74" t="s">
        <v>2347</v>
      </c>
      <c r="C2457" s="43" t="s">
        <v>5896</v>
      </c>
      <c r="D2457" s="529" t="s">
        <v>5897</v>
      </c>
      <c r="E2457" s="60"/>
      <c r="F2457" s="43" t="s">
        <v>5898</v>
      </c>
      <c r="G2457" s="87">
        <v>42808</v>
      </c>
      <c r="H2457" s="55">
        <v>42808</v>
      </c>
      <c r="I2457" s="68">
        <v>246.37</v>
      </c>
      <c r="J2457" s="204">
        <v>295.64</v>
      </c>
      <c r="K2457" s="98"/>
      <c r="L2457" s="43" t="s">
        <v>727</v>
      </c>
      <c r="M2457" s="59">
        <v>42870</v>
      </c>
      <c r="N2457" s="55">
        <v>42872</v>
      </c>
      <c r="O2457" s="313" t="s">
        <v>5899</v>
      </c>
      <c r="P2457" s="43"/>
      <c r="Q2457" s="49"/>
      <c r="R2457" s="49"/>
      <c r="S2457" s="43"/>
      <c r="T2457" s="43" t="s">
        <v>1</v>
      </c>
    </row>
    <row r="2458" spans="1:21" ht="30" hidden="1" customHeight="1" x14ac:dyDescent="0.25">
      <c r="A2458" s="74">
        <v>2441</v>
      </c>
      <c r="B2458" s="74" t="s">
        <v>2267</v>
      </c>
      <c r="C2458" s="43">
        <v>102513</v>
      </c>
      <c r="D2458" s="529" t="s">
        <v>5901</v>
      </c>
      <c r="E2458" s="60"/>
      <c r="F2458" s="43" t="s">
        <v>5902</v>
      </c>
      <c r="G2458" s="87">
        <v>42814</v>
      </c>
      <c r="H2458" s="55">
        <v>42814</v>
      </c>
      <c r="I2458" s="68">
        <v>430.27</v>
      </c>
      <c r="J2458" s="204">
        <v>516.32000000000005</v>
      </c>
      <c r="K2458" s="98"/>
      <c r="L2458" s="43" t="s">
        <v>727</v>
      </c>
      <c r="M2458" s="59">
        <v>42844</v>
      </c>
      <c r="N2458" s="55">
        <v>42857</v>
      </c>
      <c r="O2458" s="313" t="s">
        <v>5903</v>
      </c>
      <c r="P2458" s="43"/>
      <c r="Q2458" s="49"/>
      <c r="R2458" s="49"/>
      <c r="S2458" s="43"/>
      <c r="T2458" s="43" t="s">
        <v>1</v>
      </c>
    </row>
    <row r="2459" spans="1:21" ht="15" hidden="1" customHeight="1" x14ac:dyDescent="0.25">
      <c r="A2459" s="74">
        <v>2442</v>
      </c>
      <c r="B2459" s="74" t="s">
        <v>4601</v>
      </c>
      <c r="C2459" s="43" t="s">
        <v>5904</v>
      </c>
      <c r="D2459" s="529"/>
      <c r="E2459" s="60"/>
      <c r="F2459" s="43" t="s">
        <v>5905</v>
      </c>
      <c r="G2459" s="87">
        <v>42811</v>
      </c>
      <c r="H2459" s="55">
        <v>42811</v>
      </c>
      <c r="I2459" s="68">
        <v>550</v>
      </c>
      <c r="J2459" s="204">
        <v>550</v>
      </c>
      <c r="K2459" s="98"/>
      <c r="L2459" s="43" t="s">
        <v>727</v>
      </c>
      <c r="M2459" s="59" t="s">
        <v>1241</v>
      </c>
      <c r="N2459" s="55">
        <v>42857</v>
      </c>
      <c r="O2459" s="313" t="s">
        <v>5906</v>
      </c>
      <c r="P2459" s="43"/>
      <c r="Q2459" s="49"/>
      <c r="R2459" s="49"/>
      <c r="S2459" s="43"/>
      <c r="T2459" s="43" t="s">
        <v>1</v>
      </c>
    </row>
    <row r="2460" spans="1:21" ht="30" hidden="1" customHeight="1" x14ac:dyDescent="0.25">
      <c r="A2460" s="74">
        <v>2443</v>
      </c>
      <c r="B2460" s="74" t="s">
        <v>6080</v>
      </c>
      <c r="C2460" s="43" t="s">
        <v>5907</v>
      </c>
      <c r="D2460" s="529"/>
      <c r="E2460" s="60"/>
      <c r="F2460" s="43" t="s">
        <v>5908</v>
      </c>
      <c r="G2460" s="87">
        <v>42794</v>
      </c>
      <c r="H2460" s="55">
        <v>42794</v>
      </c>
      <c r="I2460" s="68">
        <v>798.57</v>
      </c>
      <c r="J2460" s="204">
        <v>958.28</v>
      </c>
      <c r="K2460" s="98"/>
      <c r="L2460" s="43" t="s">
        <v>727</v>
      </c>
      <c r="M2460" s="59">
        <v>42825</v>
      </c>
      <c r="N2460" s="55">
        <v>42838</v>
      </c>
      <c r="O2460" s="313" t="s">
        <v>5909</v>
      </c>
      <c r="P2460" s="43"/>
      <c r="Q2460" s="49"/>
      <c r="R2460" s="49"/>
      <c r="S2460" s="43"/>
      <c r="T2460" s="43" t="s">
        <v>1</v>
      </c>
    </row>
    <row r="2461" spans="1:21" ht="45" hidden="1" customHeight="1" x14ac:dyDescent="0.25">
      <c r="A2461" s="74">
        <v>2444</v>
      </c>
      <c r="B2461" s="74" t="s">
        <v>6080</v>
      </c>
      <c r="C2461" s="43" t="s">
        <v>5910</v>
      </c>
      <c r="D2461" s="529"/>
      <c r="E2461" s="60"/>
      <c r="F2461" s="43" t="s">
        <v>5911</v>
      </c>
      <c r="G2461" s="87">
        <v>42794</v>
      </c>
      <c r="H2461" s="55">
        <v>42794</v>
      </c>
      <c r="I2461" s="68">
        <v>1570.97</v>
      </c>
      <c r="J2461" s="204">
        <v>1885.16</v>
      </c>
      <c r="K2461" s="98"/>
      <c r="L2461" s="43" t="s">
        <v>727</v>
      </c>
      <c r="M2461" s="59">
        <v>42825</v>
      </c>
      <c r="N2461" s="55">
        <v>42838</v>
      </c>
      <c r="O2461" s="313" t="s">
        <v>5912</v>
      </c>
      <c r="P2461" s="43"/>
      <c r="Q2461" s="49"/>
      <c r="R2461" s="49"/>
      <c r="S2461" s="43"/>
      <c r="T2461" s="43" t="s">
        <v>1</v>
      </c>
    </row>
    <row r="2462" spans="1:21" ht="30" hidden="1" customHeight="1" x14ac:dyDescent="0.25">
      <c r="A2462" s="74">
        <v>2445</v>
      </c>
      <c r="B2462" s="74" t="s">
        <v>6080</v>
      </c>
      <c r="C2462" s="43" t="s">
        <v>5913</v>
      </c>
      <c r="D2462" s="529"/>
      <c r="E2462" s="60"/>
      <c r="F2462" s="43" t="s">
        <v>5914</v>
      </c>
      <c r="G2462" s="87">
        <v>42794</v>
      </c>
      <c r="H2462" s="55">
        <v>42794</v>
      </c>
      <c r="I2462" s="68">
        <v>1330.95</v>
      </c>
      <c r="J2462" s="204">
        <v>1597.14</v>
      </c>
      <c r="K2462" s="98"/>
      <c r="L2462" s="43" t="s">
        <v>727</v>
      </c>
      <c r="M2462" s="59">
        <v>42825</v>
      </c>
      <c r="N2462" s="55">
        <v>42838</v>
      </c>
      <c r="O2462" s="313" t="s">
        <v>5915</v>
      </c>
      <c r="P2462" s="43"/>
      <c r="Q2462" s="49"/>
      <c r="R2462" s="49"/>
      <c r="S2462" s="43"/>
      <c r="T2462" s="43" t="s">
        <v>1</v>
      </c>
    </row>
    <row r="2463" spans="1:21" ht="45" hidden="1" customHeight="1" x14ac:dyDescent="0.25">
      <c r="A2463" s="74">
        <v>2446</v>
      </c>
      <c r="B2463" s="74" t="s">
        <v>6080</v>
      </c>
      <c r="C2463" s="43" t="s">
        <v>5916</v>
      </c>
      <c r="D2463" s="529"/>
      <c r="E2463" s="60"/>
      <c r="F2463" s="43" t="s">
        <v>5917</v>
      </c>
      <c r="G2463" s="87">
        <v>42794</v>
      </c>
      <c r="H2463" s="55">
        <v>42794</v>
      </c>
      <c r="I2463" s="68">
        <v>2531.0500000000002</v>
      </c>
      <c r="J2463" s="204">
        <v>3037.26</v>
      </c>
      <c r="K2463" s="98"/>
      <c r="L2463" s="43" t="s">
        <v>727</v>
      </c>
      <c r="M2463" s="59">
        <v>42825</v>
      </c>
      <c r="N2463" s="55">
        <v>42838</v>
      </c>
      <c r="O2463" s="313" t="s">
        <v>5918</v>
      </c>
      <c r="P2463" s="43"/>
      <c r="Q2463" s="49"/>
      <c r="R2463" s="49"/>
      <c r="S2463" s="43"/>
      <c r="T2463" s="43" t="s">
        <v>1</v>
      </c>
    </row>
    <row r="2464" spans="1:21" ht="15" hidden="1" customHeight="1" x14ac:dyDescent="0.25">
      <c r="A2464" s="74">
        <v>2447</v>
      </c>
      <c r="B2464" s="74" t="s">
        <v>67</v>
      </c>
      <c r="C2464" s="43">
        <v>7000136534</v>
      </c>
      <c r="D2464" s="529" t="s">
        <v>5919</v>
      </c>
      <c r="E2464" s="60"/>
      <c r="F2464" s="43" t="s">
        <v>5920</v>
      </c>
      <c r="G2464" s="87">
        <v>42815</v>
      </c>
      <c r="H2464" s="55">
        <v>42815</v>
      </c>
      <c r="I2464" s="68">
        <v>572.85</v>
      </c>
      <c r="J2464" s="204">
        <v>687.42</v>
      </c>
      <c r="K2464" s="98"/>
      <c r="L2464" s="43" t="s">
        <v>47</v>
      </c>
      <c r="M2464" s="59">
        <v>42886</v>
      </c>
      <c r="N2464" s="55">
        <v>42886</v>
      </c>
      <c r="O2464" s="313" t="s">
        <v>5921</v>
      </c>
      <c r="P2464" s="43"/>
      <c r="Q2464" s="49"/>
      <c r="R2464" s="49"/>
      <c r="S2464" s="43"/>
      <c r="T2464" s="43" t="s">
        <v>1</v>
      </c>
    </row>
    <row r="2465" spans="1:21" ht="15" hidden="1" customHeight="1" x14ac:dyDescent="0.25">
      <c r="A2465" s="74">
        <v>2448</v>
      </c>
      <c r="B2465" s="74" t="s">
        <v>36</v>
      </c>
      <c r="C2465" s="43">
        <v>52808839</v>
      </c>
      <c r="D2465" s="529"/>
      <c r="E2465" s="60"/>
      <c r="F2465" s="43" t="s">
        <v>5922</v>
      </c>
      <c r="G2465" s="87">
        <v>42794</v>
      </c>
      <c r="H2465" s="55">
        <v>42794</v>
      </c>
      <c r="I2465" s="68">
        <v>1396.33</v>
      </c>
      <c r="J2465" s="204">
        <v>1668.89</v>
      </c>
      <c r="K2465" s="98"/>
      <c r="L2465" s="43" t="s">
        <v>5323</v>
      </c>
      <c r="M2465" s="59">
        <v>42827</v>
      </c>
      <c r="N2465" s="55">
        <v>42828</v>
      </c>
      <c r="O2465" s="313" t="s">
        <v>5923</v>
      </c>
      <c r="P2465" s="43"/>
      <c r="Q2465" s="49"/>
      <c r="R2465" s="49"/>
      <c r="S2465" s="43"/>
      <c r="T2465" s="43"/>
    </row>
    <row r="2466" spans="1:21" ht="15" hidden="1" customHeight="1" x14ac:dyDescent="0.25">
      <c r="A2466" s="74">
        <v>2449</v>
      </c>
      <c r="B2466" s="74" t="s">
        <v>36</v>
      </c>
      <c r="C2466" s="43">
        <v>52947793</v>
      </c>
      <c r="D2466" s="529"/>
      <c r="E2466" s="60"/>
      <c r="F2466" s="43" t="s">
        <v>5924</v>
      </c>
      <c r="G2466" s="87">
        <v>42794</v>
      </c>
      <c r="H2466" s="55">
        <v>42794</v>
      </c>
      <c r="I2466" s="68">
        <v>572.46</v>
      </c>
      <c r="J2466" s="204">
        <v>686.95</v>
      </c>
      <c r="K2466" s="98"/>
      <c r="L2466" s="43" t="s">
        <v>5323</v>
      </c>
      <c r="M2466" s="59">
        <v>42827</v>
      </c>
      <c r="N2466" s="55">
        <v>42828</v>
      </c>
      <c r="O2466" s="313" t="s">
        <v>5925</v>
      </c>
      <c r="P2466" s="43"/>
      <c r="Q2466" s="49"/>
      <c r="R2466" s="49"/>
      <c r="S2466" s="43"/>
      <c r="T2466" s="43"/>
    </row>
    <row r="2467" spans="1:21" ht="30" hidden="1" customHeight="1" x14ac:dyDescent="0.25">
      <c r="A2467" s="74">
        <v>2450</v>
      </c>
      <c r="B2467" s="74" t="s">
        <v>36</v>
      </c>
      <c r="C2467" s="43" t="s">
        <v>5926</v>
      </c>
      <c r="D2467" s="529"/>
      <c r="E2467" s="60"/>
      <c r="F2467" s="43" t="s">
        <v>5927</v>
      </c>
      <c r="G2467" s="87">
        <v>42808</v>
      </c>
      <c r="H2467" s="55">
        <v>42808</v>
      </c>
      <c r="I2467" s="68">
        <v>80</v>
      </c>
      <c r="J2467" s="204">
        <v>96</v>
      </c>
      <c r="K2467" s="98"/>
      <c r="L2467" s="43" t="s">
        <v>5323</v>
      </c>
      <c r="M2467" s="59">
        <v>42819</v>
      </c>
      <c r="N2467" s="55">
        <v>42821</v>
      </c>
      <c r="O2467" s="313" t="s">
        <v>5928</v>
      </c>
      <c r="P2467" s="43"/>
      <c r="Q2467" s="49"/>
      <c r="R2467" s="49"/>
      <c r="S2467" s="43"/>
      <c r="T2467" s="43"/>
    </row>
    <row r="2468" spans="1:21" ht="15" hidden="1" customHeight="1" x14ac:dyDescent="0.25">
      <c r="A2468" s="74">
        <v>2451</v>
      </c>
      <c r="B2468" s="74" t="s">
        <v>905</v>
      </c>
      <c r="C2468" s="43" t="s">
        <v>5929</v>
      </c>
      <c r="D2468" s="529" t="s">
        <v>5930</v>
      </c>
      <c r="E2468" s="60"/>
      <c r="F2468" s="43" t="s">
        <v>5931</v>
      </c>
      <c r="G2468" s="87">
        <v>42809</v>
      </c>
      <c r="H2468" s="55">
        <v>42809</v>
      </c>
      <c r="I2468" s="68">
        <v>208.38</v>
      </c>
      <c r="J2468" s="204">
        <v>274.06</v>
      </c>
      <c r="K2468" s="98"/>
      <c r="L2468" s="43" t="s">
        <v>727</v>
      </c>
      <c r="M2468" s="59">
        <v>42870</v>
      </c>
      <c r="N2468" s="55">
        <v>42905</v>
      </c>
      <c r="O2468" s="313" t="s">
        <v>5932</v>
      </c>
      <c r="P2468" s="43"/>
      <c r="Q2468" s="49"/>
      <c r="R2468" s="49"/>
      <c r="S2468" s="43"/>
      <c r="T2468" s="43"/>
    </row>
    <row r="2469" spans="1:21" ht="45" hidden="1" customHeight="1" x14ac:dyDescent="0.25">
      <c r="A2469" s="74">
        <v>2452</v>
      </c>
      <c r="B2469" s="74" t="s">
        <v>84</v>
      </c>
      <c r="C2469" s="43">
        <v>150871</v>
      </c>
      <c r="D2469" s="529"/>
      <c r="E2469" s="60"/>
      <c r="F2469" s="414" t="s">
        <v>5933</v>
      </c>
      <c r="G2469" s="87">
        <v>42815</v>
      </c>
      <c r="H2469" s="55">
        <f t="shared" ref="H2469:H2483" si="7">G2469</f>
        <v>42815</v>
      </c>
      <c r="I2469" s="137">
        <f>1.18162*J2469</f>
        <v>354.48599999999999</v>
      </c>
      <c r="J2469" s="208">
        <v>300</v>
      </c>
      <c r="K2469" s="98"/>
      <c r="L2469" s="43" t="s">
        <v>727</v>
      </c>
      <c r="M2469" s="59">
        <v>42855</v>
      </c>
      <c r="N2469" s="44">
        <v>42857</v>
      </c>
      <c r="O2469" s="313" t="s">
        <v>6302</v>
      </c>
      <c r="P2469" s="43"/>
      <c r="Q2469" s="49"/>
      <c r="R2469" s="49"/>
      <c r="S2469" s="43"/>
      <c r="T2469" s="43" t="s">
        <v>1</v>
      </c>
    </row>
    <row r="2470" spans="1:21" ht="15" hidden="1" customHeight="1" x14ac:dyDescent="0.25">
      <c r="A2470" s="74">
        <v>2453</v>
      </c>
      <c r="B2470" s="74" t="s">
        <v>39</v>
      </c>
      <c r="C2470" s="43" t="s">
        <v>5934</v>
      </c>
      <c r="D2470" s="529"/>
      <c r="E2470" s="60"/>
      <c r="F2470" s="43" t="s">
        <v>1715</v>
      </c>
      <c r="G2470" s="87">
        <v>42809</v>
      </c>
      <c r="H2470" s="55">
        <f t="shared" si="7"/>
        <v>42809</v>
      </c>
      <c r="I2470" s="68">
        <v>441.42</v>
      </c>
      <c r="J2470" s="204">
        <v>529.73</v>
      </c>
      <c r="K2470" s="98"/>
      <c r="L2470" s="48" t="s">
        <v>5323</v>
      </c>
      <c r="M2470" s="59">
        <v>42819</v>
      </c>
      <c r="N2470" s="55">
        <v>42821</v>
      </c>
      <c r="O2470" s="313" t="s">
        <v>5935</v>
      </c>
      <c r="P2470" s="43"/>
      <c r="Q2470" s="49"/>
      <c r="R2470" s="49"/>
      <c r="S2470" s="43"/>
      <c r="T2470" s="43"/>
    </row>
    <row r="2471" spans="1:21" ht="30" hidden="1" customHeight="1" x14ac:dyDescent="0.25">
      <c r="A2471" s="74">
        <v>2454</v>
      </c>
      <c r="B2471" s="74" t="s">
        <v>4429</v>
      </c>
      <c r="C2471" s="43">
        <v>75400384</v>
      </c>
      <c r="D2471" s="529"/>
      <c r="E2471" s="60"/>
      <c r="F2471" s="43" t="s">
        <v>5936</v>
      </c>
      <c r="G2471" s="87">
        <v>42766</v>
      </c>
      <c r="H2471" s="55">
        <f t="shared" si="7"/>
        <v>42766</v>
      </c>
      <c r="I2471" s="68">
        <v>11388.45</v>
      </c>
      <c r="J2471" s="204">
        <v>13666.14</v>
      </c>
      <c r="K2471" s="98"/>
      <c r="L2471" s="43" t="s">
        <v>727</v>
      </c>
      <c r="M2471" s="59">
        <v>42811</v>
      </c>
      <c r="N2471" s="55">
        <v>42838</v>
      </c>
      <c r="O2471" s="313" t="s">
        <v>5937</v>
      </c>
      <c r="P2471" s="43"/>
      <c r="Q2471" s="49"/>
      <c r="R2471" s="49"/>
      <c r="S2471" s="43"/>
      <c r="T2471" s="43" t="s">
        <v>1</v>
      </c>
    </row>
    <row r="2472" spans="1:21" ht="30" hidden="1" customHeight="1" x14ac:dyDescent="0.25">
      <c r="A2472" s="74">
        <v>2455</v>
      </c>
      <c r="B2472" s="74" t="s">
        <v>1501</v>
      </c>
      <c r="C2472" s="43" t="s">
        <v>5938</v>
      </c>
      <c r="D2472" s="529"/>
      <c r="E2472" s="60"/>
      <c r="F2472" s="43" t="s">
        <v>5939</v>
      </c>
      <c r="G2472" s="87">
        <v>42826</v>
      </c>
      <c r="H2472" s="55">
        <f t="shared" si="7"/>
        <v>42826</v>
      </c>
      <c r="I2472" s="68">
        <v>437.23</v>
      </c>
      <c r="J2472" s="204">
        <v>507.68</v>
      </c>
      <c r="K2472" s="98"/>
      <c r="L2472" s="43" t="s">
        <v>5323</v>
      </c>
      <c r="M2472" s="59">
        <v>42835</v>
      </c>
      <c r="N2472" s="55">
        <v>42835</v>
      </c>
      <c r="O2472" s="313" t="s">
        <v>5940</v>
      </c>
      <c r="P2472" s="43"/>
      <c r="Q2472" s="49"/>
      <c r="R2472" s="49"/>
      <c r="S2472" s="43"/>
      <c r="T2472" s="43"/>
    </row>
    <row r="2473" spans="1:21" ht="30" hidden="1" customHeight="1" x14ac:dyDescent="0.25">
      <c r="A2473" s="74">
        <v>2456</v>
      </c>
      <c r="B2473" s="74" t="s">
        <v>514</v>
      </c>
      <c r="C2473" s="43">
        <v>4576211</v>
      </c>
      <c r="D2473" s="529"/>
      <c r="E2473" s="60"/>
      <c r="F2473" s="43" t="s">
        <v>6112</v>
      </c>
      <c r="G2473" s="87">
        <v>42835</v>
      </c>
      <c r="H2473" s="55">
        <f t="shared" si="7"/>
        <v>42835</v>
      </c>
      <c r="I2473" s="68">
        <v>3341.51</v>
      </c>
      <c r="J2473" s="204">
        <v>3341.51</v>
      </c>
      <c r="K2473" s="98"/>
      <c r="L2473" s="43" t="s">
        <v>727</v>
      </c>
      <c r="M2473" s="59">
        <v>42825</v>
      </c>
      <c r="N2473" s="55">
        <v>42849</v>
      </c>
      <c r="O2473" s="313" t="s">
        <v>6113</v>
      </c>
      <c r="P2473" s="43"/>
      <c r="Q2473" s="49"/>
      <c r="R2473" s="49"/>
      <c r="S2473" s="43"/>
      <c r="T2473" s="43"/>
    </row>
    <row r="2474" spans="1:21" ht="30" hidden="1" customHeight="1" x14ac:dyDescent="0.25">
      <c r="A2474" s="74">
        <v>2457</v>
      </c>
      <c r="B2474" s="74" t="s">
        <v>5831</v>
      </c>
      <c r="C2474" s="43" t="s">
        <v>5941</v>
      </c>
      <c r="D2474" s="529"/>
      <c r="E2474" s="60"/>
      <c r="F2474" s="43" t="s">
        <v>5942</v>
      </c>
      <c r="G2474" s="87">
        <v>42817</v>
      </c>
      <c r="H2474" s="55">
        <f t="shared" si="7"/>
        <v>42817</v>
      </c>
      <c r="I2474" s="68">
        <v>312</v>
      </c>
      <c r="J2474" s="204">
        <v>374.4</v>
      </c>
      <c r="K2474" s="98"/>
      <c r="L2474" s="43" t="s">
        <v>727</v>
      </c>
      <c r="M2474" s="59">
        <v>42855</v>
      </c>
      <c r="N2474" s="55">
        <v>42908</v>
      </c>
      <c r="O2474" s="313" t="s">
        <v>5943</v>
      </c>
      <c r="P2474" s="43"/>
      <c r="Q2474" s="49"/>
      <c r="R2474" s="49"/>
      <c r="S2474" s="43"/>
      <c r="T2474" s="43"/>
    </row>
    <row r="2475" spans="1:21" ht="135" hidden="1" customHeight="1" x14ac:dyDescent="0.25">
      <c r="A2475" s="74">
        <v>2458</v>
      </c>
      <c r="B2475" s="74" t="s">
        <v>262</v>
      </c>
      <c r="C2475" s="43" t="s">
        <v>5944</v>
      </c>
      <c r="D2475" s="529"/>
      <c r="E2475" s="60"/>
      <c r="F2475" s="43" t="s">
        <v>6650</v>
      </c>
      <c r="G2475" s="87">
        <v>42817</v>
      </c>
      <c r="H2475" s="55">
        <f t="shared" si="7"/>
        <v>42817</v>
      </c>
      <c r="I2475" s="68">
        <f>67.5+3901.26+22066.18+3059.96</f>
        <v>29094.9</v>
      </c>
      <c r="J2475" s="204">
        <v>29094.9</v>
      </c>
      <c r="K2475" s="98"/>
      <c r="L2475" s="43" t="s">
        <v>727</v>
      </c>
      <c r="M2475" s="59">
        <v>42855</v>
      </c>
      <c r="N2475" s="55">
        <v>42913</v>
      </c>
      <c r="O2475" s="313" t="s">
        <v>5945</v>
      </c>
      <c r="P2475" s="43"/>
      <c r="Q2475" s="49"/>
      <c r="R2475" s="49"/>
      <c r="S2475" s="43"/>
      <c r="T2475" s="43"/>
    </row>
    <row r="2476" spans="1:21" ht="15" hidden="1" customHeight="1" x14ac:dyDescent="0.25">
      <c r="A2476" s="74">
        <v>2459</v>
      </c>
      <c r="B2476" s="74" t="s">
        <v>4552</v>
      </c>
      <c r="C2476" s="43" t="s">
        <v>5946</v>
      </c>
      <c r="D2476" s="529"/>
      <c r="E2476" s="60"/>
      <c r="F2476" s="43" t="s">
        <v>5947</v>
      </c>
      <c r="G2476" s="87">
        <v>42821</v>
      </c>
      <c r="H2476" s="55">
        <f t="shared" si="7"/>
        <v>42821</v>
      </c>
      <c r="I2476" s="68">
        <v>27270</v>
      </c>
      <c r="J2476" s="204">
        <v>27270</v>
      </c>
      <c r="K2476" s="98"/>
      <c r="L2476" s="43" t="s">
        <v>727</v>
      </c>
      <c r="M2476" s="59">
        <v>42835</v>
      </c>
      <c r="N2476" s="55">
        <v>42835</v>
      </c>
      <c r="O2476" s="313" t="s">
        <v>5948</v>
      </c>
      <c r="P2476" s="43"/>
      <c r="Q2476" s="49"/>
      <c r="R2476" s="49"/>
      <c r="S2476" s="43"/>
      <c r="T2476" s="43"/>
      <c r="U2476" s="66" t="s">
        <v>1</v>
      </c>
    </row>
    <row r="2477" spans="1:21" ht="15" hidden="1" customHeight="1" x14ac:dyDescent="0.25">
      <c r="A2477" s="74">
        <v>2460</v>
      </c>
      <c r="B2477" s="74" t="s">
        <v>448</v>
      </c>
      <c r="C2477" s="43">
        <v>56524007</v>
      </c>
      <c r="D2477" s="529"/>
      <c r="E2477" s="60"/>
      <c r="F2477" s="43" t="s">
        <v>5955</v>
      </c>
      <c r="G2477" s="87">
        <v>42818</v>
      </c>
      <c r="H2477" s="55">
        <f t="shared" si="7"/>
        <v>42818</v>
      </c>
      <c r="I2477" s="68">
        <v>760.15</v>
      </c>
      <c r="J2477" s="204">
        <v>889.11</v>
      </c>
      <c r="K2477" s="98"/>
      <c r="L2477" s="43" t="s">
        <v>5323</v>
      </c>
      <c r="M2477" s="59">
        <v>42826</v>
      </c>
      <c r="N2477" s="55">
        <v>42830</v>
      </c>
      <c r="O2477" s="313" t="s">
        <v>5956</v>
      </c>
      <c r="P2477" s="43"/>
      <c r="Q2477" s="49"/>
      <c r="R2477" s="49"/>
      <c r="S2477" s="43"/>
      <c r="T2477" s="43"/>
    </row>
    <row r="2478" spans="1:21" ht="15" hidden="1" customHeight="1" x14ac:dyDescent="0.25">
      <c r="A2478" s="74">
        <v>2461</v>
      </c>
      <c r="B2478" s="74" t="s">
        <v>5950</v>
      </c>
      <c r="C2478" s="43">
        <v>5</v>
      </c>
      <c r="D2478" s="529"/>
      <c r="E2478" s="60"/>
      <c r="F2478" s="43" t="s">
        <v>5957</v>
      </c>
      <c r="G2478" s="87">
        <v>42796</v>
      </c>
      <c r="H2478" s="55">
        <f t="shared" si="7"/>
        <v>42796</v>
      </c>
      <c r="I2478" s="68">
        <v>125</v>
      </c>
      <c r="J2478" s="204">
        <v>125</v>
      </c>
      <c r="K2478" s="98"/>
      <c r="L2478" s="43" t="s">
        <v>727</v>
      </c>
      <c r="M2478" s="59">
        <v>42825</v>
      </c>
      <c r="N2478" s="55">
        <v>42849</v>
      </c>
      <c r="O2478" s="313" t="s">
        <v>5958</v>
      </c>
      <c r="P2478" s="43"/>
      <c r="Q2478" s="49"/>
      <c r="R2478" s="49"/>
      <c r="S2478" s="43"/>
      <c r="T2478" s="43" t="s">
        <v>1</v>
      </c>
    </row>
    <row r="2479" spans="1:21" ht="15" hidden="1" customHeight="1" x14ac:dyDescent="0.25">
      <c r="A2479" s="74">
        <v>2462</v>
      </c>
      <c r="B2479" s="74" t="s">
        <v>5950</v>
      </c>
      <c r="C2479" s="43">
        <v>6</v>
      </c>
      <c r="D2479" s="529"/>
      <c r="E2479" s="60"/>
      <c r="F2479" s="43" t="s">
        <v>5959</v>
      </c>
      <c r="G2479" s="87">
        <v>42812</v>
      </c>
      <c r="H2479" s="55">
        <f t="shared" si="7"/>
        <v>42812</v>
      </c>
      <c r="I2479" s="68">
        <v>5000</v>
      </c>
      <c r="J2479" s="204">
        <v>5000</v>
      </c>
      <c r="K2479" s="98"/>
      <c r="L2479" s="43" t="s">
        <v>727</v>
      </c>
      <c r="M2479" s="59">
        <v>42825</v>
      </c>
      <c r="N2479" s="55">
        <v>42849</v>
      </c>
      <c r="O2479" s="313" t="s">
        <v>5960</v>
      </c>
      <c r="P2479" s="43"/>
      <c r="Q2479" s="49"/>
      <c r="R2479" s="49"/>
      <c r="S2479" s="43"/>
      <c r="T2479" s="43" t="s">
        <v>1</v>
      </c>
    </row>
    <row r="2480" spans="1:21" ht="15" hidden="1" customHeight="1" x14ac:dyDescent="0.25">
      <c r="A2480" s="74">
        <v>2463</v>
      </c>
      <c r="B2480" s="74" t="s">
        <v>5950</v>
      </c>
      <c r="C2480" s="43">
        <v>7</v>
      </c>
      <c r="D2480" s="529"/>
      <c r="E2480" s="60"/>
      <c r="F2480" s="43" t="s">
        <v>5961</v>
      </c>
      <c r="G2480" s="87">
        <v>42827</v>
      </c>
      <c r="H2480" s="55">
        <f t="shared" si="7"/>
        <v>42827</v>
      </c>
      <c r="I2480" s="68">
        <v>125</v>
      </c>
      <c r="J2480" s="204">
        <v>125</v>
      </c>
      <c r="K2480" s="98"/>
      <c r="L2480" s="43" t="s">
        <v>727</v>
      </c>
      <c r="M2480" s="59">
        <v>42825</v>
      </c>
      <c r="N2480" s="55">
        <v>42872</v>
      </c>
      <c r="O2480" s="313" t="s">
        <v>5962</v>
      </c>
      <c r="P2480" s="43"/>
      <c r="Q2480" s="49"/>
      <c r="R2480" s="49"/>
      <c r="S2480" s="43"/>
      <c r="T2480" s="43" t="s">
        <v>1</v>
      </c>
    </row>
    <row r="2481" spans="1:21" ht="30" hidden="1" customHeight="1" x14ac:dyDescent="0.25">
      <c r="A2481" s="74">
        <v>2464</v>
      </c>
      <c r="B2481" s="74" t="s">
        <v>5584</v>
      </c>
      <c r="C2481" s="43" t="s">
        <v>5963</v>
      </c>
      <c r="D2481" s="529"/>
      <c r="E2481" s="60"/>
      <c r="F2481" s="43" t="s">
        <v>5964</v>
      </c>
      <c r="G2481" s="87">
        <v>42825</v>
      </c>
      <c r="H2481" s="55">
        <f t="shared" si="7"/>
        <v>42825</v>
      </c>
      <c r="I2481" s="68">
        <v>7335</v>
      </c>
      <c r="J2481" s="204">
        <v>7335</v>
      </c>
      <c r="K2481" s="98"/>
      <c r="L2481" s="43" t="s">
        <v>727</v>
      </c>
      <c r="M2481" s="59">
        <v>42855</v>
      </c>
      <c r="N2481" s="55">
        <v>42857</v>
      </c>
      <c r="O2481" s="313" t="s">
        <v>5965</v>
      </c>
      <c r="P2481" s="43"/>
      <c r="Q2481" s="49"/>
      <c r="R2481" s="49"/>
      <c r="S2481" s="43"/>
      <c r="T2481" s="43"/>
      <c r="U2481" s="66" t="s">
        <v>1</v>
      </c>
    </row>
    <row r="2482" spans="1:21" ht="15" hidden="1" customHeight="1" x14ac:dyDescent="0.25">
      <c r="A2482" s="74">
        <v>2465</v>
      </c>
      <c r="B2482" s="74" t="s">
        <v>67</v>
      </c>
      <c r="C2482" s="43">
        <v>7000139183</v>
      </c>
      <c r="D2482" s="529" t="s">
        <v>5966</v>
      </c>
      <c r="E2482" s="60"/>
      <c r="F2482" s="43" t="s">
        <v>5967</v>
      </c>
      <c r="G2482" s="87">
        <v>42823</v>
      </c>
      <c r="H2482" s="55">
        <f t="shared" si="7"/>
        <v>42823</v>
      </c>
      <c r="I2482" s="68">
        <v>784.37</v>
      </c>
      <c r="J2482" s="204">
        <v>941.24</v>
      </c>
      <c r="K2482" s="98"/>
      <c r="L2482" s="43" t="s">
        <v>47</v>
      </c>
      <c r="M2482" s="59">
        <v>42886</v>
      </c>
      <c r="N2482" s="55">
        <v>42886</v>
      </c>
      <c r="O2482" s="313" t="s">
        <v>5968</v>
      </c>
      <c r="P2482" s="43"/>
      <c r="Q2482" s="49"/>
      <c r="R2482" s="49"/>
      <c r="S2482" s="43"/>
      <c r="T2482" s="43" t="s">
        <v>1</v>
      </c>
    </row>
    <row r="2483" spans="1:21" ht="15" hidden="1" customHeight="1" x14ac:dyDescent="0.25">
      <c r="A2483" s="74">
        <v>2466</v>
      </c>
      <c r="B2483" s="74" t="s">
        <v>5969</v>
      </c>
      <c r="C2483" s="43" t="s">
        <v>5970</v>
      </c>
      <c r="D2483" s="529" t="s">
        <v>5971</v>
      </c>
      <c r="E2483" s="60"/>
      <c r="F2483" s="43" t="s">
        <v>5972</v>
      </c>
      <c r="G2483" s="87">
        <v>42825</v>
      </c>
      <c r="H2483" s="55">
        <f t="shared" si="7"/>
        <v>42825</v>
      </c>
      <c r="I2483" s="68">
        <v>107.18</v>
      </c>
      <c r="J2483" s="204">
        <v>107.18</v>
      </c>
      <c r="K2483" s="98"/>
      <c r="L2483" s="43" t="s">
        <v>727</v>
      </c>
      <c r="M2483" s="59" t="s">
        <v>25</v>
      </c>
      <c r="N2483" s="55">
        <v>42825</v>
      </c>
      <c r="O2483" s="313" t="s">
        <v>6332</v>
      </c>
      <c r="P2483" s="43"/>
      <c r="Q2483" s="49">
        <v>107.18</v>
      </c>
      <c r="R2483" s="49"/>
      <c r="S2483" s="43"/>
      <c r="T2483" s="43"/>
    </row>
    <row r="2484" spans="1:21" s="69" customFormat="1" ht="30" hidden="1" customHeight="1" x14ac:dyDescent="0.25">
      <c r="A2484" s="378">
        <v>2466</v>
      </c>
      <c r="B2484" s="378" t="s">
        <v>5969</v>
      </c>
      <c r="C2484" s="46" t="s">
        <v>6447</v>
      </c>
      <c r="D2484" s="601" t="s">
        <v>5971</v>
      </c>
      <c r="E2484" s="325"/>
      <c r="F2484" s="46" t="s">
        <v>6386</v>
      </c>
      <c r="G2484" s="478">
        <v>42874</v>
      </c>
      <c r="H2484" s="326">
        <v>42874</v>
      </c>
      <c r="I2484" s="388">
        <v>49.34</v>
      </c>
      <c r="J2484" s="443">
        <v>49.34</v>
      </c>
      <c r="K2484" s="613"/>
      <c r="L2484" s="46" t="s">
        <v>2915</v>
      </c>
      <c r="M2484" s="409" t="s">
        <v>3391</v>
      </c>
      <c r="N2484" s="666">
        <v>42885</v>
      </c>
      <c r="O2484" s="327" t="s">
        <v>6387</v>
      </c>
      <c r="P2484" s="46"/>
      <c r="Q2484" s="131"/>
      <c r="R2484" s="131"/>
      <c r="S2484" s="46"/>
      <c r="T2484" s="46"/>
      <c r="U2484" s="552"/>
    </row>
    <row r="2485" spans="1:21" s="69" customFormat="1" ht="45" hidden="1" customHeight="1" x14ac:dyDescent="0.25">
      <c r="A2485" s="74">
        <v>2467</v>
      </c>
      <c r="B2485" s="74" t="s">
        <v>144</v>
      </c>
      <c r="C2485" s="43" t="s">
        <v>6330</v>
      </c>
      <c r="D2485" s="529"/>
      <c r="E2485" s="60"/>
      <c r="F2485" s="43" t="s">
        <v>6188</v>
      </c>
      <c r="G2485" s="87">
        <v>42839</v>
      </c>
      <c r="H2485" s="55">
        <f t="shared" ref="H2485:H2516" si="8">G2485</f>
        <v>42839</v>
      </c>
      <c r="I2485" s="68">
        <v>5400</v>
      </c>
      <c r="J2485" s="204">
        <v>5400</v>
      </c>
      <c r="K2485" s="98"/>
      <c r="L2485" s="43" t="s">
        <v>727</v>
      </c>
      <c r="M2485" s="59">
        <v>42835</v>
      </c>
      <c r="N2485" s="55">
        <v>42849</v>
      </c>
      <c r="O2485" s="313" t="s">
        <v>6331</v>
      </c>
      <c r="P2485" s="43"/>
      <c r="Q2485" s="49"/>
      <c r="R2485" s="49"/>
      <c r="S2485" s="43"/>
      <c r="T2485" s="43" t="s">
        <v>1</v>
      </c>
      <c r="U2485" s="552"/>
    </row>
    <row r="2486" spans="1:21" ht="30" hidden="1" customHeight="1" x14ac:dyDescent="0.25">
      <c r="A2486" s="378">
        <v>2468</v>
      </c>
      <c r="B2486" s="378" t="s">
        <v>144</v>
      </c>
      <c r="C2486" s="46" t="s">
        <v>5974</v>
      </c>
      <c r="D2486" s="601"/>
      <c r="E2486" s="325" t="s">
        <v>5975</v>
      </c>
      <c r="F2486" s="46" t="s">
        <v>6187</v>
      </c>
      <c r="G2486" s="478">
        <v>42828</v>
      </c>
      <c r="H2486" s="326">
        <f t="shared" si="8"/>
        <v>42828</v>
      </c>
      <c r="I2486" s="388">
        <v>-4150</v>
      </c>
      <c r="J2486" s="443">
        <v>-4150</v>
      </c>
      <c r="K2486" s="613"/>
      <c r="L2486" s="46" t="s">
        <v>3391</v>
      </c>
      <c r="M2486" s="409" t="s">
        <v>3391</v>
      </c>
      <c r="N2486" s="326">
        <v>42849</v>
      </c>
      <c r="O2486" s="327" t="s">
        <v>5976</v>
      </c>
      <c r="P2486" s="46"/>
      <c r="Q2486" s="131"/>
      <c r="R2486" s="131"/>
      <c r="S2486" s="46"/>
      <c r="T2486" s="46" t="s">
        <v>1</v>
      </c>
    </row>
    <row r="2487" spans="1:21" ht="15" hidden="1" customHeight="1" x14ac:dyDescent="0.25">
      <c r="A2487" s="74">
        <v>2469</v>
      </c>
      <c r="B2487" s="74" t="s">
        <v>84</v>
      </c>
      <c r="C2487" s="43">
        <v>151699</v>
      </c>
      <c r="D2487" s="529"/>
      <c r="E2487" s="60"/>
      <c r="F2487" s="43" t="s">
        <v>6027</v>
      </c>
      <c r="G2487" s="87">
        <v>42830</v>
      </c>
      <c r="H2487" s="55">
        <f t="shared" si="8"/>
        <v>42830</v>
      </c>
      <c r="I2487" s="137">
        <f>1.18162*J2487</f>
        <v>23.632399999999997</v>
      </c>
      <c r="J2487" s="208">
        <v>20</v>
      </c>
      <c r="K2487" s="98"/>
      <c r="L2487" s="43" t="s">
        <v>727</v>
      </c>
      <c r="M2487" s="59" t="s">
        <v>25</v>
      </c>
      <c r="N2487" s="44">
        <v>42857</v>
      </c>
      <c r="O2487" s="313" t="s">
        <v>6303</v>
      </c>
      <c r="P2487" s="43"/>
      <c r="Q2487" s="49"/>
      <c r="R2487" s="49"/>
      <c r="S2487" s="43"/>
      <c r="T2487" s="43" t="s">
        <v>1</v>
      </c>
    </row>
    <row r="2488" spans="1:21" ht="15" hidden="1" customHeight="1" x14ac:dyDescent="0.25">
      <c r="A2488" s="74">
        <v>2470</v>
      </c>
      <c r="B2488" s="74" t="s">
        <v>500</v>
      </c>
      <c r="C2488" s="43" t="s">
        <v>5977</v>
      </c>
      <c r="D2488" s="529"/>
      <c r="E2488" s="60"/>
      <c r="F2488" s="43" t="s">
        <v>5978</v>
      </c>
      <c r="G2488" s="87">
        <v>42829</v>
      </c>
      <c r="H2488" s="55">
        <f t="shared" si="8"/>
        <v>42829</v>
      </c>
      <c r="I2488" s="68">
        <v>2355</v>
      </c>
      <c r="J2488" s="204">
        <v>2826</v>
      </c>
      <c r="K2488" s="98"/>
      <c r="L2488" s="43" t="s">
        <v>727</v>
      </c>
      <c r="M2488" s="59" t="s">
        <v>1241</v>
      </c>
      <c r="N2488" s="55">
        <v>42968</v>
      </c>
      <c r="O2488" s="313" t="s">
        <v>5979</v>
      </c>
      <c r="P2488" s="49"/>
      <c r="Q2488" s="49"/>
      <c r="R2488" s="49"/>
      <c r="S2488" s="43"/>
      <c r="T2488" s="43"/>
    </row>
    <row r="2489" spans="1:21" ht="15" hidden="1" customHeight="1" x14ac:dyDescent="0.25">
      <c r="A2489" s="74">
        <v>2471</v>
      </c>
      <c r="B2489" s="74" t="s">
        <v>4118</v>
      </c>
      <c r="C2489" s="43" t="s">
        <v>5980</v>
      </c>
      <c r="D2489" s="529"/>
      <c r="E2489" s="60"/>
      <c r="F2489" s="43" t="s">
        <v>5981</v>
      </c>
      <c r="G2489" s="87">
        <v>42829</v>
      </c>
      <c r="H2489" s="55">
        <f t="shared" si="8"/>
        <v>42829</v>
      </c>
      <c r="I2489" s="68">
        <v>700</v>
      </c>
      <c r="J2489" s="204">
        <v>700</v>
      </c>
      <c r="K2489" s="98"/>
      <c r="L2489" s="43" t="s">
        <v>727</v>
      </c>
      <c r="M2489" s="59">
        <v>42855</v>
      </c>
      <c r="N2489" s="55">
        <v>42872</v>
      </c>
      <c r="O2489" s="313" t="s">
        <v>5982</v>
      </c>
      <c r="P2489" s="43"/>
      <c r="Q2489" s="49"/>
      <c r="R2489" s="49"/>
      <c r="S2489" s="43"/>
      <c r="T2489" s="43" t="s">
        <v>1</v>
      </c>
    </row>
    <row r="2490" spans="1:21" ht="15" hidden="1" customHeight="1" x14ac:dyDescent="0.25">
      <c r="A2490" s="74">
        <v>2472</v>
      </c>
      <c r="B2490" s="74" t="s">
        <v>2490</v>
      </c>
      <c r="C2490" s="43" t="s">
        <v>5983</v>
      </c>
      <c r="D2490" s="529"/>
      <c r="E2490" s="60"/>
      <c r="F2490" s="43" t="s">
        <v>5984</v>
      </c>
      <c r="G2490" s="87">
        <v>42815</v>
      </c>
      <c r="H2490" s="55">
        <f t="shared" si="8"/>
        <v>42815</v>
      </c>
      <c r="I2490" s="68">
        <v>1888</v>
      </c>
      <c r="J2490" s="204">
        <v>1888</v>
      </c>
      <c r="K2490" s="98"/>
      <c r="L2490" s="43" t="s">
        <v>727</v>
      </c>
      <c r="M2490" s="59">
        <v>42840</v>
      </c>
      <c r="N2490" s="55">
        <v>42829</v>
      </c>
      <c r="O2490" s="313" t="s">
        <v>5985</v>
      </c>
      <c r="P2490" s="43"/>
      <c r="Q2490" s="49"/>
      <c r="R2490" s="49"/>
      <c r="S2490" s="43"/>
      <c r="T2490" s="43"/>
    </row>
    <row r="2491" spans="1:21" ht="45" hidden="1" customHeight="1" x14ac:dyDescent="0.25">
      <c r="A2491" s="74">
        <v>2473</v>
      </c>
      <c r="B2491" s="74" t="s">
        <v>59</v>
      </c>
      <c r="C2491" s="43">
        <v>5810337387</v>
      </c>
      <c r="D2491" s="529" t="s">
        <v>5987</v>
      </c>
      <c r="E2491" s="60"/>
      <c r="F2491" s="43" t="s">
        <v>5988</v>
      </c>
      <c r="G2491" s="87">
        <v>42825</v>
      </c>
      <c r="H2491" s="55">
        <f t="shared" si="8"/>
        <v>42825</v>
      </c>
      <c r="I2491" s="68">
        <v>421.38</v>
      </c>
      <c r="J2491" s="204">
        <v>505.66</v>
      </c>
      <c r="K2491" s="98"/>
      <c r="L2491" s="43" t="s">
        <v>727</v>
      </c>
      <c r="M2491" s="59">
        <v>42855</v>
      </c>
      <c r="N2491" s="55">
        <v>42857</v>
      </c>
      <c r="O2491" s="313" t="s">
        <v>5989</v>
      </c>
      <c r="P2491" s="43"/>
      <c r="Q2491" s="49"/>
      <c r="R2491" s="49"/>
      <c r="S2491" s="43"/>
      <c r="T2491" s="43"/>
    </row>
    <row r="2492" spans="1:21" ht="30" hidden="1" customHeight="1" x14ac:dyDescent="0.25">
      <c r="A2492" s="74">
        <v>2474</v>
      </c>
      <c r="B2492" s="74" t="s">
        <v>4429</v>
      </c>
      <c r="C2492" s="43">
        <v>75400440</v>
      </c>
      <c r="D2492" s="529"/>
      <c r="E2492" s="60"/>
      <c r="F2492" s="43" t="s">
        <v>5990</v>
      </c>
      <c r="G2492" s="87">
        <v>42825</v>
      </c>
      <c r="H2492" s="55">
        <f t="shared" si="8"/>
        <v>42825</v>
      </c>
      <c r="I2492" s="68">
        <v>11898.22</v>
      </c>
      <c r="J2492" s="204">
        <v>14277.86</v>
      </c>
      <c r="K2492" s="98"/>
      <c r="L2492" s="43" t="s">
        <v>727</v>
      </c>
      <c r="M2492" s="59">
        <v>42870</v>
      </c>
      <c r="N2492" s="55">
        <v>42872</v>
      </c>
      <c r="O2492" s="313" t="s">
        <v>5991</v>
      </c>
      <c r="P2492" s="43"/>
      <c r="Q2492" s="49"/>
      <c r="R2492" s="49"/>
      <c r="S2492" s="43"/>
      <c r="T2492" s="43" t="s">
        <v>1</v>
      </c>
    </row>
    <row r="2493" spans="1:21" ht="30" hidden="1" customHeight="1" x14ac:dyDescent="0.25">
      <c r="A2493" s="74">
        <v>2475</v>
      </c>
      <c r="B2493" s="74" t="s">
        <v>4413</v>
      </c>
      <c r="C2493" s="43">
        <v>34138867</v>
      </c>
      <c r="D2493" s="529"/>
      <c r="E2493" s="60"/>
      <c r="F2493" s="43" t="s">
        <v>1591</v>
      </c>
      <c r="G2493" s="87">
        <v>42821</v>
      </c>
      <c r="H2493" s="55">
        <f t="shared" si="8"/>
        <v>42821</v>
      </c>
      <c r="I2493" s="68">
        <v>2308.5700000000002</v>
      </c>
      <c r="J2493" s="204">
        <v>2770.28</v>
      </c>
      <c r="K2493" s="98"/>
      <c r="L2493" s="43" t="s">
        <v>5323</v>
      </c>
      <c r="M2493" s="59">
        <v>42855</v>
      </c>
      <c r="N2493" s="55">
        <v>42857</v>
      </c>
      <c r="O2493" s="313" t="s">
        <v>5992</v>
      </c>
      <c r="P2493" s="43"/>
      <c r="Q2493" s="49"/>
      <c r="R2493" s="49"/>
      <c r="S2493" s="43"/>
      <c r="T2493" s="43"/>
    </row>
    <row r="2494" spans="1:21" ht="15" hidden="1" customHeight="1" x14ac:dyDescent="0.25">
      <c r="A2494" s="74">
        <v>2476</v>
      </c>
      <c r="B2494" s="74" t="s">
        <v>163</v>
      </c>
      <c r="C2494" s="43" t="s">
        <v>5993</v>
      </c>
      <c r="D2494" s="529"/>
      <c r="E2494" s="60"/>
      <c r="F2494" s="43" t="s">
        <v>5994</v>
      </c>
      <c r="G2494" s="87">
        <v>42830</v>
      </c>
      <c r="H2494" s="55">
        <f t="shared" si="8"/>
        <v>42830</v>
      </c>
      <c r="I2494" s="68">
        <v>476</v>
      </c>
      <c r="J2494" s="204">
        <v>571.20000000000005</v>
      </c>
      <c r="K2494" s="98"/>
      <c r="L2494" s="43" t="s">
        <v>727</v>
      </c>
      <c r="M2494" s="59">
        <v>42840</v>
      </c>
      <c r="N2494" s="55">
        <v>42857</v>
      </c>
      <c r="O2494" s="313" t="s">
        <v>5995</v>
      </c>
      <c r="P2494" s="43"/>
      <c r="Q2494" s="49"/>
      <c r="R2494" s="49"/>
      <c r="S2494" s="43"/>
      <c r="T2494" s="43" t="s">
        <v>1</v>
      </c>
    </row>
    <row r="2495" spans="1:21" ht="15" hidden="1" customHeight="1" x14ac:dyDescent="0.25">
      <c r="A2495" s="74">
        <v>2477</v>
      </c>
      <c r="B2495" s="74" t="s">
        <v>5592</v>
      </c>
      <c r="C2495" s="43">
        <v>6189</v>
      </c>
      <c r="D2495" s="529"/>
      <c r="E2495" s="60"/>
      <c r="F2495" s="43" t="s">
        <v>5996</v>
      </c>
      <c r="G2495" s="87">
        <v>42825</v>
      </c>
      <c r="H2495" s="55">
        <f t="shared" si="8"/>
        <v>42825</v>
      </c>
      <c r="I2495" s="68">
        <v>654.02</v>
      </c>
      <c r="J2495" s="204">
        <v>784.82</v>
      </c>
      <c r="K2495" s="98"/>
      <c r="L2495" s="43" t="s">
        <v>727</v>
      </c>
      <c r="M2495" s="59">
        <v>42886</v>
      </c>
      <c r="N2495" s="55">
        <v>42936</v>
      </c>
      <c r="O2495" s="313" t="s">
        <v>5997</v>
      </c>
      <c r="P2495" s="43"/>
      <c r="Q2495" s="49"/>
      <c r="R2495" s="49"/>
      <c r="S2495" s="43"/>
      <c r="T2495" s="43"/>
      <c r="U2495" s="66" t="s">
        <v>1</v>
      </c>
    </row>
    <row r="2496" spans="1:21" ht="15" hidden="1" customHeight="1" x14ac:dyDescent="0.25">
      <c r="A2496" s="74">
        <v>2478</v>
      </c>
      <c r="B2496" s="74" t="s">
        <v>67</v>
      </c>
      <c r="C2496" s="43">
        <v>7000141233</v>
      </c>
      <c r="D2496" s="529" t="s">
        <v>5966</v>
      </c>
      <c r="E2496" s="60"/>
      <c r="F2496" s="43" t="s">
        <v>5967</v>
      </c>
      <c r="G2496" s="87">
        <v>42829</v>
      </c>
      <c r="H2496" s="55">
        <f t="shared" si="8"/>
        <v>42829</v>
      </c>
      <c r="I2496" s="68">
        <v>31.88</v>
      </c>
      <c r="J2496" s="204">
        <v>38.26</v>
      </c>
      <c r="K2496" s="98"/>
      <c r="L2496" s="43" t="s">
        <v>47</v>
      </c>
      <c r="M2496" s="59">
        <v>42886</v>
      </c>
      <c r="N2496" s="55">
        <v>42886</v>
      </c>
      <c r="O2496" s="313" t="s">
        <v>5998</v>
      </c>
      <c r="P2496" s="43"/>
      <c r="Q2496" s="49"/>
      <c r="R2496" s="49"/>
      <c r="S2496" s="43"/>
      <c r="T2496" s="43" t="s">
        <v>1</v>
      </c>
    </row>
    <row r="2497" spans="1:20" ht="15" hidden="1" customHeight="1" x14ac:dyDescent="0.25">
      <c r="A2497" s="74">
        <v>2479</v>
      </c>
      <c r="B2497" s="74" t="s">
        <v>67</v>
      </c>
      <c r="C2497" s="43">
        <v>7000141886</v>
      </c>
      <c r="D2497" s="529" t="s">
        <v>6000</v>
      </c>
      <c r="E2497" s="60"/>
      <c r="F2497" s="43" t="s">
        <v>6001</v>
      </c>
      <c r="G2497" s="87">
        <v>42830</v>
      </c>
      <c r="H2497" s="55">
        <f t="shared" si="8"/>
        <v>42830</v>
      </c>
      <c r="I2497" s="68">
        <v>2069.11</v>
      </c>
      <c r="J2497" s="204">
        <v>2482.9299999999998</v>
      </c>
      <c r="K2497" s="98"/>
      <c r="L2497" s="43" t="s">
        <v>47</v>
      </c>
      <c r="M2497" s="59">
        <v>42886</v>
      </c>
      <c r="N2497" s="55">
        <v>42886</v>
      </c>
      <c r="O2497" s="313" t="s">
        <v>5999</v>
      </c>
      <c r="P2497" s="43"/>
      <c r="Q2497" s="49"/>
      <c r="R2497" s="49"/>
      <c r="S2497" s="43"/>
      <c r="T2497" s="43" t="s">
        <v>1</v>
      </c>
    </row>
    <row r="2498" spans="1:20" ht="15" hidden="1" customHeight="1" x14ac:dyDescent="0.25">
      <c r="A2498" s="74">
        <v>2480</v>
      </c>
      <c r="B2498" s="74" t="s">
        <v>112</v>
      </c>
      <c r="C2498" s="43">
        <v>17</v>
      </c>
      <c r="D2498" s="529"/>
      <c r="E2498" s="60"/>
      <c r="F2498" s="43" t="s">
        <v>6002</v>
      </c>
      <c r="G2498" s="87">
        <v>42829</v>
      </c>
      <c r="H2498" s="55">
        <f t="shared" si="8"/>
        <v>42829</v>
      </c>
      <c r="I2498" s="68">
        <v>1750</v>
      </c>
      <c r="J2498" s="204">
        <v>1750</v>
      </c>
      <c r="K2498" s="98"/>
      <c r="L2498" s="43" t="s">
        <v>727</v>
      </c>
      <c r="M2498" s="59">
        <v>42840</v>
      </c>
      <c r="N2498" s="55">
        <v>42870</v>
      </c>
      <c r="O2498" s="313" t="s">
        <v>6003</v>
      </c>
      <c r="P2498" s="43"/>
      <c r="Q2498" s="49"/>
      <c r="R2498" s="49"/>
      <c r="S2498" s="43"/>
      <c r="T2498" s="43" t="s">
        <v>1</v>
      </c>
    </row>
    <row r="2499" spans="1:20" ht="30" hidden="1" customHeight="1" x14ac:dyDescent="0.25">
      <c r="A2499" s="74">
        <v>2481</v>
      </c>
      <c r="B2499" s="74" t="s">
        <v>69</v>
      </c>
      <c r="C2499" s="43" t="s">
        <v>6006</v>
      </c>
      <c r="D2499" s="529"/>
      <c r="E2499" s="60"/>
      <c r="F2499" s="43" t="s">
        <v>6007</v>
      </c>
      <c r="G2499" s="87">
        <v>42833</v>
      </c>
      <c r="H2499" s="55">
        <f t="shared" si="8"/>
        <v>42833</v>
      </c>
      <c r="I2499" s="68">
        <v>432</v>
      </c>
      <c r="J2499" s="204">
        <v>518.4</v>
      </c>
      <c r="K2499" s="98"/>
      <c r="L2499" s="43" t="s">
        <v>727</v>
      </c>
      <c r="M2499" s="59" t="s">
        <v>25</v>
      </c>
      <c r="N2499" s="55">
        <v>42843</v>
      </c>
      <c r="O2499" s="313" t="s">
        <v>6008</v>
      </c>
      <c r="P2499" s="43"/>
      <c r="Q2499" s="49"/>
      <c r="R2499" s="49"/>
      <c r="S2499" s="43"/>
      <c r="T2499" s="43"/>
    </row>
    <row r="2500" spans="1:20" ht="15" hidden="1" customHeight="1" x14ac:dyDescent="0.25">
      <c r="A2500" s="74">
        <v>2482</v>
      </c>
      <c r="B2500" s="74" t="s">
        <v>36</v>
      </c>
      <c r="C2500" s="43" t="s">
        <v>6009</v>
      </c>
      <c r="D2500" s="529"/>
      <c r="E2500" s="60"/>
      <c r="F2500" s="43" t="s">
        <v>6010</v>
      </c>
      <c r="G2500" s="87">
        <v>42826</v>
      </c>
      <c r="H2500" s="55">
        <f t="shared" si="8"/>
        <v>42826</v>
      </c>
      <c r="I2500" s="68">
        <v>67.349999999999994</v>
      </c>
      <c r="J2500" s="204">
        <v>80.819999999999993</v>
      </c>
      <c r="K2500" s="98"/>
      <c r="L2500" s="43" t="s">
        <v>5323</v>
      </c>
      <c r="M2500" s="59">
        <v>42826</v>
      </c>
      <c r="N2500" s="55">
        <v>42828</v>
      </c>
      <c r="O2500" s="313" t="s">
        <v>6011</v>
      </c>
      <c r="P2500" s="43"/>
      <c r="Q2500" s="49"/>
      <c r="R2500" s="49"/>
      <c r="S2500" s="43"/>
      <c r="T2500" s="43"/>
    </row>
    <row r="2501" spans="1:20" ht="15" hidden="1" customHeight="1" x14ac:dyDescent="0.25">
      <c r="A2501" s="74">
        <v>2483</v>
      </c>
      <c r="B2501" s="74" t="s">
        <v>3361</v>
      </c>
      <c r="C2501" s="43" t="s">
        <v>6012</v>
      </c>
      <c r="D2501" s="529"/>
      <c r="E2501" s="60"/>
      <c r="F2501" s="43" t="s">
        <v>6013</v>
      </c>
      <c r="G2501" s="87">
        <v>42824</v>
      </c>
      <c r="H2501" s="55">
        <f t="shared" si="8"/>
        <v>42824</v>
      </c>
      <c r="I2501" s="68">
        <v>23.15</v>
      </c>
      <c r="J2501" s="204">
        <v>27.78</v>
      </c>
      <c r="K2501" s="98"/>
      <c r="L2501" s="43" t="s">
        <v>5323</v>
      </c>
      <c r="M2501" s="59">
        <v>42833</v>
      </c>
      <c r="N2501" s="55">
        <v>42835</v>
      </c>
      <c r="O2501" s="313" t="s">
        <v>6014</v>
      </c>
      <c r="P2501" s="43"/>
      <c r="Q2501" s="49"/>
      <c r="R2501" s="49"/>
      <c r="S2501" s="43"/>
      <c r="T2501" s="43"/>
    </row>
    <row r="2502" spans="1:20" ht="15" hidden="1" customHeight="1" x14ac:dyDescent="0.25">
      <c r="A2502" s="74">
        <v>2484</v>
      </c>
      <c r="B2502" s="74" t="s">
        <v>67</v>
      </c>
      <c r="C2502" s="43">
        <v>7000142507</v>
      </c>
      <c r="D2502" s="529" t="s">
        <v>6017</v>
      </c>
      <c r="E2502" s="60"/>
      <c r="F2502" s="43" t="s">
        <v>6015</v>
      </c>
      <c r="G2502" s="87">
        <v>42831</v>
      </c>
      <c r="H2502" s="55">
        <f t="shared" si="8"/>
        <v>42831</v>
      </c>
      <c r="I2502" s="68">
        <v>698.85</v>
      </c>
      <c r="J2502" s="204">
        <v>838.62</v>
      </c>
      <c r="K2502" s="98"/>
      <c r="L2502" s="43" t="s">
        <v>47</v>
      </c>
      <c r="M2502" s="59">
        <v>42886</v>
      </c>
      <c r="N2502" s="55">
        <v>42886</v>
      </c>
      <c r="O2502" s="313" t="s">
        <v>6016</v>
      </c>
      <c r="P2502" s="43"/>
      <c r="Q2502" s="49"/>
      <c r="R2502" s="49"/>
      <c r="S2502" s="43"/>
      <c r="T2502" s="43" t="s">
        <v>1</v>
      </c>
    </row>
    <row r="2503" spans="1:20" ht="15" hidden="1" customHeight="1" x14ac:dyDescent="0.25">
      <c r="A2503" s="74">
        <v>2485</v>
      </c>
      <c r="B2503" s="74" t="s">
        <v>67</v>
      </c>
      <c r="C2503" s="43">
        <v>7000142508</v>
      </c>
      <c r="D2503" s="529" t="s">
        <v>6018</v>
      </c>
      <c r="E2503" s="60"/>
      <c r="F2503" s="43" t="s">
        <v>6019</v>
      </c>
      <c r="G2503" s="87">
        <v>42831</v>
      </c>
      <c r="H2503" s="55">
        <f t="shared" si="8"/>
        <v>42831</v>
      </c>
      <c r="I2503" s="68">
        <v>1165.8499999999999</v>
      </c>
      <c r="J2503" s="204">
        <v>1399.02</v>
      </c>
      <c r="K2503" s="98"/>
      <c r="L2503" s="43" t="s">
        <v>47</v>
      </c>
      <c r="M2503" s="59">
        <v>42886</v>
      </c>
      <c r="N2503" s="55">
        <v>42886</v>
      </c>
      <c r="O2503" s="313" t="s">
        <v>6020</v>
      </c>
      <c r="P2503" s="43"/>
      <c r="Q2503" s="49"/>
      <c r="R2503" s="49"/>
      <c r="S2503" s="43"/>
      <c r="T2503" s="43" t="s">
        <v>1</v>
      </c>
    </row>
    <row r="2504" spans="1:20" ht="30" hidden="1" customHeight="1" x14ac:dyDescent="0.25">
      <c r="A2504" s="74">
        <v>2486</v>
      </c>
      <c r="B2504" s="74" t="s">
        <v>1670</v>
      </c>
      <c r="C2504" s="43" t="s">
        <v>6021</v>
      </c>
      <c r="D2504" s="529"/>
      <c r="E2504" s="60"/>
      <c r="F2504" s="43" t="s">
        <v>6022</v>
      </c>
      <c r="G2504" s="87">
        <v>42831</v>
      </c>
      <c r="H2504" s="55">
        <f t="shared" si="8"/>
        <v>42831</v>
      </c>
      <c r="I2504" s="68">
        <v>625</v>
      </c>
      <c r="J2504" s="204">
        <v>625</v>
      </c>
      <c r="K2504" s="98"/>
      <c r="L2504" s="43" t="s">
        <v>727</v>
      </c>
      <c r="M2504" s="59">
        <v>42840</v>
      </c>
      <c r="N2504" s="55">
        <v>42843</v>
      </c>
      <c r="O2504" s="313" t="s">
        <v>6023</v>
      </c>
      <c r="P2504" s="43"/>
      <c r="Q2504" s="49"/>
      <c r="R2504" s="49"/>
      <c r="S2504" s="43"/>
      <c r="T2504" s="43" t="s">
        <v>1</v>
      </c>
    </row>
    <row r="2505" spans="1:20" ht="15" hidden="1" customHeight="1" x14ac:dyDescent="0.25">
      <c r="A2505" s="74">
        <v>2487</v>
      </c>
      <c r="B2505" s="74" t="s">
        <v>427</v>
      </c>
      <c r="C2505" s="43" t="s">
        <v>6024</v>
      </c>
      <c r="D2505" s="529"/>
      <c r="E2505" s="60"/>
      <c r="F2505" s="43" t="s">
        <v>6025</v>
      </c>
      <c r="G2505" s="87">
        <v>42825</v>
      </c>
      <c r="H2505" s="55">
        <f t="shared" si="8"/>
        <v>42825</v>
      </c>
      <c r="I2505" s="68">
        <v>147</v>
      </c>
      <c r="J2505" s="204">
        <v>176.4</v>
      </c>
      <c r="K2505" s="98"/>
      <c r="L2505" s="43" t="s">
        <v>727</v>
      </c>
      <c r="M2505" s="59">
        <v>42855</v>
      </c>
      <c r="N2505" s="55">
        <v>42857</v>
      </c>
      <c r="O2505" s="313" t="s">
        <v>6026</v>
      </c>
      <c r="P2505" s="43"/>
      <c r="Q2505" s="49"/>
      <c r="R2505" s="49"/>
      <c r="S2505" s="43"/>
      <c r="T2505" s="43"/>
    </row>
    <row r="2506" spans="1:20" ht="15" hidden="1" customHeight="1" x14ac:dyDescent="0.25">
      <c r="A2506" s="74">
        <v>2488</v>
      </c>
      <c r="B2506" s="74" t="s">
        <v>84</v>
      </c>
      <c r="C2506" s="43">
        <v>151494</v>
      </c>
      <c r="D2506" s="529"/>
      <c r="E2506" s="60"/>
      <c r="F2506" s="43" t="s">
        <v>6028</v>
      </c>
      <c r="G2506" s="87">
        <v>42828</v>
      </c>
      <c r="H2506" s="55">
        <f t="shared" si="8"/>
        <v>42828</v>
      </c>
      <c r="I2506" s="137">
        <f>1.18162*J2506</f>
        <v>547.68086999999991</v>
      </c>
      <c r="J2506" s="208">
        <v>463.5</v>
      </c>
      <c r="K2506" s="98"/>
      <c r="L2506" s="43" t="s">
        <v>727</v>
      </c>
      <c r="M2506" s="59" t="s">
        <v>25</v>
      </c>
      <c r="N2506" s="44">
        <v>42857</v>
      </c>
      <c r="O2506" s="313" t="s">
        <v>6304</v>
      </c>
      <c r="P2506" s="43"/>
      <c r="Q2506" s="49"/>
      <c r="R2506" s="49"/>
      <c r="S2506" s="43"/>
      <c r="T2506" s="43" t="s">
        <v>1</v>
      </c>
    </row>
    <row r="2507" spans="1:20" ht="30" hidden="1" customHeight="1" x14ac:dyDescent="0.25">
      <c r="A2507" s="74">
        <v>2489</v>
      </c>
      <c r="B2507" s="74" t="s">
        <v>504</v>
      </c>
      <c r="C2507" s="43">
        <v>8053</v>
      </c>
      <c r="D2507" s="529"/>
      <c r="E2507" s="60"/>
      <c r="F2507" s="43" t="s">
        <v>6029</v>
      </c>
      <c r="G2507" s="87">
        <v>42818</v>
      </c>
      <c r="H2507" s="55">
        <f t="shared" si="8"/>
        <v>42818</v>
      </c>
      <c r="I2507" s="68">
        <v>1300</v>
      </c>
      <c r="J2507" s="204">
        <v>1560</v>
      </c>
      <c r="K2507" s="98"/>
      <c r="L2507" s="43" t="s">
        <v>47</v>
      </c>
      <c r="M2507" s="59" t="s">
        <v>25</v>
      </c>
      <c r="N2507" s="55">
        <v>42906</v>
      </c>
      <c r="O2507" s="313" t="s">
        <v>6030</v>
      </c>
      <c r="P2507" s="43"/>
      <c r="Q2507" s="49"/>
      <c r="R2507" s="49"/>
      <c r="S2507" s="43"/>
      <c r="T2507" s="43" t="s">
        <v>1</v>
      </c>
    </row>
    <row r="2508" spans="1:20" ht="30" hidden="1" customHeight="1" x14ac:dyDescent="0.25">
      <c r="A2508" s="74">
        <v>2490</v>
      </c>
      <c r="B2508" s="74" t="s">
        <v>48</v>
      </c>
      <c r="C2508" s="43">
        <v>10924</v>
      </c>
      <c r="D2508" s="529"/>
      <c r="E2508" s="60"/>
      <c r="F2508" s="43" t="s">
        <v>6031</v>
      </c>
      <c r="G2508" s="87">
        <v>42825</v>
      </c>
      <c r="H2508" s="55">
        <f t="shared" si="8"/>
        <v>42825</v>
      </c>
      <c r="I2508" s="68">
        <v>72.47</v>
      </c>
      <c r="J2508" s="204">
        <v>79.55</v>
      </c>
      <c r="K2508" s="98"/>
      <c r="L2508" s="43" t="s">
        <v>727</v>
      </c>
      <c r="M2508" s="59">
        <v>42840</v>
      </c>
      <c r="N2508" s="55">
        <v>42857</v>
      </c>
      <c r="O2508" s="313" t="s">
        <v>6032</v>
      </c>
      <c r="P2508" s="43"/>
      <c r="Q2508" s="49"/>
      <c r="R2508" s="49"/>
      <c r="S2508" s="43"/>
      <c r="T2508" s="43" t="s">
        <v>1</v>
      </c>
    </row>
    <row r="2509" spans="1:20" ht="15" hidden="1" customHeight="1" x14ac:dyDescent="0.25">
      <c r="A2509" s="74">
        <v>2491</v>
      </c>
      <c r="B2509" s="74" t="s">
        <v>260</v>
      </c>
      <c r="C2509" s="43">
        <v>1106</v>
      </c>
      <c r="D2509" s="529"/>
      <c r="E2509" s="60"/>
      <c r="F2509" s="43" t="s">
        <v>6033</v>
      </c>
      <c r="G2509" s="87">
        <v>42828</v>
      </c>
      <c r="H2509" s="55">
        <f t="shared" si="8"/>
        <v>42828</v>
      </c>
      <c r="I2509" s="137">
        <f>1.19146*J2509</f>
        <v>1227.2038</v>
      </c>
      <c r="J2509" s="208">
        <v>1030</v>
      </c>
      <c r="K2509" s="98"/>
      <c r="L2509" s="43" t="s">
        <v>727</v>
      </c>
      <c r="M2509" s="59">
        <v>42855</v>
      </c>
      <c r="N2509" s="55">
        <v>42870</v>
      </c>
      <c r="O2509" s="313" t="s">
        <v>6034</v>
      </c>
      <c r="P2509" s="43"/>
      <c r="Q2509" s="49"/>
      <c r="R2509" s="49"/>
      <c r="S2509" s="43"/>
      <c r="T2509" s="43" t="s">
        <v>1</v>
      </c>
    </row>
    <row r="2510" spans="1:20" ht="30" hidden="1" customHeight="1" x14ac:dyDescent="0.25">
      <c r="A2510" s="74">
        <v>2492</v>
      </c>
      <c r="B2510" s="74" t="s">
        <v>35</v>
      </c>
      <c r="C2510" s="43" t="s">
        <v>2021</v>
      </c>
      <c r="D2510" s="529"/>
      <c r="E2510" s="60"/>
      <c r="F2510" s="43" t="s">
        <v>6035</v>
      </c>
      <c r="G2510" s="87">
        <v>42802</v>
      </c>
      <c r="H2510" s="55">
        <f t="shared" si="8"/>
        <v>42802</v>
      </c>
      <c r="I2510" s="68">
        <v>387.94</v>
      </c>
      <c r="J2510" s="204">
        <v>387.94</v>
      </c>
      <c r="K2510" s="98"/>
      <c r="L2510" s="43" t="s">
        <v>727</v>
      </c>
      <c r="M2510" s="59">
        <v>42826</v>
      </c>
      <c r="N2510" s="55">
        <v>42857</v>
      </c>
      <c r="O2510" s="313" t="s">
        <v>6036</v>
      </c>
      <c r="P2510" s="43"/>
      <c r="Q2510" s="49"/>
      <c r="R2510" s="49"/>
      <c r="S2510" s="43"/>
      <c r="T2510" s="43"/>
    </row>
    <row r="2511" spans="1:20" ht="30" hidden="1" customHeight="1" x14ac:dyDescent="0.25">
      <c r="A2511" s="74">
        <v>2493</v>
      </c>
      <c r="B2511" s="74" t="s">
        <v>35</v>
      </c>
      <c r="C2511" s="43" t="s">
        <v>2030</v>
      </c>
      <c r="D2511" s="529"/>
      <c r="E2511" s="60"/>
      <c r="F2511" s="43" t="s">
        <v>6037</v>
      </c>
      <c r="G2511" s="87">
        <v>42802</v>
      </c>
      <c r="H2511" s="55">
        <f t="shared" si="8"/>
        <v>42802</v>
      </c>
      <c r="I2511" s="68">
        <v>11083.61</v>
      </c>
      <c r="J2511" s="204">
        <v>11083.61</v>
      </c>
      <c r="K2511" s="98"/>
      <c r="L2511" s="43" t="s">
        <v>727</v>
      </c>
      <c r="M2511" s="59">
        <v>42826</v>
      </c>
      <c r="N2511" s="55">
        <v>42870</v>
      </c>
      <c r="O2511" s="313" t="s">
        <v>6038</v>
      </c>
      <c r="P2511" s="43"/>
      <c r="Q2511" s="49"/>
      <c r="R2511" s="49"/>
      <c r="S2511" s="43"/>
      <c r="T2511" s="43"/>
    </row>
    <row r="2512" spans="1:20" ht="30" hidden="1" customHeight="1" x14ac:dyDescent="0.25">
      <c r="A2512" s="74">
        <v>2494</v>
      </c>
      <c r="B2512" s="74" t="s">
        <v>35</v>
      </c>
      <c r="C2512" s="43" t="s">
        <v>2022</v>
      </c>
      <c r="D2512" s="529"/>
      <c r="E2512" s="60"/>
      <c r="F2512" s="43" t="s">
        <v>6039</v>
      </c>
      <c r="G2512" s="87">
        <v>42802</v>
      </c>
      <c r="H2512" s="55">
        <f t="shared" si="8"/>
        <v>42802</v>
      </c>
      <c r="I2512" s="68">
        <v>937</v>
      </c>
      <c r="J2512" s="204">
        <v>937</v>
      </c>
      <c r="K2512" s="98"/>
      <c r="L2512" s="43" t="s">
        <v>4419</v>
      </c>
      <c r="M2512" s="59">
        <v>42826</v>
      </c>
      <c r="N2512" s="55">
        <v>42872</v>
      </c>
      <c r="O2512" s="313" t="s">
        <v>6388</v>
      </c>
      <c r="P2512" s="43"/>
      <c r="Q2512" s="49"/>
      <c r="R2512" s="49"/>
      <c r="S2512" s="43"/>
      <c r="T2512" s="43"/>
    </row>
    <row r="2513" spans="1:21" ht="15" hidden="1" customHeight="1" x14ac:dyDescent="0.25">
      <c r="A2513" s="74">
        <v>2495</v>
      </c>
      <c r="B2513" s="74" t="s">
        <v>39</v>
      </c>
      <c r="C2513" s="43" t="s">
        <v>6040</v>
      </c>
      <c r="D2513" s="529"/>
      <c r="E2513" s="60"/>
      <c r="F2513" s="43" t="s">
        <v>1715</v>
      </c>
      <c r="G2513" s="87">
        <v>42825</v>
      </c>
      <c r="H2513" s="55">
        <f t="shared" si="8"/>
        <v>42825</v>
      </c>
      <c r="I2513" s="68">
        <v>8</v>
      </c>
      <c r="J2513" s="204">
        <v>8</v>
      </c>
      <c r="K2513" s="98"/>
      <c r="L2513" s="43" t="s">
        <v>5323</v>
      </c>
      <c r="M2513" s="59">
        <v>42835</v>
      </c>
      <c r="N2513" s="55">
        <v>42835</v>
      </c>
      <c r="O2513" s="313" t="s">
        <v>6041</v>
      </c>
      <c r="P2513" s="43"/>
      <c r="Q2513" s="49"/>
      <c r="R2513" s="49"/>
      <c r="S2513" s="43"/>
      <c r="T2513" s="43"/>
    </row>
    <row r="2514" spans="1:21" ht="15" hidden="1" customHeight="1" x14ac:dyDescent="0.25">
      <c r="A2514" s="74">
        <v>2496</v>
      </c>
      <c r="B2514" s="74" t="s">
        <v>39</v>
      </c>
      <c r="C2514" s="43" t="s">
        <v>6042</v>
      </c>
      <c r="D2514" s="529"/>
      <c r="E2514" s="60"/>
      <c r="F2514" s="43" t="s">
        <v>1715</v>
      </c>
      <c r="G2514" s="87">
        <v>42825</v>
      </c>
      <c r="H2514" s="55">
        <f t="shared" si="8"/>
        <v>42825</v>
      </c>
      <c r="I2514" s="68">
        <v>537.51</v>
      </c>
      <c r="J2514" s="204">
        <v>645.03</v>
      </c>
      <c r="K2514" s="98"/>
      <c r="L2514" s="43" t="s">
        <v>5323</v>
      </c>
      <c r="M2514" s="59">
        <v>42835</v>
      </c>
      <c r="N2514" s="55">
        <v>42835</v>
      </c>
      <c r="O2514" s="313" t="s">
        <v>6043</v>
      </c>
      <c r="P2514" s="43"/>
      <c r="Q2514" s="49"/>
      <c r="R2514" s="49"/>
      <c r="S2514" s="43"/>
      <c r="T2514" s="43"/>
    </row>
    <row r="2515" spans="1:21" ht="15" hidden="1" customHeight="1" x14ac:dyDescent="0.25">
      <c r="A2515" s="74">
        <v>2497</v>
      </c>
      <c r="B2515" s="74" t="s">
        <v>2747</v>
      </c>
      <c r="C2515" s="43">
        <v>40520</v>
      </c>
      <c r="D2515" s="529"/>
      <c r="E2515" s="60"/>
      <c r="F2515" s="43" t="s">
        <v>6044</v>
      </c>
      <c r="G2515" s="87">
        <v>42825</v>
      </c>
      <c r="H2515" s="55">
        <f t="shared" si="8"/>
        <v>42825</v>
      </c>
      <c r="I2515" s="68">
        <v>3562.5</v>
      </c>
      <c r="J2515" s="204">
        <v>4275</v>
      </c>
      <c r="K2515" s="98"/>
      <c r="L2515" s="43" t="s">
        <v>47</v>
      </c>
      <c r="M2515" s="59">
        <v>42840</v>
      </c>
      <c r="N2515" s="55">
        <v>42886</v>
      </c>
      <c r="O2515" s="313" t="s">
        <v>6045</v>
      </c>
      <c r="P2515" s="43"/>
      <c r="Q2515" s="49"/>
      <c r="R2515" s="49"/>
      <c r="S2515" s="43"/>
      <c r="T2515" s="43" t="s">
        <v>1</v>
      </c>
    </row>
    <row r="2516" spans="1:21" ht="30" customHeight="1" x14ac:dyDescent="0.25">
      <c r="A2516" s="118">
        <v>2498</v>
      </c>
      <c r="B2516" s="118"/>
      <c r="C2516" s="560"/>
      <c r="D2516" s="560"/>
      <c r="E2516" s="61"/>
      <c r="F2516" s="20"/>
      <c r="G2516" s="480">
        <v>42825</v>
      </c>
      <c r="H2516" s="54">
        <f t="shared" si="8"/>
        <v>42825</v>
      </c>
      <c r="I2516" s="371">
        <v>5567.37</v>
      </c>
      <c r="J2516" s="209">
        <v>5567.37</v>
      </c>
      <c r="K2516" s="577"/>
      <c r="L2516" s="20" t="s">
        <v>28</v>
      </c>
      <c r="M2516" s="410" t="s">
        <v>25</v>
      </c>
      <c r="N2516" s="54"/>
      <c r="O2516" s="314"/>
      <c r="P2516" s="84"/>
      <c r="Q2516" s="84"/>
      <c r="R2516" s="84"/>
      <c r="S2516" s="20"/>
      <c r="T2516" s="20"/>
    </row>
    <row r="2517" spans="1:21" ht="15" hidden="1" customHeight="1" x14ac:dyDescent="0.25">
      <c r="A2517" s="74">
        <v>2499</v>
      </c>
      <c r="B2517" s="74" t="s">
        <v>1321</v>
      </c>
      <c r="C2517" s="43">
        <v>18</v>
      </c>
      <c r="D2517" s="529"/>
      <c r="E2517" s="60"/>
      <c r="F2517" s="43" t="s">
        <v>6046</v>
      </c>
      <c r="G2517" s="87">
        <v>42828</v>
      </c>
      <c r="H2517" s="55">
        <f t="shared" ref="H2517:H2548" si="9">G2517</f>
        <v>42828</v>
      </c>
      <c r="I2517" s="68">
        <v>540</v>
      </c>
      <c r="J2517" s="204">
        <v>540</v>
      </c>
      <c r="K2517" s="98"/>
      <c r="L2517" s="43" t="s">
        <v>727</v>
      </c>
      <c r="M2517" s="59">
        <v>42840</v>
      </c>
      <c r="N2517" s="55">
        <v>42870</v>
      </c>
      <c r="O2517" s="313" t="s">
        <v>6047</v>
      </c>
      <c r="P2517" s="43"/>
      <c r="Q2517" s="49"/>
      <c r="R2517" s="49"/>
      <c r="S2517" s="43"/>
      <c r="T2517" s="43" t="s">
        <v>1</v>
      </c>
    </row>
    <row r="2518" spans="1:21" ht="30" hidden="1" customHeight="1" x14ac:dyDescent="0.25">
      <c r="A2518" s="74">
        <v>2500</v>
      </c>
      <c r="B2518" s="74" t="s">
        <v>4953</v>
      </c>
      <c r="C2518" s="43" t="s">
        <v>6048</v>
      </c>
      <c r="D2518" s="529"/>
      <c r="E2518" s="60"/>
      <c r="F2518" s="43" t="s">
        <v>6049</v>
      </c>
      <c r="G2518" s="87">
        <v>42826</v>
      </c>
      <c r="H2518" s="55">
        <f t="shared" si="9"/>
        <v>42826</v>
      </c>
      <c r="I2518" s="68">
        <v>584.69000000000005</v>
      </c>
      <c r="J2518" s="204">
        <v>674.87</v>
      </c>
      <c r="K2518" s="98"/>
      <c r="L2518" s="43" t="s">
        <v>5323</v>
      </c>
      <c r="M2518" s="59">
        <v>42826</v>
      </c>
      <c r="N2518" s="55">
        <v>42828</v>
      </c>
      <c r="O2518" s="313" t="s">
        <v>6050</v>
      </c>
      <c r="P2518" s="43"/>
      <c r="Q2518" s="49"/>
      <c r="R2518" s="49"/>
      <c r="S2518" s="43"/>
      <c r="T2518" s="43"/>
    </row>
    <row r="2519" spans="1:21" ht="15" hidden="1" customHeight="1" x14ac:dyDescent="0.25">
      <c r="A2519" s="74">
        <v>2501</v>
      </c>
      <c r="B2519" s="74" t="s">
        <v>2347</v>
      </c>
      <c r="C2519" s="43" t="s">
        <v>6051</v>
      </c>
      <c r="D2519" s="529" t="s">
        <v>6052</v>
      </c>
      <c r="E2519" s="60"/>
      <c r="F2519" s="43" t="s">
        <v>6053</v>
      </c>
      <c r="G2519" s="87">
        <v>42831</v>
      </c>
      <c r="H2519" s="55">
        <f t="shared" si="9"/>
        <v>42831</v>
      </c>
      <c r="I2519" s="68">
        <v>1600.51</v>
      </c>
      <c r="J2519" s="204">
        <v>1920.61</v>
      </c>
      <c r="K2519" s="98"/>
      <c r="L2519" s="43" t="s">
        <v>47</v>
      </c>
      <c r="M2519" s="59">
        <v>42901</v>
      </c>
      <c r="N2519" s="55">
        <v>42906</v>
      </c>
      <c r="O2519" s="313" t="s">
        <v>6054</v>
      </c>
      <c r="P2519" s="43"/>
      <c r="Q2519" s="49"/>
      <c r="R2519" s="49"/>
      <c r="S2519" s="43"/>
      <c r="T2519" s="43" t="s">
        <v>1</v>
      </c>
    </row>
    <row r="2520" spans="1:21" ht="30" hidden="1" customHeight="1" x14ac:dyDescent="0.25">
      <c r="A2520" s="74">
        <v>2502</v>
      </c>
      <c r="B2520" s="74" t="s">
        <v>5501</v>
      </c>
      <c r="C2520" s="43" t="s">
        <v>6055</v>
      </c>
      <c r="D2520" s="529"/>
      <c r="E2520" s="60"/>
      <c r="F2520" s="43" t="s">
        <v>6056</v>
      </c>
      <c r="G2520" s="87">
        <v>42826</v>
      </c>
      <c r="H2520" s="55">
        <f t="shared" si="9"/>
        <v>42826</v>
      </c>
      <c r="I2520" s="68">
        <v>5250</v>
      </c>
      <c r="J2520" s="204">
        <v>5250</v>
      </c>
      <c r="K2520" s="98"/>
      <c r="L2520" s="43" t="s">
        <v>727</v>
      </c>
      <c r="M2520" s="59">
        <v>42840</v>
      </c>
      <c r="N2520" s="55">
        <v>42839</v>
      </c>
      <c r="O2520" s="313" t="s">
        <v>6057</v>
      </c>
      <c r="P2520" s="43"/>
      <c r="Q2520" s="49"/>
      <c r="R2520" s="49"/>
      <c r="S2520" s="43"/>
      <c r="T2520" s="43"/>
    </row>
    <row r="2521" spans="1:21" ht="15" hidden="1" customHeight="1" x14ac:dyDescent="0.25">
      <c r="A2521" s="74">
        <v>2503</v>
      </c>
      <c r="B2521" s="74" t="s">
        <v>5588</v>
      </c>
      <c r="C2521" s="43" t="s">
        <v>6058</v>
      </c>
      <c r="D2521" s="529"/>
      <c r="E2521" s="60"/>
      <c r="F2521" s="43" t="s">
        <v>6060</v>
      </c>
      <c r="G2521" s="87">
        <v>42827</v>
      </c>
      <c r="H2521" s="55">
        <f t="shared" si="9"/>
        <v>42827</v>
      </c>
      <c r="I2521" s="68">
        <v>1615.26</v>
      </c>
      <c r="J2521" s="204">
        <v>1615.26</v>
      </c>
      <c r="K2521" s="98"/>
      <c r="L2521" s="43" t="s">
        <v>727</v>
      </c>
      <c r="M2521" s="59">
        <v>42855</v>
      </c>
      <c r="N2521" s="55">
        <v>42870</v>
      </c>
      <c r="O2521" s="313" t="s">
        <v>6061</v>
      </c>
      <c r="P2521" s="43"/>
      <c r="Q2521" s="49"/>
      <c r="R2521" s="49"/>
      <c r="S2521" s="43"/>
      <c r="T2521" s="43" t="s">
        <v>1</v>
      </c>
    </row>
    <row r="2522" spans="1:21" ht="30" hidden="1" customHeight="1" x14ac:dyDescent="0.25">
      <c r="A2522" s="74">
        <v>2504</v>
      </c>
      <c r="B2522" s="74" t="s">
        <v>748</v>
      </c>
      <c r="C2522" s="43" t="s">
        <v>6062</v>
      </c>
      <c r="D2522" s="529"/>
      <c r="E2522" s="60"/>
      <c r="F2522" s="43" t="s">
        <v>6063</v>
      </c>
      <c r="G2522" s="87">
        <v>42816</v>
      </c>
      <c r="H2522" s="55">
        <f t="shared" si="9"/>
        <v>42816</v>
      </c>
      <c r="I2522" s="68">
        <v>483.35</v>
      </c>
      <c r="J2522" s="204">
        <v>580.02</v>
      </c>
      <c r="K2522" s="98"/>
      <c r="L2522" s="43" t="s">
        <v>727</v>
      </c>
      <c r="M2522" s="59">
        <v>42840</v>
      </c>
      <c r="N2522" s="55">
        <v>42836</v>
      </c>
      <c r="O2522" s="313" t="s">
        <v>6064</v>
      </c>
      <c r="P2522" s="43"/>
      <c r="Q2522" s="49"/>
      <c r="R2522" s="49"/>
      <c r="S2522" s="43"/>
      <c r="T2522" s="43"/>
    </row>
    <row r="2523" spans="1:21" ht="15" hidden="1" customHeight="1" x14ac:dyDescent="0.25">
      <c r="A2523" s="74">
        <v>2505</v>
      </c>
      <c r="B2523" s="74" t="s">
        <v>6065</v>
      </c>
      <c r="C2523" s="43">
        <v>1709</v>
      </c>
      <c r="D2523" s="529"/>
      <c r="E2523" s="60"/>
      <c r="F2523" s="43" t="s">
        <v>6066</v>
      </c>
      <c r="G2523" s="87">
        <v>42835</v>
      </c>
      <c r="H2523" s="55">
        <f t="shared" si="9"/>
        <v>42835</v>
      </c>
      <c r="I2523" s="68">
        <v>280</v>
      </c>
      <c r="J2523" s="204">
        <v>280</v>
      </c>
      <c r="K2523" s="98"/>
      <c r="L2523" s="43" t="s">
        <v>727</v>
      </c>
      <c r="M2523" s="59">
        <v>42840</v>
      </c>
      <c r="N2523" s="55">
        <v>42870</v>
      </c>
      <c r="O2523" s="313" t="s">
        <v>6067</v>
      </c>
      <c r="P2523" s="43"/>
      <c r="Q2523" s="49"/>
      <c r="R2523" s="49"/>
      <c r="S2523" s="43"/>
      <c r="T2523" s="43" t="s">
        <v>1</v>
      </c>
    </row>
    <row r="2524" spans="1:21" ht="15" hidden="1" customHeight="1" x14ac:dyDescent="0.25">
      <c r="A2524" s="74">
        <v>2506</v>
      </c>
      <c r="B2524" s="74" t="s">
        <v>5950</v>
      </c>
      <c r="C2524" s="43" t="s">
        <v>6149</v>
      </c>
      <c r="D2524" s="529"/>
      <c r="E2524" s="60"/>
      <c r="F2524" s="43" t="s">
        <v>6070</v>
      </c>
      <c r="G2524" s="87">
        <v>42833</v>
      </c>
      <c r="H2524" s="55">
        <f t="shared" si="9"/>
        <v>42833</v>
      </c>
      <c r="I2524" s="68">
        <v>125</v>
      </c>
      <c r="J2524" s="204">
        <v>125</v>
      </c>
      <c r="K2524" s="98"/>
      <c r="L2524" s="43" t="s">
        <v>727</v>
      </c>
      <c r="M2524" s="59">
        <v>42855</v>
      </c>
      <c r="N2524" s="55">
        <v>42870</v>
      </c>
      <c r="O2524" s="313" t="s">
        <v>6071</v>
      </c>
      <c r="P2524" s="43"/>
      <c r="Q2524" s="49"/>
      <c r="R2524" s="49"/>
      <c r="S2524" s="43"/>
      <c r="T2524" s="43" t="s">
        <v>1</v>
      </c>
    </row>
    <row r="2525" spans="1:21" ht="30" hidden="1" customHeight="1" x14ac:dyDescent="0.25">
      <c r="A2525" s="74">
        <v>2507</v>
      </c>
      <c r="B2525" s="74" t="s">
        <v>5592</v>
      </c>
      <c r="C2525" s="43">
        <v>6194</v>
      </c>
      <c r="D2525" s="529"/>
      <c r="E2525" s="60"/>
      <c r="F2525" s="43" t="s">
        <v>6072</v>
      </c>
      <c r="G2525" s="87">
        <v>42836</v>
      </c>
      <c r="H2525" s="55">
        <f t="shared" si="9"/>
        <v>42836</v>
      </c>
      <c r="I2525" s="68">
        <v>17871</v>
      </c>
      <c r="J2525" s="204">
        <v>21445.200000000001</v>
      </c>
      <c r="K2525" s="98"/>
      <c r="L2525" s="43" t="s">
        <v>727</v>
      </c>
      <c r="M2525" s="59">
        <v>42886</v>
      </c>
      <c r="N2525" s="55">
        <v>42936</v>
      </c>
      <c r="O2525" s="313" t="s">
        <v>6073</v>
      </c>
      <c r="P2525" s="43"/>
      <c r="Q2525" s="49"/>
      <c r="R2525" s="49"/>
      <c r="S2525" s="43"/>
      <c r="T2525" s="43"/>
      <c r="U2525" s="66" t="s">
        <v>1</v>
      </c>
    </row>
    <row r="2526" spans="1:21" ht="60" hidden="1" customHeight="1" x14ac:dyDescent="0.25">
      <c r="A2526" s="74">
        <v>2508</v>
      </c>
      <c r="B2526" s="74" t="s">
        <v>84</v>
      </c>
      <c r="C2526" s="43">
        <v>151823</v>
      </c>
      <c r="D2526" s="529"/>
      <c r="E2526" s="60"/>
      <c r="F2526" s="414" t="s">
        <v>6081</v>
      </c>
      <c r="G2526" s="87">
        <v>42837</v>
      </c>
      <c r="H2526" s="55">
        <f t="shared" si="9"/>
        <v>42837</v>
      </c>
      <c r="I2526" s="137">
        <f>1.18162*J2526</f>
        <v>478.55609999999996</v>
      </c>
      <c r="J2526" s="208">
        <v>405</v>
      </c>
      <c r="K2526" s="98"/>
      <c r="L2526" s="43" t="s">
        <v>47</v>
      </c>
      <c r="M2526" s="59">
        <v>42870</v>
      </c>
      <c r="N2526" s="44">
        <v>42906</v>
      </c>
      <c r="O2526" s="313" t="s">
        <v>6658</v>
      </c>
      <c r="P2526" s="43"/>
      <c r="Q2526" s="49"/>
      <c r="R2526" s="49"/>
      <c r="S2526" s="43"/>
      <c r="T2526" s="43" t="s">
        <v>1</v>
      </c>
    </row>
    <row r="2527" spans="1:21" ht="30" hidden="1" customHeight="1" x14ac:dyDescent="0.25">
      <c r="A2527" s="74">
        <v>2509</v>
      </c>
      <c r="B2527" s="74" t="s">
        <v>3726</v>
      </c>
      <c r="C2527" s="43">
        <v>17037</v>
      </c>
      <c r="D2527" s="529"/>
      <c r="E2527" s="60"/>
      <c r="F2527" s="43" t="s">
        <v>6082</v>
      </c>
      <c r="G2527" s="87">
        <v>42825</v>
      </c>
      <c r="H2527" s="55">
        <f t="shared" si="9"/>
        <v>42825</v>
      </c>
      <c r="I2527" s="68">
        <v>5460.4</v>
      </c>
      <c r="J2527" s="204">
        <v>5460.4</v>
      </c>
      <c r="K2527" s="98"/>
      <c r="L2527" s="43" t="s">
        <v>727</v>
      </c>
      <c r="M2527" s="59">
        <v>42886</v>
      </c>
      <c r="N2527" s="55">
        <v>42936</v>
      </c>
      <c r="O2527" s="313" t="s">
        <v>6083</v>
      </c>
      <c r="P2527" s="43"/>
      <c r="Q2527" s="49"/>
      <c r="R2527" s="49"/>
      <c r="S2527" s="43"/>
      <c r="T2527" s="43"/>
      <c r="U2527" s="66" t="s">
        <v>1</v>
      </c>
    </row>
    <row r="2528" spans="1:21" ht="30" hidden="1" customHeight="1" x14ac:dyDescent="0.25">
      <c r="A2528" s="74">
        <v>2510</v>
      </c>
      <c r="B2528" s="74" t="s">
        <v>3726</v>
      </c>
      <c r="C2528" s="43">
        <v>17038</v>
      </c>
      <c r="D2528" s="529"/>
      <c r="E2528" s="60"/>
      <c r="F2528" s="43" t="s">
        <v>6084</v>
      </c>
      <c r="G2528" s="87">
        <v>42825</v>
      </c>
      <c r="H2528" s="55">
        <f t="shared" si="9"/>
        <v>42825</v>
      </c>
      <c r="I2528" s="68">
        <v>20720.400000000001</v>
      </c>
      <c r="J2528" s="204">
        <v>20720.400000000001</v>
      </c>
      <c r="K2528" s="98"/>
      <c r="L2528" s="43" t="s">
        <v>727</v>
      </c>
      <c r="M2528" s="59">
        <v>42886</v>
      </c>
      <c r="N2528" s="55">
        <v>42936</v>
      </c>
      <c r="O2528" s="313" t="s">
        <v>6088</v>
      </c>
      <c r="P2528" s="43"/>
      <c r="Q2528" s="49"/>
      <c r="R2528" s="49"/>
      <c r="S2528" s="43"/>
      <c r="T2528" s="43"/>
      <c r="U2528" s="66" t="s">
        <v>1</v>
      </c>
    </row>
    <row r="2529" spans="1:21" ht="30" hidden="1" customHeight="1" x14ac:dyDescent="0.25">
      <c r="A2529" s="74">
        <v>2511</v>
      </c>
      <c r="B2529" s="74" t="s">
        <v>3726</v>
      </c>
      <c r="C2529" s="43">
        <v>17039</v>
      </c>
      <c r="D2529" s="529"/>
      <c r="E2529" s="60"/>
      <c r="F2529" s="43" t="s">
        <v>6085</v>
      </c>
      <c r="G2529" s="87">
        <v>42825</v>
      </c>
      <c r="H2529" s="55">
        <f t="shared" si="9"/>
        <v>42825</v>
      </c>
      <c r="I2529" s="68">
        <v>6080</v>
      </c>
      <c r="J2529" s="204">
        <v>6080</v>
      </c>
      <c r="K2529" s="98"/>
      <c r="L2529" s="43" t="s">
        <v>727</v>
      </c>
      <c r="M2529" s="59">
        <v>42886</v>
      </c>
      <c r="N2529" s="55">
        <v>42955</v>
      </c>
      <c r="O2529" s="313" t="s">
        <v>6089</v>
      </c>
      <c r="P2529" s="43"/>
      <c r="Q2529" s="49"/>
      <c r="R2529" s="49"/>
      <c r="S2529" s="43"/>
      <c r="T2529" s="43"/>
      <c r="U2529" s="66" t="s">
        <v>1</v>
      </c>
    </row>
    <row r="2530" spans="1:21" ht="30" hidden="1" customHeight="1" x14ac:dyDescent="0.25">
      <c r="A2530" s="74">
        <v>2512</v>
      </c>
      <c r="B2530" s="74" t="s">
        <v>3726</v>
      </c>
      <c r="C2530" s="43">
        <v>17040</v>
      </c>
      <c r="D2530" s="529"/>
      <c r="E2530" s="60"/>
      <c r="F2530" s="43" t="s">
        <v>6086</v>
      </c>
      <c r="G2530" s="87">
        <v>42825</v>
      </c>
      <c r="H2530" s="55">
        <f t="shared" si="9"/>
        <v>42825</v>
      </c>
      <c r="I2530" s="68">
        <v>8676</v>
      </c>
      <c r="J2530" s="204">
        <v>8676</v>
      </c>
      <c r="K2530" s="98"/>
      <c r="L2530" s="43" t="s">
        <v>727</v>
      </c>
      <c r="M2530" s="59">
        <v>42886</v>
      </c>
      <c r="N2530" s="55">
        <v>42955</v>
      </c>
      <c r="O2530" s="313" t="s">
        <v>6090</v>
      </c>
      <c r="P2530" s="43"/>
      <c r="Q2530" s="49"/>
      <c r="R2530" s="49"/>
      <c r="S2530" s="43"/>
      <c r="T2530" s="43"/>
      <c r="U2530" s="552" t="s">
        <v>1</v>
      </c>
    </row>
    <row r="2531" spans="1:21" ht="30" hidden="1" customHeight="1" x14ac:dyDescent="0.25">
      <c r="A2531" s="74">
        <v>2513</v>
      </c>
      <c r="B2531" s="74" t="s">
        <v>3726</v>
      </c>
      <c r="C2531" s="43">
        <v>17041</v>
      </c>
      <c r="D2531" s="529"/>
      <c r="E2531" s="60"/>
      <c r="F2531" s="43" t="s">
        <v>6087</v>
      </c>
      <c r="G2531" s="87">
        <v>42825</v>
      </c>
      <c r="H2531" s="55">
        <f t="shared" si="9"/>
        <v>42825</v>
      </c>
      <c r="I2531" s="68">
        <v>23901</v>
      </c>
      <c r="J2531" s="204">
        <v>23901</v>
      </c>
      <c r="K2531" s="98"/>
      <c r="L2531" s="43" t="s">
        <v>727</v>
      </c>
      <c r="M2531" s="59">
        <v>42886</v>
      </c>
      <c r="N2531" s="55">
        <v>42955</v>
      </c>
      <c r="O2531" s="313" t="s">
        <v>6091</v>
      </c>
      <c r="P2531" s="43"/>
      <c r="Q2531" s="49"/>
      <c r="R2531" s="49"/>
      <c r="S2531" s="43"/>
      <c r="T2531" s="43"/>
      <c r="U2531" s="66" t="s">
        <v>1</v>
      </c>
    </row>
    <row r="2532" spans="1:21" ht="15" hidden="1" customHeight="1" x14ac:dyDescent="0.25">
      <c r="A2532" s="74">
        <v>2514</v>
      </c>
      <c r="B2532" s="74" t="s">
        <v>5227</v>
      </c>
      <c r="C2532" s="43" t="s">
        <v>6095</v>
      </c>
      <c r="D2532" s="529"/>
      <c r="E2532" s="60"/>
      <c r="F2532" s="43" t="s">
        <v>6096</v>
      </c>
      <c r="G2532" s="87">
        <v>42826</v>
      </c>
      <c r="H2532" s="55">
        <f t="shared" si="9"/>
        <v>42826</v>
      </c>
      <c r="I2532" s="68">
        <v>67.55</v>
      </c>
      <c r="J2532" s="204">
        <v>81.05</v>
      </c>
      <c r="K2532" s="98"/>
      <c r="L2532" s="43" t="s">
        <v>5323</v>
      </c>
      <c r="M2532" s="59">
        <v>42830</v>
      </c>
      <c r="N2532" s="55">
        <v>42830</v>
      </c>
      <c r="O2532" s="313" t="s">
        <v>6099</v>
      </c>
      <c r="P2532" s="43"/>
      <c r="Q2532" s="49"/>
      <c r="R2532" s="49"/>
      <c r="S2532" s="43"/>
      <c r="T2532" s="43"/>
    </row>
    <row r="2533" spans="1:21" ht="15" hidden="1" customHeight="1" x14ac:dyDescent="0.25">
      <c r="A2533" s="74">
        <v>2515</v>
      </c>
      <c r="B2533" s="74" t="s">
        <v>5539</v>
      </c>
      <c r="C2533" s="43" t="s">
        <v>6101</v>
      </c>
      <c r="D2533" s="529"/>
      <c r="E2533" s="60"/>
      <c r="F2533" s="43" t="s">
        <v>6102</v>
      </c>
      <c r="G2533" s="87">
        <v>42835</v>
      </c>
      <c r="H2533" s="55">
        <f t="shared" si="9"/>
        <v>42835</v>
      </c>
      <c r="I2533" s="68">
        <v>1789</v>
      </c>
      <c r="J2533" s="204">
        <v>1789</v>
      </c>
      <c r="K2533" s="98"/>
      <c r="L2533" s="43" t="s">
        <v>727</v>
      </c>
      <c r="M2533" s="59">
        <v>42855</v>
      </c>
      <c r="N2533" s="55">
        <v>42870</v>
      </c>
      <c r="O2533" s="313" t="s">
        <v>6104</v>
      </c>
      <c r="P2533" s="43"/>
      <c r="Q2533" s="49"/>
      <c r="R2533" s="49"/>
      <c r="S2533" s="43"/>
      <c r="T2533" s="43" t="s">
        <v>1</v>
      </c>
    </row>
    <row r="2534" spans="1:21" ht="30" hidden="1" customHeight="1" x14ac:dyDescent="0.25">
      <c r="A2534" s="74">
        <v>2516</v>
      </c>
      <c r="B2534" s="74" t="s">
        <v>1442</v>
      </c>
      <c r="C2534" s="43">
        <v>170102717</v>
      </c>
      <c r="D2534" s="529"/>
      <c r="E2534" s="60"/>
      <c r="F2534" s="43" t="s">
        <v>6106</v>
      </c>
      <c r="G2534" s="87">
        <v>42737</v>
      </c>
      <c r="H2534" s="55">
        <f t="shared" si="9"/>
        <v>42737</v>
      </c>
      <c r="I2534" s="68">
        <v>354.5</v>
      </c>
      <c r="J2534" s="204">
        <v>354.5</v>
      </c>
      <c r="K2534" s="98"/>
      <c r="L2534" s="43" t="s">
        <v>727</v>
      </c>
      <c r="M2534" s="59">
        <v>42794</v>
      </c>
      <c r="N2534" s="55">
        <v>42838</v>
      </c>
      <c r="O2534" s="313" t="s">
        <v>6105</v>
      </c>
      <c r="P2534" s="43"/>
      <c r="Q2534" s="49"/>
      <c r="R2534" s="49"/>
      <c r="S2534" s="43"/>
      <c r="T2534" s="43"/>
      <c r="U2534" s="66" t="s">
        <v>1</v>
      </c>
    </row>
    <row r="2535" spans="1:21" ht="30" hidden="1" customHeight="1" x14ac:dyDescent="0.25">
      <c r="A2535" s="74">
        <v>2517</v>
      </c>
      <c r="B2535" s="74" t="s">
        <v>1442</v>
      </c>
      <c r="C2535" s="43">
        <v>170102733</v>
      </c>
      <c r="D2535" s="529"/>
      <c r="E2535" s="60"/>
      <c r="F2535" s="43" t="s">
        <v>6107</v>
      </c>
      <c r="G2535" s="87">
        <v>42766</v>
      </c>
      <c r="H2535" s="55">
        <f t="shared" si="9"/>
        <v>42766</v>
      </c>
      <c r="I2535" s="68">
        <v>18484.759999999998</v>
      </c>
      <c r="J2535" s="204">
        <v>18484.759999999998</v>
      </c>
      <c r="K2535" s="98"/>
      <c r="L2535" s="43" t="s">
        <v>727</v>
      </c>
      <c r="M2535" s="59">
        <v>42825</v>
      </c>
      <c r="N2535" s="55">
        <v>42838</v>
      </c>
      <c r="O2535" s="313" t="s">
        <v>6108</v>
      </c>
      <c r="P2535" s="43"/>
      <c r="Q2535" s="49"/>
      <c r="R2535" s="49"/>
      <c r="S2535" s="43"/>
      <c r="T2535" s="43"/>
      <c r="U2535" s="66" t="s">
        <v>1</v>
      </c>
    </row>
    <row r="2536" spans="1:21" ht="15" hidden="1" customHeight="1" x14ac:dyDescent="0.25">
      <c r="A2536" s="74">
        <v>2518</v>
      </c>
      <c r="B2536" s="74" t="s">
        <v>180</v>
      </c>
      <c r="C2536" s="43">
        <v>46994305</v>
      </c>
      <c r="D2536" s="529"/>
      <c r="E2536" s="60"/>
      <c r="F2536" s="43" t="s">
        <v>6110</v>
      </c>
      <c r="G2536" s="87">
        <v>42835</v>
      </c>
      <c r="H2536" s="55">
        <f t="shared" si="9"/>
        <v>42835</v>
      </c>
      <c r="I2536" s="68">
        <v>636.87</v>
      </c>
      <c r="J2536" s="204">
        <v>682.7</v>
      </c>
      <c r="K2536" s="98"/>
      <c r="L2536" s="43" t="s">
        <v>5323</v>
      </c>
      <c r="M2536" s="59">
        <v>42845</v>
      </c>
      <c r="N2536" s="55">
        <v>42845</v>
      </c>
      <c r="O2536" s="313" t="s">
        <v>6111</v>
      </c>
      <c r="P2536" s="43"/>
      <c r="Q2536" s="49"/>
      <c r="R2536" s="49"/>
      <c r="S2536" s="43"/>
      <c r="T2536" s="43"/>
    </row>
    <row r="2537" spans="1:21" ht="30" hidden="1" customHeight="1" x14ac:dyDescent="0.25">
      <c r="A2537" s="74">
        <v>2519</v>
      </c>
      <c r="B2537" s="74" t="s">
        <v>6080</v>
      </c>
      <c r="C2537" s="43" t="s">
        <v>6114</v>
      </c>
      <c r="D2537" s="529"/>
      <c r="E2537" s="60"/>
      <c r="F2537" s="43" t="s">
        <v>6115</v>
      </c>
      <c r="G2537" s="87">
        <v>42825</v>
      </c>
      <c r="H2537" s="55">
        <f t="shared" si="9"/>
        <v>42825</v>
      </c>
      <c r="I2537" s="68">
        <v>798.57</v>
      </c>
      <c r="J2537" s="204">
        <v>958.28</v>
      </c>
      <c r="K2537" s="98"/>
      <c r="L2537" s="43" t="s">
        <v>727</v>
      </c>
      <c r="M2537" s="59">
        <v>42855</v>
      </c>
      <c r="N2537" s="55">
        <v>42857</v>
      </c>
      <c r="O2537" s="313" t="s">
        <v>6116</v>
      </c>
      <c r="P2537" s="43"/>
      <c r="Q2537" s="49"/>
      <c r="R2537" s="49"/>
      <c r="S2537" s="43"/>
      <c r="T2537" s="43" t="s">
        <v>1</v>
      </c>
    </row>
    <row r="2538" spans="1:21" ht="45" hidden="1" customHeight="1" x14ac:dyDescent="0.25">
      <c r="A2538" s="74">
        <v>2520</v>
      </c>
      <c r="B2538" s="74" t="s">
        <v>6080</v>
      </c>
      <c r="C2538" s="43" t="s">
        <v>6118</v>
      </c>
      <c r="D2538" s="529"/>
      <c r="E2538" s="60"/>
      <c r="F2538" s="43" t="s">
        <v>6119</v>
      </c>
      <c r="G2538" s="87">
        <v>42825</v>
      </c>
      <c r="H2538" s="55">
        <f t="shared" si="9"/>
        <v>42825</v>
      </c>
      <c r="I2538" s="68">
        <v>1170.08</v>
      </c>
      <c r="J2538" s="204">
        <v>1404.1</v>
      </c>
      <c r="K2538" s="98"/>
      <c r="L2538" s="43" t="s">
        <v>727</v>
      </c>
      <c r="M2538" s="59">
        <v>42855</v>
      </c>
      <c r="N2538" s="55">
        <v>42857</v>
      </c>
      <c r="O2538" s="313" t="s">
        <v>6117</v>
      </c>
      <c r="P2538" s="43"/>
      <c r="Q2538" s="49"/>
      <c r="R2538" s="49"/>
      <c r="S2538" s="43"/>
      <c r="T2538" s="43" t="s">
        <v>1</v>
      </c>
    </row>
    <row r="2539" spans="1:21" ht="30" hidden="1" customHeight="1" x14ac:dyDescent="0.25">
      <c r="A2539" s="74">
        <v>2521</v>
      </c>
      <c r="B2539" s="74" t="s">
        <v>5252</v>
      </c>
      <c r="C2539" s="43" t="s">
        <v>6120</v>
      </c>
      <c r="D2539" s="529"/>
      <c r="E2539" s="60"/>
      <c r="F2539" s="43" t="s">
        <v>6121</v>
      </c>
      <c r="G2539" s="87">
        <v>42766</v>
      </c>
      <c r="H2539" s="55">
        <f t="shared" si="9"/>
        <v>42766</v>
      </c>
      <c r="I2539" s="137">
        <f>0.941371 *J2539</f>
        <v>12633.19882</v>
      </c>
      <c r="J2539" s="381">
        <v>13420</v>
      </c>
      <c r="K2539" s="98"/>
      <c r="L2539" s="43" t="s">
        <v>727</v>
      </c>
      <c r="M2539" s="59">
        <v>42809</v>
      </c>
      <c r="N2539" s="55">
        <v>42843</v>
      </c>
      <c r="O2539" s="313" t="s">
        <v>6122</v>
      </c>
      <c r="P2539" s="43"/>
      <c r="Q2539" s="49"/>
      <c r="R2539" s="49"/>
      <c r="S2539" s="43"/>
      <c r="T2539" s="43"/>
      <c r="U2539" s="66" t="s">
        <v>1</v>
      </c>
    </row>
    <row r="2540" spans="1:21" ht="15" hidden="1" customHeight="1" x14ac:dyDescent="0.25">
      <c r="A2540" s="74">
        <v>2522</v>
      </c>
      <c r="B2540" s="74" t="s">
        <v>163</v>
      </c>
      <c r="C2540" s="43" t="s">
        <v>6123</v>
      </c>
      <c r="D2540" s="529"/>
      <c r="E2540" s="60"/>
      <c r="F2540" s="43" t="s">
        <v>6382</v>
      </c>
      <c r="G2540" s="87">
        <v>42839</v>
      </c>
      <c r="H2540" s="55">
        <f t="shared" si="9"/>
        <v>42839</v>
      </c>
      <c r="I2540" s="68">
        <v>3472</v>
      </c>
      <c r="J2540" s="204">
        <v>4166.3999999999996</v>
      </c>
      <c r="K2540" s="98"/>
      <c r="L2540" s="43" t="s">
        <v>727</v>
      </c>
      <c r="M2540" s="59">
        <v>42855</v>
      </c>
      <c r="N2540" s="55">
        <v>42870</v>
      </c>
      <c r="O2540" s="313" t="s">
        <v>6124</v>
      </c>
      <c r="P2540" s="43"/>
      <c r="Q2540" s="49"/>
      <c r="R2540" s="49"/>
      <c r="S2540" s="43"/>
      <c r="T2540" s="43" t="s">
        <v>1</v>
      </c>
    </row>
    <row r="2541" spans="1:21" ht="15" hidden="1" customHeight="1" x14ac:dyDescent="0.25">
      <c r="A2541" s="74">
        <v>2523</v>
      </c>
      <c r="B2541" s="74" t="s">
        <v>1670</v>
      </c>
      <c r="C2541" s="43" t="s">
        <v>6125</v>
      </c>
      <c r="D2541" s="529"/>
      <c r="E2541" s="60"/>
      <c r="F2541" s="43" t="s">
        <v>6126</v>
      </c>
      <c r="G2541" s="87">
        <v>42838</v>
      </c>
      <c r="H2541" s="55">
        <f t="shared" si="9"/>
        <v>42838</v>
      </c>
      <c r="I2541" s="68">
        <v>250</v>
      </c>
      <c r="J2541" s="204">
        <v>250</v>
      </c>
      <c r="K2541" s="98"/>
      <c r="L2541" s="43" t="s">
        <v>727</v>
      </c>
      <c r="M2541" s="59">
        <v>42855</v>
      </c>
      <c r="N2541" s="55">
        <v>42870</v>
      </c>
      <c r="O2541" s="313" t="s">
        <v>6127</v>
      </c>
      <c r="P2541" s="43"/>
      <c r="Q2541" s="49"/>
      <c r="R2541" s="49"/>
      <c r="S2541" s="43"/>
      <c r="T2541" s="43" t="s">
        <v>1</v>
      </c>
    </row>
    <row r="2542" spans="1:21" ht="30" hidden="1" customHeight="1" x14ac:dyDescent="0.25">
      <c r="A2542" s="74">
        <v>2524</v>
      </c>
      <c r="B2542" s="74" t="s">
        <v>69</v>
      </c>
      <c r="C2542" s="43" t="s">
        <v>6128</v>
      </c>
      <c r="D2542" s="529"/>
      <c r="E2542" s="60"/>
      <c r="F2542" s="43" t="s">
        <v>6129</v>
      </c>
      <c r="G2542" s="87">
        <v>42841</v>
      </c>
      <c r="H2542" s="55">
        <f t="shared" si="9"/>
        <v>42841</v>
      </c>
      <c r="I2542" s="68">
        <v>5</v>
      </c>
      <c r="J2542" s="204">
        <v>6</v>
      </c>
      <c r="K2542" s="98"/>
      <c r="L2542" s="43" t="s">
        <v>727</v>
      </c>
      <c r="M2542" s="59" t="s">
        <v>25</v>
      </c>
      <c r="N2542" s="55">
        <v>42843</v>
      </c>
      <c r="O2542" s="313" t="s">
        <v>6130</v>
      </c>
      <c r="P2542" s="43"/>
      <c r="Q2542" s="49"/>
      <c r="R2542" s="49"/>
      <c r="S2542" s="43"/>
      <c r="T2542" s="43"/>
    </row>
    <row r="2543" spans="1:21" ht="15" hidden="1" customHeight="1" x14ac:dyDescent="0.25">
      <c r="A2543" s="74">
        <v>2525</v>
      </c>
      <c r="B2543" s="74" t="s">
        <v>39</v>
      </c>
      <c r="C2543" s="43" t="s">
        <v>6131</v>
      </c>
      <c r="D2543" s="529"/>
      <c r="E2543" s="60"/>
      <c r="F2543" s="43" t="s">
        <v>1715</v>
      </c>
      <c r="G2543" s="87">
        <v>42840</v>
      </c>
      <c r="H2543" s="55">
        <f t="shared" si="9"/>
        <v>42840</v>
      </c>
      <c r="I2543" s="68">
        <v>576.96</v>
      </c>
      <c r="J2543" s="204">
        <v>692.32</v>
      </c>
      <c r="K2543" s="98"/>
      <c r="L2543" s="43" t="s">
        <v>5323</v>
      </c>
      <c r="M2543" s="59">
        <v>42850</v>
      </c>
      <c r="N2543" s="55">
        <v>42850</v>
      </c>
      <c r="O2543" s="313" t="s">
        <v>6266</v>
      </c>
      <c r="P2543" s="43"/>
      <c r="Q2543" s="49"/>
      <c r="R2543" s="49"/>
      <c r="S2543" s="43"/>
      <c r="T2543" s="43"/>
    </row>
    <row r="2544" spans="1:21" ht="30" hidden="1" customHeight="1" x14ac:dyDescent="0.25">
      <c r="A2544" s="74">
        <v>2526</v>
      </c>
      <c r="B2544" s="74" t="s">
        <v>36</v>
      </c>
      <c r="C2544" s="43" t="s">
        <v>6132</v>
      </c>
      <c r="D2544" s="529"/>
      <c r="E2544" s="60"/>
      <c r="F2544" s="43" t="s">
        <v>6377</v>
      </c>
      <c r="G2544" s="87">
        <v>42838</v>
      </c>
      <c r="H2544" s="55">
        <f t="shared" si="9"/>
        <v>42838</v>
      </c>
      <c r="I2544" s="68">
        <v>80</v>
      </c>
      <c r="J2544" s="204">
        <v>96</v>
      </c>
      <c r="K2544" s="98"/>
      <c r="L2544" s="43" t="s">
        <v>5323</v>
      </c>
      <c r="M2544" s="59">
        <v>42850</v>
      </c>
      <c r="N2544" s="55">
        <v>42850</v>
      </c>
      <c r="O2544" s="313" t="s">
        <v>6133</v>
      </c>
      <c r="P2544" s="43"/>
      <c r="Q2544" s="49"/>
      <c r="R2544" s="49"/>
      <c r="S2544" s="43"/>
      <c r="T2544" s="43"/>
    </row>
    <row r="2545" spans="1:21" ht="15" hidden="1" customHeight="1" x14ac:dyDescent="0.25">
      <c r="A2545" s="74">
        <v>2527</v>
      </c>
      <c r="B2545" s="74" t="s">
        <v>36</v>
      </c>
      <c r="C2545" s="43">
        <v>53213548</v>
      </c>
      <c r="D2545" s="529"/>
      <c r="E2545" s="60"/>
      <c r="F2545" s="43" t="s">
        <v>6134</v>
      </c>
      <c r="G2545" s="87">
        <v>42825</v>
      </c>
      <c r="H2545" s="55">
        <f t="shared" si="9"/>
        <v>42825</v>
      </c>
      <c r="I2545" s="68">
        <v>1131.56</v>
      </c>
      <c r="J2545" s="204">
        <v>1351.17</v>
      </c>
      <c r="K2545" s="98"/>
      <c r="L2545" s="43" t="s">
        <v>5323</v>
      </c>
      <c r="M2545" s="59">
        <v>42855</v>
      </c>
      <c r="N2545" s="55">
        <v>42857</v>
      </c>
      <c r="O2545" s="313" t="s">
        <v>6135</v>
      </c>
      <c r="P2545" s="43"/>
      <c r="Q2545" s="49"/>
      <c r="R2545" s="49"/>
      <c r="S2545" s="43"/>
      <c r="T2545" s="43"/>
    </row>
    <row r="2546" spans="1:21" ht="15" hidden="1" customHeight="1" x14ac:dyDescent="0.25">
      <c r="A2546" s="74">
        <v>2528</v>
      </c>
      <c r="B2546" s="74" t="s">
        <v>36</v>
      </c>
      <c r="C2546" s="43" t="s">
        <v>6136</v>
      </c>
      <c r="D2546" s="529"/>
      <c r="E2546" s="60"/>
      <c r="F2546" s="43" t="s">
        <v>4091</v>
      </c>
      <c r="G2546" s="87">
        <v>42838</v>
      </c>
      <c r="H2546" s="55">
        <f t="shared" si="9"/>
        <v>42838</v>
      </c>
      <c r="I2546" s="68">
        <v>237.65</v>
      </c>
      <c r="J2546" s="204">
        <v>285.18</v>
      </c>
      <c r="K2546" s="98"/>
      <c r="L2546" s="43" t="s">
        <v>5323</v>
      </c>
      <c r="M2546" s="59">
        <v>42850</v>
      </c>
      <c r="N2546" s="55">
        <v>42850</v>
      </c>
      <c r="O2546" s="313" t="s">
        <v>6137</v>
      </c>
      <c r="P2546" s="43"/>
      <c r="Q2546" s="49"/>
      <c r="R2546" s="49"/>
      <c r="S2546" s="43"/>
      <c r="T2546" s="43"/>
    </row>
    <row r="2547" spans="1:21" ht="30" hidden="1" customHeight="1" x14ac:dyDescent="0.25">
      <c r="A2547" s="74">
        <v>2529</v>
      </c>
      <c r="B2547" s="74" t="s">
        <v>2267</v>
      </c>
      <c r="C2547" s="43">
        <v>102951</v>
      </c>
      <c r="D2547" s="529" t="s">
        <v>6140</v>
      </c>
      <c r="E2547" s="60"/>
      <c r="F2547" s="43" t="s">
        <v>6138</v>
      </c>
      <c r="G2547" s="87">
        <v>42838</v>
      </c>
      <c r="H2547" s="55">
        <f t="shared" si="9"/>
        <v>42838</v>
      </c>
      <c r="I2547" s="68">
        <v>282.83</v>
      </c>
      <c r="J2547" s="204">
        <v>339.4</v>
      </c>
      <c r="K2547" s="98"/>
      <c r="L2547" s="43" t="s">
        <v>47</v>
      </c>
      <c r="M2547" s="59">
        <v>42870</v>
      </c>
      <c r="N2547" s="55">
        <v>42906</v>
      </c>
      <c r="O2547" s="313" t="s">
        <v>6139</v>
      </c>
      <c r="P2547" s="43"/>
      <c r="Q2547" s="49"/>
      <c r="R2547" s="49"/>
      <c r="S2547" s="43"/>
      <c r="T2547" s="43" t="s">
        <v>1</v>
      </c>
    </row>
    <row r="2548" spans="1:21" ht="15" hidden="1" customHeight="1" x14ac:dyDescent="0.25">
      <c r="A2548" s="74">
        <v>2530</v>
      </c>
      <c r="B2548" s="74" t="s">
        <v>4672</v>
      </c>
      <c r="C2548" s="43" t="s">
        <v>6141</v>
      </c>
      <c r="D2548" s="529"/>
      <c r="E2548" s="60"/>
      <c r="F2548" s="43" t="s">
        <v>6142</v>
      </c>
      <c r="G2548" s="87">
        <v>42838</v>
      </c>
      <c r="H2548" s="55">
        <f t="shared" si="9"/>
        <v>42838</v>
      </c>
      <c r="I2548" s="68">
        <v>500</v>
      </c>
      <c r="J2548" s="204">
        <v>500</v>
      </c>
      <c r="K2548" s="98"/>
      <c r="L2548" s="43" t="s">
        <v>727</v>
      </c>
      <c r="M2548" s="59">
        <v>42855</v>
      </c>
      <c r="N2548" s="55">
        <v>42870</v>
      </c>
      <c r="O2548" s="313" t="s">
        <v>6143</v>
      </c>
      <c r="P2548" s="43"/>
      <c r="Q2548" s="49"/>
      <c r="R2548" s="49"/>
      <c r="S2548" s="43"/>
      <c r="T2548" s="43" t="s">
        <v>1</v>
      </c>
    </row>
    <row r="2549" spans="1:21" ht="45" hidden="1" customHeight="1" x14ac:dyDescent="0.25">
      <c r="A2549" s="74">
        <v>2531</v>
      </c>
      <c r="B2549" s="74" t="s">
        <v>6144</v>
      </c>
      <c r="C2549" s="43" t="s">
        <v>4496</v>
      </c>
      <c r="D2549" s="529"/>
      <c r="E2549" s="60"/>
      <c r="F2549" s="43" t="s">
        <v>6145</v>
      </c>
      <c r="G2549" s="87">
        <v>42844</v>
      </c>
      <c r="H2549" s="55">
        <f t="shared" ref="H2549:H2573" si="10">G2549</f>
        <v>42844</v>
      </c>
      <c r="I2549" s="68">
        <v>447</v>
      </c>
      <c r="J2549" s="204">
        <v>447</v>
      </c>
      <c r="K2549" s="98"/>
      <c r="L2549" s="43" t="s">
        <v>727</v>
      </c>
      <c r="M2549" s="59">
        <v>42855</v>
      </c>
      <c r="N2549" s="55">
        <v>42870</v>
      </c>
      <c r="O2549" s="227" t="s">
        <v>2997</v>
      </c>
      <c r="P2549" s="43"/>
      <c r="Q2549" s="49"/>
      <c r="R2549" s="49"/>
      <c r="S2549" s="43"/>
      <c r="T2549" s="43" t="s">
        <v>1</v>
      </c>
    </row>
    <row r="2550" spans="1:21" ht="30" hidden="1" customHeight="1" x14ac:dyDescent="0.25">
      <c r="A2550" s="74">
        <v>2532</v>
      </c>
      <c r="B2550" s="74" t="s">
        <v>67</v>
      </c>
      <c r="C2550" s="43" t="s">
        <v>6766</v>
      </c>
      <c r="D2550" s="529" t="s">
        <v>6146</v>
      </c>
      <c r="E2550" s="60"/>
      <c r="F2550" s="43" t="s">
        <v>6147</v>
      </c>
      <c r="G2550" s="87">
        <v>42843</v>
      </c>
      <c r="H2550" s="55">
        <f t="shared" si="10"/>
        <v>42843</v>
      </c>
      <c r="I2550" s="68">
        <v>117.82</v>
      </c>
      <c r="J2550" s="204">
        <v>141.38</v>
      </c>
      <c r="K2550" s="98"/>
      <c r="L2550" s="43" t="s">
        <v>47</v>
      </c>
      <c r="M2550" s="59">
        <v>42916</v>
      </c>
      <c r="N2550" s="55">
        <v>42936</v>
      </c>
      <c r="O2550" s="313" t="s">
        <v>6148</v>
      </c>
      <c r="P2550" s="43"/>
      <c r="Q2550" s="49"/>
      <c r="R2550" s="49"/>
      <c r="S2550" s="43"/>
      <c r="T2550" s="43" t="s">
        <v>1</v>
      </c>
    </row>
    <row r="2551" spans="1:21" ht="15" hidden="1" customHeight="1" x14ac:dyDescent="0.25">
      <c r="A2551" s="74">
        <v>2533</v>
      </c>
      <c r="B2551" s="74" t="s">
        <v>5950</v>
      </c>
      <c r="C2551" s="43" t="s">
        <v>6151</v>
      </c>
      <c r="D2551" s="529"/>
      <c r="E2551" s="60"/>
      <c r="F2551" s="43" t="s">
        <v>6152</v>
      </c>
      <c r="G2551" s="87">
        <v>42842</v>
      </c>
      <c r="H2551" s="55">
        <f t="shared" si="10"/>
        <v>42842</v>
      </c>
      <c r="I2551" s="68">
        <v>5000</v>
      </c>
      <c r="J2551" s="204">
        <v>5000</v>
      </c>
      <c r="K2551" s="98"/>
      <c r="L2551" s="43" t="s">
        <v>47</v>
      </c>
      <c r="M2551" s="59">
        <v>42870</v>
      </c>
      <c r="N2551" s="55">
        <v>42886</v>
      </c>
      <c r="O2551" s="313" t="s">
        <v>6153</v>
      </c>
      <c r="P2551" s="43"/>
      <c r="Q2551" s="49"/>
      <c r="R2551" s="49"/>
      <c r="S2551" s="43"/>
      <c r="T2551" s="43" t="s">
        <v>1</v>
      </c>
    </row>
    <row r="2552" spans="1:21" s="69" customFormat="1" ht="30" hidden="1" customHeight="1" x14ac:dyDescent="0.25">
      <c r="A2552" s="74">
        <v>2534</v>
      </c>
      <c r="B2552" s="74" t="s">
        <v>4829</v>
      </c>
      <c r="C2552" s="43" t="s">
        <v>6361</v>
      </c>
      <c r="D2552" s="529"/>
      <c r="E2552" s="60"/>
      <c r="F2552" s="43" t="s">
        <v>6154</v>
      </c>
      <c r="G2552" s="87">
        <v>42871</v>
      </c>
      <c r="H2552" s="55">
        <f t="shared" si="10"/>
        <v>42871</v>
      </c>
      <c r="I2552" s="68">
        <f>281.27+5.94</f>
        <v>287.20999999999998</v>
      </c>
      <c r="J2552" s="204">
        <f>5.94+309.4</f>
        <v>315.33999999999997</v>
      </c>
      <c r="K2552" s="98"/>
      <c r="L2552" s="43" t="s">
        <v>47</v>
      </c>
      <c r="M2552" s="59" t="s">
        <v>25</v>
      </c>
      <c r="N2552" s="55">
        <v>42874</v>
      </c>
      <c r="O2552" s="313" t="s">
        <v>6362</v>
      </c>
      <c r="P2552" s="43"/>
      <c r="Q2552" s="49"/>
      <c r="R2552" s="49"/>
      <c r="S2552" s="43"/>
      <c r="T2552" s="43" t="s">
        <v>1</v>
      </c>
      <c r="U2552" s="552"/>
    </row>
    <row r="2553" spans="1:21" ht="30" hidden="1" customHeight="1" x14ac:dyDescent="0.25">
      <c r="A2553" s="74">
        <v>2535</v>
      </c>
      <c r="B2553" s="74" t="s">
        <v>6156</v>
      </c>
      <c r="C2553" s="43">
        <v>90863422</v>
      </c>
      <c r="D2553" s="529"/>
      <c r="E2553" s="60"/>
      <c r="F2553" s="43" t="s">
        <v>6157</v>
      </c>
      <c r="G2553" s="87">
        <v>42845</v>
      </c>
      <c r="H2553" s="55">
        <f t="shared" si="10"/>
        <v>42845</v>
      </c>
      <c r="I2553" s="68">
        <v>136</v>
      </c>
      <c r="J2553" s="204">
        <v>163.19999999999999</v>
      </c>
      <c r="K2553" s="98"/>
      <c r="L2553" s="43" t="s">
        <v>5323</v>
      </c>
      <c r="M2553" s="59">
        <v>42853</v>
      </c>
      <c r="N2553" s="55">
        <v>42860</v>
      </c>
      <c r="O2553" s="313" t="s">
        <v>6158</v>
      </c>
      <c r="P2553" s="43"/>
      <c r="Q2553" s="49"/>
      <c r="R2553" s="49"/>
      <c r="S2553" s="43"/>
      <c r="T2553" s="43"/>
    </row>
    <row r="2554" spans="1:21" ht="30" hidden="1" customHeight="1" x14ac:dyDescent="0.25">
      <c r="A2554" s="74">
        <v>2536</v>
      </c>
      <c r="B2554" s="74" t="s">
        <v>5324</v>
      </c>
      <c r="C2554" s="43">
        <v>17030153</v>
      </c>
      <c r="D2554" s="529"/>
      <c r="E2554" s="60"/>
      <c r="F2554" s="43" t="s">
        <v>6160</v>
      </c>
      <c r="G2554" s="87">
        <v>42825</v>
      </c>
      <c r="H2554" s="55">
        <f t="shared" si="10"/>
        <v>42825</v>
      </c>
      <c r="I2554" s="68">
        <v>24619.42</v>
      </c>
      <c r="J2554" s="204">
        <v>29543.3</v>
      </c>
      <c r="K2554" s="98"/>
      <c r="L2554" s="43" t="s">
        <v>727</v>
      </c>
      <c r="M2554" s="59">
        <v>42855</v>
      </c>
      <c r="N2554" s="55">
        <v>42955</v>
      </c>
      <c r="O2554" s="313" t="s">
        <v>6161</v>
      </c>
      <c r="P2554" s="43"/>
      <c r="Q2554" s="49"/>
      <c r="R2554" s="49"/>
      <c r="S2554" s="43"/>
      <c r="T2554" s="43"/>
      <c r="U2554" s="66" t="s">
        <v>1</v>
      </c>
    </row>
    <row r="2555" spans="1:21" ht="30" hidden="1" customHeight="1" x14ac:dyDescent="0.25">
      <c r="A2555" s="74">
        <v>2537</v>
      </c>
      <c r="B2555" s="74" t="s">
        <v>754</v>
      </c>
      <c r="C2555" s="43">
        <v>821034</v>
      </c>
      <c r="D2555" s="529"/>
      <c r="E2555" s="60"/>
      <c r="F2555" s="43" t="s">
        <v>6162</v>
      </c>
      <c r="G2555" s="87">
        <v>42839</v>
      </c>
      <c r="H2555" s="55">
        <f t="shared" si="10"/>
        <v>42839</v>
      </c>
      <c r="I2555" s="68">
        <v>128.13</v>
      </c>
      <c r="J2555" s="204">
        <v>153.76</v>
      </c>
      <c r="K2555" s="98"/>
      <c r="L2555" s="43" t="s">
        <v>601</v>
      </c>
      <c r="M2555" s="59">
        <v>42853</v>
      </c>
      <c r="N2555" s="55">
        <v>42853</v>
      </c>
      <c r="O2555" s="313" t="s">
        <v>6163</v>
      </c>
      <c r="P2555" s="43"/>
      <c r="Q2555" s="49"/>
      <c r="R2555" s="49"/>
      <c r="S2555" s="43"/>
      <c r="T2555" s="43"/>
    </row>
    <row r="2556" spans="1:21" ht="30" hidden="1" customHeight="1" x14ac:dyDescent="0.25">
      <c r="A2556" s="74">
        <v>2538</v>
      </c>
      <c r="B2556" s="74" t="s">
        <v>35</v>
      </c>
      <c r="C2556" s="43" t="s">
        <v>6164</v>
      </c>
      <c r="D2556" s="529"/>
      <c r="E2556" s="60"/>
      <c r="F2556" s="43" t="s">
        <v>6165</v>
      </c>
      <c r="G2556" s="87">
        <v>42781</v>
      </c>
      <c r="H2556" s="55">
        <f t="shared" si="10"/>
        <v>42781</v>
      </c>
      <c r="I2556" s="68">
        <v>677.59</v>
      </c>
      <c r="J2556" s="204">
        <v>677.59</v>
      </c>
      <c r="K2556" s="98"/>
      <c r="L2556" s="43" t="s">
        <v>727</v>
      </c>
      <c r="M2556" s="59">
        <v>42809</v>
      </c>
      <c r="N2556" s="55">
        <v>42872</v>
      </c>
      <c r="O2556" s="313" t="s">
        <v>6166</v>
      </c>
      <c r="P2556" s="43"/>
      <c r="Q2556" s="49"/>
      <c r="R2556" s="49"/>
      <c r="S2556" s="43"/>
      <c r="T2556" s="43"/>
    </row>
    <row r="2557" spans="1:21" ht="15" hidden="1" customHeight="1" x14ac:dyDescent="0.25">
      <c r="A2557" s="74">
        <v>2539</v>
      </c>
      <c r="B2557" s="74" t="s">
        <v>921</v>
      </c>
      <c r="C2557" s="43" t="s">
        <v>6168</v>
      </c>
      <c r="D2557" s="529"/>
      <c r="E2557" s="60"/>
      <c r="F2557" s="43" t="s">
        <v>6169</v>
      </c>
      <c r="G2557" s="87">
        <v>42845</v>
      </c>
      <c r="H2557" s="55">
        <f t="shared" si="10"/>
        <v>42845</v>
      </c>
      <c r="I2557" s="68">
        <v>135</v>
      </c>
      <c r="J2557" s="204">
        <v>162</v>
      </c>
      <c r="K2557" s="98"/>
      <c r="L2557" s="43" t="s">
        <v>727</v>
      </c>
      <c r="M2557" s="59" t="s">
        <v>25</v>
      </c>
      <c r="N2557" s="55">
        <v>42849</v>
      </c>
      <c r="O2557" s="313" t="s">
        <v>6189</v>
      </c>
      <c r="P2557" s="43"/>
      <c r="Q2557" s="49"/>
      <c r="R2557" s="49"/>
      <c r="S2557" s="43"/>
      <c r="T2557" s="43"/>
    </row>
    <row r="2558" spans="1:21" ht="30" hidden="1" customHeight="1" x14ac:dyDescent="0.25">
      <c r="A2558" s="74">
        <v>2540</v>
      </c>
      <c r="B2558" s="74" t="s">
        <v>3648</v>
      </c>
      <c r="C2558" s="43" t="s">
        <v>6170</v>
      </c>
      <c r="D2558" s="529"/>
      <c r="E2558" s="60"/>
      <c r="F2558" s="43" t="s">
        <v>6171</v>
      </c>
      <c r="G2558" s="87">
        <v>42825</v>
      </c>
      <c r="H2558" s="55">
        <f t="shared" si="10"/>
        <v>42825</v>
      </c>
      <c r="I2558" s="68">
        <v>16836</v>
      </c>
      <c r="J2558" s="204">
        <v>16836</v>
      </c>
      <c r="K2558" s="98"/>
      <c r="L2558" s="43" t="s">
        <v>727</v>
      </c>
      <c r="M2558" s="59">
        <v>42886</v>
      </c>
      <c r="N2558" s="55">
        <v>42926</v>
      </c>
      <c r="O2558" s="313" t="s">
        <v>6172</v>
      </c>
      <c r="P2558" s="43"/>
      <c r="Q2558" s="49"/>
      <c r="R2558" s="49"/>
      <c r="S2558" s="43"/>
      <c r="T2558" s="43"/>
      <c r="U2558" s="66" t="s">
        <v>1</v>
      </c>
    </row>
    <row r="2559" spans="1:21" ht="45" hidden="1" customHeight="1" x14ac:dyDescent="0.25">
      <c r="A2559" s="74">
        <v>2541</v>
      </c>
      <c r="B2559" s="74" t="s">
        <v>84</v>
      </c>
      <c r="C2559" s="43">
        <v>151994</v>
      </c>
      <c r="D2559" s="529"/>
      <c r="E2559" s="60"/>
      <c r="F2559" s="414" t="s">
        <v>6173</v>
      </c>
      <c r="G2559" s="87">
        <v>42846</v>
      </c>
      <c r="H2559" s="55">
        <f t="shared" si="10"/>
        <v>42846</v>
      </c>
      <c r="I2559" s="137">
        <f>1.18162*J2559</f>
        <v>496.28039999999993</v>
      </c>
      <c r="J2559" s="208">
        <v>420</v>
      </c>
      <c r="K2559" s="98"/>
      <c r="L2559" s="43" t="s">
        <v>47</v>
      </c>
      <c r="M2559" s="59">
        <v>42886</v>
      </c>
      <c r="N2559" s="44">
        <v>42906</v>
      </c>
      <c r="O2559" s="313" t="s">
        <v>6659</v>
      </c>
      <c r="P2559" s="43"/>
      <c r="Q2559" s="49"/>
      <c r="R2559" s="49"/>
      <c r="S2559" s="43"/>
      <c r="T2559" s="43" t="s">
        <v>1</v>
      </c>
    </row>
    <row r="2560" spans="1:21" ht="30" hidden="1" customHeight="1" x14ac:dyDescent="0.25">
      <c r="A2560" s="74">
        <v>2542</v>
      </c>
      <c r="B2560" s="74" t="s">
        <v>4451</v>
      </c>
      <c r="C2560" s="43" t="s">
        <v>6174</v>
      </c>
      <c r="D2560" s="529"/>
      <c r="E2560" s="60"/>
      <c r="F2560" s="43" t="s">
        <v>6175</v>
      </c>
      <c r="G2560" s="87">
        <v>42735</v>
      </c>
      <c r="H2560" s="55">
        <f t="shared" si="10"/>
        <v>42735</v>
      </c>
      <c r="I2560" s="68">
        <v>15386.43</v>
      </c>
      <c r="J2560" s="204">
        <v>15386.43</v>
      </c>
      <c r="K2560" s="98"/>
      <c r="L2560" s="43" t="s">
        <v>5323</v>
      </c>
      <c r="M2560" s="59">
        <v>42766</v>
      </c>
      <c r="N2560" s="55">
        <v>42765</v>
      </c>
      <c r="O2560" s="313" t="s">
        <v>6176</v>
      </c>
      <c r="P2560" s="43"/>
      <c r="Q2560" s="49"/>
      <c r="R2560" s="49"/>
      <c r="S2560" s="43"/>
      <c r="T2560" s="43"/>
    </row>
    <row r="2561" spans="1:21" ht="30" hidden="1" customHeight="1" x14ac:dyDescent="0.25">
      <c r="A2561" s="74">
        <v>2543</v>
      </c>
      <c r="B2561" s="74" t="s">
        <v>4451</v>
      </c>
      <c r="C2561" s="43" t="s">
        <v>6177</v>
      </c>
      <c r="D2561" s="529"/>
      <c r="E2561" s="60"/>
      <c r="F2561" s="43" t="s">
        <v>6178</v>
      </c>
      <c r="G2561" s="87">
        <v>42766</v>
      </c>
      <c r="H2561" s="55">
        <f t="shared" si="10"/>
        <v>42766</v>
      </c>
      <c r="I2561" s="68">
        <v>6820</v>
      </c>
      <c r="J2561" s="204">
        <v>6820</v>
      </c>
      <c r="K2561" s="98"/>
      <c r="L2561" s="43" t="s">
        <v>5323</v>
      </c>
      <c r="M2561" s="59">
        <v>42794</v>
      </c>
      <c r="N2561" s="55">
        <v>42795</v>
      </c>
      <c r="O2561" s="313" t="s">
        <v>6179</v>
      </c>
      <c r="P2561" s="43"/>
      <c r="Q2561" s="49"/>
      <c r="R2561" s="49"/>
      <c r="S2561" s="43"/>
      <c r="T2561" s="43"/>
    </row>
    <row r="2562" spans="1:21" ht="30" hidden="1" customHeight="1" x14ac:dyDescent="0.25">
      <c r="A2562" s="74">
        <v>2544</v>
      </c>
      <c r="B2562" s="74" t="s">
        <v>4451</v>
      </c>
      <c r="C2562" s="43" t="s">
        <v>6180</v>
      </c>
      <c r="D2562" s="529"/>
      <c r="E2562" s="60"/>
      <c r="F2562" s="43" t="s">
        <v>6181</v>
      </c>
      <c r="G2562" s="87">
        <v>42794</v>
      </c>
      <c r="H2562" s="55">
        <f t="shared" si="10"/>
        <v>42794</v>
      </c>
      <c r="I2562" s="68">
        <v>18865.96</v>
      </c>
      <c r="J2562" s="204">
        <v>18865.96</v>
      </c>
      <c r="K2562" s="98"/>
      <c r="L2562" s="43" t="s">
        <v>5323</v>
      </c>
      <c r="M2562" s="59">
        <v>42825</v>
      </c>
      <c r="N2562" s="55">
        <v>42823</v>
      </c>
      <c r="O2562" s="313" t="s">
        <v>6182</v>
      </c>
      <c r="P2562" s="43"/>
      <c r="Q2562" s="49"/>
      <c r="R2562" s="49"/>
      <c r="S2562" s="43"/>
      <c r="T2562" s="43"/>
    </row>
    <row r="2563" spans="1:21" ht="30" hidden="1" customHeight="1" x14ac:dyDescent="0.25">
      <c r="A2563" s="74">
        <v>2545</v>
      </c>
      <c r="B2563" s="74" t="s">
        <v>4451</v>
      </c>
      <c r="C2563" s="43" t="s">
        <v>6183</v>
      </c>
      <c r="D2563" s="529"/>
      <c r="E2563" s="60"/>
      <c r="F2563" s="43" t="s">
        <v>6184</v>
      </c>
      <c r="G2563" s="87">
        <v>42825</v>
      </c>
      <c r="H2563" s="55">
        <f t="shared" si="10"/>
        <v>42825</v>
      </c>
      <c r="I2563" s="68">
        <v>9612.5400000000009</v>
      </c>
      <c r="J2563" s="204">
        <v>9612.5400000000009</v>
      </c>
      <c r="K2563" s="98"/>
      <c r="L2563" s="43" t="s">
        <v>5323</v>
      </c>
      <c r="M2563" s="59">
        <v>42855</v>
      </c>
      <c r="N2563" s="55">
        <v>42857</v>
      </c>
      <c r="O2563" s="313" t="s">
        <v>6185</v>
      </c>
      <c r="P2563" s="43"/>
      <c r="Q2563" s="49"/>
      <c r="R2563" s="49"/>
      <c r="S2563" s="43"/>
      <c r="T2563" s="43"/>
    </row>
    <row r="2564" spans="1:21" ht="15" hidden="1" customHeight="1" x14ac:dyDescent="0.25">
      <c r="A2564" s="74">
        <v>2546</v>
      </c>
      <c r="B2564" s="74" t="s">
        <v>35</v>
      </c>
      <c r="C2564" s="43" t="s">
        <v>6191</v>
      </c>
      <c r="D2564" s="529"/>
      <c r="E2564" s="60"/>
      <c r="F2564" s="43" t="s">
        <v>6192</v>
      </c>
      <c r="G2564" s="87">
        <v>42831</v>
      </c>
      <c r="H2564" s="55">
        <f t="shared" si="10"/>
        <v>42831</v>
      </c>
      <c r="I2564" s="68">
        <v>134.12</v>
      </c>
      <c r="J2564" s="204">
        <v>134.12</v>
      </c>
      <c r="K2564" s="98"/>
      <c r="L2564" s="43" t="s">
        <v>5323</v>
      </c>
      <c r="M2564" s="59">
        <v>42860</v>
      </c>
      <c r="N2564" s="55">
        <v>42860</v>
      </c>
      <c r="O2564" s="313" t="s">
        <v>6193</v>
      </c>
      <c r="P2564" s="43"/>
      <c r="Q2564" s="49"/>
      <c r="R2564" s="49"/>
      <c r="S2564" s="43"/>
      <c r="T2564" s="43"/>
    </row>
    <row r="2565" spans="1:21" ht="30" hidden="1" customHeight="1" x14ac:dyDescent="0.25">
      <c r="A2565" s="74">
        <v>2547</v>
      </c>
      <c r="B2565" s="74" t="s">
        <v>6317</v>
      </c>
      <c r="C2565" s="43">
        <v>4821</v>
      </c>
      <c r="D2565" s="529"/>
      <c r="E2565" s="60"/>
      <c r="F2565" s="43" t="s">
        <v>6233</v>
      </c>
      <c r="G2565" s="87">
        <v>42825</v>
      </c>
      <c r="H2565" s="55">
        <f t="shared" si="10"/>
        <v>42825</v>
      </c>
      <c r="I2565" s="68">
        <v>24912</v>
      </c>
      <c r="J2565" s="204">
        <v>24912</v>
      </c>
      <c r="K2565" s="98"/>
      <c r="L2565" s="43" t="s">
        <v>727</v>
      </c>
      <c r="M2565" s="59">
        <v>42886</v>
      </c>
      <c r="N2565" s="55">
        <v>42947</v>
      </c>
      <c r="O2565" s="313" t="s">
        <v>6194</v>
      </c>
      <c r="P2565" s="43"/>
      <c r="Q2565" s="49"/>
      <c r="R2565" s="49"/>
      <c r="S2565" s="43"/>
      <c r="T2565" s="43"/>
      <c r="U2565" s="66" t="s">
        <v>1</v>
      </c>
    </row>
    <row r="2566" spans="1:21" ht="30" hidden="1" customHeight="1" x14ac:dyDescent="0.25">
      <c r="A2566" s="74">
        <v>2548</v>
      </c>
      <c r="B2566" s="74" t="s">
        <v>6317</v>
      </c>
      <c r="C2566" s="43">
        <v>4820</v>
      </c>
      <c r="D2566" s="529"/>
      <c r="E2566" s="60"/>
      <c r="F2566" s="43" t="s">
        <v>6229</v>
      </c>
      <c r="G2566" s="87">
        <v>42825</v>
      </c>
      <c r="H2566" s="55">
        <f t="shared" si="10"/>
        <v>42825</v>
      </c>
      <c r="I2566" s="68">
        <v>16207</v>
      </c>
      <c r="J2566" s="204">
        <v>16207</v>
      </c>
      <c r="K2566" s="98"/>
      <c r="L2566" s="43" t="s">
        <v>727</v>
      </c>
      <c r="M2566" s="59">
        <v>42886</v>
      </c>
      <c r="N2566" s="55">
        <v>42947</v>
      </c>
      <c r="O2566" s="313" t="s">
        <v>6195</v>
      </c>
      <c r="P2566" s="43"/>
      <c r="Q2566" s="49"/>
      <c r="R2566" s="49"/>
      <c r="S2566" s="43"/>
      <c r="T2566" s="43"/>
      <c r="U2566" s="66" t="s">
        <v>1</v>
      </c>
    </row>
    <row r="2567" spans="1:21" ht="30" hidden="1" customHeight="1" x14ac:dyDescent="0.25">
      <c r="A2567" s="74">
        <v>2549</v>
      </c>
      <c r="B2567" s="74" t="s">
        <v>6317</v>
      </c>
      <c r="C2567" s="43">
        <v>4817</v>
      </c>
      <c r="D2567" s="529"/>
      <c r="E2567" s="60"/>
      <c r="F2567" s="43" t="s">
        <v>6196</v>
      </c>
      <c r="G2567" s="87">
        <v>42825</v>
      </c>
      <c r="H2567" s="55">
        <f t="shared" si="10"/>
        <v>42825</v>
      </c>
      <c r="I2567" s="68">
        <v>17820</v>
      </c>
      <c r="J2567" s="204">
        <v>17820</v>
      </c>
      <c r="K2567" s="98"/>
      <c r="L2567" s="43" t="s">
        <v>727</v>
      </c>
      <c r="M2567" s="59">
        <v>42855</v>
      </c>
      <c r="N2567" s="55">
        <v>42923</v>
      </c>
      <c r="O2567" s="313" t="s">
        <v>6197</v>
      </c>
      <c r="P2567" s="43"/>
      <c r="Q2567" s="49"/>
      <c r="R2567" s="49"/>
      <c r="S2567" s="43"/>
      <c r="T2567" s="43"/>
      <c r="U2567" s="66" t="s">
        <v>1</v>
      </c>
    </row>
    <row r="2568" spans="1:21" ht="30" hidden="1" customHeight="1" x14ac:dyDescent="0.25">
      <c r="A2568" s="74">
        <v>2550</v>
      </c>
      <c r="B2568" s="74" t="s">
        <v>6317</v>
      </c>
      <c r="C2568" s="43">
        <v>4816</v>
      </c>
      <c r="D2568" s="529"/>
      <c r="E2568" s="60"/>
      <c r="F2568" s="43" t="s">
        <v>6198</v>
      </c>
      <c r="G2568" s="87">
        <v>42825</v>
      </c>
      <c r="H2568" s="55">
        <f t="shared" si="10"/>
        <v>42825</v>
      </c>
      <c r="I2568" s="68">
        <v>23010</v>
      </c>
      <c r="J2568" s="204">
        <v>23010</v>
      </c>
      <c r="K2568" s="98"/>
      <c r="L2568" s="43" t="s">
        <v>727</v>
      </c>
      <c r="M2568" s="59">
        <v>42855</v>
      </c>
      <c r="N2568" s="55">
        <v>42923</v>
      </c>
      <c r="O2568" s="313" t="s">
        <v>6199</v>
      </c>
      <c r="P2568" s="43"/>
      <c r="Q2568" s="49"/>
      <c r="R2568" s="49"/>
      <c r="S2568" s="43"/>
      <c r="T2568" s="43"/>
      <c r="U2568" s="66" t="s">
        <v>1</v>
      </c>
    </row>
    <row r="2569" spans="1:21" ht="30" hidden="1" customHeight="1" x14ac:dyDescent="0.25">
      <c r="A2569" s="74">
        <v>2551</v>
      </c>
      <c r="B2569" s="74" t="s">
        <v>6317</v>
      </c>
      <c r="C2569" s="43">
        <v>4815</v>
      </c>
      <c r="D2569" s="529"/>
      <c r="E2569" s="60"/>
      <c r="F2569" s="43" t="s">
        <v>6200</v>
      </c>
      <c r="G2569" s="87">
        <v>42825</v>
      </c>
      <c r="H2569" s="55">
        <f t="shared" si="10"/>
        <v>42825</v>
      </c>
      <c r="I2569" s="68">
        <v>7975</v>
      </c>
      <c r="J2569" s="204">
        <v>7975</v>
      </c>
      <c r="K2569" s="98"/>
      <c r="L2569" s="43" t="s">
        <v>727</v>
      </c>
      <c r="M2569" s="59">
        <v>42855</v>
      </c>
      <c r="N2569" s="55">
        <v>42947</v>
      </c>
      <c r="O2569" s="313" t="s">
        <v>6201</v>
      </c>
      <c r="P2569" s="43"/>
      <c r="Q2569" s="49"/>
      <c r="R2569" s="49"/>
      <c r="S2569" s="43"/>
      <c r="T2569" s="43"/>
      <c r="U2569" s="66" t="s">
        <v>1</v>
      </c>
    </row>
    <row r="2570" spans="1:21" ht="15" hidden="1" customHeight="1" x14ac:dyDescent="0.25">
      <c r="A2570" s="74">
        <v>2552</v>
      </c>
      <c r="B2570" s="74" t="s">
        <v>448</v>
      </c>
      <c r="C2570" s="43">
        <v>56607714</v>
      </c>
      <c r="D2570" s="529"/>
      <c r="E2570" s="60"/>
      <c r="F2570" s="43" t="s">
        <v>6243</v>
      </c>
      <c r="G2570" s="87">
        <v>42845</v>
      </c>
      <c r="H2570" s="55">
        <f t="shared" si="10"/>
        <v>42845</v>
      </c>
      <c r="I2570" s="68">
        <v>760.15</v>
      </c>
      <c r="J2570" s="204">
        <v>889.11</v>
      </c>
      <c r="K2570" s="98"/>
      <c r="L2570" s="43" t="s">
        <v>5323</v>
      </c>
      <c r="M2570" s="59">
        <v>42856</v>
      </c>
      <c r="N2570" s="55">
        <v>42859</v>
      </c>
      <c r="O2570" s="313" t="s">
        <v>6244</v>
      </c>
      <c r="P2570" s="43"/>
      <c r="Q2570" s="49"/>
      <c r="R2570" s="49"/>
      <c r="S2570" s="43"/>
      <c r="T2570" s="43"/>
    </row>
    <row r="2571" spans="1:21" ht="45" hidden="1" customHeight="1" x14ac:dyDescent="0.25">
      <c r="A2571" s="74">
        <v>2553</v>
      </c>
      <c r="B2571" s="74" t="s">
        <v>84</v>
      </c>
      <c r="C2571" s="43">
        <v>152036</v>
      </c>
      <c r="D2571" s="529"/>
      <c r="E2571" s="60"/>
      <c r="F2571" s="414" t="s">
        <v>6245</v>
      </c>
      <c r="G2571" s="87">
        <v>42851</v>
      </c>
      <c r="H2571" s="55">
        <f t="shared" si="10"/>
        <v>42851</v>
      </c>
      <c r="I2571" s="137">
        <f>1.18162*J2571</f>
        <v>354.48599999999999</v>
      </c>
      <c r="J2571" s="208">
        <v>300</v>
      </c>
      <c r="K2571" s="98"/>
      <c r="L2571" s="43" t="s">
        <v>47</v>
      </c>
      <c r="M2571" s="59">
        <v>42886</v>
      </c>
      <c r="N2571" s="44">
        <v>42906</v>
      </c>
      <c r="O2571" s="313" t="s">
        <v>6660</v>
      </c>
      <c r="P2571" s="43"/>
      <c r="Q2571" s="49"/>
      <c r="R2571" s="49"/>
      <c r="S2571" s="43"/>
      <c r="T2571" s="43" t="s">
        <v>1</v>
      </c>
    </row>
    <row r="2572" spans="1:21" ht="30" hidden="1" customHeight="1" x14ac:dyDescent="0.25">
      <c r="A2572" s="74">
        <v>2554</v>
      </c>
      <c r="B2572" s="74" t="s">
        <v>1501</v>
      </c>
      <c r="C2572" s="43" t="s">
        <v>6247</v>
      </c>
      <c r="D2572" s="529"/>
      <c r="E2572" s="60"/>
      <c r="F2572" s="43" t="s">
        <v>6248</v>
      </c>
      <c r="G2572" s="87">
        <v>42856</v>
      </c>
      <c r="H2572" s="55">
        <f t="shared" si="10"/>
        <v>42856</v>
      </c>
      <c r="I2572" s="68">
        <v>437.23</v>
      </c>
      <c r="J2572" s="204">
        <v>507.68</v>
      </c>
      <c r="K2572" s="98"/>
      <c r="L2572" s="43" t="s">
        <v>5323</v>
      </c>
      <c r="M2572" s="59">
        <v>42865</v>
      </c>
      <c r="N2572" s="55">
        <v>42865</v>
      </c>
      <c r="O2572" s="313" t="s">
        <v>6249</v>
      </c>
      <c r="P2572" s="43"/>
      <c r="Q2572" s="49"/>
      <c r="R2572" s="49"/>
      <c r="S2572" s="43"/>
      <c r="T2572" s="43"/>
    </row>
    <row r="2573" spans="1:21" ht="30" hidden="1" customHeight="1" x14ac:dyDescent="0.25">
      <c r="A2573" s="74">
        <v>2555</v>
      </c>
      <c r="B2573" s="74" t="s">
        <v>6251</v>
      </c>
      <c r="C2573" s="43">
        <v>80709271</v>
      </c>
      <c r="D2573" s="529"/>
      <c r="E2573" s="60"/>
      <c r="F2573" s="43" t="s">
        <v>6252</v>
      </c>
      <c r="G2573" s="87">
        <v>42851</v>
      </c>
      <c r="H2573" s="55">
        <f t="shared" si="10"/>
        <v>42851</v>
      </c>
      <c r="I2573" s="68">
        <v>874.49</v>
      </c>
      <c r="J2573" s="204">
        <v>874.49</v>
      </c>
      <c r="K2573" s="98"/>
      <c r="L2573" s="43" t="s">
        <v>727</v>
      </c>
      <c r="M2573" s="59">
        <v>42886</v>
      </c>
      <c r="N2573" s="55">
        <v>42894</v>
      </c>
      <c r="O2573" s="313" t="s">
        <v>6253</v>
      </c>
      <c r="P2573" s="49">
        <v>874.49</v>
      </c>
      <c r="Q2573" s="49"/>
      <c r="R2573" s="49"/>
      <c r="S2573" s="43"/>
      <c r="T2573" s="43"/>
    </row>
    <row r="2574" spans="1:21" ht="30" hidden="1" customHeight="1" x14ac:dyDescent="0.25">
      <c r="A2574" s="74">
        <v>2556</v>
      </c>
      <c r="B2574" s="74" t="s">
        <v>5584</v>
      </c>
      <c r="C2574" s="43" t="s">
        <v>6254</v>
      </c>
      <c r="D2574" s="529"/>
      <c r="E2574" s="60"/>
      <c r="F2574" s="43" t="s">
        <v>6255</v>
      </c>
      <c r="G2574" s="87">
        <v>42855</v>
      </c>
      <c r="H2574" s="55">
        <v>42855</v>
      </c>
      <c r="I2574" s="68">
        <v>20375</v>
      </c>
      <c r="J2574" s="204">
        <v>20375</v>
      </c>
      <c r="K2574" s="98"/>
      <c r="L2574" s="43" t="s">
        <v>727</v>
      </c>
      <c r="M2574" s="59">
        <v>42886</v>
      </c>
      <c r="N2574" s="55">
        <v>42888</v>
      </c>
      <c r="O2574" s="313" t="s">
        <v>6256</v>
      </c>
      <c r="P2574" s="43"/>
      <c r="Q2574" s="49"/>
      <c r="R2574" s="49"/>
      <c r="S2574" s="43"/>
      <c r="T2574" s="43"/>
      <c r="U2574" s="66" t="s">
        <v>1</v>
      </c>
    </row>
    <row r="2575" spans="1:21" ht="30" hidden="1" customHeight="1" x14ac:dyDescent="0.25">
      <c r="A2575" s="74">
        <v>2557</v>
      </c>
      <c r="B2575" s="74" t="s">
        <v>1318</v>
      </c>
      <c r="C2575" s="43">
        <v>1</v>
      </c>
      <c r="D2575" s="529"/>
      <c r="E2575" s="60"/>
      <c r="F2575" s="43" t="s">
        <v>6257</v>
      </c>
      <c r="G2575" s="87">
        <v>42857</v>
      </c>
      <c r="H2575" s="55">
        <f t="shared" ref="H2575:H2606" si="11">G2575</f>
        <v>42857</v>
      </c>
      <c r="I2575" s="68">
        <v>3060</v>
      </c>
      <c r="J2575" s="204">
        <v>3060</v>
      </c>
      <c r="K2575" s="98"/>
      <c r="L2575" s="43" t="s">
        <v>727</v>
      </c>
      <c r="M2575" s="59">
        <v>42870</v>
      </c>
      <c r="N2575" s="55">
        <v>42870</v>
      </c>
      <c r="O2575" s="313" t="s">
        <v>6258</v>
      </c>
      <c r="P2575" s="43"/>
      <c r="Q2575" s="49"/>
      <c r="R2575" s="49"/>
      <c r="S2575" s="43"/>
      <c r="T2575" s="43" t="s">
        <v>1</v>
      </c>
    </row>
    <row r="2576" spans="1:21" ht="15" hidden="1" customHeight="1" x14ac:dyDescent="0.25">
      <c r="A2576" s="74">
        <v>2558</v>
      </c>
      <c r="B2576" s="74" t="s">
        <v>5519</v>
      </c>
      <c r="C2576" s="43">
        <v>1764</v>
      </c>
      <c r="D2576" s="529"/>
      <c r="E2576" s="60"/>
      <c r="F2576" s="43" t="s">
        <v>6259</v>
      </c>
      <c r="G2576" s="87">
        <v>42858</v>
      </c>
      <c r="H2576" s="55">
        <f t="shared" si="11"/>
        <v>42858</v>
      </c>
      <c r="I2576" s="137">
        <f>1.18*J2576</f>
        <v>1477.3481999999999</v>
      </c>
      <c r="J2576" s="208">
        <v>1251.99</v>
      </c>
      <c r="K2576" s="98"/>
      <c r="L2576" s="43" t="s">
        <v>47</v>
      </c>
      <c r="M2576" s="59">
        <v>42886</v>
      </c>
      <c r="N2576" s="55">
        <v>42906</v>
      </c>
      <c r="O2576" s="313" t="s">
        <v>6260</v>
      </c>
      <c r="P2576" s="43"/>
      <c r="Q2576" s="49"/>
      <c r="R2576" s="49"/>
      <c r="S2576" s="43"/>
      <c r="T2576" s="43" t="s">
        <v>1</v>
      </c>
    </row>
    <row r="2577" spans="1:21" ht="30" hidden="1" customHeight="1" x14ac:dyDescent="0.25">
      <c r="A2577" s="74">
        <v>2559</v>
      </c>
      <c r="B2577" s="74" t="s">
        <v>67</v>
      </c>
      <c r="C2577" s="43" t="s">
        <v>6765</v>
      </c>
      <c r="D2577" s="529" t="s">
        <v>6261</v>
      </c>
      <c r="E2577" s="60"/>
      <c r="F2577" s="43" t="s">
        <v>6262</v>
      </c>
      <c r="G2577" s="87">
        <v>42852</v>
      </c>
      <c r="H2577" s="55">
        <f t="shared" si="11"/>
        <v>42852</v>
      </c>
      <c r="I2577" s="68">
        <v>1043.17</v>
      </c>
      <c r="J2577" s="204">
        <v>1251.8</v>
      </c>
      <c r="K2577" s="98"/>
      <c r="L2577" s="43" t="s">
        <v>6649</v>
      </c>
      <c r="M2577" s="59">
        <v>42916</v>
      </c>
      <c r="N2577" s="55">
        <v>42936</v>
      </c>
      <c r="O2577" s="313" t="s">
        <v>6263</v>
      </c>
      <c r="P2577" s="43"/>
      <c r="Q2577" s="49"/>
      <c r="R2577" s="49"/>
      <c r="S2577" s="43"/>
      <c r="T2577" s="43" t="s">
        <v>1</v>
      </c>
    </row>
    <row r="2578" spans="1:21" ht="15" hidden="1" customHeight="1" x14ac:dyDescent="0.25">
      <c r="A2578" s="74">
        <v>2560</v>
      </c>
      <c r="B2578" s="74" t="s">
        <v>39</v>
      </c>
      <c r="C2578" s="43" t="s">
        <v>6264</v>
      </c>
      <c r="D2578" s="529"/>
      <c r="E2578" s="60"/>
      <c r="F2578" s="43" t="s">
        <v>1715</v>
      </c>
      <c r="G2578" s="87">
        <v>42855</v>
      </c>
      <c r="H2578" s="55">
        <f t="shared" si="11"/>
        <v>42855</v>
      </c>
      <c r="I2578" s="68">
        <v>235.25</v>
      </c>
      <c r="J2578" s="204">
        <v>282.3</v>
      </c>
      <c r="K2578" s="98"/>
      <c r="L2578" s="43" t="s">
        <v>5323</v>
      </c>
      <c r="M2578" s="59">
        <v>42865</v>
      </c>
      <c r="N2578" s="55">
        <v>42865</v>
      </c>
      <c r="O2578" s="313" t="s">
        <v>6265</v>
      </c>
      <c r="P2578" s="43"/>
      <c r="Q2578" s="49"/>
      <c r="R2578" s="49"/>
      <c r="S2578" s="43"/>
      <c r="T2578" s="43"/>
    </row>
    <row r="2579" spans="1:21" ht="15" hidden="1" customHeight="1" x14ac:dyDescent="0.25">
      <c r="A2579" s="74">
        <v>2561</v>
      </c>
      <c r="B2579" s="74" t="s">
        <v>30</v>
      </c>
      <c r="C2579" s="43" t="s">
        <v>6267</v>
      </c>
      <c r="D2579" s="529"/>
      <c r="E2579" s="60"/>
      <c r="F2579" s="43" t="s">
        <v>6268</v>
      </c>
      <c r="G2579" s="87">
        <v>42855</v>
      </c>
      <c r="H2579" s="55">
        <f t="shared" si="11"/>
        <v>42855</v>
      </c>
      <c r="I2579" s="68">
        <v>65.03</v>
      </c>
      <c r="J2579" s="204">
        <v>65.03</v>
      </c>
      <c r="K2579" s="98"/>
      <c r="L2579" s="43" t="s">
        <v>727</v>
      </c>
      <c r="M2579" s="59">
        <v>42886</v>
      </c>
      <c r="N2579" s="55">
        <v>42908</v>
      </c>
      <c r="O2579" s="313" t="s">
        <v>6269</v>
      </c>
      <c r="P2579" s="43"/>
      <c r="Q2579" s="49"/>
      <c r="R2579" s="49"/>
      <c r="S2579" s="43"/>
      <c r="T2579" s="43"/>
    </row>
    <row r="2580" spans="1:21" ht="15" hidden="1" customHeight="1" x14ac:dyDescent="0.25">
      <c r="A2580" s="74">
        <v>2562</v>
      </c>
      <c r="B2580" s="74" t="s">
        <v>36</v>
      </c>
      <c r="C2580" s="43" t="s">
        <v>6270</v>
      </c>
      <c r="D2580" s="529"/>
      <c r="E2580" s="60"/>
      <c r="F2580" s="43" t="s">
        <v>6271</v>
      </c>
      <c r="G2580" s="87">
        <v>42856</v>
      </c>
      <c r="H2580" s="55">
        <f t="shared" si="11"/>
        <v>42856</v>
      </c>
      <c r="I2580" s="68">
        <v>67.349999999999994</v>
      </c>
      <c r="J2580" s="204">
        <v>80.819999999999993</v>
      </c>
      <c r="K2580" s="98"/>
      <c r="L2580" s="43" t="s">
        <v>5323</v>
      </c>
      <c r="M2580" s="59">
        <v>42856</v>
      </c>
      <c r="N2580" s="55">
        <v>42857</v>
      </c>
      <c r="O2580" s="313" t="s">
        <v>6272</v>
      </c>
      <c r="P2580" s="43"/>
      <c r="Q2580" s="49"/>
      <c r="R2580" s="49"/>
      <c r="S2580" s="43"/>
      <c r="T2580" s="43"/>
    </row>
    <row r="2581" spans="1:21" ht="15" hidden="1" customHeight="1" x14ac:dyDescent="0.25">
      <c r="A2581" s="74">
        <v>2563</v>
      </c>
      <c r="B2581" s="74" t="s">
        <v>427</v>
      </c>
      <c r="C2581" s="43" t="s">
        <v>6273</v>
      </c>
      <c r="D2581" s="529"/>
      <c r="E2581" s="60"/>
      <c r="F2581" s="43" t="s">
        <v>6274</v>
      </c>
      <c r="G2581" s="87">
        <v>42855</v>
      </c>
      <c r="H2581" s="55">
        <f t="shared" si="11"/>
        <v>42855</v>
      </c>
      <c r="I2581" s="68">
        <v>147</v>
      </c>
      <c r="J2581" s="204">
        <v>176.4</v>
      </c>
      <c r="K2581" s="98"/>
      <c r="L2581" s="43" t="s">
        <v>727</v>
      </c>
      <c r="M2581" s="59">
        <v>42886</v>
      </c>
      <c r="N2581" s="55">
        <v>42905</v>
      </c>
      <c r="O2581" s="313" t="s">
        <v>6275</v>
      </c>
      <c r="P2581" s="43"/>
      <c r="Q2581" s="49"/>
      <c r="R2581" s="49"/>
      <c r="S2581" s="43"/>
      <c r="T2581" s="43"/>
    </row>
    <row r="2582" spans="1:21" ht="15" hidden="1" customHeight="1" x14ac:dyDescent="0.25">
      <c r="A2582" s="74">
        <v>2564</v>
      </c>
      <c r="B2582" s="74" t="s">
        <v>427</v>
      </c>
      <c r="C2582" s="43" t="s">
        <v>6276</v>
      </c>
      <c r="D2582" s="529"/>
      <c r="E2582" s="60"/>
      <c r="F2582" s="43" t="s">
        <v>6277</v>
      </c>
      <c r="G2582" s="87">
        <v>42855</v>
      </c>
      <c r="H2582" s="55">
        <f t="shared" si="11"/>
        <v>42855</v>
      </c>
      <c r="I2582" s="68">
        <v>190</v>
      </c>
      <c r="J2582" s="204">
        <v>228</v>
      </c>
      <c r="K2582" s="98"/>
      <c r="L2582" s="43" t="s">
        <v>727</v>
      </c>
      <c r="M2582" s="59">
        <v>42886</v>
      </c>
      <c r="N2582" s="55">
        <v>42905</v>
      </c>
      <c r="O2582" s="313" t="s">
        <v>6278</v>
      </c>
      <c r="P2582" s="43"/>
      <c r="Q2582" s="49"/>
      <c r="R2582" s="49"/>
      <c r="S2582" s="43"/>
      <c r="T2582" s="43"/>
    </row>
    <row r="2583" spans="1:21" ht="15" hidden="1" customHeight="1" x14ac:dyDescent="0.25">
      <c r="A2583" s="672">
        <v>2565</v>
      </c>
      <c r="B2583" s="74" t="s">
        <v>4353</v>
      </c>
      <c r="C2583" s="529" t="s">
        <v>6647</v>
      </c>
      <c r="D2583" s="529"/>
      <c r="E2583" s="60"/>
      <c r="F2583" s="43" t="s">
        <v>4886</v>
      </c>
      <c r="G2583" s="87">
        <v>42852</v>
      </c>
      <c r="H2583" s="55">
        <f t="shared" si="11"/>
        <v>42852</v>
      </c>
      <c r="I2583" s="68">
        <v>1075</v>
      </c>
      <c r="J2583" s="204">
        <v>1290</v>
      </c>
      <c r="K2583" s="98"/>
      <c r="L2583" s="43" t="s">
        <v>727</v>
      </c>
      <c r="M2583" s="59">
        <v>42870</v>
      </c>
      <c r="N2583" s="55">
        <v>42908</v>
      </c>
      <c r="O2583" s="313" t="s">
        <v>6279</v>
      </c>
      <c r="P2583" s="43"/>
      <c r="Q2583" s="49"/>
      <c r="R2583" s="49"/>
      <c r="S2583" s="43"/>
      <c r="T2583" s="43"/>
    </row>
    <row r="2584" spans="1:21" ht="30" hidden="1" customHeight="1" x14ac:dyDescent="0.25">
      <c r="A2584" s="74">
        <v>2566</v>
      </c>
      <c r="B2584" s="74" t="s">
        <v>4953</v>
      </c>
      <c r="C2584" s="43" t="s">
        <v>6280</v>
      </c>
      <c r="D2584" s="529"/>
      <c r="E2584" s="60"/>
      <c r="F2584" s="43" t="s">
        <v>6281</v>
      </c>
      <c r="G2584" s="87">
        <v>42856</v>
      </c>
      <c r="H2584" s="55">
        <f t="shared" si="11"/>
        <v>42856</v>
      </c>
      <c r="I2584" s="68">
        <v>584.69000000000005</v>
      </c>
      <c r="J2584" s="204">
        <v>674.87</v>
      </c>
      <c r="K2584" s="98"/>
      <c r="L2584" s="43" t="s">
        <v>5323</v>
      </c>
      <c r="M2584" s="59">
        <v>42856</v>
      </c>
      <c r="N2584" s="55">
        <v>42857</v>
      </c>
      <c r="O2584" s="313" t="s">
        <v>6282</v>
      </c>
      <c r="P2584" s="43"/>
      <c r="Q2584" s="49"/>
      <c r="R2584" s="49"/>
      <c r="S2584" s="43"/>
      <c r="T2584" s="43"/>
    </row>
    <row r="2585" spans="1:21" ht="15" hidden="1" customHeight="1" x14ac:dyDescent="0.25">
      <c r="A2585" s="74">
        <v>2567</v>
      </c>
      <c r="B2585" s="74" t="s">
        <v>6283</v>
      </c>
      <c r="C2585" s="43">
        <v>1550348</v>
      </c>
      <c r="D2585" s="529"/>
      <c r="E2585" s="60"/>
      <c r="F2585" s="43" t="s">
        <v>6284</v>
      </c>
      <c r="G2585" s="87">
        <v>42850</v>
      </c>
      <c r="H2585" s="55">
        <f t="shared" si="11"/>
        <v>42850</v>
      </c>
      <c r="I2585" s="68">
        <v>2083.33</v>
      </c>
      <c r="J2585" s="204">
        <v>2500</v>
      </c>
      <c r="K2585" s="98"/>
      <c r="L2585" s="43" t="s">
        <v>727</v>
      </c>
      <c r="M2585" s="59">
        <v>42886</v>
      </c>
      <c r="N2585" s="55">
        <v>42947</v>
      </c>
      <c r="O2585" s="313" t="s">
        <v>6285</v>
      </c>
      <c r="P2585" s="49"/>
      <c r="Q2585" s="49"/>
      <c r="R2585" s="49"/>
      <c r="S2585" s="43"/>
      <c r="T2585" s="43"/>
    </row>
    <row r="2586" spans="1:21" ht="30" hidden="1" customHeight="1" x14ac:dyDescent="0.25">
      <c r="A2586" s="74">
        <v>2568</v>
      </c>
      <c r="B2586" s="74" t="s">
        <v>5592</v>
      </c>
      <c r="C2586" s="43">
        <v>5991</v>
      </c>
      <c r="D2586" s="529"/>
      <c r="E2586" s="60"/>
      <c r="F2586" s="43" t="s">
        <v>6286</v>
      </c>
      <c r="G2586" s="87">
        <v>42781</v>
      </c>
      <c r="H2586" s="55">
        <f t="shared" si="11"/>
        <v>42781</v>
      </c>
      <c r="I2586" s="68">
        <v>17482.5</v>
      </c>
      <c r="J2586" s="204">
        <v>20979</v>
      </c>
      <c r="K2586" s="98"/>
      <c r="L2586" s="43" t="s">
        <v>727</v>
      </c>
      <c r="M2586" s="59">
        <v>42825</v>
      </c>
      <c r="N2586" s="55">
        <v>42864</v>
      </c>
      <c r="O2586" s="313" t="s">
        <v>6287</v>
      </c>
      <c r="P2586" s="43"/>
      <c r="Q2586" s="49"/>
      <c r="R2586" s="49"/>
      <c r="S2586" s="43"/>
      <c r="T2586" s="43"/>
      <c r="U2586" s="66" t="s">
        <v>1</v>
      </c>
    </row>
    <row r="2587" spans="1:21" ht="30" hidden="1" customHeight="1" x14ac:dyDescent="0.25">
      <c r="A2587" s="74">
        <v>2569</v>
      </c>
      <c r="B2587" s="74" t="s">
        <v>1442</v>
      </c>
      <c r="C2587" s="43">
        <v>170302846</v>
      </c>
      <c r="D2587" s="529"/>
      <c r="E2587" s="60"/>
      <c r="F2587" s="43" t="s">
        <v>6288</v>
      </c>
      <c r="G2587" s="87">
        <v>42825</v>
      </c>
      <c r="H2587" s="55">
        <f t="shared" si="11"/>
        <v>42825</v>
      </c>
      <c r="I2587" s="68">
        <v>20997.02</v>
      </c>
      <c r="J2587" s="204">
        <v>20997.02</v>
      </c>
      <c r="K2587" s="98"/>
      <c r="L2587" s="43" t="s">
        <v>727</v>
      </c>
      <c r="M2587" s="59">
        <v>42886</v>
      </c>
      <c r="N2587" s="55">
        <v>42864</v>
      </c>
      <c r="O2587" s="313" t="s">
        <v>6289</v>
      </c>
      <c r="P2587" s="43"/>
      <c r="Q2587" s="49"/>
      <c r="R2587" s="49"/>
      <c r="S2587" s="43"/>
      <c r="T2587" s="43"/>
      <c r="U2587" s="66" t="s">
        <v>1</v>
      </c>
    </row>
    <row r="2588" spans="1:21" ht="15" hidden="1" customHeight="1" x14ac:dyDescent="0.25">
      <c r="A2588" s="74">
        <v>2570</v>
      </c>
      <c r="B2588" s="74" t="s">
        <v>3361</v>
      </c>
      <c r="C2588" s="43" t="s">
        <v>6290</v>
      </c>
      <c r="D2588" s="529"/>
      <c r="E2588" s="60"/>
      <c r="F2588" s="43" t="s">
        <v>6291</v>
      </c>
      <c r="G2588" s="87">
        <v>42851</v>
      </c>
      <c r="H2588" s="55">
        <f t="shared" si="11"/>
        <v>42851</v>
      </c>
      <c r="I2588" s="68">
        <v>23.15</v>
      </c>
      <c r="J2588" s="204">
        <v>27.78</v>
      </c>
      <c r="K2588" s="98"/>
      <c r="L2588" s="43" t="s">
        <v>5323</v>
      </c>
      <c r="M2588" s="59">
        <v>42860</v>
      </c>
      <c r="N2588" s="55">
        <v>42864</v>
      </c>
      <c r="O2588" s="313" t="s">
        <v>6292</v>
      </c>
      <c r="P2588" s="43"/>
      <c r="Q2588" s="49"/>
      <c r="R2588" s="49"/>
      <c r="S2588" s="43"/>
      <c r="T2588" s="43"/>
    </row>
    <row r="2589" spans="1:21" ht="30" hidden="1" customHeight="1" x14ac:dyDescent="0.25">
      <c r="A2589" s="74">
        <v>2571</v>
      </c>
      <c r="B2589" s="74" t="s">
        <v>6293</v>
      </c>
      <c r="C2589" s="43" t="s">
        <v>6294</v>
      </c>
      <c r="D2589" s="529"/>
      <c r="E2589" s="60"/>
      <c r="F2589" s="43" t="s">
        <v>6296</v>
      </c>
      <c r="G2589" s="87">
        <v>42862</v>
      </c>
      <c r="H2589" s="55">
        <f t="shared" si="11"/>
        <v>42862</v>
      </c>
      <c r="I2589" s="137">
        <f>0.917649*J2589</f>
        <v>128470.86</v>
      </c>
      <c r="J2589" s="381">
        <v>140000</v>
      </c>
      <c r="K2589" s="98"/>
      <c r="L2589" s="43" t="s">
        <v>727</v>
      </c>
      <c r="M2589" s="59" t="s">
        <v>25</v>
      </c>
      <c r="N2589" s="55">
        <v>42870</v>
      </c>
      <c r="O2589" s="313" t="s">
        <v>6295</v>
      </c>
      <c r="P2589" s="43"/>
      <c r="Q2589" s="49"/>
      <c r="R2589" s="49"/>
      <c r="S2589" s="43"/>
      <c r="T2589" s="43"/>
      <c r="U2589" s="552" t="s">
        <v>1</v>
      </c>
    </row>
    <row r="2590" spans="1:21" ht="15" hidden="1" customHeight="1" x14ac:dyDescent="0.25">
      <c r="A2590" s="74">
        <v>2572</v>
      </c>
      <c r="B2590" s="74" t="s">
        <v>4552</v>
      </c>
      <c r="C2590" s="43" t="s">
        <v>6297</v>
      </c>
      <c r="D2590" s="529"/>
      <c r="E2590" s="60"/>
      <c r="F2590" s="43" t="s">
        <v>6298</v>
      </c>
      <c r="G2590" s="87">
        <v>42856</v>
      </c>
      <c r="H2590" s="55">
        <f t="shared" si="11"/>
        <v>42856</v>
      </c>
      <c r="I2590" s="68">
        <v>17170</v>
      </c>
      <c r="J2590" s="204">
        <v>17170</v>
      </c>
      <c r="K2590" s="98"/>
      <c r="L2590" s="43" t="s">
        <v>727</v>
      </c>
      <c r="M2590" s="59">
        <v>42865</v>
      </c>
      <c r="N2590" s="55">
        <v>42864</v>
      </c>
      <c r="O2590" s="313" t="s">
        <v>6299</v>
      </c>
      <c r="P2590" s="43"/>
      <c r="Q2590" s="49"/>
      <c r="R2590" s="49"/>
      <c r="S2590" s="43"/>
      <c r="T2590" s="43"/>
      <c r="U2590" s="66" t="s">
        <v>1</v>
      </c>
    </row>
    <row r="2591" spans="1:21" ht="30" hidden="1" customHeight="1" x14ac:dyDescent="0.25">
      <c r="A2591" s="74">
        <v>2573</v>
      </c>
      <c r="B2591" s="74" t="s">
        <v>6156</v>
      </c>
      <c r="C2591" s="43">
        <v>90869813</v>
      </c>
      <c r="D2591" s="529"/>
      <c r="E2591" s="60"/>
      <c r="F2591" s="43" t="s">
        <v>6305</v>
      </c>
      <c r="G2591" s="87">
        <v>42860</v>
      </c>
      <c r="H2591" s="55">
        <f t="shared" si="11"/>
        <v>42860</v>
      </c>
      <c r="I2591" s="68">
        <v>830</v>
      </c>
      <c r="J2591" s="204">
        <v>996</v>
      </c>
      <c r="K2591" s="98"/>
      <c r="L2591" s="43" t="s">
        <v>727</v>
      </c>
      <c r="M2591" s="59" t="s">
        <v>25</v>
      </c>
      <c r="N2591" s="55">
        <v>42858</v>
      </c>
      <c r="O2591" s="313" t="s">
        <v>6365</v>
      </c>
      <c r="P2591" s="43"/>
      <c r="Q2591" s="49"/>
      <c r="R2591" s="49"/>
      <c r="S2591" s="43"/>
      <c r="T2591" s="43"/>
    </row>
    <row r="2592" spans="1:21" ht="30" hidden="1" customHeight="1" x14ac:dyDescent="0.25">
      <c r="A2592" s="74">
        <v>2574</v>
      </c>
      <c r="B2592" s="74" t="s">
        <v>6080</v>
      </c>
      <c r="C2592" s="43" t="s">
        <v>6306</v>
      </c>
      <c r="D2592" s="529"/>
      <c r="E2592" s="60"/>
      <c r="F2592" s="43" t="s">
        <v>6307</v>
      </c>
      <c r="G2592" s="87">
        <v>42855</v>
      </c>
      <c r="H2592" s="55">
        <f t="shared" si="11"/>
        <v>42855</v>
      </c>
      <c r="I2592" s="68">
        <v>1330.95</v>
      </c>
      <c r="J2592" s="204">
        <v>1597.14</v>
      </c>
      <c r="K2592" s="98"/>
      <c r="L2592" s="43" t="s">
        <v>47</v>
      </c>
      <c r="M2592" s="59">
        <v>42886</v>
      </c>
      <c r="N2592" s="55">
        <v>42906</v>
      </c>
      <c r="O2592" s="313" t="s">
        <v>6308</v>
      </c>
      <c r="P2592" s="43"/>
      <c r="Q2592" s="49"/>
      <c r="R2592" s="49"/>
      <c r="S2592" s="43"/>
      <c r="T2592" s="43" t="s">
        <v>1</v>
      </c>
    </row>
    <row r="2593" spans="1:21" ht="30" hidden="1" customHeight="1" x14ac:dyDescent="0.25">
      <c r="A2593" s="74">
        <v>2575</v>
      </c>
      <c r="B2593" s="74" t="s">
        <v>6080</v>
      </c>
      <c r="C2593" s="43" t="s">
        <v>6309</v>
      </c>
      <c r="D2593" s="529"/>
      <c r="E2593" s="60"/>
      <c r="F2593" s="43" t="s">
        <v>6310</v>
      </c>
      <c r="G2593" s="87">
        <v>42855</v>
      </c>
      <c r="H2593" s="55">
        <f t="shared" si="11"/>
        <v>42855</v>
      </c>
      <c r="I2593" s="68">
        <v>1330.95</v>
      </c>
      <c r="J2593" s="204">
        <v>1597.14</v>
      </c>
      <c r="K2593" s="98"/>
      <c r="L2593" s="43" t="s">
        <v>47</v>
      </c>
      <c r="M2593" s="59">
        <v>42886</v>
      </c>
      <c r="N2593" s="55">
        <v>42906</v>
      </c>
      <c r="O2593" s="313" t="s">
        <v>6311</v>
      </c>
      <c r="P2593" s="43"/>
      <c r="Q2593" s="49"/>
      <c r="R2593" s="49"/>
      <c r="S2593" s="43"/>
      <c r="T2593" s="43" t="s">
        <v>1</v>
      </c>
    </row>
    <row r="2594" spans="1:21" ht="30" hidden="1" customHeight="1" x14ac:dyDescent="0.25">
      <c r="A2594" s="74">
        <v>2576</v>
      </c>
      <c r="B2594" s="74" t="s">
        <v>6080</v>
      </c>
      <c r="C2594" s="43" t="s">
        <v>6312</v>
      </c>
      <c r="D2594" s="529"/>
      <c r="E2594" s="60"/>
      <c r="F2594" s="43" t="s">
        <v>6313</v>
      </c>
      <c r="G2594" s="87">
        <v>42855</v>
      </c>
      <c r="H2594" s="55">
        <f t="shared" si="11"/>
        <v>42855</v>
      </c>
      <c r="I2594" s="68">
        <v>960.08</v>
      </c>
      <c r="J2594" s="204">
        <v>1152.0999999999999</v>
      </c>
      <c r="K2594" s="98"/>
      <c r="L2594" s="43" t="s">
        <v>47</v>
      </c>
      <c r="M2594" s="59">
        <v>42886</v>
      </c>
      <c r="N2594" s="55">
        <v>42906</v>
      </c>
      <c r="O2594" s="313" t="s">
        <v>6314</v>
      </c>
      <c r="P2594" s="43"/>
      <c r="Q2594" s="49"/>
      <c r="R2594" s="49"/>
      <c r="S2594" s="43"/>
      <c r="T2594" s="43" t="s">
        <v>1</v>
      </c>
    </row>
    <row r="2595" spans="1:21" ht="15" hidden="1" customHeight="1" x14ac:dyDescent="0.25">
      <c r="A2595" s="74">
        <v>2577</v>
      </c>
      <c r="B2595" s="74" t="s">
        <v>6317</v>
      </c>
      <c r="C2595" s="43">
        <v>4831</v>
      </c>
      <c r="D2595" s="529"/>
      <c r="E2595" s="60"/>
      <c r="F2595" s="43" t="s">
        <v>6315</v>
      </c>
      <c r="G2595" s="87">
        <v>42855</v>
      </c>
      <c r="H2595" s="55">
        <f t="shared" si="11"/>
        <v>42855</v>
      </c>
      <c r="I2595" s="68">
        <v>18850</v>
      </c>
      <c r="J2595" s="204">
        <v>18850</v>
      </c>
      <c r="K2595" s="98"/>
      <c r="L2595" s="43" t="s">
        <v>727</v>
      </c>
      <c r="M2595" s="59">
        <v>42916</v>
      </c>
      <c r="N2595" s="55">
        <v>42955</v>
      </c>
      <c r="O2595" s="313" t="s">
        <v>6316</v>
      </c>
      <c r="P2595" s="43"/>
      <c r="Q2595" s="49"/>
      <c r="R2595" s="49"/>
      <c r="S2595" s="43"/>
      <c r="T2595" s="43"/>
      <c r="U2595" s="66" t="s">
        <v>1</v>
      </c>
    </row>
    <row r="2596" spans="1:21" ht="30" hidden="1" customHeight="1" x14ac:dyDescent="0.25">
      <c r="A2596" s="74">
        <v>2578</v>
      </c>
      <c r="B2596" s="74" t="s">
        <v>6317</v>
      </c>
      <c r="C2596" s="43">
        <v>4832</v>
      </c>
      <c r="D2596" s="529"/>
      <c r="E2596" s="60"/>
      <c r="F2596" s="43" t="s">
        <v>6318</v>
      </c>
      <c r="G2596" s="87">
        <v>42855</v>
      </c>
      <c r="H2596" s="55">
        <f t="shared" si="11"/>
        <v>42855</v>
      </c>
      <c r="I2596" s="68">
        <v>6903</v>
      </c>
      <c r="J2596" s="204">
        <v>6903</v>
      </c>
      <c r="K2596" s="98"/>
      <c r="L2596" s="43" t="s">
        <v>727</v>
      </c>
      <c r="M2596" s="59">
        <v>42916</v>
      </c>
      <c r="N2596" s="55">
        <v>42955</v>
      </c>
      <c r="O2596" s="313" t="s">
        <v>6319</v>
      </c>
      <c r="P2596" s="43"/>
      <c r="Q2596" s="49"/>
      <c r="R2596" s="49"/>
      <c r="S2596" s="43"/>
      <c r="T2596" s="43"/>
      <c r="U2596" s="66" t="s">
        <v>1</v>
      </c>
    </row>
    <row r="2597" spans="1:21" ht="30" hidden="1" customHeight="1" x14ac:dyDescent="0.25">
      <c r="A2597" s="74">
        <v>2579</v>
      </c>
      <c r="B2597" s="74" t="s">
        <v>6317</v>
      </c>
      <c r="C2597" s="43">
        <v>4833</v>
      </c>
      <c r="D2597" s="529"/>
      <c r="E2597" s="60"/>
      <c r="F2597" s="43" t="s">
        <v>6320</v>
      </c>
      <c r="G2597" s="87">
        <v>42855</v>
      </c>
      <c r="H2597" s="55">
        <f t="shared" si="11"/>
        <v>42855</v>
      </c>
      <c r="I2597" s="68">
        <v>20493</v>
      </c>
      <c r="J2597" s="204">
        <v>20493</v>
      </c>
      <c r="K2597" s="98"/>
      <c r="L2597" s="43" t="s">
        <v>727</v>
      </c>
      <c r="M2597" s="59">
        <v>42916</v>
      </c>
      <c r="N2597" s="55">
        <v>42955</v>
      </c>
      <c r="O2597" s="313" t="s">
        <v>6321</v>
      </c>
      <c r="P2597" s="43"/>
      <c r="Q2597" s="49"/>
      <c r="R2597" s="49"/>
      <c r="S2597" s="43"/>
      <c r="T2597" s="43"/>
      <c r="U2597" s="66" t="s">
        <v>1</v>
      </c>
    </row>
    <row r="2598" spans="1:21" ht="30" hidden="1" customHeight="1" x14ac:dyDescent="0.25">
      <c r="A2598" s="74">
        <v>2580</v>
      </c>
      <c r="B2598" s="74" t="s">
        <v>6317</v>
      </c>
      <c r="C2598" s="43">
        <v>4834</v>
      </c>
      <c r="D2598" s="529"/>
      <c r="E2598" s="60"/>
      <c r="F2598" s="43" t="s">
        <v>6322</v>
      </c>
      <c r="G2598" s="87">
        <v>42855</v>
      </c>
      <c r="H2598" s="55">
        <f t="shared" si="11"/>
        <v>42855</v>
      </c>
      <c r="I2598" s="68">
        <v>18208</v>
      </c>
      <c r="J2598" s="204">
        <v>18208</v>
      </c>
      <c r="K2598" s="98"/>
      <c r="L2598" s="43" t="s">
        <v>28</v>
      </c>
      <c r="M2598" s="59">
        <v>42916</v>
      </c>
      <c r="N2598" s="55">
        <v>42971</v>
      </c>
      <c r="O2598" s="313" t="s">
        <v>6323</v>
      </c>
      <c r="P2598" s="43"/>
      <c r="Q2598" s="49"/>
      <c r="R2598" s="49"/>
      <c r="S2598" s="43"/>
      <c r="T2598" s="43"/>
      <c r="U2598" s="688" t="s">
        <v>1</v>
      </c>
    </row>
    <row r="2599" spans="1:21" ht="30" hidden="1" customHeight="1" x14ac:dyDescent="0.25">
      <c r="A2599" s="74">
        <v>2581</v>
      </c>
      <c r="B2599" s="74" t="s">
        <v>6317</v>
      </c>
      <c r="C2599" s="43">
        <v>4835</v>
      </c>
      <c r="D2599" s="529"/>
      <c r="E2599" s="60"/>
      <c r="F2599" s="43" t="s">
        <v>6324</v>
      </c>
      <c r="G2599" s="87">
        <v>42855</v>
      </c>
      <c r="H2599" s="55">
        <f t="shared" si="11"/>
        <v>42855</v>
      </c>
      <c r="I2599" s="68">
        <v>18684</v>
      </c>
      <c r="J2599" s="204">
        <v>18684</v>
      </c>
      <c r="K2599" s="98"/>
      <c r="L2599" s="43" t="s">
        <v>28</v>
      </c>
      <c r="M2599" s="59">
        <v>42916</v>
      </c>
      <c r="N2599" s="55">
        <v>42971</v>
      </c>
      <c r="O2599" s="313" t="s">
        <v>6325</v>
      </c>
      <c r="P2599" s="43"/>
      <c r="Q2599" s="49"/>
      <c r="R2599" s="49"/>
      <c r="S2599" s="43"/>
      <c r="T2599" s="43"/>
      <c r="U2599" s="688" t="s">
        <v>1</v>
      </c>
    </row>
    <row r="2600" spans="1:21" ht="30" hidden="1" customHeight="1" x14ac:dyDescent="0.25">
      <c r="A2600" s="74">
        <v>2582</v>
      </c>
      <c r="B2600" s="74" t="s">
        <v>48</v>
      </c>
      <c r="C2600" s="43">
        <v>11645</v>
      </c>
      <c r="D2600" s="529"/>
      <c r="E2600" s="60"/>
      <c r="F2600" s="43" t="s">
        <v>6326</v>
      </c>
      <c r="G2600" s="87">
        <v>42854</v>
      </c>
      <c r="H2600" s="55">
        <f t="shared" si="11"/>
        <v>42854</v>
      </c>
      <c r="I2600" s="68">
        <v>88</v>
      </c>
      <c r="J2600" s="204">
        <v>96.65</v>
      </c>
      <c r="K2600" s="98"/>
      <c r="L2600" s="43" t="s">
        <v>47</v>
      </c>
      <c r="M2600" s="59">
        <v>42886</v>
      </c>
      <c r="N2600" s="55">
        <v>42906</v>
      </c>
      <c r="O2600" s="313" t="s">
        <v>6327</v>
      </c>
      <c r="P2600" s="43"/>
      <c r="Q2600" s="49"/>
      <c r="R2600" s="49"/>
      <c r="S2600" s="43"/>
      <c r="T2600" s="43" t="s">
        <v>1</v>
      </c>
    </row>
    <row r="2601" spans="1:21" ht="75" hidden="1" customHeight="1" x14ac:dyDescent="0.25">
      <c r="A2601" s="74">
        <v>2583</v>
      </c>
      <c r="B2601" s="74" t="s">
        <v>144</v>
      </c>
      <c r="C2601" s="43" t="s">
        <v>6454</v>
      </c>
      <c r="D2601" s="529"/>
      <c r="E2601" s="60"/>
      <c r="F2601" s="43" t="s">
        <v>6455</v>
      </c>
      <c r="G2601" s="87">
        <v>42872</v>
      </c>
      <c r="H2601" s="55">
        <f t="shared" si="11"/>
        <v>42872</v>
      </c>
      <c r="I2601" s="68">
        <v>2940</v>
      </c>
      <c r="J2601" s="204">
        <v>2940</v>
      </c>
      <c r="K2601" s="98"/>
      <c r="L2601" s="43" t="s">
        <v>727</v>
      </c>
      <c r="M2601" s="59">
        <v>42870</v>
      </c>
      <c r="N2601" s="55">
        <v>42870</v>
      </c>
      <c r="O2601" s="313" t="s">
        <v>6456</v>
      </c>
      <c r="P2601" s="43"/>
      <c r="Q2601" s="49"/>
      <c r="R2601" s="49"/>
      <c r="S2601" s="43"/>
      <c r="T2601" s="43" t="s">
        <v>1</v>
      </c>
    </row>
    <row r="2602" spans="1:21" ht="15" hidden="1" customHeight="1" x14ac:dyDescent="0.25">
      <c r="A2602" s="74">
        <v>2584</v>
      </c>
      <c r="B2602" s="74" t="s">
        <v>180</v>
      </c>
      <c r="C2602" s="43">
        <v>47246608</v>
      </c>
      <c r="D2602" s="529"/>
      <c r="E2602" s="60"/>
      <c r="F2602" s="43" t="s">
        <v>6328</v>
      </c>
      <c r="G2602" s="87">
        <v>42865</v>
      </c>
      <c r="H2602" s="55">
        <f t="shared" si="11"/>
        <v>42865</v>
      </c>
      <c r="I2602" s="68">
        <v>545.28</v>
      </c>
      <c r="J2602" s="204">
        <v>565.86</v>
      </c>
      <c r="K2602" s="98"/>
      <c r="L2602" s="43" t="s">
        <v>5323</v>
      </c>
      <c r="M2602" s="59">
        <v>42877</v>
      </c>
      <c r="N2602" s="55">
        <v>42877</v>
      </c>
      <c r="O2602" s="313" t="s">
        <v>6329</v>
      </c>
      <c r="P2602" s="43"/>
      <c r="Q2602" s="49"/>
      <c r="R2602" s="49"/>
      <c r="S2602" s="43"/>
      <c r="T2602" s="43"/>
    </row>
    <row r="2603" spans="1:21" ht="30" hidden="1" customHeight="1" x14ac:dyDescent="0.25">
      <c r="A2603" s="74">
        <v>2585</v>
      </c>
      <c r="B2603" s="74" t="s">
        <v>6333</v>
      </c>
      <c r="C2603" s="43" t="s">
        <v>6334</v>
      </c>
      <c r="D2603" s="529"/>
      <c r="E2603" s="60"/>
      <c r="F2603" s="43" t="s">
        <v>6335</v>
      </c>
      <c r="G2603" s="87">
        <v>42852</v>
      </c>
      <c r="H2603" s="55">
        <f t="shared" si="11"/>
        <v>42852</v>
      </c>
      <c r="I2603" s="137">
        <f>0.910771*J2603</f>
        <v>16120.646699999999</v>
      </c>
      <c r="J2603" s="381">
        <v>17700</v>
      </c>
      <c r="K2603" s="98"/>
      <c r="L2603" s="43" t="s">
        <v>727</v>
      </c>
      <c r="M2603" s="59">
        <v>42916</v>
      </c>
      <c r="N2603" s="55">
        <v>42920</v>
      </c>
      <c r="O2603" s="313" t="s">
        <v>6336</v>
      </c>
      <c r="P2603" s="43"/>
      <c r="Q2603" s="49"/>
      <c r="R2603" s="49"/>
      <c r="S2603" s="43"/>
      <c r="T2603" s="43"/>
      <c r="U2603" s="66" t="s">
        <v>1</v>
      </c>
    </row>
    <row r="2604" spans="1:21" ht="30" hidden="1" customHeight="1" x14ac:dyDescent="0.25">
      <c r="A2604" s="74">
        <v>2586</v>
      </c>
      <c r="B2604" s="74" t="s">
        <v>6333</v>
      </c>
      <c r="C2604" s="43" t="s">
        <v>6337</v>
      </c>
      <c r="D2604" s="529"/>
      <c r="E2604" s="60"/>
      <c r="F2604" s="43" t="s">
        <v>6338</v>
      </c>
      <c r="G2604" s="87">
        <v>42858</v>
      </c>
      <c r="H2604" s="55">
        <f t="shared" si="11"/>
        <v>42858</v>
      </c>
      <c r="I2604" s="137">
        <f>0.910771*J2604</f>
        <v>11202.4833</v>
      </c>
      <c r="J2604" s="381">
        <v>12300</v>
      </c>
      <c r="K2604" s="98"/>
      <c r="L2604" s="43" t="s">
        <v>727</v>
      </c>
      <c r="M2604" s="59">
        <v>42947</v>
      </c>
      <c r="N2604" s="55">
        <v>42947</v>
      </c>
      <c r="O2604" s="313" t="s">
        <v>6339</v>
      </c>
      <c r="P2604" s="43"/>
      <c r="Q2604" s="49"/>
      <c r="R2604" s="49"/>
      <c r="S2604" s="43"/>
      <c r="T2604" s="43"/>
      <c r="U2604" s="66" t="s">
        <v>1</v>
      </c>
    </row>
    <row r="2605" spans="1:21" ht="30" hidden="1" customHeight="1" x14ac:dyDescent="0.25">
      <c r="A2605" s="74">
        <v>2587</v>
      </c>
      <c r="B2605" s="74" t="s">
        <v>6333</v>
      </c>
      <c r="C2605" s="43" t="s">
        <v>6340</v>
      </c>
      <c r="D2605" s="529"/>
      <c r="E2605" s="60"/>
      <c r="F2605" s="43" t="s">
        <v>6341</v>
      </c>
      <c r="G2605" s="87">
        <v>42852</v>
      </c>
      <c r="H2605" s="55">
        <f t="shared" si="11"/>
        <v>42852</v>
      </c>
      <c r="I2605" s="137">
        <f>0.910771*J2605</f>
        <v>1366.1565000000001</v>
      </c>
      <c r="J2605" s="381">
        <v>1500</v>
      </c>
      <c r="K2605" s="98"/>
      <c r="L2605" s="43" t="s">
        <v>727</v>
      </c>
      <c r="M2605" s="59">
        <v>42916</v>
      </c>
      <c r="N2605" s="55">
        <v>42920</v>
      </c>
      <c r="O2605" s="313" t="s">
        <v>6342</v>
      </c>
      <c r="P2605" s="43"/>
      <c r="Q2605" s="49"/>
      <c r="R2605" s="49"/>
      <c r="S2605" s="43"/>
      <c r="T2605" s="43"/>
      <c r="U2605" s="66" t="s">
        <v>1</v>
      </c>
    </row>
    <row r="2606" spans="1:21" ht="30" hidden="1" customHeight="1" x14ac:dyDescent="0.25">
      <c r="A2606" s="74">
        <v>2588</v>
      </c>
      <c r="B2606" s="74" t="s">
        <v>6333</v>
      </c>
      <c r="C2606" s="43" t="s">
        <v>6343</v>
      </c>
      <c r="D2606" s="529"/>
      <c r="E2606" s="60"/>
      <c r="F2606" s="43" t="s">
        <v>6344</v>
      </c>
      <c r="G2606" s="87">
        <v>42858</v>
      </c>
      <c r="H2606" s="55">
        <f t="shared" si="11"/>
        <v>42858</v>
      </c>
      <c r="I2606" s="137">
        <f>0.910771*J2606</f>
        <v>6284.3199000000004</v>
      </c>
      <c r="J2606" s="381">
        <v>6900</v>
      </c>
      <c r="K2606" s="98"/>
      <c r="L2606" s="43" t="s">
        <v>727</v>
      </c>
      <c r="M2606" s="59">
        <v>42947</v>
      </c>
      <c r="N2606" s="55">
        <v>42947</v>
      </c>
      <c r="O2606" s="313" t="s">
        <v>6345</v>
      </c>
      <c r="P2606" s="43"/>
      <c r="Q2606" s="49"/>
      <c r="R2606" s="49"/>
      <c r="S2606" s="43"/>
      <c r="T2606" s="43"/>
      <c r="U2606" s="66" t="s">
        <v>1</v>
      </c>
    </row>
    <row r="2607" spans="1:21" ht="60" hidden="1" customHeight="1" x14ac:dyDescent="0.25">
      <c r="A2607" s="74">
        <v>2589</v>
      </c>
      <c r="B2607" s="74" t="s">
        <v>84</v>
      </c>
      <c r="C2607" s="43" t="s">
        <v>6795</v>
      </c>
      <c r="D2607" s="529"/>
      <c r="E2607" s="60"/>
      <c r="F2607" s="414" t="s">
        <v>6346</v>
      </c>
      <c r="G2607" s="87">
        <v>42867</v>
      </c>
      <c r="H2607" s="55">
        <f t="shared" ref="H2607:H2638" si="12">G2607</f>
        <v>42867</v>
      </c>
      <c r="I2607" s="137">
        <f>1.18162*J2607</f>
        <v>407.65889999999996</v>
      </c>
      <c r="J2607" s="208">
        <v>345</v>
      </c>
      <c r="K2607" s="98"/>
      <c r="L2607" s="43" t="s">
        <v>47</v>
      </c>
      <c r="M2607" s="59">
        <v>42901</v>
      </c>
      <c r="N2607" s="55">
        <v>42936</v>
      </c>
      <c r="O2607" s="313" t="s">
        <v>6347</v>
      </c>
      <c r="P2607" s="43"/>
      <c r="Q2607" s="49"/>
      <c r="R2607" s="49"/>
      <c r="S2607" s="43"/>
      <c r="T2607" s="43" t="s">
        <v>1</v>
      </c>
    </row>
    <row r="2608" spans="1:21" ht="30" hidden="1" customHeight="1" x14ac:dyDescent="0.25">
      <c r="A2608" s="74">
        <v>2590</v>
      </c>
      <c r="B2608" s="74" t="s">
        <v>4429</v>
      </c>
      <c r="C2608" s="43">
        <v>75400506</v>
      </c>
      <c r="D2608" s="529"/>
      <c r="E2608" s="60"/>
      <c r="F2608" s="43" t="s">
        <v>6348</v>
      </c>
      <c r="G2608" s="87">
        <v>42855</v>
      </c>
      <c r="H2608" s="55">
        <f t="shared" si="12"/>
        <v>42855</v>
      </c>
      <c r="I2608" s="68">
        <v>7519.2</v>
      </c>
      <c r="J2608" s="204">
        <v>9023.0400000000009</v>
      </c>
      <c r="K2608" s="98"/>
      <c r="L2608" s="43" t="s">
        <v>47</v>
      </c>
      <c r="M2608" s="59">
        <v>42901</v>
      </c>
      <c r="N2608" s="55">
        <v>42921</v>
      </c>
      <c r="O2608" s="313" t="s">
        <v>6349</v>
      </c>
      <c r="P2608" s="43"/>
      <c r="Q2608" s="49"/>
      <c r="R2608" s="49"/>
      <c r="S2608" s="43"/>
      <c r="T2608" s="43" t="s">
        <v>1</v>
      </c>
    </row>
    <row r="2609" spans="1:21" ht="30" hidden="1" customHeight="1" x14ac:dyDescent="0.25">
      <c r="A2609" s="74">
        <v>2591</v>
      </c>
      <c r="B2609" s="74" t="s">
        <v>3726</v>
      </c>
      <c r="C2609" s="43">
        <v>17048</v>
      </c>
      <c r="D2609" s="529"/>
      <c r="E2609" s="60"/>
      <c r="F2609" s="43" t="s">
        <v>6350</v>
      </c>
      <c r="G2609" s="87">
        <v>42855</v>
      </c>
      <c r="H2609" s="55">
        <f t="shared" si="12"/>
        <v>42855</v>
      </c>
      <c r="I2609" s="137">
        <f>0.910771*J2609</f>
        <v>5111.9299302500003</v>
      </c>
      <c r="J2609" s="381">
        <v>5612.75</v>
      </c>
      <c r="K2609" s="98"/>
      <c r="L2609" s="43" t="s">
        <v>727</v>
      </c>
      <c r="M2609" s="59">
        <v>42916</v>
      </c>
      <c r="N2609" s="55">
        <v>42929</v>
      </c>
      <c r="O2609" s="313" t="s">
        <v>6351</v>
      </c>
      <c r="P2609" s="43"/>
      <c r="Q2609" s="49"/>
      <c r="R2609" s="49"/>
      <c r="S2609" s="43"/>
      <c r="T2609" s="43"/>
      <c r="U2609" s="66" t="s">
        <v>1</v>
      </c>
    </row>
    <row r="2610" spans="1:21" ht="30" hidden="1" customHeight="1" x14ac:dyDescent="0.25">
      <c r="A2610" s="74">
        <v>2592</v>
      </c>
      <c r="B2610" s="74" t="s">
        <v>3726</v>
      </c>
      <c r="C2610" s="43">
        <v>17049</v>
      </c>
      <c r="D2610" s="529"/>
      <c r="E2610" s="60"/>
      <c r="F2610" s="43" t="s">
        <v>6546</v>
      </c>
      <c r="G2610" s="87">
        <v>42855</v>
      </c>
      <c r="H2610" s="55">
        <f t="shared" si="12"/>
        <v>42855</v>
      </c>
      <c r="I2610" s="68">
        <v>19111.400000000001</v>
      </c>
      <c r="J2610" s="204">
        <v>19111.400000000001</v>
      </c>
      <c r="K2610" s="98"/>
      <c r="L2610" s="43" t="s">
        <v>28</v>
      </c>
      <c r="M2610" s="59">
        <v>42916</v>
      </c>
      <c r="N2610" s="55">
        <v>42991</v>
      </c>
      <c r="O2610" s="313" t="s">
        <v>6352</v>
      </c>
      <c r="P2610" s="43"/>
      <c r="Q2610" s="49"/>
      <c r="R2610" s="49"/>
      <c r="S2610" s="43"/>
      <c r="T2610" s="43"/>
      <c r="U2610" s="66" t="s">
        <v>1</v>
      </c>
    </row>
    <row r="2611" spans="1:21" ht="30" hidden="1" customHeight="1" x14ac:dyDescent="0.25">
      <c r="A2611" s="74">
        <v>2593</v>
      </c>
      <c r="B2611" s="74" t="s">
        <v>3726</v>
      </c>
      <c r="C2611" s="43">
        <v>17050</v>
      </c>
      <c r="D2611" s="529"/>
      <c r="E2611" s="60"/>
      <c r="F2611" s="43" t="s">
        <v>6353</v>
      </c>
      <c r="G2611" s="87">
        <v>42855</v>
      </c>
      <c r="H2611" s="55">
        <f t="shared" si="12"/>
        <v>42855</v>
      </c>
      <c r="I2611" s="68">
        <v>3525</v>
      </c>
      <c r="J2611" s="204">
        <v>3525</v>
      </c>
      <c r="K2611" s="98"/>
      <c r="L2611" s="43" t="s">
        <v>28</v>
      </c>
      <c r="M2611" s="59">
        <v>42916</v>
      </c>
      <c r="N2611" s="55">
        <v>42991</v>
      </c>
      <c r="O2611" s="313" t="s">
        <v>6354</v>
      </c>
      <c r="P2611" s="43"/>
      <c r="Q2611" s="49"/>
      <c r="R2611" s="49"/>
      <c r="S2611" s="43"/>
      <c r="T2611" s="43"/>
      <c r="U2611" s="66" t="s">
        <v>1</v>
      </c>
    </row>
    <row r="2612" spans="1:21" ht="30" hidden="1" customHeight="1" x14ac:dyDescent="0.25">
      <c r="A2612" s="74">
        <v>2594</v>
      </c>
      <c r="B2612" s="74" t="s">
        <v>3726</v>
      </c>
      <c r="C2612" s="43">
        <v>17051</v>
      </c>
      <c r="D2612" s="529"/>
      <c r="E2612" s="60"/>
      <c r="F2612" s="43" t="s">
        <v>6355</v>
      </c>
      <c r="G2612" s="87">
        <v>42855</v>
      </c>
      <c r="H2612" s="55">
        <f t="shared" si="12"/>
        <v>42855</v>
      </c>
      <c r="I2612" s="68">
        <v>15960</v>
      </c>
      <c r="J2612" s="204">
        <v>15960</v>
      </c>
      <c r="K2612" s="98"/>
      <c r="L2612" s="43" t="s">
        <v>28</v>
      </c>
      <c r="M2612" s="59">
        <v>42916</v>
      </c>
      <c r="N2612" s="55">
        <v>42991</v>
      </c>
      <c r="O2612" s="313" t="s">
        <v>6356</v>
      </c>
      <c r="P2612" s="43"/>
      <c r="Q2612" s="49"/>
      <c r="R2612" s="49"/>
      <c r="S2612" s="43"/>
      <c r="T2612" s="43"/>
      <c r="U2612" s="66" t="s">
        <v>1</v>
      </c>
    </row>
    <row r="2613" spans="1:21" ht="30" hidden="1" customHeight="1" x14ac:dyDescent="0.25">
      <c r="A2613" s="74">
        <v>2595</v>
      </c>
      <c r="B2613" s="74" t="s">
        <v>3726</v>
      </c>
      <c r="C2613" s="43">
        <v>17052</v>
      </c>
      <c r="D2613" s="529"/>
      <c r="E2613" s="60"/>
      <c r="F2613" s="43" t="s">
        <v>6357</v>
      </c>
      <c r="G2613" s="87">
        <v>42855</v>
      </c>
      <c r="H2613" s="55">
        <f t="shared" si="12"/>
        <v>42855</v>
      </c>
      <c r="I2613" s="68">
        <v>13737</v>
      </c>
      <c r="J2613" s="204">
        <v>13737</v>
      </c>
      <c r="K2613" s="98"/>
      <c r="L2613" s="43" t="s">
        <v>28</v>
      </c>
      <c r="M2613" s="59">
        <v>42916</v>
      </c>
      <c r="N2613" s="55">
        <v>42997</v>
      </c>
      <c r="O2613" s="313" t="s">
        <v>6358</v>
      </c>
      <c r="P2613" s="43"/>
      <c r="Q2613" s="49"/>
      <c r="R2613" s="49"/>
      <c r="S2613" s="43"/>
      <c r="T2613" s="43"/>
      <c r="U2613" s="66" t="s">
        <v>1</v>
      </c>
    </row>
    <row r="2614" spans="1:21" ht="30" hidden="1" customHeight="1" x14ac:dyDescent="0.25">
      <c r="A2614" s="74">
        <v>2596</v>
      </c>
      <c r="B2614" s="74" t="s">
        <v>3726</v>
      </c>
      <c r="C2614" s="43">
        <v>17053</v>
      </c>
      <c r="D2614" s="529"/>
      <c r="E2614" s="60"/>
      <c r="F2614" s="43" t="s">
        <v>6359</v>
      </c>
      <c r="G2614" s="87">
        <v>42855</v>
      </c>
      <c r="H2614" s="55">
        <f t="shared" si="12"/>
        <v>42855</v>
      </c>
      <c r="I2614" s="68">
        <v>3855</v>
      </c>
      <c r="J2614" s="204">
        <v>3855</v>
      </c>
      <c r="K2614" s="98"/>
      <c r="L2614" s="43" t="s">
        <v>28</v>
      </c>
      <c r="M2614" s="59">
        <v>42916</v>
      </c>
      <c r="N2614" s="55">
        <v>42991</v>
      </c>
      <c r="O2614" s="313" t="s">
        <v>6360</v>
      </c>
      <c r="P2614" s="43"/>
      <c r="Q2614" s="49"/>
      <c r="R2614" s="49"/>
      <c r="S2614" s="43"/>
      <c r="T2614" s="43"/>
      <c r="U2614" s="66" t="s">
        <v>1</v>
      </c>
    </row>
    <row r="2615" spans="1:21" ht="30" hidden="1" customHeight="1" x14ac:dyDescent="0.25">
      <c r="A2615" s="74">
        <v>2597</v>
      </c>
      <c r="B2615" s="74" t="s">
        <v>5592</v>
      </c>
      <c r="C2615" s="43">
        <v>6260</v>
      </c>
      <c r="D2615" s="529"/>
      <c r="E2615" s="60"/>
      <c r="F2615" s="43" t="s">
        <v>6363</v>
      </c>
      <c r="G2615" s="87">
        <v>42870</v>
      </c>
      <c r="H2615" s="55">
        <f t="shared" si="12"/>
        <v>42870</v>
      </c>
      <c r="I2615" s="68">
        <v>19036.5</v>
      </c>
      <c r="J2615" s="204">
        <v>22843.8</v>
      </c>
      <c r="K2615" s="98"/>
      <c r="L2615" s="43" t="s">
        <v>28</v>
      </c>
      <c r="M2615" s="59">
        <v>42916</v>
      </c>
      <c r="N2615" s="55">
        <v>42975</v>
      </c>
      <c r="O2615" s="313" t="s">
        <v>6364</v>
      </c>
      <c r="P2615" s="43"/>
      <c r="Q2615" s="49"/>
      <c r="R2615" s="49"/>
      <c r="S2615" s="43"/>
      <c r="T2615" s="43"/>
      <c r="U2615" s="688" t="s">
        <v>1</v>
      </c>
    </row>
    <row r="2616" spans="1:21" ht="30" hidden="1" customHeight="1" x14ac:dyDescent="0.25">
      <c r="A2616" s="74">
        <v>2598</v>
      </c>
      <c r="B2616" s="74" t="s">
        <v>3648</v>
      </c>
      <c r="C2616" s="43" t="s">
        <v>6448</v>
      </c>
      <c r="D2616" s="529"/>
      <c r="E2616" s="60"/>
      <c r="F2616" s="43" t="s">
        <v>6366</v>
      </c>
      <c r="G2616" s="87">
        <v>42855</v>
      </c>
      <c r="H2616" s="55">
        <f t="shared" si="12"/>
        <v>42855</v>
      </c>
      <c r="I2616" s="68">
        <v>13908</v>
      </c>
      <c r="J2616" s="204">
        <v>13908</v>
      </c>
      <c r="K2616" s="98"/>
      <c r="L2616" s="43" t="s">
        <v>727</v>
      </c>
      <c r="M2616" s="59">
        <v>42916</v>
      </c>
      <c r="N2616" s="55">
        <v>42926</v>
      </c>
      <c r="O2616" s="313" t="s">
        <v>6367</v>
      </c>
      <c r="P2616" s="43"/>
      <c r="Q2616" s="49"/>
      <c r="R2616" s="49"/>
      <c r="S2616" s="43"/>
      <c r="T2616" s="43"/>
      <c r="U2616" s="66" t="s">
        <v>1</v>
      </c>
    </row>
    <row r="2617" spans="1:21" ht="15" hidden="1" customHeight="1" x14ac:dyDescent="0.25">
      <c r="A2617" s="74">
        <v>2599</v>
      </c>
      <c r="B2617" s="74" t="s">
        <v>39</v>
      </c>
      <c r="C2617" s="43" t="s">
        <v>6368</v>
      </c>
      <c r="D2617" s="529"/>
      <c r="E2617" s="60"/>
      <c r="F2617" s="43" t="s">
        <v>1715</v>
      </c>
      <c r="G2617" s="87">
        <v>42870</v>
      </c>
      <c r="H2617" s="55">
        <f t="shared" si="12"/>
        <v>42870</v>
      </c>
      <c r="I2617" s="68">
        <v>533.78</v>
      </c>
      <c r="J2617" s="204">
        <v>640.52</v>
      </c>
      <c r="K2617" s="98"/>
      <c r="L2617" s="43" t="s">
        <v>5323</v>
      </c>
      <c r="M2617" s="59">
        <v>42880</v>
      </c>
      <c r="N2617" s="55">
        <v>42880</v>
      </c>
      <c r="O2617" s="313" t="s">
        <v>6369</v>
      </c>
      <c r="P2617" s="43"/>
      <c r="Q2617" s="49"/>
      <c r="R2617" s="49"/>
      <c r="S2617" s="43"/>
      <c r="T2617" s="43"/>
    </row>
    <row r="2618" spans="1:21" ht="15" hidden="1" customHeight="1" x14ac:dyDescent="0.25">
      <c r="A2618" s="74">
        <v>2600</v>
      </c>
      <c r="B2618" s="74" t="s">
        <v>4829</v>
      </c>
      <c r="C2618" s="43" t="s">
        <v>6648</v>
      </c>
      <c r="D2618" s="529"/>
      <c r="E2618" s="60"/>
      <c r="F2618" s="43" t="s">
        <v>6370</v>
      </c>
      <c r="G2618" s="87">
        <v>42874</v>
      </c>
      <c r="H2618" s="55">
        <f t="shared" si="12"/>
        <v>42874</v>
      </c>
      <c r="I2618" s="68">
        <f>3.96+236.36</f>
        <v>240.32000000000002</v>
      </c>
      <c r="J2618" s="204">
        <f>3.96+260</f>
        <v>263.95999999999998</v>
      </c>
      <c r="K2618" s="98"/>
      <c r="L2618" s="43" t="s">
        <v>47</v>
      </c>
      <c r="M2618" s="59" t="s">
        <v>25</v>
      </c>
      <c r="N2618" s="55">
        <v>42905</v>
      </c>
      <c r="O2618" s="313" t="s">
        <v>6371</v>
      </c>
      <c r="P2618" s="43"/>
      <c r="Q2618" s="49"/>
      <c r="R2618" s="49"/>
      <c r="S2618" s="43"/>
      <c r="T2618" s="43" t="s">
        <v>1</v>
      </c>
    </row>
    <row r="2619" spans="1:21" ht="45" hidden="1" customHeight="1" x14ac:dyDescent="0.25">
      <c r="A2619" s="74">
        <v>2601</v>
      </c>
      <c r="B2619" s="74" t="s">
        <v>5324</v>
      </c>
      <c r="C2619" s="43">
        <v>17040197</v>
      </c>
      <c r="D2619" s="529"/>
      <c r="E2619" s="60"/>
      <c r="F2619" s="43" t="s">
        <v>6753</v>
      </c>
      <c r="G2619" s="87">
        <v>42855</v>
      </c>
      <c r="H2619" s="55">
        <f t="shared" si="12"/>
        <v>42855</v>
      </c>
      <c r="I2619" s="68">
        <v>5150.99</v>
      </c>
      <c r="J2619" s="204">
        <v>6181.19</v>
      </c>
      <c r="K2619" s="98"/>
      <c r="L2619" s="43" t="s">
        <v>3391</v>
      </c>
      <c r="M2619" s="59">
        <v>42885</v>
      </c>
      <c r="N2619" s="55" t="s">
        <v>3391</v>
      </c>
      <c r="O2619" s="313" t="s">
        <v>6372</v>
      </c>
      <c r="P2619" s="43"/>
      <c r="Q2619" s="49"/>
      <c r="R2619" s="49"/>
      <c r="S2619" s="43"/>
      <c r="T2619" s="43"/>
      <c r="U2619" s="66" t="s">
        <v>1</v>
      </c>
    </row>
    <row r="2620" spans="1:21" ht="15" hidden="1" customHeight="1" x14ac:dyDescent="0.25">
      <c r="A2620" s="74">
        <v>2602</v>
      </c>
      <c r="B2620" s="74" t="s">
        <v>5227</v>
      </c>
      <c r="C2620" s="43" t="s">
        <v>6373</v>
      </c>
      <c r="D2620" s="529"/>
      <c r="E2620" s="60"/>
      <c r="F2620" s="43" t="s">
        <v>6374</v>
      </c>
      <c r="G2620" s="87">
        <v>42856</v>
      </c>
      <c r="H2620" s="55">
        <f t="shared" si="12"/>
        <v>42856</v>
      </c>
      <c r="I2620" s="68">
        <v>67.55</v>
      </c>
      <c r="J2620" s="204">
        <v>81.05</v>
      </c>
      <c r="K2620" s="98"/>
      <c r="L2620" s="43" t="s">
        <v>5323</v>
      </c>
      <c r="M2620" s="59">
        <v>42860</v>
      </c>
      <c r="N2620" s="55">
        <v>42860</v>
      </c>
      <c r="O2620" s="313" t="s">
        <v>6375</v>
      </c>
      <c r="P2620" s="43"/>
      <c r="Q2620" s="49"/>
      <c r="R2620" s="49"/>
      <c r="S2620" s="43"/>
      <c r="T2620" s="43"/>
    </row>
    <row r="2621" spans="1:21" ht="30" hidden="1" customHeight="1" x14ac:dyDescent="0.25">
      <c r="A2621" s="74">
        <v>2603</v>
      </c>
      <c r="B2621" s="74" t="s">
        <v>36</v>
      </c>
      <c r="C2621" s="43" t="s">
        <v>6376</v>
      </c>
      <c r="D2621" s="529"/>
      <c r="E2621" s="60"/>
      <c r="F2621" s="43" t="s">
        <v>6378</v>
      </c>
      <c r="G2621" s="87">
        <v>42870</v>
      </c>
      <c r="H2621" s="55">
        <f t="shared" si="12"/>
        <v>42870</v>
      </c>
      <c r="I2621" s="68">
        <v>80</v>
      </c>
      <c r="J2621" s="204">
        <v>96</v>
      </c>
      <c r="K2621" s="98"/>
      <c r="L2621" s="43" t="s">
        <v>5323</v>
      </c>
      <c r="M2621" s="59">
        <v>42880</v>
      </c>
      <c r="N2621" s="55">
        <v>42881</v>
      </c>
      <c r="O2621" s="313" t="s">
        <v>6379</v>
      </c>
      <c r="P2621" s="43"/>
      <c r="Q2621" s="49"/>
      <c r="R2621" s="49"/>
      <c r="S2621" s="43"/>
      <c r="T2621" s="43"/>
    </row>
    <row r="2622" spans="1:21" ht="15" hidden="1" customHeight="1" x14ac:dyDescent="0.25">
      <c r="A2622" s="74">
        <v>2604</v>
      </c>
      <c r="B2622" s="74" t="s">
        <v>163</v>
      </c>
      <c r="C2622" s="43" t="s">
        <v>6380</v>
      </c>
      <c r="D2622" s="529"/>
      <c r="E2622" s="60"/>
      <c r="F2622" s="43" t="s">
        <v>6381</v>
      </c>
      <c r="G2622" s="87">
        <v>42874</v>
      </c>
      <c r="H2622" s="55">
        <f t="shared" si="12"/>
        <v>42874</v>
      </c>
      <c r="I2622" s="68">
        <v>2040.54</v>
      </c>
      <c r="J2622" s="204">
        <v>2446.19</v>
      </c>
      <c r="K2622" s="98"/>
      <c r="L2622" s="43" t="s">
        <v>47</v>
      </c>
      <c r="M2622" s="59">
        <v>42901</v>
      </c>
      <c r="N2622" s="55">
        <v>42936</v>
      </c>
      <c r="O2622" s="313" t="s">
        <v>6383</v>
      </c>
      <c r="P2622" s="43"/>
      <c r="Q2622" s="49"/>
      <c r="R2622" s="49"/>
      <c r="S2622" s="43"/>
      <c r="T2622" s="43" t="s">
        <v>1</v>
      </c>
    </row>
    <row r="2623" spans="1:21" ht="30" hidden="1" customHeight="1" x14ac:dyDescent="0.25">
      <c r="A2623" s="74">
        <v>2605</v>
      </c>
      <c r="B2623" s="74" t="s">
        <v>6156</v>
      </c>
      <c r="C2623" s="43">
        <v>90874875</v>
      </c>
      <c r="D2623" s="529"/>
      <c r="E2623" s="60"/>
      <c r="F2623" s="43" t="s">
        <v>6384</v>
      </c>
      <c r="G2623" s="87">
        <v>42874</v>
      </c>
      <c r="H2623" s="55">
        <f t="shared" si="12"/>
        <v>42874</v>
      </c>
      <c r="I2623" s="68">
        <v>136</v>
      </c>
      <c r="J2623" s="204">
        <v>163.19999999999999</v>
      </c>
      <c r="K2623" s="98"/>
      <c r="L2623" s="43" t="s">
        <v>5323</v>
      </c>
      <c r="M2623" s="59">
        <v>42882</v>
      </c>
      <c r="N2623" s="55">
        <v>42886</v>
      </c>
      <c r="O2623" s="313" t="s">
        <v>6385</v>
      </c>
      <c r="P2623" s="43"/>
      <c r="Q2623" s="49"/>
      <c r="R2623" s="49"/>
      <c r="S2623" s="43"/>
      <c r="T2623" s="43"/>
    </row>
    <row r="2624" spans="1:21" ht="15" hidden="1" customHeight="1" x14ac:dyDescent="0.25">
      <c r="A2624" s="74">
        <v>2606</v>
      </c>
      <c r="B2624" s="74" t="s">
        <v>1318</v>
      </c>
      <c r="C2624" s="43">
        <v>2</v>
      </c>
      <c r="D2624" s="529"/>
      <c r="E2624" s="60"/>
      <c r="F2624" s="43" t="s">
        <v>6389</v>
      </c>
      <c r="G2624" s="87">
        <v>42874</v>
      </c>
      <c r="H2624" s="55">
        <f t="shared" si="12"/>
        <v>42874</v>
      </c>
      <c r="I2624" s="68">
        <v>3900</v>
      </c>
      <c r="J2624" s="204">
        <v>3900</v>
      </c>
      <c r="K2624" s="98"/>
      <c r="L2624" s="43" t="s">
        <v>47</v>
      </c>
      <c r="M2624" s="59">
        <v>42901</v>
      </c>
      <c r="N2624" s="55">
        <v>42921</v>
      </c>
      <c r="O2624" s="313" t="s">
        <v>6390</v>
      </c>
      <c r="P2624" s="43"/>
      <c r="Q2624" s="49"/>
      <c r="R2624" s="49"/>
      <c r="S2624" s="43"/>
      <c r="T2624" s="43" t="s">
        <v>1</v>
      </c>
    </row>
    <row r="2625" spans="1:21" ht="15" hidden="1" customHeight="1" x14ac:dyDescent="0.25">
      <c r="A2625" s="74">
        <v>2607</v>
      </c>
      <c r="B2625" s="74" t="s">
        <v>5519</v>
      </c>
      <c r="C2625" s="43">
        <v>1783</v>
      </c>
      <c r="D2625" s="529"/>
      <c r="E2625" s="60"/>
      <c r="F2625" s="43" t="s">
        <v>6393</v>
      </c>
      <c r="G2625" s="87">
        <v>42877</v>
      </c>
      <c r="H2625" s="55">
        <f t="shared" si="12"/>
        <v>42877</v>
      </c>
      <c r="I2625" s="137">
        <f>1.18*J2625</f>
        <v>743.99</v>
      </c>
      <c r="J2625" s="208">
        <v>630.5</v>
      </c>
      <c r="K2625" s="98"/>
      <c r="L2625" s="43" t="s">
        <v>47</v>
      </c>
      <c r="M2625" s="59">
        <v>42916</v>
      </c>
      <c r="N2625" s="55">
        <v>42921</v>
      </c>
      <c r="O2625" s="313" t="s">
        <v>6394</v>
      </c>
      <c r="P2625" s="43"/>
      <c r="Q2625" s="49"/>
      <c r="R2625" s="49"/>
      <c r="S2625" s="43"/>
      <c r="T2625" s="43" t="s">
        <v>1</v>
      </c>
    </row>
    <row r="2626" spans="1:21" ht="30" hidden="1" customHeight="1" x14ac:dyDescent="0.25">
      <c r="A2626" s="74">
        <v>2608</v>
      </c>
      <c r="B2626" s="74" t="s">
        <v>5584</v>
      </c>
      <c r="C2626" s="43" t="s">
        <v>6395</v>
      </c>
      <c r="D2626" s="529"/>
      <c r="E2626" s="60"/>
      <c r="F2626" s="43" t="s">
        <v>6396</v>
      </c>
      <c r="G2626" s="87">
        <v>42886</v>
      </c>
      <c r="H2626" s="55">
        <f t="shared" si="12"/>
        <v>42886</v>
      </c>
      <c r="I2626" s="68">
        <v>18745</v>
      </c>
      <c r="J2626" s="204">
        <v>18745</v>
      </c>
      <c r="K2626" s="98"/>
      <c r="L2626" s="43" t="s">
        <v>727</v>
      </c>
      <c r="M2626" s="59">
        <v>42916</v>
      </c>
      <c r="N2626" s="55">
        <v>42920</v>
      </c>
      <c r="O2626" s="313" t="s">
        <v>6397</v>
      </c>
      <c r="P2626" s="43"/>
      <c r="Q2626" s="49"/>
      <c r="R2626" s="49"/>
      <c r="S2626" s="43"/>
      <c r="T2626" s="43"/>
      <c r="U2626" s="66" t="s">
        <v>1</v>
      </c>
    </row>
    <row r="2627" spans="1:21" ht="30" hidden="1" customHeight="1" x14ac:dyDescent="0.25">
      <c r="A2627" s="74">
        <v>2609</v>
      </c>
      <c r="B2627" s="74" t="s">
        <v>4451</v>
      </c>
      <c r="C2627" s="43" t="s">
        <v>6398</v>
      </c>
      <c r="D2627" s="529"/>
      <c r="E2627" s="60"/>
      <c r="F2627" s="43" t="s">
        <v>6419</v>
      </c>
      <c r="G2627" s="87">
        <v>42870</v>
      </c>
      <c r="H2627" s="55">
        <f t="shared" si="12"/>
        <v>42870</v>
      </c>
      <c r="I2627" s="68">
        <v>280</v>
      </c>
      <c r="J2627" s="204">
        <v>280</v>
      </c>
      <c r="K2627" s="98"/>
      <c r="L2627" s="43" t="s">
        <v>6899</v>
      </c>
      <c r="M2627" s="59">
        <v>42901</v>
      </c>
      <c r="N2627" s="55">
        <v>43007</v>
      </c>
      <c r="O2627" s="313" t="s">
        <v>6399</v>
      </c>
      <c r="P2627" s="43"/>
      <c r="Q2627" s="49"/>
      <c r="R2627" s="49"/>
      <c r="S2627" s="43"/>
      <c r="T2627" s="43"/>
    </row>
    <row r="2628" spans="1:21" ht="45" hidden="1" customHeight="1" x14ac:dyDescent="0.25">
      <c r="A2628" s="74">
        <v>2610</v>
      </c>
      <c r="B2628" s="74" t="s">
        <v>6401</v>
      </c>
      <c r="C2628" s="43" t="s">
        <v>6402</v>
      </c>
      <c r="D2628" s="529"/>
      <c r="E2628" s="60"/>
      <c r="F2628" s="43" t="s">
        <v>6403</v>
      </c>
      <c r="G2628" s="87">
        <v>42852</v>
      </c>
      <c r="H2628" s="55">
        <f t="shared" si="12"/>
        <v>42852</v>
      </c>
      <c r="I2628" s="68">
        <v>1466.85</v>
      </c>
      <c r="J2628" s="204">
        <v>1466.85</v>
      </c>
      <c r="K2628" s="98"/>
      <c r="L2628" s="43" t="s">
        <v>727</v>
      </c>
      <c r="M2628" s="59" t="s">
        <v>25</v>
      </c>
      <c r="N2628" s="55">
        <v>42884</v>
      </c>
      <c r="O2628" s="313" t="s">
        <v>6404</v>
      </c>
      <c r="P2628" s="43"/>
      <c r="Q2628" s="49"/>
      <c r="R2628" s="49"/>
      <c r="S2628" s="43"/>
      <c r="T2628" s="43"/>
      <c r="U2628" s="66" t="s">
        <v>1</v>
      </c>
    </row>
    <row r="2629" spans="1:21" ht="30" hidden="1" customHeight="1" x14ac:dyDescent="0.25">
      <c r="A2629" s="74">
        <v>2611</v>
      </c>
      <c r="B2629" s="74" t="s">
        <v>84</v>
      </c>
      <c r="C2629" s="43" t="s">
        <v>6796</v>
      </c>
      <c r="D2629" s="529"/>
      <c r="E2629" s="60"/>
      <c r="F2629" s="146" t="s">
        <v>6405</v>
      </c>
      <c r="G2629" s="87">
        <v>42878</v>
      </c>
      <c r="H2629" s="55">
        <f t="shared" si="12"/>
        <v>42878</v>
      </c>
      <c r="I2629" s="137">
        <f>1.18162*J2629</f>
        <v>47.264799999999994</v>
      </c>
      <c r="J2629" s="208">
        <v>40</v>
      </c>
      <c r="K2629" s="98"/>
      <c r="L2629" s="43" t="s">
        <v>47</v>
      </c>
      <c r="M2629" s="59">
        <v>42916</v>
      </c>
      <c r="N2629" s="55">
        <v>42936</v>
      </c>
      <c r="O2629" s="313" t="s">
        <v>6406</v>
      </c>
      <c r="P2629" s="43"/>
      <c r="Q2629" s="49"/>
      <c r="R2629" s="49"/>
      <c r="S2629" s="43"/>
      <c r="T2629" s="43" t="s">
        <v>1</v>
      </c>
    </row>
    <row r="2630" spans="1:21" ht="45" hidden="1" customHeight="1" x14ac:dyDescent="0.25">
      <c r="A2630" s="74">
        <v>2612</v>
      </c>
      <c r="B2630" s="74" t="s">
        <v>84</v>
      </c>
      <c r="C2630" s="43" t="s">
        <v>6797</v>
      </c>
      <c r="D2630" s="529"/>
      <c r="E2630" s="60"/>
      <c r="F2630" s="414" t="s">
        <v>6407</v>
      </c>
      <c r="G2630" s="87">
        <v>42878</v>
      </c>
      <c r="H2630" s="55">
        <f t="shared" si="12"/>
        <v>42878</v>
      </c>
      <c r="I2630" s="137">
        <f>1.18162*J2630</f>
        <v>183.15109999999999</v>
      </c>
      <c r="J2630" s="208">
        <v>155</v>
      </c>
      <c r="K2630" s="98"/>
      <c r="L2630" s="43" t="s">
        <v>47</v>
      </c>
      <c r="M2630" s="59">
        <v>42916</v>
      </c>
      <c r="N2630" s="55">
        <v>42936</v>
      </c>
      <c r="O2630" s="313" t="s">
        <v>6408</v>
      </c>
      <c r="P2630" s="43"/>
      <c r="Q2630" s="49"/>
      <c r="R2630" s="49"/>
      <c r="S2630" s="43"/>
      <c r="T2630" s="43" t="s">
        <v>1</v>
      </c>
    </row>
    <row r="2631" spans="1:21" ht="30" hidden="1" customHeight="1" x14ac:dyDescent="0.25">
      <c r="A2631" s="74">
        <v>2613</v>
      </c>
      <c r="B2631" s="74" t="s">
        <v>69</v>
      </c>
      <c r="C2631" s="43" t="s">
        <v>6409</v>
      </c>
      <c r="D2631" s="529"/>
      <c r="E2631" s="60"/>
      <c r="F2631" s="43" t="s">
        <v>6410</v>
      </c>
      <c r="G2631" s="87">
        <v>42878</v>
      </c>
      <c r="H2631" s="55">
        <f t="shared" si="12"/>
        <v>42878</v>
      </c>
      <c r="I2631" s="68">
        <v>5</v>
      </c>
      <c r="J2631" s="204">
        <v>6</v>
      </c>
      <c r="K2631" s="98"/>
      <c r="L2631" s="43" t="s">
        <v>727</v>
      </c>
      <c r="M2631" s="59" t="s">
        <v>25</v>
      </c>
      <c r="N2631" s="55">
        <v>42885</v>
      </c>
      <c r="O2631" s="313" t="s">
        <v>6411</v>
      </c>
      <c r="P2631" s="43"/>
      <c r="Q2631" s="49"/>
      <c r="R2631" s="49"/>
      <c r="S2631" s="43"/>
      <c r="T2631" s="43"/>
    </row>
    <row r="2632" spans="1:21" ht="75" hidden="1" customHeight="1" x14ac:dyDescent="0.25">
      <c r="A2632" s="74">
        <v>2614</v>
      </c>
      <c r="B2632" s="74" t="s">
        <v>6412</v>
      </c>
      <c r="C2632" s="529" t="s">
        <v>6413</v>
      </c>
      <c r="D2632" s="529"/>
      <c r="E2632" s="60"/>
      <c r="F2632" s="43" t="s">
        <v>6439</v>
      </c>
      <c r="G2632" s="87">
        <v>42876</v>
      </c>
      <c r="H2632" s="55">
        <f t="shared" si="12"/>
        <v>42876</v>
      </c>
      <c r="I2632" s="68">
        <v>559.09</v>
      </c>
      <c r="J2632" s="204">
        <v>615</v>
      </c>
      <c r="K2632" s="98"/>
      <c r="L2632" s="43" t="s">
        <v>47</v>
      </c>
      <c r="M2632" s="59">
        <v>42886</v>
      </c>
      <c r="N2632" s="55">
        <v>42886</v>
      </c>
      <c r="O2632" s="313" t="s">
        <v>6414</v>
      </c>
      <c r="P2632" s="43"/>
      <c r="Q2632" s="49"/>
      <c r="R2632" s="49"/>
      <c r="S2632" s="43"/>
      <c r="T2632" s="43" t="s">
        <v>1</v>
      </c>
    </row>
    <row r="2633" spans="1:21" ht="30" hidden="1" customHeight="1" x14ac:dyDescent="0.25">
      <c r="A2633" s="74">
        <v>2615</v>
      </c>
      <c r="B2633" s="74" t="s">
        <v>4451</v>
      </c>
      <c r="C2633" s="43" t="s">
        <v>6417</v>
      </c>
      <c r="D2633" s="529"/>
      <c r="E2633" s="60"/>
      <c r="F2633" s="43" t="s">
        <v>6418</v>
      </c>
      <c r="G2633" s="87">
        <v>42877</v>
      </c>
      <c r="H2633" s="55">
        <f t="shared" si="12"/>
        <v>42877</v>
      </c>
      <c r="I2633" s="68">
        <v>1576.8</v>
      </c>
      <c r="J2633" s="204">
        <v>1576.8</v>
      </c>
      <c r="K2633" s="98"/>
      <c r="L2633" s="43" t="s">
        <v>5323</v>
      </c>
      <c r="M2633" s="59">
        <v>42915</v>
      </c>
      <c r="N2633" s="55">
        <v>42921</v>
      </c>
      <c r="O2633" s="313" t="s">
        <v>6420</v>
      </c>
      <c r="P2633" s="43"/>
      <c r="Q2633" s="49"/>
      <c r="R2633" s="49"/>
      <c r="S2633" s="43"/>
      <c r="T2633" s="43"/>
    </row>
    <row r="2634" spans="1:21" ht="15" hidden="1" customHeight="1" x14ac:dyDescent="0.25">
      <c r="A2634" s="74">
        <v>2616</v>
      </c>
      <c r="B2634" s="74" t="s">
        <v>6421</v>
      </c>
      <c r="C2634" s="43" t="s">
        <v>6422</v>
      </c>
      <c r="D2634" s="529"/>
      <c r="E2634" s="60"/>
      <c r="F2634" s="43" t="s">
        <v>6423</v>
      </c>
      <c r="G2634" s="87">
        <v>42878</v>
      </c>
      <c r="H2634" s="55">
        <f t="shared" si="12"/>
        <v>42878</v>
      </c>
      <c r="I2634" s="68">
        <v>2800</v>
      </c>
      <c r="J2634" s="204">
        <v>3360</v>
      </c>
      <c r="K2634" s="98"/>
      <c r="L2634" s="43" t="s">
        <v>727</v>
      </c>
      <c r="M2634" s="59">
        <v>42916</v>
      </c>
      <c r="N2634" s="55">
        <v>42947</v>
      </c>
      <c r="O2634" s="313" t="s">
        <v>6424</v>
      </c>
      <c r="P2634" s="49"/>
      <c r="Q2634" s="49"/>
      <c r="R2634" s="49"/>
      <c r="S2634" s="43"/>
      <c r="T2634" s="43"/>
      <c r="U2634" s="688"/>
    </row>
    <row r="2635" spans="1:21" ht="15" hidden="1" customHeight="1" x14ac:dyDescent="0.25">
      <c r="A2635" s="74">
        <v>2617</v>
      </c>
      <c r="B2635" s="74" t="s">
        <v>36</v>
      </c>
      <c r="C2635" s="43">
        <v>53614974</v>
      </c>
      <c r="D2635" s="529"/>
      <c r="E2635" s="60"/>
      <c r="F2635" s="43" t="s">
        <v>6425</v>
      </c>
      <c r="G2635" s="87">
        <v>42855</v>
      </c>
      <c r="H2635" s="55">
        <f t="shared" si="12"/>
        <v>42855</v>
      </c>
      <c r="I2635" s="68">
        <v>9286.1</v>
      </c>
      <c r="J2635" s="204">
        <v>11136.61</v>
      </c>
      <c r="K2635" s="98"/>
      <c r="L2635" s="43" t="s">
        <v>5323</v>
      </c>
      <c r="M2635" s="59">
        <v>42890</v>
      </c>
      <c r="N2635" s="55">
        <v>42892</v>
      </c>
      <c r="O2635" s="313" t="s">
        <v>6426</v>
      </c>
      <c r="P2635" s="43"/>
      <c r="Q2635" s="49"/>
      <c r="R2635" s="49"/>
      <c r="S2635" s="43"/>
      <c r="T2635" s="43"/>
    </row>
    <row r="2636" spans="1:21" ht="15" hidden="1" customHeight="1" x14ac:dyDescent="0.25">
      <c r="A2636" s="74">
        <v>2618</v>
      </c>
      <c r="B2636" s="74" t="s">
        <v>448</v>
      </c>
      <c r="C2636" s="43">
        <v>56696484</v>
      </c>
      <c r="D2636" s="529"/>
      <c r="E2636" s="60"/>
      <c r="F2636" s="43" t="s">
        <v>6427</v>
      </c>
      <c r="G2636" s="87">
        <v>42877</v>
      </c>
      <c r="H2636" s="55">
        <f t="shared" si="12"/>
        <v>42877</v>
      </c>
      <c r="I2636" s="68">
        <v>760.15</v>
      </c>
      <c r="J2636" s="204">
        <v>889.11</v>
      </c>
      <c r="K2636" s="98"/>
      <c r="L2636" s="43" t="s">
        <v>5323</v>
      </c>
      <c r="M2636" s="59">
        <v>42887</v>
      </c>
      <c r="N2636" s="55">
        <v>42902</v>
      </c>
      <c r="O2636" s="313" t="s">
        <v>6428</v>
      </c>
      <c r="P2636" s="43"/>
      <c r="Q2636" s="49"/>
      <c r="R2636" s="49"/>
      <c r="S2636" s="43"/>
      <c r="T2636" s="43"/>
    </row>
    <row r="2637" spans="1:21" ht="15" hidden="1" customHeight="1" x14ac:dyDescent="0.25">
      <c r="A2637" s="74">
        <v>2619</v>
      </c>
      <c r="B2637" s="74" t="s">
        <v>5950</v>
      </c>
      <c r="C2637" s="43" t="s">
        <v>6431</v>
      </c>
      <c r="D2637" s="529"/>
      <c r="E2637" s="60"/>
      <c r="F2637" s="43" t="s">
        <v>6433</v>
      </c>
      <c r="G2637" s="87">
        <v>42877</v>
      </c>
      <c r="H2637" s="55">
        <f t="shared" si="12"/>
        <v>42877</v>
      </c>
      <c r="I2637" s="68">
        <v>125</v>
      </c>
      <c r="J2637" s="204">
        <v>125</v>
      </c>
      <c r="K2637" s="98"/>
      <c r="L2637" s="43" t="s">
        <v>47</v>
      </c>
      <c r="M2637" s="59">
        <v>42886</v>
      </c>
      <c r="N2637" s="55">
        <v>42906</v>
      </c>
      <c r="O2637" s="313" t="s">
        <v>6435</v>
      </c>
      <c r="P2637" s="43"/>
      <c r="Q2637" s="49"/>
      <c r="R2637" s="49"/>
      <c r="S2637" s="43"/>
      <c r="T2637" s="43" t="s">
        <v>1</v>
      </c>
    </row>
    <row r="2638" spans="1:21" ht="15" hidden="1" customHeight="1" x14ac:dyDescent="0.25">
      <c r="A2638" s="74">
        <v>2620</v>
      </c>
      <c r="B2638" s="74" t="s">
        <v>5950</v>
      </c>
      <c r="C2638" s="43" t="s">
        <v>6432</v>
      </c>
      <c r="D2638" s="529"/>
      <c r="E2638" s="60"/>
      <c r="F2638" s="43" t="s">
        <v>6434</v>
      </c>
      <c r="G2638" s="87">
        <v>42887</v>
      </c>
      <c r="H2638" s="55">
        <f t="shared" si="12"/>
        <v>42887</v>
      </c>
      <c r="I2638" s="68">
        <v>125</v>
      </c>
      <c r="J2638" s="204">
        <v>125</v>
      </c>
      <c r="K2638" s="98"/>
      <c r="L2638" s="43" t="s">
        <v>47</v>
      </c>
      <c r="M2638" s="59">
        <v>42916</v>
      </c>
      <c r="N2638" s="55">
        <v>42936</v>
      </c>
      <c r="O2638" s="313" t="s">
        <v>6436</v>
      </c>
      <c r="P2638" s="43"/>
      <c r="Q2638" s="49"/>
      <c r="R2638" s="49"/>
      <c r="S2638" s="43"/>
      <c r="T2638" s="43" t="s">
        <v>1</v>
      </c>
    </row>
    <row r="2639" spans="1:21" ht="15" hidden="1" customHeight="1" x14ac:dyDescent="0.25">
      <c r="A2639" s="74">
        <v>2621</v>
      </c>
      <c r="B2639" s="74" t="s">
        <v>5950</v>
      </c>
      <c r="C2639" s="43" t="s">
        <v>6437</v>
      </c>
      <c r="D2639" s="529"/>
      <c r="E2639" s="60"/>
      <c r="F2639" s="43" t="s">
        <v>6687</v>
      </c>
      <c r="G2639" s="87">
        <v>42875</v>
      </c>
      <c r="H2639" s="55">
        <f t="shared" ref="H2639:H2644" si="13">G2639</f>
        <v>42875</v>
      </c>
      <c r="I2639" s="68">
        <v>1250</v>
      </c>
      <c r="J2639" s="204">
        <v>1250</v>
      </c>
      <c r="K2639" s="98"/>
      <c r="L2639" s="43" t="s">
        <v>47</v>
      </c>
      <c r="M2639" s="59">
        <v>42916</v>
      </c>
      <c r="N2639" s="55">
        <v>42936</v>
      </c>
      <c r="O2639" s="313" t="s">
        <v>6438</v>
      </c>
      <c r="P2639" s="43"/>
      <c r="Q2639" s="49"/>
      <c r="R2639" s="49"/>
      <c r="S2639" s="43"/>
      <c r="T2639" s="43" t="s">
        <v>1</v>
      </c>
    </row>
    <row r="2640" spans="1:21" ht="15" hidden="1" customHeight="1" x14ac:dyDescent="0.25">
      <c r="A2640" s="74">
        <v>2622</v>
      </c>
      <c r="B2640" s="74" t="s">
        <v>6440</v>
      </c>
      <c r="C2640" s="43" t="s">
        <v>6441</v>
      </c>
      <c r="D2640" s="529"/>
      <c r="E2640" s="60"/>
      <c r="F2640" s="43" t="s">
        <v>6442</v>
      </c>
      <c r="G2640" s="87">
        <v>42879</v>
      </c>
      <c r="H2640" s="55">
        <f t="shared" si="13"/>
        <v>42879</v>
      </c>
      <c r="I2640" s="137">
        <f>1.18162*J2640</f>
        <v>768.05299999999988</v>
      </c>
      <c r="J2640" s="208">
        <v>650</v>
      </c>
      <c r="K2640" s="98"/>
      <c r="L2640" s="43" t="s">
        <v>47</v>
      </c>
      <c r="M2640" s="59">
        <v>42901</v>
      </c>
      <c r="N2640" s="55">
        <v>42906</v>
      </c>
      <c r="O2640" s="313" t="s">
        <v>6443</v>
      </c>
      <c r="P2640" s="43"/>
      <c r="Q2640" s="49"/>
      <c r="R2640" s="49"/>
      <c r="S2640" s="43"/>
      <c r="T2640" s="43" t="s">
        <v>1</v>
      </c>
    </row>
    <row r="2641" spans="1:21" ht="15" hidden="1" customHeight="1" x14ac:dyDescent="0.25">
      <c r="A2641" s="74">
        <v>2623</v>
      </c>
      <c r="B2641" s="74" t="s">
        <v>4552</v>
      </c>
      <c r="C2641" s="43" t="s">
        <v>6444</v>
      </c>
      <c r="D2641" s="529"/>
      <c r="E2641" s="60"/>
      <c r="F2641" s="43" t="s">
        <v>6445</v>
      </c>
      <c r="G2641" s="87">
        <v>42878</v>
      </c>
      <c r="H2641" s="55">
        <f t="shared" si="13"/>
        <v>42878</v>
      </c>
      <c r="I2641" s="68">
        <v>27270</v>
      </c>
      <c r="J2641" s="204">
        <v>27270</v>
      </c>
      <c r="K2641" s="98"/>
      <c r="L2641" s="43" t="s">
        <v>47</v>
      </c>
      <c r="M2641" s="59">
        <v>42896</v>
      </c>
      <c r="N2641" s="55">
        <v>42900</v>
      </c>
      <c r="O2641" s="313" t="s">
        <v>6446</v>
      </c>
      <c r="P2641" s="43"/>
      <c r="Q2641" s="49"/>
      <c r="R2641" s="49"/>
      <c r="S2641" s="43"/>
      <c r="T2641" s="43"/>
      <c r="U2641" s="66" t="s">
        <v>1</v>
      </c>
    </row>
    <row r="2642" spans="1:21" ht="30" hidden="1" customHeight="1" x14ac:dyDescent="0.25">
      <c r="A2642" s="74">
        <v>2624</v>
      </c>
      <c r="B2642" s="74" t="s">
        <v>1501</v>
      </c>
      <c r="C2642" s="43" t="s">
        <v>6449</v>
      </c>
      <c r="D2642" s="529"/>
      <c r="E2642" s="60"/>
      <c r="F2642" s="43" t="s">
        <v>6450</v>
      </c>
      <c r="G2642" s="87">
        <v>42887</v>
      </c>
      <c r="H2642" s="55">
        <f t="shared" si="13"/>
        <v>42887</v>
      </c>
      <c r="I2642" s="68">
        <v>437.23</v>
      </c>
      <c r="J2642" s="204">
        <v>507.68</v>
      </c>
      <c r="K2642" s="98"/>
      <c r="L2642" s="43" t="s">
        <v>5323</v>
      </c>
      <c r="M2642" s="59">
        <v>42896</v>
      </c>
      <c r="N2642" s="55">
        <v>42898</v>
      </c>
      <c r="O2642" s="313" t="s">
        <v>6451</v>
      </c>
      <c r="P2642" s="43"/>
      <c r="Q2642" s="49"/>
      <c r="R2642" s="49"/>
      <c r="S2642" s="43"/>
      <c r="T2642" s="43"/>
    </row>
    <row r="2643" spans="1:21" ht="45" customHeight="1" x14ac:dyDescent="0.25">
      <c r="A2643" s="118">
        <v>2625</v>
      </c>
      <c r="B2643" s="118"/>
      <c r="C2643" s="20"/>
      <c r="D2643" s="560"/>
      <c r="E2643" s="61"/>
      <c r="F2643" s="20"/>
      <c r="G2643" s="480">
        <v>42886</v>
      </c>
      <c r="H2643" s="54">
        <f t="shared" si="13"/>
        <v>42886</v>
      </c>
      <c r="I2643" s="371">
        <v>3522.02</v>
      </c>
      <c r="J2643" s="209">
        <v>3522.02</v>
      </c>
      <c r="K2643" s="577"/>
      <c r="L2643" s="20" t="s">
        <v>28</v>
      </c>
      <c r="M2643" s="410">
        <v>42916</v>
      </c>
      <c r="N2643" s="54"/>
      <c r="O2643" s="314"/>
      <c r="P2643" s="20"/>
      <c r="Q2643" s="84"/>
      <c r="R2643" s="84"/>
      <c r="S2643" s="20"/>
      <c r="T2643" s="20"/>
      <c r="U2643" s="66" t="s">
        <v>1</v>
      </c>
    </row>
    <row r="2644" spans="1:21" ht="30" hidden="1" customHeight="1" x14ac:dyDescent="0.25">
      <c r="A2644" s="74">
        <v>2626</v>
      </c>
      <c r="B2644" s="74" t="s">
        <v>84</v>
      </c>
      <c r="C2644" s="43" t="s">
        <v>6798</v>
      </c>
      <c r="D2644" s="529"/>
      <c r="E2644" s="60"/>
      <c r="F2644" s="414" t="s">
        <v>6452</v>
      </c>
      <c r="G2644" s="87">
        <v>42886</v>
      </c>
      <c r="H2644" s="55">
        <f t="shared" si="13"/>
        <v>42886</v>
      </c>
      <c r="I2644" s="137">
        <f>1.18162*J2644</f>
        <v>283.58879999999999</v>
      </c>
      <c r="J2644" s="208">
        <v>240</v>
      </c>
      <c r="K2644" s="98"/>
      <c r="L2644" s="43" t="s">
        <v>47</v>
      </c>
      <c r="M2644" s="59">
        <v>42916</v>
      </c>
      <c r="N2644" s="55">
        <v>42936</v>
      </c>
      <c r="O2644" s="313" t="s">
        <v>6453</v>
      </c>
      <c r="P2644" s="43"/>
      <c r="Q2644" s="49"/>
      <c r="R2644" s="49"/>
      <c r="S2644" s="43"/>
      <c r="T2644" s="43" t="s">
        <v>1</v>
      </c>
    </row>
    <row r="2645" spans="1:21" s="69" customFormat="1" ht="60" hidden="1" customHeight="1" x14ac:dyDescent="0.25">
      <c r="A2645" s="74">
        <v>2627</v>
      </c>
      <c r="B2645" s="74" t="s">
        <v>144</v>
      </c>
      <c r="C2645" s="43" t="s">
        <v>6536</v>
      </c>
      <c r="D2645" s="529"/>
      <c r="E2645" s="60"/>
      <c r="F2645" s="43" t="s">
        <v>6656</v>
      </c>
      <c r="G2645" s="87">
        <v>42902</v>
      </c>
      <c r="H2645" s="55">
        <v>42902</v>
      </c>
      <c r="I2645" s="68">
        <v>490</v>
      </c>
      <c r="J2645" s="204">
        <v>490</v>
      </c>
      <c r="K2645" s="98"/>
      <c r="L2645" s="43" t="s">
        <v>727</v>
      </c>
      <c r="M2645" s="59" t="s">
        <v>1241</v>
      </c>
      <c r="N2645" s="55">
        <v>42870</v>
      </c>
      <c r="O2645" s="313" t="s">
        <v>6537</v>
      </c>
      <c r="P2645" s="43"/>
      <c r="Q2645" s="49"/>
      <c r="R2645" s="49"/>
      <c r="S2645" s="43"/>
      <c r="T2645" s="43" t="s">
        <v>1</v>
      </c>
      <c r="U2645" s="552"/>
    </row>
    <row r="2646" spans="1:21" ht="15" hidden="1" customHeight="1" x14ac:dyDescent="0.25">
      <c r="A2646" s="74">
        <v>2628</v>
      </c>
      <c r="B2646" s="74" t="s">
        <v>39</v>
      </c>
      <c r="C2646" s="43" t="s">
        <v>6457</v>
      </c>
      <c r="D2646" s="529"/>
      <c r="E2646" s="60"/>
      <c r="F2646" s="43" t="s">
        <v>1715</v>
      </c>
      <c r="G2646" s="87">
        <v>42886</v>
      </c>
      <c r="H2646" s="55">
        <f>G2646</f>
        <v>42886</v>
      </c>
      <c r="I2646" s="68">
        <v>418.68</v>
      </c>
      <c r="J2646" s="204">
        <v>502.43</v>
      </c>
      <c r="K2646" s="98"/>
      <c r="L2646" s="43" t="s">
        <v>5323</v>
      </c>
      <c r="M2646" s="59">
        <v>42896</v>
      </c>
      <c r="N2646" s="55">
        <v>42898</v>
      </c>
      <c r="O2646" s="313" t="s">
        <v>6458</v>
      </c>
      <c r="P2646" s="43"/>
      <c r="Q2646" s="49"/>
      <c r="R2646" s="49"/>
      <c r="S2646" s="43"/>
      <c r="T2646" s="43"/>
    </row>
    <row r="2647" spans="1:21" ht="30" hidden="1" customHeight="1" x14ac:dyDescent="0.25">
      <c r="A2647" s="74">
        <v>2629</v>
      </c>
      <c r="B2647" s="74" t="s">
        <v>4953</v>
      </c>
      <c r="C2647" s="43" t="s">
        <v>6459</v>
      </c>
      <c r="D2647" s="529"/>
      <c r="E2647" s="60"/>
      <c r="F2647" s="43" t="s">
        <v>6460</v>
      </c>
      <c r="G2647" s="87">
        <v>42887</v>
      </c>
      <c r="H2647" s="55">
        <v>42887</v>
      </c>
      <c r="I2647" s="68">
        <v>584.69000000000005</v>
      </c>
      <c r="J2647" s="204">
        <v>674.87</v>
      </c>
      <c r="K2647" s="98"/>
      <c r="L2647" s="43" t="s">
        <v>5323</v>
      </c>
      <c r="M2647" s="59">
        <v>42887</v>
      </c>
      <c r="N2647" s="55">
        <v>42887</v>
      </c>
      <c r="O2647" s="313" t="s">
        <v>6461</v>
      </c>
      <c r="P2647" s="43"/>
      <c r="Q2647" s="49"/>
      <c r="R2647" s="49"/>
      <c r="S2647" s="43"/>
      <c r="T2647" s="43"/>
    </row>
    <row r="2648" spans="1:21" ht="15" hidden="1" customHeight="1" x14ac:dyDescent="0.25">
      <c r="A2648" s="74">
        <v>2630</v>
      </c>
      <c r="B2648" s="74" t="s">
        <v>5592</v>
      </c>
      <c r="C2648" s="43">
        <v>5945</v>
      </c>
      <c r="D2648" s="529"/>
      <c r="E2648" s="60"/>
      <c r="F2648" s="43" t="s">
        <v>6462</v>
      </c>
      <c r="G2648" s="87">
        <v>42766</v>
      </c>
      <c r="H2648" s="55">
        <v>42766</v>
      </c>
      <c r="I2648" s="68">
        <v>15950</v>
      </c>
      <c r="J2648" s="204">
        <v>19140</v>
      </c>
      <c r="K2648" s="98"/>
      <c r="L2648" s="43" t="s">
        <v>727</v>
      </c>
      <c r="M2648" s="59">
        <v>42825</v>
      </c>
      <c r="N2648" s="55">
        <v>42894</v>
      </c>
      <c r="O2648" s="313" t="s">
        <v>6463</v>
      </c>
      <c r="P2648" s="43"/>
      <c r="Q2648" s="49"/>
      <c r="R2648" s="49"/>
      <c r="S2648" s="43"/>
      <c r="T2648" s="43"/>
      <c r="U2648" s="66" t="s">
        <v>1</v>
      </c>
    </row>
    <row r="2649" spans="1:21" ht="30" hidden="1" customHeight="1" x14ac:dyDescent="0.25">
      <c r="A2649" s="74">
        <v>2631</v>
      </c>
      <c r="B2649" s="74" t="s">
        <v>5592</v>
      </c>
      <c r="C2649" s="43">
        <v>5821</v>
      </c>
      <c r="D2649" s="529"/>
      <c r="E2649" s="60"/>
      <c r="F2649" s="43" t="s">
        <v>6464</v>
      </c>
      <c r="G2649" s="87">
        <v>42735</v>
      </c>
      <c r="H2649" s="55">
        <v>42735</v>
      </c>
      <c r="I2649" s="68">
        <v>16317</v>
      </c>
      <c r="J2649" s="204">
        <v>19580.400000000001</v>
      </c>
      <c r="K2649" s="98"/>
      <c r="L2649" s="43" t="s">
        <v>727</v>
      </c>
      <c r="M2649" s="59">
        <v>42794</v>
      </c>
      <c r="N2649" s="55">
        <v>42894</v>
      </c>
      <c r="O2649" s="313" t="s">
        <v>6465</v>
      </c>
      <c r="P2649" s="43"/>
      <c r="Q2649" s="49"/>
      <c r="R2649" s="49"/>
      <c r="S2649" s="43"/>
      <c r="T2649" s="43"/>
      <c r="U2649" s="66" t="s">
        <v>1</v>
      </c>
    </row>
    <row r="2650" spans="1:21" ht="15" hidden="1" customHeight="1" x14ac:dyDescent="0.25">
      <c r="A2650" s="74">
        <v>2632</v>
      </c>
      <c r="B2650" s="74" t="s">
        <v>36</v>
      </c>
      <c r="C2650" s="43" t="s">
        <v>6466</v>
      </c>
      <c r="D2650" s="529"/>
      <c r="E2650" s="60"/>
      <c r="F2650" s="43" t="s">
        <v>6467</v>
      </c>
      <c r="G2650" s="87">
        <v>42887</v>
      </c>
      <c r="H2650" s="55">
        <v>42887</v>
      </c>
      <c r="I2650" s="68">
        <v>67.349999999999994</v>
      </c>
      <c r="J2650" s="204">
        <v>80.819999999999993</v>
      </c>
      <c r="K2650" s="98"/>
      <c r="L2650" s="43" t="s">
        <v>5323</v>
      </c>
      <c r="M2650" s="59">
        <v>42887</v>
      </c>
      <c r="N2650" s="55">
        <v>42887</v>
      </c>
      <c r="O2650" s="313" t="s">
        <v>6468</v>
      </c>
      <c r="P2650" s="43"/>
      <c r="Q2650" s="49"/>
      <c r="R2650" s="49"/>
      <c r="S2650" s="43"/>
      <c r="T2650" s="43"/>
    </row>
    <row r="2651" spans="1:21" ht="15" hidden="1" customHeight="1" x14ac:dyDescent="0.25">
      <c r="A2651" s="74">
        <v>2633</v>
      </c>
      <c r="B2651" s="74" t="s">
        <v>427</v>
      </c>
      <c r="C2651" s="43" t="s">
        <v>6469</v>
      </c>
      <c r="D2651" s="529"/>
      <c r="E2651" s="60"/>
      <c r="F2651" s="43" t="s">
        <v>6476</v>
      </c>
      <c r="G2651" s="87">
        <v>42886</v>
      </c>
      <c r="H2651" s="55">
        <v>42886</v>
      </c>
      <c r="I2651" s="68">
        <v>117</v>
      </c>
      <c r="J2651" s="204">
        <v>140.4</v>
      </c>
      <c r="K2651" s="98"/>
      <c r="L2651" s="43" t="s">
        <v>727</v>
      </c>
      <c r="M2651" s="59">
        <v>42916</v>
      </c>
      <c r="N2651" s="55">
        <v>42919</v>
      </c>
      <c r="O2651" s="313" t="s">
        <v>6470</v>
      </c>
      <c r="P2651" s="49"/>
      <c r="Q2651" s="49"/>
      <c r="R2651" s="49"/>
      <c r="S2651" s="43"/>
      <c r="T2651" s="43"/>
    </row>
    <row r="2652" spans="1:21" ht="30" hidden="1" customHeight="1" x14ac:dyDescent="0.25">
      <c r="A2652" s="74">
        <v>2634</v>
      </c>
      <c r="B2652" s="74" t="s">
        <v>98</v>
      </c>
      <c r="C2652" s="43">
        <v>249</v>
      </c>
      <c r="D2652" s="529"/>
      <c r="E2652" s="60"/>
      <c r="F2652" s="43" t="s">
        <v>6471</v>
      </c>
      <c r="G2652" s="87">
        <v>42887</v>
      </c>
      <c r="H2652" s="55">
        <v>42887</v>
      </c>
      <c r="I2652" s="68">
        <v>15631.62</v>
      </c>
      <c r="J2652" s="204">
        <v>18757.939999999999</v>
      </c>
      <c r="K2652" s="98"/>
      <c r="L2652" s="43" t="s">
        <v>727</v>
      </c>
      <c r="M2652" s="59">
        <v>42916</v>
      </c>
      <c r="N2652" s="55">
        <v>42947</v>
      </c>
      <c r="O2652" s="313" t="s">
        <v>6472</v>
      </c>
      <c r="P2652" s="49"/>
      <c r="Q2652" s="49"/>
      <c r="R2652" s="49"/>
      <c r="S2652" s="43"/>
      <c r="T2652" s="43"/>
    </row>
    <row r="2653" spans="1:21" ht="30" hidden="1" customHeight="1" x14ac:dyDescent="0.25">
      <c r="A2653" s="74">
        <v>2635</v>
      </c>
      <c r="B2653" s="74" t="s">
        <v>6473</v>
      </c>
      <c r="C2653" s="43" t="s">
        <v>6474</v>
      </c>
      <c r="D2653" s="529"/>
      <c r="E2653" s="60"/>
      <c r="F2653" s="43" t="s">
        <v>6475</v>
      </c>
      <c r="G2653" s="87">
        <v>42768</v>
      </c>
      <c r="H2653" s="55">
        <v>42768</v>
      </c>
      <c r="I2653" s="68">
        <v>6650</v>
      </c>
      <c r="J2653" s="204">
        <v>6650</v>
      </c>
      <c r="K2653" s="98"/>
      <c r="L2653" s="43" t="s">
        <v>47</v>
      </c>
      <c r="M2653" s="59">
        <v>42886</v>
      </c>
      <c r="N2653" s="55">
        <v>42921</v>
      </c>
      <c r="O2653" s="313" t="s">
        <v>6597</v>
      </c>
      <c r="P2653" s="43"/>
      <c r="Q2653" s="49"/>
      <c r="R2653" s="49"/>
      <c r="S2653" s="43"/>
      <c r="T2653" s="43" t="s">
        <v>1</v>
      </c>
    </row>
    <row r="2654" spans="1:21" ht="15" hidden="1" customHeight="1" x14ac:dyDescent="0.25">
      <c r="A2654" s="74">
        <v>2636</v>
      </c>
      <c r="B2654" s="74" t="s">
        <v>4204</v>
      </c>
      <c r="C2654" s="43">
        <v>170175</v>
      </c>
      <c r="D2654" s="529" t="s">
        <v>6477</v>
      </c>
      <c r="E2654" s="60"/>
      <c r="F2654" s="43" t="s">
        <v>5384</v>
      </c>
      <c r="G2654" s="87">
        <v>42887</v>
      </c>
      <c r="H2654" s="55">
        <v>42887</v>
      </c>
      <c r="I2654" s="68">
        <v>510</v>
      </c>
      <c r="J2654" s="204">
        <v>538.04999999999995</v>
      </c>
      <c r="K2654" s="98"/>
      <c r="L2654" s="43" t="s">
        <v>47</v>
      </c>
      <c r="M2654" s="59">
        <v>42916</v>
      </c>
      <c r="N2654" s="55">
        <v>42936</v>
      </c>
      <c r="O2654" s="313" t="s">
        <v>6478</v>
      </c>
      <c r="P2654" s="43"/>
      <c r="Q2654" s="49"/>
      <c r="R2654" s="49"/>
      <c r="S2654" s="43"/>
      <c r="T2654" s="43" t="s">
        <v>1</v>
      </c>
    </row>
    <row r="2655" spans="1:21" ht="30" hidden="1" customHeight="1" x14ac:dyDescent="0.25">
      <c r="A2655" s="74">
        <v>2637</v>
      </c>
      <c r="B2655" s="74" t="s">
        <v>2727</v>
      </c>
      <c r="C2655" s="43" t="s">
        <v>6732</v>
      </c>
      <c r="D2655" s="529"/>
      <c r="E2655" s="60"/>
      <c r="F2655" s="43" t="s">
        <v>6479</v>
      </c>
      <c r="G2655" s="87">
        <v>42885</v>
      </c>
      <c r="H2655" s="55">
        <v>42885</v>
      </c>
      <c r="I2655" s="68">
        <v>1718.4</v>
      </c>
      <c r="J2655" s="204">
        <v>2062.08</v>
      </c>
      <c r="K2655" s="98"/>
      <c r="L2655" s="43" t="s">
        <v>727</v>
      </c>
      <c r="M2655" s="59">
        <v>42916</v>
      </c>
      <c r="N2655" s="55">
        <v>42947</v>
      </c>
      <c r="O2655" s="313" t="s">
        <v>6480</v>
      </c>
      <c r="P2655" s="49"/>
      <c r="Q2655" s="49"/>
      <c r="R2655" s="49"/>
      <c r="S2655" s="43"/>
      <c r="T2655" s="43"/>
    </row>
    <row r="2656" spans="1:21" ht="15" hidden="1" customHeight="1" x14ac:dyDescent="0.25">
      <c r="A2656" s="74">
        <v>2638</v>
      </c>
      <c r="B2656" s="74" t="s">
        <v>6481</v>
      </c>
      <c r="C2656" s="43">
        <v>122051701</v>
      </c>
      <c r="D2656" s="529"/>
      <c r="E2656" s="60"/>
      <c r="F2656" s="43" t="s">
        <v>6482</v>
      </c>
      <c r="G2656" s="87">
        <v>42877</v>
      </c>
      <c r="H2656" s="55">
        <v>42877</v>
      </c>
      <c r="I2656" s="68">
        <v>1416.87</v>
      </c>
      <c r="J2656" s="204">
        <v>1700.24</v>
      </c>
      <c r="K2656" s="98"/>
      <c r="L2656" s="43" t="s">
        <v>47</v>
      </c>
      <c r="M2656" s="59">
        <v>42916</v>
      </c>
      <c r="N2656" s="55">
        <v>42936</v>
      </c>
      <c r="O2656" s="313" t="s">
        <v>6483</v>
      </c>
      <c r="P2656" s="43"/>
      <c r="Q2656" s="49"/>
      <c r="R2656" s="49"/>
      <c r="S2656" s="43"/>
      <c r="T2656" s="43" t="s">
        <v>1</v>
      </c>
    </row>
    <row r="2657" spans="1:21" ht="15" hidden="1" customHeight="1" x14ac:dyDescent="0.25">
      <c r="A2657" s="74">
        <v>2639</v>
      </c>
      <c r="B2657" s="74" t="s">
        <v>3361</v>
      </c>
      <c r="C2657" s="43" t="s">
        <v>6721</v>
      </c>
      <c r="D2657" s="529"/>
      <c r="E2657" s="60"/>
      <c r="F2657" s="43" t="s">
        <v>6484</v>
      </c>
      <c r="G2657" s="87">
        <v>42884</v>
      </c>
      <c r="H2657" s="55">
        <v>42884</v>
      </c>
      <c r="I2657" s="68">
        <v>23.15</v>
      </c>
      <c r="J2657" s="204">
        <v>27.78</v>
      </c>
      <c r="K2657" s="98"/>
      <c r="L2657" s="43" t="s">
        <v>5323</v>
      </c>
      <c r="M2657" s="59">
        <v>42892</v>
      </c>
      <c r="N2657" s="55">
        <v>42894</v>
      </c>
      <c r="O2657" s="313" t="s">
        <v>6485</v>
      </c>
      <c r="P2657" s="43"/>
      <c r="Q2657" s="49"/>
      <c r="R2657" s="49"/>
      <c r="S2657" s="43"/>
      <c r="T2657" s="43"/>
    </row>
    <row r="2658" spans="1:21" ht="30" hidden="1" customHeight="1" x14ac:dyDescent="0.25">
      <c r="A2658" s="74">
        <v>2640</v>
      </c>
      <c r="B2658" s="74" t="s">
        <v>6486</v>
      </c>
      <c r="C2658" s="43">
        <v>4667</v>
      </c>
      <c r="D2658" s="529" t="s">
        <v>6488</v>
      </c>
      <c r="E2658" s="60"/>
      <c r="F2658" s="43" t="s">
        <v>6487</v>
      </c>
      <c r="G2658" s="87">
        <v>42888</v>
      </c>
      <c r="H2658" s="55">
        <v>42888</v>
      </c>
      <c r="I2658" s="68">
        <v>147.26</v>
      </c>
      <c r="J2658" s="204">
        <v>176.71</v>
      </c>
      <c r="K2658" s="98"/>
      <c r="L2658" s="43" t="s">
        <v>727</v>
      </c>
      <c r="M2658" s="59">
        <v>42916</v>
      </c>
      <c r="N2658" s="55">
        <v>42919</v>
      </c>
      <c r="O2658" s="313" t="s">
        <v>6489</v>
      </c>
      <c r="P2658" s="49"/>
      <c r="Q2658" s="49"/>
      <c r="R2658" s="49"/>
      <c r="S2658" s="43"/>
      <c r="T2658" s="43"/>
    </row>
    <row r="2659" spans="1:21" ht="15" hidden="1" customHeight="1" x14ac:dyDescent="0.25">
      <c r="A2659" s="74">
        <v>2641</v>
      </c>
      <c r="B2659" s="74" t="s">
        <v>6317</v>
      </c>
      <c r="C2659" s="43">
        <v>4851</v>
      </c>
      <c r="D2659" s="529"/>
      <c r="E2659" s="60"/>
      <c r="F2659" s="43" t="s">
        <v>6490</v>
      </c>
      <c r="G2659" s="87">
        <v>42886</v>
      </c>
      <c r="H2659" s="55">
        <v>42886</v>
      </c>
      <c r="I2659" s="68">
        <v>21025</v>
      </c>
      <c r="J2659" s="204">
        <v>21025</v>
      </c>
      <c r="K2659" s="98"/>
      <c r="L2659" s="43" t="s">
        <v>28</v>
      </c>
      <c r="M2659" s="59">
        <v>42947</v>
      </c>
      <c r="N2659" s="55">
        <v>42984</v>
      </c>
      <c r="O2659" s="313" t="s">
        <v>6491</v>
      </c>
      <c r="P2659" s="43"/>
      <c r="Q2659" s="49"/>
      <c r="R2659" s="49"/>
      <c r="S2659" s="43"/>
      <c r="T2659" s="43"/>
      <c r="U2659" s="66" t="s">
        <v>1</v>
      </c>
    </row>
    <row r="2660" spans="1:21" ht="30" hidden="1" customHeight="1" x14ac:dyDescent="0.25">
      <c r="A2660" s="74">
        <v>2642</v>
      </c>
      <c r="B2660" s="74" t="s">
        <v>6317</v>
      </c>
      <c r="C2660" s="43">
        <v>4852</v>
      </c>
      <c r="D2660" s="529"/>
      <c r="E2660" s="60"/>
      <c r="F2660" s="43" t="s">
        <v>6492</v>
      </c>
      <c r="G2660" s="87">
        <v>42886</v>
      </c>
      <c r="H2660" s="55">
        <v>42886</v>
      </c>
      <c r="I2660" s="68">
        <v>27312</v>
      </c>
      <c r="J2660" s="204">
        <v>27312</v>
      </c>
      <c r="K2660" s="98"/>
      <c r="L2660" s="43" t="s">
        <v>28</v>
      </c>
      <c r="M2660" s="59">
        <v>42947</v>
      </c>
      <c r="N2660" s="55">
        <v>42984</v>
      </c>
      <c r="O2660" s="313" t="s">
        <v>6493</v>
      </c>
      <c r="P2660" s="43"/>
      <c r="Q2660" s="49"/>
      <c r="R2660" s="49"/>
      <c r="S2660" s="43"/>
      <c r="T2660" s="43"/>
      <c r="U2660" s="66" t="s">
        <v>1</v>
      </c>
    </row>
    <row r="2661" spans="1:21" ht="30" hidden="1" customHeight="1" x14ac:dyDescent="0.25">
      <c r="A2661" s="74">
        <v>2643</v>
      </c>
      <c r="B2661" s="74" t="s">
        <v>6317</v>
      </c>
      <c r="C2661" s="43">
        <v>4853</v>
      </c>
      <c r="D2661" s="529"/>
      <c r="E2661" s="60"/>
      <c r="F2661" s="43" t="s">
        <v>6494</v>
      </c>
      <c r="G2661" s="87">
        <v>42886</v>
      </c>
      <c r="H2661" s="55">
        <v>42886</v>
      </c>
      <c r="I2661" s="68">
        <v>12474</v>
      </c>
      <c r="J2661" s="204">
        <v>12474</v>
      </c>
      <c r="K2661" s="98"/>
      <c r="L2661" s="43" t="s">
        <v>28</v>
      </c>
      <c r="M2661" s="59">
        <v>42947</v>
      </c>
      <c r="N2661" s="55">
        <v>42985</v>
      </c>
      <c r="O2661" s="313" t="s">
        <v>6495</v>
      </c>
      <c r="P2661" s="43"/>
      <c r="Q2661" s="49"/>
      <c r="R2661" s="49"/>
      <c r="S2661" s="43"/>
      <c r="T2661" s="43"/>
      <c r="U2661" s="66" t="s">
        <v>1</v>
      </c>
    </row>
    <row r="2662" spans="1:21" ht="30" hidden="1" customHeight="1" x14ac:dyDescent="0.25">
      <c r="A2662" s="74">
        <v>2644</v>
      </c>
      <c r="B2662" s="74" t="s">
        <v>6317</v>
      </c>
      <c r="C2662" s="43">
        <v>4854</v>
      </c>
      <c r="D2662" s="529"/>
      <c r="E2662" s="60"/>
      <c r="F2662" s="43" t="s">
        <v>6496</v>
      </c>
      <c r="G2662" s="87">
        <v>42886</v>
      </c>
      <c r="H2662" s="55">
        <v>42886</v>
      </c>
      <c r="I2662" s="68">
        <v>12518</v>
      </c>
      <c r="J2662" s="204">
        <v>12518</v>
      </c>
      <c r="K2662" s="98"/>
      <c r="L2662" s="43" t="s">
        <v>28</v>
      </c>
      <c r="M2662" s="59">
        <v>42947</v>
      </c>
      <c r="N2662" s="55">
        <v>42991</v>
      </c>
      <c r="O2662" s="313" t="s">
        <v>6497</v>
      </c>
      <c r="P2662" s="43"/>
      <c r="Q2662" s="49"/>
      <c r="R2662" s="49"/>
      <c r="S2662" s="43"/>
      <c r="T2662" s="43"/>
      <c r="U2662" s="66" t="s">
        <v>1</v>
      </c>
    </row>
    <row r="2663" spans="1:21" ht="30" hidden="1" customHeight="1" x14ac:dyDescent="0.25">
      <c r="A2663" s="74">
        <v>2645</v>
      </c>
      <c r="B2663" s="74" t="s">
        <v>6317</v>
      </c>
      <c r="C2663" s="43">
        <v>4855</v>
      </c>
      <c r="D2663" s="529"/>
      <c r="E2663" s="60"/>
      <c r="F2663" s="43" t="s">
        <v>6498</v>
      </c>
      <c r="G2663" s="87">
        <v>42886</v>
      </c>
      <c r="H2663" s="55">
        <v>42886</v>
      </c>
      <c r="I2663" s="68">
        <v>19074</v>
      </c>
      <c r="J2663" s="204">
        <v>19074</v>
      </c>
      <c r="K2663" s="98"/>
      <c r="L2663" s="43" t="s">
        <v>28</v>
      </c>
      <c r="M2663" s="59">
        <v>42947</v>
      </c>
      <c r="N2663" s="55">
        <v>42991</v>
      </c>
      <c r="O2663" s="313" t="s">
        <v>6499</v>
      </c>
      <c r="P2663" s="43"/>
      <c r="Q2663" s="49"/>
      <c r="R2663" s="49"/>
      <c r="S2663" s="43"/>
      <c r="T2663" s="43"/>
      <c r="U2663" s="66" t="s">
        <v>1</v>
      </c>
    </row>
    <row r="2664" spans="1:21" ht="30" hidden="1" customHeight="1" x14ac:dyDescent="0.25">
      <c r="A2664" s="74">
        <v>2646</v>
      </c>
      <c r="B2664" s="74" t="s">
        <v>5592</v>
      </c>
      <c r="C2664" s="43">
        <v>6310</v>
      </c>
      <c r="D2664" s="529"/>
      <c r="E2664" s="60"/>
      <c r="F2664" s="43" t="s">
        <v>6500</v>
      </c>
      <c r="G2664" s="87">
        <v>42886</v>
      </c>
      <c r="H2664" s="55">
        <v>42886</v>
      </c>
      <c r="I2664" s="68">
        <v>13986</v>
      </c>
      <c r="J2664" s="204">
        <v>16783.2</v>
      </c>
      <c r="K2664" s="98"/>
      <c r="L2664" s="43" t="s">
        <v>28</v>
      </c>
      <c r="M2664" s="59">
        <v>42947</v>
      </c>
      <c r="N2664" s="55">
        <v>42991</v>
      </c>
      <c r="O2664" s="313" t="s">
        <v>6501</v>
      </c>
      <c r="P2664" s="43"/>
      <c r="Q2664" s="49"/>
      <c r="R2664" s="49"/>
      <c r="S2664" s="43"/>
      <c r="T2664" s="43"/>
      <c r="U2664" s="66" t="s">
        <v>1</v>
      </c>
    </row>
    <row r="2665" spans="1:21" ht="60" hidden="1" customHeight="1" x14ac:dyDescent="0.25">
      <c r="A2665" s="74">
        <v>2647</v>
      </c>
      <c r="B2665" s="74" t="s">
        <v>6502</v>
      </c>
      <c r="C2665" s="43" t="s">
        <v>4496</v>
      </c>
      <c r="D2665" s="529"/>
      <c r="E2665" s="60"/>
      <c r="F2665" s="43" t="s">
        <v>6504</v>
      </c>
      <c r="G2665" s="87">
        <v>42887</v>
      </c>
      <c r="H2665" s="55">
        <v>42887</v>
      </c>
      <c r="I2665" s="68">
        <v>447</v>
      </c>
      <c r="J2665" s="204">
        <v>447</v>
      </c>
      <c r="K2665" s="98"/>
      <c r="L2665" s="43" t="s">
        <v>6649</v>
      </c>
      <c r="M2665" s="59">
        <v>42901</v>
      </c>
      <c r="N2665" s="55">
        <v>42906</v>
      </c>
      <c r="O2665" s="313" t="s">
        <v>6506</v>
      </c>
      <c r="P2665" s="43"/>
      <c r="Q2665" s="49"/>
      <c r="R2665" s="49"/>
      <c r="S2665" s="43"/>
      <c r="T2665" s="43" t="s">
        <v>1</v>
      </c>
    </row>
    <row r="2666" spans="1:21" ht="60" hidden="1" customHeight="1" x14ac:dyDescent="0.25">
      <c r="A2666" s="74">
        <v>2648</v>
      </c>
      <c r="B2666" s="74" t="s">
        <v>6503</v>
      </c>
      <c r="C2666" s="43" t="s">
        <v>4496</v>
      </c>
      <c r="D2666" s="529"/>
      <c r="E2666" s="60"/>
      <c r="F2666" s="43" t="s">
        <v>6505</v>
      </c>
      <c r="G2666" s="87">
        <v>42877</v>
      </c>
      <c r="H2666" s="55">
        <v>42877</v>
      </c>
      <c r="I2666" s="68">
        <v>1400</v>
      </c>
      <c r="J2666" s="204">
        <v>1400</v>
      </c>
      <c r="K2666" s="98"/>
      <c r="L2666" s="43" t="s">
        <v>47</v>
      </c>
      <c r="M2666" s="59">
        <v>42901</v>
      </c>
      <c r="N2666" s="55">
        <v>42906</v>
      </c>
      <c r="O2666" s="313" t="s">
        <v>6507</v>
      </c>
      <c r="P2666" s="43"/>
      <c r="Q2666" s="49"/>
      <c r="R2666" s="49"/>
      <c r="S2666" s="43"/>
      <c r="T2666" s="43" t="s">
        <v>1</v>
      </c>
    </row>
    <row r="2667" spans="1:21" ht="15" hidden="1" customHeight="1" x14ac:dyDescent="0.25">
      <c r="A2667" s="74">
        <v>2649</v>
      </c>
      <c r="B2667" s="74" t="s">
        <v>4429</v>
      </c>
      <c r="C2667" s="43">
        <v>75400528</v>
      </c>
      <c r="D2667" s="529"/>
      <c r="E2667" s="60"/>
      <c r="F2667" s="43" t="s">
        <v>6508</v>
      </c>
      <c r="G2667" s="87">
        <v>42886</v>
      </c>
      <c r="H2667" s="55">
        <v>42886</v>
      </c>
      <c r="I2667" s="68">
        <v>546.20000000000005</v>
      </c>
      <c r="J2667" s="204">
        <v>655.44</v>
      </c>
      <c r="K2667" s="98"/>
      <c r="L2667" s="43" t="s">
        <v>727</v>
      </c>
      <c r="M2667" s="59">
        <v>42947</v>
      </c>
      <c r="N2667" s="55">
        <v>42968</v>
      </c>
      <c r="O2667" s="313" t="s">
        <v>6509</v>
      </c>
      <c r="P2667" s="43"/>
      <c r="Q2667" s="49"/>
      <c r="R2667" s="49"/>
      <c r="S2667" s="43"/>
      <c r="T2667" s="43" t="s">
        <v>1</v>
      </c>
    </row>
    <row r="2668" spans="1:21" ht="15" hidden="1" customHeight="1" x14ac:dyDescent="0.25">
      <c r="A2668" s="74">
        <v>2650</v>
      </c>
      <c r="B2668" s="74" t="s">
        <v>137</v>
      </c>
      <c r="C2668" s="43">
        <v>48787</v>
      </c>
      <c r="D2668" s="529"/>
      <c r="E2668" s="60"/>
      <c r="F2668" s="43" t="s">
        <v>6510</v>
      </c>
      <c r="G2668" s="87">
        <v>42886</v>
      </c>
      <c r="H2668" s="55">
        <v>42886</v>
      </c>
      <c r="I2668" s="68">
        <v>145</v>
      </c>
      <c r="J2668" s="204">
        <v>174</v>
      </c>
      <c r="K2668" s="98"/>
      <c r="L2668" s="43" t="s">
        <v>727</v>
      </c>
      <c r="M2668" s="59">
        <v>42916</v>
      </c>
      <c r="N2668" s="55">
        <v>42947</v>
      </c>
      <c r="O2668" s="313" t="s">
        <v>6511</v>
      </c>
      <c r="P2668" s="49">
        <v>174</v>
      </c>
      <c r="Q2668" s="49"/>
      <c r="R2668" s="49"/>
      <c r="S2668" s="43"/>
      <c r="T2668" s="43"/>
    </row>
    <row r="2669" spans="1:21" ht="30" hidden="1" customHeight="1" x14ac:dyDescent="0.25">
      <c r="A2669" s="74">
        <v>2651</v>
      </c>
      <c r="B2669" s="74" t="s">
        <v>2150</v>
      </c>
      <c r="C2669" s="43" t="s">
        <v>6512</v>
      </c>
      <c r="D2669" s="529"/>
      <c r="E2669" s="60"/>
      <c r="F2669" s="43" t="s">
        <v>6513</v>
      </c>
      <c r="G2669" s="87">
        <v>42893</v>
      </c>
      <c r="H2669" s="55">
        <v>42893</v>
      </c>
      <c r="I2669" s="68">
        <v>29727.56</v>
      </c>
      <c r="J2669" s="204">
        <v>29727.56</v>
      </c>
      <c r="K2669" s="98"/>
      <c r="L2669" s="43" t="s">
        <v>727</v>
      </c>
      <c r="M2669" s="59">
        <v>42916</v>
      </c>
      <c r="N2669" s="55">
        <v>42894</v>
      </c>
      <c r="O2669" s="313" t="s">
        <v>6514</v>
      </c>
      <c r="P2669" s="43"/>
      <c r="Q2669" s="49"/>
      <c r="R2669" s="49"/>
      <c r="S2669" s="43"/>
      <c r="T2669" s="43"/>
      <c r="U2669" s="66" t="s">
        <v>1</v>
      </c>
    </row>
    <row r="2670" spans="1:21" ht="15" hidden="1" customHeight="1" x14ac:dyDescent="0.25">
      <c r="A2670" s="74">
        <v>2652</v>
      </c>
      <c r="B2670" s="74" t="s">
        <v>4118</v>
      </c>
      <c r="C2670" s="43" t="s">
        <v>6515</v>
      </c>
      <c r="D2670" s="529"/>
      <c r="E2670" s="60"/>
      <c r="F2670" s="43" t="s">
        <v>6516</v>
      </c>
      <c r="G2670" s="87">
        <v>42894</v>
      </c>
      <c r="H2670" s="55">
        <v>42894</v>
      </c>
      <c r="I2670" s="68">
        <v>3000</v>
      </c>
      <c r="J2670" s="204">
        <v>3000</v>
      </c>
      <c r="K2670" s="98"/>
      <c r="L2670" s="43" t="s">
        <v>47</v>
      </c>
      <c r="M2670" s="59">
        <v>42931</v>
      </c>
      <c r="N2670" s="44">
        <v>42953</v>
      </c>
      <c r="O2670" s="313" t="s">
        <v>6517</v>
      </c>
      <c r="P2670" s="43"/>
      <c r="Q2670" s="49"/>
      <c r="R2670" s="49"/>
      <c r="S2670" s="43"/>
      <c r="T2670" s="43" t="s">
        <v>1</v>
      </c>
    </row>
    <row r="2671" spans="1:21" ht="15" hidden="1" customHeight="1" x14ac:dyDescent="0.25">
      <c r="A2671" s="74">
        <v>2653</v>
      </c>
      <c r="B2671" s="74" t="s">
        <v>5227</v>
      </c>
      <c r="C2671" s="43" t="s">
        <v>6518</v>
      </c>
      <c r="D2671" s="529"/>
      <c r="E2671" s="60"/>
      <c r="F2671" s="43" t="s">
        <v>6519</v>
      </c>
      <c r="G2671" s="87">
        <v>42887</v>
      </c>
      <c r="H2671" s="55">
        <v>42887</v>
      </c>
      <c r="I2671" s="68">
        <v>67.55</v>
      </c>
      <c r="J2671" s="204">
        <v>81.05</v>
      </c>
      <c r="K2671" s="98"/>
      <c r="L2671" s="43" t="s">
        <v>5323</v>
      </c>
      <c r="M2671" s="59">
        <v>42891</v>
      </c>
      <c r="N2671" s="55">
        <v>42892</v>
      </c>
      <c r="O2671" s="313" t="s">
        <v>6520</v>
      </c>
      <c r="P2671" s="43"/>
      <c r="Q2671" s="49"/>
      <c r="R2671" s="49"/>
      <c r="S2671" s="43"/>
      <c r="T2671" s="43"/>
    </row>
    <row r="2672" spans="1:21" ht="30" hidden="1" customHeight="1" x14ac:dyDescent="0.25">
      <c r="A2672" s="74">
        <v>2654</v>
      </c>
      <c r="B2672" s="74" t="s">
        <v>2150</v>
      </c>
      <c r="C2672" s="43" t="s">
        <v>6521</v>
      </c>
      <c r="D2672" s="529"/>
      <c r="E2672" s="60"/>
      <c r="F2672" s="43" t="s">
        <v>6522</v>
      </c>
      <c r="G2672" s="87">
        <v>42794</v>
      </c>
      <c r="H2672" s="55">
        <v>42794</v>
      </c>
      <c r="I2672" s="68">
        <v>4460</v>
      </c>
      <c r="J2672" s="204">
        <v>4460</v>
      </c>
      <c r="K2672" s="98"/>
      <c r="L2672" s="43" t="s">
        <v>727</v>
      </c>
      <c r="M2672" s="59">
        <v>42825</v>
      </c>
      <c r="N2672" s="55">
        <v>42850</v>
      </c>
      <c r="O2672" s="313" t="s">
        <v>6523</v>
      </c>
      <c r="P2672" s="43"/>
      <c r="Q2672" s="49"/>
      <c r="R2672" s="49"/>
      <c r="S2672" s="43"/>
      <c r="T2672" s="43"/>
      <c r="U2672" s="66" t="s">
        <v>1</v>
      </c>
    </row>
    <row r="2673" spans="1:21" ht="30" hidden="1" customHeight="1" x14ac:dyDescent="0.25">
      <c r="A2673" s="74">
        <v>2655</v>
      </c>
      <c r="B2673" s="74" t="s">
        <v>2150</v>
      </c>
      <c r="C2673" s="43" t="s">
        <v>6526</v>
      </c>
      <c r="D2673" s="529"/>
      <c r="E2673" s="60"/>
      <c r="F2673" s="43" t="s">
        <v>6524</v>
      </c>
      <c r="G2673" s="87">
        <v>42825</v>
      </c>
      <c r="H2673" s="55">
        <v>42825</v>
      </c>
      <c r="I2673" s="68">
        <v>4670</v>
      </c>
      <c r="J2673" s="204">
        <v>4670</v>
      </c>
      <c r="K2673" s="98"/>
      <c r="L2673" s="43" t="s">
        <v>727</v>
      </c>
      <c r="M2673" s="59">
        <v>42855</v>
      </c>
      <c r="N2673" s="55">
        <v>42850</v>
      </c>
      <c r="O2673" s="313" t="s">
        <v>6525</v>
      </c>
      <c r="P2673" s="43"/>
      <c r="Q2673" s="49"/>
      <c r="R2673" s="49"/>
      <c r="S2673" s="43"/>
      <c r="T2673" s="43"/>
      <c r="U2673" s="66" t="s">
        <v>1</v>
      </c>
    </row>
    <row r="2674" spans="1:21" ht="30" customHeight="1" x14ac:dyDescent="0.25">
      <c r="A2674" s="118">
        <v>2656</v>
      </c>
      <c r="B2674" s="118"/>
      <c r="C2674" s="20"/>
      <c r="D2674" s="560"/>
      <c r="E2674" s="61"/>
      <c r="F2674" s="20"/>
      <c r="G2674" s="480">
        <v>42855</v>
      </c>
      <c r="H2674" s="54">
        <v>42855</v>
      </c>
      <c r="I2674" s="371">
        <v>4250</v>
      </c>
      <c r="J2674" s="209">
        <v>4250</v>
      </c>
      <c r="K2674" s="577"/>
      <c r="L2674" s="20" t="s">
        <v>28</v>
      </c>
      <c r="M2674" s="410">
        <v>42886</v>
      </c>
      <c r="N2674" s="54"/>
      <c r="O2674" s="314"/>
      <c r="P2674" s="20"/>
      <c r="Q2674" s="84"/>
      <c r="R2674" s="84"/>
      <c r="S2674" s="20"/>
      <c r="T2674" s="20"/>
      <c r="U2674" s="66" t="s">
        <v>1</v>
      </c>
    </row>
    <row r="2675" spans="1:21" ht="30" customHeight="1" x14ac:dyDescent="0.25">
      <c r="A2675" s="118">
        <v>2657</v>
      </c>
      <c r="B2675" s="118"/>
      <c r="C2675" s="20"/>
      <c r="D2675" s="560"/>
      <c r="E2675" s="61"/>
      <c r="F2675" s="20"/>
      <c r="G2675" s="480">
        <v>42886</v>
      </c>
      <c r="H2675" s="54">
        <v>42886</v>
      </c>
      <c r="I2675" s="371">
        <v>4390</v>
      </c>
      <c r="J2675" s="209">
        <v>4390</v>
      </c>
      <c r="K2675" s="577"/>
      <c r="L2675" s="20" t="s">
        <v>28</v>
      </c>
      <c r="M2675" s="410">
        <v>42916</v>
      </c>
      <c r="N2675" s="54"/>
      <c r="O2675" s="314"/>
      <c r="P2675" s="20"/>
      <c r="Q2675" s="84"/>
      <c r="R2675" s="84"/>
      <c r="S2675" s="20"/>
      <c r="T2675" s="20"/>
      <c r="U2675" s="66" t="s">
        <v>1</v>
      </c>
    </row>
    <row r="2676" spans="1:21" ht="15" hidden="1" customHeight="1" x14ac:dyDescent="0.25">
      <c r="A2676" s="74">
        <v>2658</v>
      </c>
      <c r="B2676" s="74" t="s">
        <v>67</v>
      </c>
      <c r="C2676" s="43">
        <v>7000163097</v>
      </c>
      <c r="D2676" s="529" t="s">
        <v>6000</v>
      </c>
      <c r="E2676" s="60"/>
      <c r="F2676" s="43" t="s">
        <v>6001</v>
      </c>
      <c r="G2676" s="87">
        <v>42898</v>
      </c>
      <c r="H2676" s="55">
        <v>42898</v>
      </c>
      <c r="I2676" s="68">
        <v>47.7</v>
      </c>
      <c r="J2676" s="204">
        <v>57.24</v>
      </c>
      <c r="K2676" s="98"/>
      <c r="L2676" s="43" t="s">
        <v>47</v>
      </c>
      <c r="M2676" s="59">
        <v>42947</v>
      </c>
      <c r="N2676" s="44">
        <v>42953</v>
      </c>
      <c r="O2676" s="313" t="s">
        <v>6527</v>
      </c>
      <c r="P2676" s="43"/>
      <c r="Q2676" s="49"/>
      <c r="R2676" s="49"/>
      <c r="S2676" s="43"/>
      <c r="T2676" s="43" t="s">
        <v>1</v>
      </c>
    </row>
    <row r="2677" spans="1:21" ht="15" hidden="1" customHeight="1" x14ac:dyDescent="0.25">
      <c r="A2677" s="74">
        <v>2659</v>
      </c>
      <c r="B2677" s="74" t="s">
        <v>67</v>
      </c>
      <c r="C2677" s="43">
        <v>7000163098</v>
      </c>
      <c r="D2677" s="529" t="s">
        <v>6528</v>
      </c>
      <c r="E2677" s="60"/>
      <c r="F2677" s="43" t="s">
        <v>6529</v>
      </c>
      <c r="G2677" s="87">
        <v>42898</v>
      </c>
      <c r="H2677" s="55">
        <v>42898</v>
      </c>
      <c r="I2677" s="68">
        <v>174.14</v>
      </c>
      <c r="J2677" s="204">
        <v>208.97</v>
      </c>
      <c r="K2677" s="98"/>
      <c r="L2677" s="43" t="s">
        <v>47</v>
      </c>
      <c r="M2677" s="59">
        <v>42947</v>
      </c>
      <c r="N2677" s="44">
        <v>42953</v>
      </c>
      <c r="O2677" s="313" t="s">
        <v>6530</v>
      </c>
      <c r="P2677" s="43"/>
      <c r="Q2677" s="49"/>
      <c r="R2677" s="49"/>
      <c r="S2677" s="43"/>
      <c r="T2677" s="43" t="s">
        <v>1</v>
      </c>
    </row>
    <row r="2678" spans="1:21" ht="30" hidden="1" customHeight="1" x14ac:dyDescent="0.25">
      <c r="A2678" s="74">
        <v>2660</v>
      </c>
      <c r="B2678" s="74" t="s">
        <v>6317</v>
      </c>
      <c r="C2678" s="48">
        <v>4858</v>
      </c>
      <c r="D2678" s="529"/>
      <c r="E2678" s="60"/>
      <c r="F2678" s="43" t="s">
        <v>6610</v>
      </c>
      <c r="G2678" s="87">
        <v>42886</v>
      </c>
      <c r="H2678" s="55">
        <v>42886</v>
      </c>
      <c r="I2678" s="68">
        <v>2347.12</v>
      </c>
      <c r="J2678" s="204">
        <v>2347.12</v>
      </c>
      <c r="K2678" s="98"/>
      <c r="L2678" s="43" t="s">
        <v>28</v>
      </c>
      <c r="M2678" s="59">
        <v>42947</v>
      </c>
      <c r="N2678" s="55">
        <v>42991</v>
      </c>
      <c r="O2678" s="313" t="s">
        <v>6531</v>
      </c>
      <c r="P2678" s="43"/>
      <c r="Q2678" s="49"/>
      <c r="R2678" s="49"/>
      <c r="S2678" s="43"/>
      <c r="T2678" s="43"/>
      <c r="U2678" s="66" t="s">
        <v>1</v>
      </c>
    </row>
    <row r="2679" spans="1:21" ht="15" hidden="1" customHeight="1" x14ac:dyDescent="0.25">
      <c r="A2679" s="74">
        <v>2661</v>
      </c>
      <c r="B2679" s="74" t="s">
        <v>4672</v>
      </c>
      <c r="C2679" s="43" t="s">
        <v>6532</v>
      </c>
      <c r="D2679" s="529"/>
      <c r="E2679" s="60"/>
      <c r="F2679" s="43" t="s">
        <v>6533</v>
      </c>
      <c r="G2679" s="87">
        <v>42892</v>
      </c>
      <c r="H2679" s="55">
        <v>42892</v>
      </c>
      <c r="I2679" s="68">
        <v>500</v>
      </c>
      <c r="J2679" s="204">
        <v>500</v>
      </c>
      <c r="K2679" s="98"/>
      <c r="L2679" s="43" t="s">
        <v>47</v>
      </c>
      <c r="M2679" s="59">
        <v>42931</v>
      </c>
      <c r="N2679" s="44">
        <v>42953</v>
      </c>
      <c r="O2679" s="313" t="s">
        <v>6534</v>
      </c>
      <c r="P2679" s="43"/>
      <c r="Q2679" s="49"/>
      <c r="R2679" s="49"/>
      <c r="S2679" s="43"/>
      <c r="T2679" s="43" t="s">
        <v>1</v>
      </c>
    </row>
    <row r="2680" spans="1:21" s="69" customFormat="1" ht="60" hidden="1" customHeight="1" x14ac:dyDescent="0.25">
      <c r="A2680" s="465">
        <v>2662</v>
      </c>
      <c r="B2680" s="465" t="s">
        <v>144</v>
      </c>
      <c r="C2680" s="455" t="s">
        <v>6581</v>
      </c>
      <c r="D2680" s="558"/>
      <c r="E2680" s="456"/>
      <c r="F2680" s="455" t="s">
        <v>6657</v>
      </c>
      <c r="G2680" s="482"/>
      <c r="H2680" s="457"/>
      <c r="I2680" s="487">
        <v>1470</v>
      </c>
      <c r="J2680" s="488">
        <v>1470</v>
      </c>
      <c r="K2680" s="576"/>
      <c r="L2680" s="455" t="s">
        <v>47</v>
      </c>
      <c r="M2680" s="458" t="s">
        <v>25</v>
      </c>
      <c r="N2680" s="457">
        <v>42912</v>
      </c>
      <c r="O2680" s="459" t="s">
        <v>6582</v>
      </c>
      <c r="P2680" s="455"/>
      <c r="Q2680" s="629"/>
      <c r="R2680" s="629"/>
      <c r="S2680" s="455"/>
      <c r="T2680" s="455" t="s">
        <v>1</v>
      </c>
      <c r="U2680" s="552"/>
    </row>
    <row r="2681" spans="1:21" ht="15" hidden="1" customHeight="1" x14ac:dyDescent="0.25">
      <c r="A2681" s="74">
        <v>2663</v>
      </c>
      <c r="B2681" s="74" t="s">
        <v>180</v>
      </c>
      <c r="C2681" s="43">
        <v>47505287</v>
      </c>
      <c r="D2681" s="529"/>
      <c r="E2681" s="60"/>
      <c r="F2681" s="43" t="s">
        <v>6538</v>
      </c>
      <c r="G2681" s="87">
        <v>42895</v>
      </c>
      <c r="H2681" s="55">
        <v>42895</v>
      </c>
      <c r="I2681" s="68">
        <v>168.91</v>
      </c>
      <c r="J2681" s="204">
        <v>168.91</v>
      </c>
      <c r="K2681" s="98"/>
      <c r="L2681" s="43" t="s">
        <v>5323</v>
      </c>
      <c r="M2681" s="59">
        <v>42905</v>
      </c>
      <c r="N2681" s="55">
        <v>42905</v>
      </c>
      <c r="O2681" s="313" t="s">
        <v>6539</v>
      </c>
      <c r="P2681" s="43"/>
      <c r="Q2681" s="49"/>
      <c r="R2681" s="49"/>
      <c r="S2681" s="43"/>
      <c r="T2681" s="43"/>
    </row>
    <row r="2682" spans="1:21" ht="30" hidden="1" customHeight="1" x14ac:dyDescent="0.25">
      <c r="A2682" s="74">
        <v>2664</v>
      </c>
      <c r="B2682" s="74" t="s">
        <v>2347</v>
      </c>
      <c r="C2682" s="43" t="s">
        <v>6540</v>
      </c>
      <c r="D2682" s="529"/>
      <c r="E2682" s="60"/>
      <c r="F2682" s="43" t="s">
        <v>6542</v>
      </c>
      <c r="G2682" s="87">
        <v>42893</v>
      </c>
      <c r="H2682" s="55">
        <v>42893</v>
      </c>
      <c r="I2682" s="68">
        <v>214.86</v>
      </c>
      <c r="J2682" s="204">
        <v>257.83</v>
      </c>
      <c r="K2682" s="98"/>
      <c r="L2682" s="43" t="s">
        <v>28</v>
      </c>
      <c r="M2682" s="59">
        <v>42962</v>
      </c>
      <c r="N2682" s="55">
        <v>42968</v>
      </c>
      <c r="O2682" s="313" t="s">
        <v>6543</v>
      </c>
      <c r="P2682" s="43"/>
      <c r="Q2682" s="49"/>
      <c r="R2682" s="49"/>
      <c r="S2682" s="43"/>
      <c r="T2682" s="43" t="s">
        <v>1</v>
      </c>
    </row>
    <row r="2683" spans="1:21" ht="30" hidden="1" customHeight="1" x14ac:dyDescent="0.25">
      <c r="A2683" s="74">
        <v>2665</v>
      </c>
      <c r="B2683" s="74" t="s">
        <v>3726</v>
      </c>
      <c r="C2683" s="43">
        <v>17078</v>
      </c>
      <c r="D2683" s="529"/>
      <c r="E2683" s="60"/>
      <c r="F2683" s="43" t="s">
        <v>6544</v>
      </c>
      <c r="G2683" s="87">
        <v>42886</v>
      </c>
      <c r="H2683" s="55">
        <v>42886</v>
      </c>
      <c r="I2683" s="137">
        <f>0.910771*J2683</f>
        <v>22413.846617250001</v>
      </c>
      <c r="J2683" s="381">
        <v>24609.75</v>
      </c>
      <c r="K2683" s="98"/>
      <c r="L2683" s="43" t="s">
        <v>727</v>
      </c>
      <c r="M2683" s="59">
        <v>42947</v>
      </c>
      <c r="N2683" s="55">
        <v>42929</v>
      </c>
      <c r="O2683" s="313" t="s">
        <v>6545</v>
      </c>
      <c r="P2683" s="43"/>
      <c r="Q2683" s="49"/>
      <c r="R2683" s="49"/>
      <c r="S2683" s="43"/>
      <c r="T2683" s="43"/>
      <c r="U2683" s="66" t="s">
        <v>1</v>
      </c>
    </row>
    <row r="2684" spans="1:21" ht="30" hidden="1" customHeight="1" x14ac:dyDescent="0.25">
      <c r="A2684" s="74">
        <v>2666</v>
      </c>
      <c r="B2684" s="74" t="s">
        <v>3726</v>
      </c>
      <c r="C2684" s="43">
        <v>17079</v>
      </c>
      <c r="D2684" s="529"/>
      <c r="E2684" s="60"/>
      <c r="F2684" s="43" t="s">
        <v>6547</v>
      </c>
      <c r="G2684" s="87">
        <v>42886</v>
      </c>
      <c r="H2684" s="55">
        <v>42886</v>
      </c>
      <c r="I2684" s="68">
        <v>4095.3</v>
      </c>
      <c r="J2684" s="204">
        <v>4095.3</v>
      </c>
      <c r="K2684" s="98"/>
      <c r="L2684" s="43" t="s">
        <v>727</v>
      </c>
      <c r="M2684" s="59">
        <v>42947</v>
      </c>
      <c r="N2684" s="55">
        <v>43024</v>
      </c>
      <c r="O2684" s="313" t="s">
        <v>6548</v>
      </c>
      <c r="P2684" s="43"/>
      <c r="Q2684" s="49"/>
      <c r="R2684" s="49"/>
      <c r="S2684" s="43"/>
      <c r="T2684" s="43"/>
      <c r="U2684" s="66" t="s">
        <v>1</v>
      </c>
    </row>
    <row r="2685" spans="1:21" ht="30" hidden="1" customHeight="1" x14ac:dyDescent="0.25">
      <c r="A2685" s="74">
        <v>2667</v>
      </c>
      <c r="B2685" s="74" t="s">
        <v>3726</v>
      </c>
      <c r="C2685" s="43">
        <v>17080</v>
      </c>
      <c r="D2685" s="529"/>
      <c r="E2685" s="60"/>
      <c r="F2685" s="43" t="s">
        <v>6549</v>
      </c>
      <c r="G2685" s="87">
        <v>42886</v>
      </c>
      <c r="H2685" s="55">
        <v>42886</v>
      </c>
      <c r="I2685" s="68">
        <v>21855</v>
      </c>
      <c r="J2685" s="204">
        <v>21855</v>
      </c>
      <c r="K2685" s="98"/>
      <c r="L2685" s="43" t="s">
        <v>727</v>
      </c>
      <c r="M2685" s="59">
        <v>42947</v>
      </c>
      <c r="N2685" s="55">
        <v>43024</v>
      </c>
      <c r="O2685" s="313" t="s">
        <v>6550</v>
      </c>
      <c r="P2685" s="43"/>
      <c r="Q2685" s="49"/>
      <c r="R2685" s="49"/>
      <c r="S2685" s="43"/>
      <c r="T2685" s="43"/>
      <c r="U2685" s="66" t="s">
        <v>1</v>
      </c>
    </row>
    <row r="2686" spans="1:21" ht="30" hidden="1" customHeight="1" x14ac:dyDescent="0.25">
      <c r="A2686" s="74">
        <v>2668</v>
      </c>
      <c r="B2686" s="74" t="s">
        <v>3726</v>
      </c>
      <c r="C2686" s="43">
        <v>17081</v>
      </c>
      <c r="D2686" s="529"/>
      <c r="E2686" s="60"/>
      <c r="F2686" s="43" t="s">
        <v>7223</v>
      </c>
      <c r="G2686" s="87">
        <v>42886</v>
      </c>
      <c r="H2686" s="55">
        <v>42886</v>
      </c>
      <c r="I2686" s="68">
        <v>12920</v>
      </c>
      <c r="J2686" s="204">
        <v>12920</v>
      </c>
      <c r="K2686" s="98"/>
      <c r="L2686" s="43" t="s">
        <v>727</v>
      </c>
      <c r="M2686" s="59">
        <v>42947</v>
      </c>
      <c r="N2686" s="55">
        <v>43024</v>
      </c>
      <c r="O2686" s="313" t="s">
        <v>6551</v>
      </c>
      <c r="P2686" s="43"/>
      <c r="Q2686" s="49"/>
      <c r="R2686" s="49"/>
      <c r="S2686" s="43"/>
      <c r="T2686" s="43"/>
      <c r="U2686" s="66" t="s">
        <v>1</v>
      </c>
    </row>
    <row r="2687" spans="1:21" ht="30" hidden="1" customHeight="1" x14ac:dyDescent="0.25">
      <c r="A2687" s="74">
        <v>2669</v>
      </c>
      <c r="B2687" s="74" t="s">
        <v>3726</v>
      </c>
      <c r="C2687" s="43">
        <v>17082</v>
      </c>
      <c r="D2687" s="529"/>
      <c r="E2687" s="60"/>
      <c r="F2687" s="43" t="s">
        <v>6552</v>
      </c>
      <c r="G2687" s="87">
        <v>42886</v>
      </c>
      <c r="H2687" s="55">
        <v>42886</v>
      </c>
      <c r="I2687" s="68">
        <v>12291</v>
      </c>
      <c r="J2687" s="204">
        <v>12291</v>
      </c>
      <c r="K2687" s="98"/>
      <c r="L2687" s="43" t="s">
        <v>727</v>
      </c>
      <c r="M2687" s="59">
        <v>42947</v>
      </c>
      <c r="N2687" s="55">
        <v>43024</v>
      </c>
      <c r="O2687" s="313" t="s">
        <v>6553</v>
      </c>
      <c r="P2687" s="43"/>
      <c r="Q2687" s="49"/>
      <c r="R2687" s="49"/>
      <c r="S2687" s="43"/>
      <c r="T2687" s="43"/>
      <c r="U2687" s="66" t="s">
        <v>1</v>
      </c>
    </row>
    <row r="2688" spans="1:21" ht="30" customHeight="1" x14ac:dyDescent="0.25">
      <c r="A2688" s="118">
        <v>2670</v>
      </c>
      <c r="B2688" s="118"/>
      <c r="C2688" s="20"/>
      <c r="D2688" s="560"/>
      <c r="E2688" s="61"/>
      <c r="F2688" s="20"/>
      <c r="G2688" s="480">
        <v>42886</v>
      </c>
      <c r="H2688" s="54">
        <v>42886</v>
      </c>
      <c r="I2688" s="371">
        <v>18504</v>
      </c>
      <c r="J2688" s="209">
        <v>18504</v>
      </c>
      <c r="K2688" s="577"/>
      <c r="L2688" s="20" t="s">
        <v>28</v>
      </c>
      <c r="M2688" s="410">
        <v>42947</v>
      </c>
      <c r="N2688" s="54"/>
      <c r="O2688" s="314"/>
      <c r="P2688" s="20"/>
      <c r="Q2688" s="84"/>
      <c r="R2688" s="84"/>
      <c r="S2688" s="20"/>
      <c r="T2688" s="20"/>
      <c r="U2688" s="66" t="s">
        <v>1</v>
      </c>
    </row>
    <row r="2689" spans="1:21" ht="15" hidden="1" customHeight="1" x14ac:dyDescent="0.25">
      <c r="A2689" s="74">
        <v>2671</v>
      </c>
      <c r="B2689" s="74" t="s">
        <v>36</v>
      </c>
      <c r="C2689" s="43" t="s">
        <v>6554</v>
      </c>
      <c r="D2689" s="529"/>
      <c r="E2689" s="60"/>
      <c r="F2689" s="43" t="s">
        <v>4091</v>
      </c>
      <c r="G2689" s="87">
        <v>42899</v>
      </c>
      <c r="H2689" s="55">
        <v>42899</v>
      </c>
      <c r="I2689" s="68">
        <v>196.29</v>
      </c>
      <c r="J2689" s="204">
        <v>235.55</v>
      </c>
      <c r="K2689" s="98"/>
      <c r="L2689" s="43" t="s">
        <v>5323</v>
      </c>
      <c r="M2689" s="59">
        <v>42911</v>
      </c>
      <c r="N2689" s="55">
        <v>42912</v>
      </c>
      <c r="O2689" s="313" t="s">
        <v>6555</v>
      </c>
      <c r="P2689" s="43"/>
      <c r="Q2689" s="49"/>
      <c r="R2689" s="49"/>
      <c r="S2689" s="43"/>
      <c r="T2689" s="43"/>
    </row>
    <row r="2690" spans="1:21" ht="30" hidden="1" customHeight="1" x14ac:dyDescent="0.25">
      <c r="A2690" s="74">
        <v>2672</v>
      </c>
      <c r="B2690" s="74" t="s">
        <v>36</v>
      </c>
      <c r="C2690" s="43" t="s">
        <v>6556</v>
      </c>
      <c r="D2690" s="529"/>
      <c r="E2690" s="60"/>
      <c r="F2690" s="43" t="s">
        <v>6557</v>
      </c>
      <c r="G2690" s="87">
        <v>42899</v>
      </c>
      <c r="H2690" s="55">
        <v>42899</v>
      </c>
      <c r="I2690" s="68">
        <v>80</v>
      </c>
      <c r="J2690" s="204">
        <v>96</v>
      </c>
      <c r="K2690" s="98"/>
      <c r="L2690" s="43" t="s">
        <v>5323</v>
      </c>
      <c r="M2690" s="59">
        <v>42911</v>
      </c>
      <c r="N2690" s="55">
        <v>42912</v>
      </c>
      <c r="O2690" s="313" t="s">
        <v>6558</v>
      </c>
      <c r="P2690" s="43"/>
      <c r="Q2690" s="49"/>
      <c r="R2690" s="49"/>
      <c r="S2690" s="43"/>
      <c r="T2690" s="43"/>
    </row>
    <row r="2691" spans="1:21" ht="15" hidden="1" customHeight="1" x14ac:dyDescent="0.25">
      <c r="A2691" s="74">
        <v>2673</v>
      </c>
      <c r="B2691" s="542" t="s">
        <v>6559</v>
      </c>
      <c r="C2691" s="43" t="s">
        <v>6566</v>
      </c>
      <c r="D2691" s="529"/>
      <c r="E2691" s="60"/>
      <c r="F2691" s="43" t="s">
        <v>6560</v>
      </c>
      <c r="G2691" s="87">
        <v>42902</v>
      </c>
      <c r="H2691" s="55">
        <v>42902</v>
      </c>
      <c r="I2691" s="68">
        <v>1840.28</v>
      </c>
      <c r="J2691" s="204">
        <v>2204.3000000000002</v>
      </c>
      <c r="K2691" s="98"/>
      <c r="L2691" s="43" t="s">
        <v>47</v>
      </c>
      <c r="M2691" s="59">
        <v>42931</v>
      </c>
      <c r="N2691" s="44">
        <v>42953</v>
      </c>
      <c r="O2691" s="313" t="s">
        <v>6561</v>
      </c>
      <c r="P2691" s="43"/>
      <c r="Q2691" s="49"/>
      <c r="R2691" s="49"/>
      <c r="S2691" s="43"/>
      <c r="T2691" s="43" t="s">
        <v>1</v>
      </c>
    </row>
    <row r="2692" spans="1:21" ht="45" hidden="1" customHeight="1" x14ac:dyDescent="0.25">
      <c r="A2692" s="74">
        <v>2674</v>
      </c>
      <c r="B2692" s="74" t="s">
        <v>6567</v>
      </c>
      <c r="C2692" s="43" t="s">
        <v>6568</v>
      </c>
      <c r="D2692" s="529"/>
      <c r="E2692" s="60"/>
      <c r="F2692" s="43" t="s">
        <v>6569</v>
      </c>
      <c r="G2692" s="87">
        <v>42902</v>
      </c>
      <c r="H2692" s="55">
        <v>42902</v>
      </c>
      <c r="I2692" s="68">
        <v>628.5</v>
      </c>
      <c r="J2692" s="204">
        <v>754.2</v>
      </c>
      <c r="K2692" s="98"/>
      <c r="L2692" s="43" t="s">
        <v>727</v>
      </c>
      <c r="M2692" s="59" t="s">
        <v>25</v>
      </c>
      <c r="N2692" s="55">
        <v>42905</v>
      </c>
      <c r="O2692" s="313" t="s">
        <v>6570</v>
      </c>
      <c r="P2692" s="43"/>
      <c r="Q2692" s="49"/>
      <c r="R2692" s="49"/>
      <c r="S2692" s="43"/>
      <c r="T2692" s="43"/>
    </row>
    <row r="2693" spans="1:21" ht="30" hidden="1" customHeight="1" x14ac:dyDescent="0.25">
      <c r="A2693" s="74">
        <v>2675</v>
      </c>
      <c r="B2693" s="74" t="s">
        <v>6571</v>
      </c>
      <c r="C2693" s="43" t="s">
        <v>4496</v>
      </c>
      <c r="D2693" s="529"/>
      <c r="E2693" s="60"/>
      <c r="F2693" s="43" t="s">
        <v>6572</v>
      </c>
      <c r="G2693" s="87">
        <v>42899</v>
      </c>
      <c r="H2693" s="55">
        <v>42899</v>
      </c>
      <c r="I2693" s="68">
        <v>450</v>
      </c>
      <c r="J2693" s="204">
        <v>450</v>
      </c>
      <c r="K2693" s="98"/>
      <c r="L2693" s="43" t="s">
        <v>47</v>
      </c>
      <c r="M2693" s="59" t="s">
        <v>25</v>
      </c>
      <c r="N2693" s="55">
        <v>42921</v>
      </c>
      <c r="O2693" s="227"/>
      <c r="P2693" s="43"/>
      <c r="Q2693" s="49"/>
      <c r="R2693" s="49"/>
      <c r="S2693" s="43"/>
      <c r="T2693" s="43" t="s">
        <v>1</v>
      </c>
    </row>
    <row r="2694" spans="1:21" ht="30" hidden="1" customHeight="1" x14ac:dyDescent="0.25">
      <c r="A2694" s="74">
        <v>2676</v>
      </c>
      <c r="B2694" s="74" t="s">
        <v>6080</v>
      </c>
      <c r="C2694" s="43" t="s">
        <v>6573</v>
      </c>
      <c r="D2694" s="529"/>
      <c r="E2694" s="60"/>
      <c r="F2694" s="43" t="s">
        <v>6574</v>
      </c>
      <c r="G2694" s="87">
        <v>42886</v>
      </c>
      <c r="H2694" s="55">
        <v>42886</v>
      </c>
      <c r="I2694" s="68">
        <v>1200.0999999999999</v>
      </c>
      <c r="J2694" s="204">
        <v>1440.12</v>
      </c>
      <c r="K2694" s="98"/>
      <c r="L2694" s="43" t="s">
        <v>47</v>
      </c>
      <c r="M2694" s="59">
        <v>42916</v>
      </c>
      <c r="N2694" s="55">
        <v>42936</v>
      </c>
      <c r="O2694" s="313" t="s">
        <v>6575</v>
      </c>
      <c r="P2694" s="43"/>
      <c r="Q2694" s="49"/>
      <c r="R2694" s="49"/>
      <c r="S2694" s="43"/>
      <c r="T2694" s="43" t="s">
        <v>1</v>
      </c>
    </row>
    <row r="2695" spans="1:21" ht="30" hidden="1" customHeight="1" x14ac:dyDescent="0.25">
      <c r="A2695" s="74">
        <v>2677</v>
      </c>
      <c r="B2695" s="74" t="s">
        <v>6583</v>
      </c>
      <c r="C2695" s="43" t="s">
        <v>6584</v>
      </c>
      <c r="D2695" s="529"/>
      <c r="E2695" s="60"/>
      <c r="F2695" s="43" t="s">
        <v>6585</v>
      </c>
      <c r="G2695" s="87">
        <v>42907</v>
      </c>
      <c r="H2695" s="55">
        <v>42907</v>
      </c>
      <c r="I2695" s="137">
        <f>0.910771*J2695</f>
        <v>912.75648077999995</v>
      </c>
      <c r="J2695" s="381">
        <v>1002.18</v>
      </c>
      <c r="K2695" s="98"/>
      <c r="L2695" s="43" t="s">
        <v>47</v>
      </c>
      <c r="M2695" s="59" t="s">
        <v>25</v>
      </c>
      <c r="N2695" s="55">
        <v>42909</v>
      </c>
      <c r="O2695" s="313" t="s">
        <v>6586</v>
      </c>
      <c r="P2695" s="381">
        <v>1002.18</v>
      </c>
      <c r="Q2695" s="49"/>
      <c r="R2695" s="49"/>
      <c r="S2695" s="43"/>
      <c r="T2695" s="43"/>
    </row>
    <row r="2696" spans="1:21" ht="15" hidden="1" customHeight="1" x14ac:dyDescent="0.25">
      <c r="A2696" s="74">
        <v>2678</v>
      </c>
      <c r="B2696" s="74" t="s">
        <v>39</v>
      </c>
      <c r="C2696" s="43" t="s">
        <v>6587</v>
      </c>
      <c r="D2696" s="529"/>
      <c r="E2696" s="60"/>
      <c r="F2696" s="43" t="s">
        <v>1715</v>
      </c>
      <c r="G2696" s="87">
        <v>42901</v>
      </c>
      <c r="H2696" s="55">
        <v>42901</v>
      </c>
      <c r="I2696" s="68">
        <v>570.36</v>
      </c>
      <c r="J2696" s="204">
        <v>684.43</v>
      </c>
      <c r="K2696" s="98"/>
      <c r="L2696" s="43" t="s">
        <v>5323</v>
      </c>
      <c r="M2696" s="59">
        <v>42911</v>
      </c>
      <c r="N2696" s="44">
        <v>42912</v>
      </c>
      <c r="O2696" s="313" t="s">
        <v>6588</v>
      </c>
      <c r="P2696" s="43"/>
      <c r="Q2696" s="49"/>
      <c r="R2696" s="49"/>
      <c r="S2696" s="43"/>
      <c r="T2696" s="43"/>
    </row>
    <row r="2697" spans="1:21" ht="30" hidden="1" customHeight="1" x14ac:dyDescent="0.25">
      <c r="A2697" s="378">
        <v>2679</v>
      </c>
      <c r="B2697" s="378" t="s">
        <v>5324</v>
      </c>
      <c r="C2697" s="46" t="s">
        <v>6589</v>
      </c>
      <c r="D2697" s="601"/>
      <c r="E2697" s="325">
        <v>17050244</v>
      </c>
      <c r="F2697" s="46" t="s">
        <v>6754</v>
      </c>
      <c r="G2697" s="478">
        <v>42886</v>
      </c>
      <c r="H2697" s="326">
        <v>42886</v>
      </c>
      <c r="I2697" s="388">
        <v>-5150.99</v>
      </c>
      <c r="J2697" s="443">
        <v>-6181.19</v>
      </c>
      <c r="K2697" s="613"/>
      <c r="L2697" s="46" t="s">
        <v>3391</v>
      </c>
      <c r="M2697" s="409"/>
      <c r="N2697" s="132" t="s">
        <v>3391</v>
      </c>
      <c r="O2697" s="327" t="s">
        <v>6590</v>
      </c>
      <c r="P2697" s="46"/>
      <c r="Q2697" s="131"/>
      <c r="R2697" s="131"/>
      <c r="S2697" s="46"/>
      <c r="T2697" s="46"/>
      <c r="U2697" s="66" t="s">
        <v>1</v>
      </c>
    </row>
    <row r="2698" spans="1:21" ht="30" hidden="1" customHeight="1" x14ac:dyDescent="0.25">
      <c r="A2698" s="74">
        <v>2680</v>
      </c>
      <c r="B2698" s="74" t="s">
        <v>3648</v>
      </c>
      <c r="C2698" s="43" t="s">
        <v>6591</v>
      </c>
      <c r="D2698" s="529"/>
      <c r="E2698" s="60"/>
      <c r="F2698" s="43" t="s">
        <v>6592</v>
      </c>
      <c r="G2698" s="87">
        <v>42886</v>
      </c>
      <c r="H2698" s="55">
        <v>42886</v>
      </c>
      <c r="I2698" s="68">
        <v>13908</v>
      </c>
      <c r="J2698" s="204">
        <v>13908</v>
      </c>
      <c r="K2698" s="98"/>
      <c r="L2698" s="43" t="s">
        <v>727</v>
      </c>
      <c r="M2698" s="59">
        <v>42947</v>
      </c>
      <c r="N2698" s="44">
        <v>42955</v>
      </c>
      <c r="O2698" s="313" t="s">
        <v>1301</v>
      </c>
      <c r="P2698" s="43"/>
      <c r="Q2698" s="49"/>
      <c r="R2698" s="49"/>
      <c r="S2698" s="43"/>
      <c r="T2698" s="43"/>
      <c r="U2698" s="66" t="s">
        <v>1</v>
      </c>
    </row>
    <row r="2699" spans="1:21" ht="15" hidden="1" customHeight="1" x14ac:dyDescent="0.25">
      <c r="A2699" s="74">
        <v>2681</v>
      </c>
      <c r="B2699" s="74" t="s">
        <v>6593</v>
      </c>
      <c r="C2699" s="43" t="s">
        <v>6594</v>
      </c>
      <c r="D2699" s="529"/>
      <c r="E2699" s="60"/>
      <c r="F2699" s="43" t="s">
        <v>6595</v>
      </c>
      <c r="G2699" s="87">
        <v>42899</v>
      </c>
      <c r="H2699" s="55">
        <v>42899</v>
      </c>
      <c r="I2699" s="68">
        <v>700</v>
      </c>
      <c r="J2699" s="204">
        <v>700</v>
      </c>
      <c r="K2699" s="98"/>
      <c r="L2699" s="43" t="s">
        <v>47</v>
      </c>
      <c r="M2699" s="59">
        <v>42931</v>
      </c>
      <c r="N2699" s="44">
        <v>42936</v>
      </c>
      <c r="O2699" s="313" t="s">
        <v>6596</v>
      </c>
      <c r="P2699" s="43"/>
      <c r="Q2699" s="49"/>
      <c r="R2699" s="49"/>
      <c r="S2699" s="43"/>
      <c r="T2699" s="43" t="s">
        <v>1</v>
      </c>
    </row>
    <row r="2700" spans="1:21" ht="30" hidden="1" customHeight="1" x14ac:dyDescent="0.25">
      <c r="A2700" s="74">
        <v>2682</v>
      </c>
      <c r="B2700" s="74" t="s">
        <v>2347</v>
      </c>
      <c r="C2700" s="43" t="s">
        <v>6598</v>
      </c>
      <c r="D2700" s="529" t="s">
        <v>6600</v>
      </c>
      <c r="E2700" s="60"/>
      <c r="F2700" s="43" t="s">
        <v>6599</v>
      </c>
      <c r="G2700" s="87">
        <v>42838</v>
      </c>
      <c r="H2700" s="55">
        <v>42838</v>
      </c>
      <c r="I2700" s="68">
        <v>52.77</v>
      </c>
      <c r="J2700" s="204">
        <v>63.32</v>
      </c>
      <c r="K2700" s="98"/>
      <c r="L2700" s="43" t="s">
        <v>47</v>
      </c>
      <c r="M2700" s="59">
        <v>42901</v>
      </c>
      <c r="N2700" s="55">
        <v>42936</v>
      </c>
      <c r="O2700" s="313" t="s">
        <v>6601</v>
      </c>
      <c r="P2700" s="43"/>
      <c r="Q2700" s="49"/>
      <c r="R2700" s="49"/>
      <c r="S2700" s="43"/>
      <c r="T2700" s="43" t="s">
        <v>1</v>
      </c>
    </row>
    <row r="2701" spans="1:21" ht="15" hidden="1" customHeight="1" x14ac:dyDescent="0.25">
      <c r="A2701" s="74">
        <v>2683</v>
      </c>
      <c r="B2701" s="74" t="s">
        <v>67</v>
      </c>
      <c r="C2701" s="43">
        <v>7000166487</v>
      </c>
      <c r="D2701" s="529" t="s">
        <v>6602</v>
      </c>
      <c r="E2701" s="60"/>
      <c r="F2701" s="43" t="s">
        <v>6603</v>
      </c>
      <c r="G2701" s="87">
        <v>42907</v>
      </c>
      <c r="H2701" s="55">
        <v>42907</v>
      </c>
      <c r="I2701" s="68">
        <v>664.53</v>
      </c>
      <c r="J2701" s="204">
        <v>797.44</v>
      </c>
      <c r="K2701" s="98"/>
      <c r="L2701" s="43" t="s">
        <v>28</v>
      </c>
      <c r="M2701" s="59">
        <v>42978</v>
      </c>
      <c r="N2701" s="44">
        <v>42985</v>
      </c>
      <c r="O2701" s="313" t="s">
        <v>6604</v>
      </c>
      <c r="P2701" s="43"/>
      <c r="Q2701" s="49"/>
      <c r="R2701" s="49"/>
      <c r="S2701" s="43"/>
      <c r="T2701" s="43" t="s">
        <v>1</v>
      </c>
    </row>
    <row r="2702" spans="1:21" ht="15" hidden="1" customHeight="1" x14ac:dyDescent="0.25">
      <c r="A2702" s="74">
        <v>2684</v>
      </c>
      <c r="B2702" s="74" t="s">
        <v>67</v>
      </c>
      <c r="C2702" s="43">
        <v>7000166488</v>
      </c>
      <c r="D2702" s="529" t="s">
        <v>6606</v>
      </c>
      <c r="E2702" s="60"/>
      <c r="F2702" s="43" t="s">
        <v>6607</v>
      </c>
      <c r="G2702" s="87">
        <v>42907</v>
      </c>
      <c r="H2702" s="55">
        <v>42907</v>
      </c>
      <c r="I2702" s="68">
        <v>663.3</v>
      </c>
      <c r="J2702" s="204">
        <v>795.96</v>
      </c>
      <c r="K2702" s="98"/>
      <c r="L2702" s="43" t="s">
        <v>28</v>
      </c>
      <c r="M2702" s="59">
        <v>42978</v>
      </c>
      <c r="N2702" s="44">
        <v>42978</v>
      </c>
      <c r="O2702" s="313" t="s">
        <v>6605</v>
      </c>
      <c r="P2702" s="43"/>
      <c r="Q2702" s="204">
        <v>795.96</v>
      </c>
      <c r="R2702" s="49"/>
      <c r="S2702" s="43"/>
      <c r="T2702" s="43" t="s">
        <v>1</v>
      </c>
    </row>
    <row r="2703" spans="1:21" ht="15" hidden="1" customHeight="1" x14ac:dyDescent="0.25">
      <c r="A2703" s="74">
        <v>2685</v>
      </c>
      <c r="B2703" s="74" t="s">
        <v>1109</v>
      </c>
      <c r="C2703" s="43">
        <v>17796583</v>
      </c>
      <c r="D2703" s="529"/>
      <c r="E2703" s="60"/>
      <c r="F2703" s="43" t="s">
        <v>6608</v>
      </c>
      <c r="G2703" s="87">
        <v>42900</v>
      </c>
      <c r="H2703" s="55">
        <v>42900</v>
      </c>
      <c r="I2703" s="68">
        <v>228</v>
      </c>
      <c r="J2703" s="204">
        <v>273.60000000000002</v>
      </c>
      <c r="K2703" s="98"/>
      <c r="L2703" s="43" t="s">
        <v>47</v>
      </c>
      <c r="M2703" s="59">
        <v>42931</v>
      </c>
      <c r="N2703" s="44">
        <v>42968</v>
      </c>
      <c r="O2703" s="313" t="s">
        <v>6609</v>
      </c>
      <c r="P2703" s="43"/>
      <c r="Q2703" s="49"/>
      <c r="R2703" s="49"/>
      <c r="S2703" s="43"/>
      <c r="T2703" s="43" t="s">
        <v>1</v>
      </c>
    </row>
    <row r="2704" spans="1:21" ht="15" hidden="1" customHeight="1" x14ac:dyDescent="0.25">
      <c r="A2704" s="74">
        <v>2686</v>
      </c>
      <c r="B2704" s="74" t="s">
        <v>36</v>
      </c>
      <c r="C2704" s="43">
        <v>54009527</v>
      </c>
      <c r="D2704" s="529"/>
      <c r="E2704" s="60"/>
      <c r="F2704" s="43" t="s">
        <v>6611</v>
      </c>
      <c r="G2704" s="87">
        <v>42886</v>
      </c>
      <c r="H2704" s="55">
        <v>42886</v>
      </c>
      <c r="I2704" s="68">
        <v>2015.18</v>
      </c>
      <c r="J2704" s="204">
        <v>2411.5100000000002</v>
      </c>
      <c r="K2704" s="98"/>
      <c r="L2704" s="43" t="s">
        <v>5323</v>
      </c>
      <c r="M2704" s="59">
        <v>42916</v>
      </c>
      <c r="N2704" s="44">
        <v>42916</v>
      </c>
      <c r="O2704" s="313" t="s">
        <v>6612</v>
      </c>
      <c r="P2704" s="43"/>
      <c r="Q2704" s="49"/>
      <c r="R2704" s="49"/>
      <c r="S2704" s="43"/>
      <c r="T2704" s="43"/>
    </row>
    <row r="2705" spans="1:21" ht="30" hidden="1" customHeight="1" x14ac:dyDescent="0.25">
      <c r="A2705" s="74">
        <v>2687</v>
      </c>
      <c r="B2705" s="74" t="s">
        <v>2267</v>
      </c>
      <c r="C2705" s="43">
        <v>103952</v>
      </c>
      <c r="D2705" s="529"/>
      <c r="E2705" s="60"/>
      <c r="F2705" s="43" t="s">
        <v>6613</v>
      </c>
      <c r="G2705" s="87">
        <v>42906</v>
      </c>
      <c r="H2705" s="55">
        <v>42906</v>
      </c>
      <c r="I2705" s="68">
        <v>217.32</v>
      </c>
      <c r="J2705" s="204">
        <v>260.77999999999997</v>
      </c>
      <c r="K2705" s="98"/>
      <c r="L2705" s="43" t="s">
        <v>47</v>
      </c>
      <c r="M2705" s="59">
        <v>42931</v>
      </c>
      <c r="N2705" s="44">
        <v>42968</v>
      </c>
      <c r="O2705" s="313" t="s">
        <v>6614</v>
      </c>
      <c r="P2705" s="43"/>
      <c r="Q2705" s="49"/>
      <c r="R2705" s="49"/>
      <c r="S2705" s="43"/>
      <c r="T2705" s="43" t="s">
        <v>1</v>
      </c>
    </row>
    <row r="2706" spans="1:21" ht="45" hidden="1" customHeight="1" x14ac:dyDescent="0.25">
      <c r="A2706" s="74">
        <v>2688</v>
      </c>
      <c r="B2706" s="74" t="s">
        <v>6627</v>
      </c>
      <c r="C2706" s="43" t="s">
        <v>6616</v>
      </c>
      <c r="D2706" s="529"/>
      <c r="E2706" s="60"/>
      <c r="F2706" s="43" t="s">
        <v>6617</v>
      </c>
      <c r="G2706" s="87">
        <v>42900</v>
      </c>
      <c r="H2706" s="55">
        <v>42900</v>
      </c>
      <c r="I2706" s="68">
        <v>885</v>
      </c>
      <c r="J2706" s="204">
        <v>1062</v>
      </c>
      <c r="K2706" s="98"/>
      <c r="L2706" s="43" t="s">
        <v>601</v>
      </c>
      <c r="M2706" s="59">
        <v>42917</v>
      </c>
      <c r="N2706" s="44">
        <v>42920</v>
      </c>
      <c r="O2706" s="313" t="s">
        <v>6618</v>
      </c>
      <c r="P2706" s="43"/>
      <c r="Q2706" s="49"/>
      <c r="R2706" s="49"/>
      <c r="S2706" s="43"/>
      <c r="T2706" s="43"/>
    </row>
    <row r="2707" spans="1:21" ht="15" hidden="1" customHeight="1" x14ac:dyDescent="0.25">
      <c r="A2707" s="74">
        <v>2689</v>
      </c>
      <c r="B2707" s="74" t="s">
        <v>6619</v>
      </c>
      <c r="C2707" s="529" t="s">
        <v>6620</v>
      </c>
      <c r="D2707" s="529"/>
      <c r="E2707" s="60"/>
      <c r="F2707" s="43" t="s">
        <v>6621</v>
      </c>
      <c r="G2707" s="87">
        <v>42825</v>
      </c>
      <c r="H2707" s="55">
        <v>42825</v>
      </c>
      <c r="I2707" s="137">
        <f t="shared" ref="I2707:I2712" si="14">0.910771*J2707</f>
        <v>3005.5443</v>
      </c>
      <c r="J2707" s="381">
        <v>3300</v>
      </c>
      <c r="K2707" s="98"/>
      <c r="L2707" s="43" t="s">
        <v>727</v>
      </c>
      <c r="M2707" s="59" t="s">
        <v>25</v>
      </c>
      <c r="N2707" s="44">
        <v>42913</v>
      </c>
      <c r="O2707" s="313" t="s">
        <v>6622</v>
      </c>
      <c r="P2707" s="43"/>
      <c r="Q2707" s="49"/>
      <c r="R2707" s="49"/>
      <c r="S2707" s="43"/>
      <c r="T2707" s="43"/>
      <c r="U2707" s="66" t="s">
        <v>1</v>
      </c>
    </row>
    <row r="2708" spans="1:21" ht="15" hidden="1" customHeight="1" x14ac:dyDescent="0.25">
      <c r="A2708" s="74">
        <v>2690</v>
      </c>
      <c r="B2708" s="74" t="s">
        <v>6619</v>
      </c>
      <c r="C2708" s="529" t="s">
        <v>6623</v>
      </c>
      <c r="D2708" s="529"/>
      <c r="E2708" s="60"/>
      <c r="F2708" s="43" t="s">
        <v>6624</v>
      </c>
      <c r="G2708" s="87">
        <v>42825</v>
      </c>
      <c r="H2708" s="55">
        <v>42825</v>
      </c>
      <c r="I2708" s="137">
        <f t="shared" si="14"/>
        <v>728.61680000000001</v>
      </c>
      <c r="J2708" s="381">
        <v>800</v>
      </c>
      <c r="K2708" s="98"/>
      <c r="L2708" s="43" t="s">
        <v>727</v>
      </c>
      <c r="M2708" s="59" t="s">
        <v>25</v>
      </c>
      <c r="N2708" s="44">
        <v>42913</v>
      </c>
      <c r="O2708" s="313" t="s">
        <v>6625</v>
      </c>
      <c r="P2708" s="43"/>
      <c r="Q2708" s="49"/>
      <c r="R2708" s="49"/>
      <c r="S2708" s="43"/>
      <c r="T2708" s="43"/>
      <c r="U2708" s="66" t="s">
        <v>1</v>
      </c>
    </row>
    <row r="2709" spans="1:21" ht="15" hidden="1" customHeight="1" x14ac:dyDescent="0.25">
      <c r="A2709" s="74">
        <v>2691</v>
      </c>
      <c r="B2709" s="74" t="s">
        <v>6619</v>
      </c>
      <c r="C2709" s="529" t="s">
        <v>6626</v>
      </c>
      <c r="D2709" s="529"/>
      <c r="E2709" s="60"/>
      <c r="F2709" s="43" t="s">
        <v>6628</v>
      </c>
      <c r="G2709" s="87">
        <v>42825</v>
      </c>
      <c r="H2709" s="55">
        <v>42825</v>
      </c>
      <c r="I2709" s="137">
        <f t="shared" si="14"/>
        <v>2094.7732999999998</v>
      </c>
      <c r="J2709" s="381">
        <v>2300</v>
      </c>
      <c r="K2709" s="98"/>
      <c r="L2709" s="43" t="s">
        <v>727</v>
      </c>
      <c r="M2709" s="59" t="s">
        <v>25</v>
      </c>
      <c r="N2709" s="44">
        <v>42913</v>
      </c>
      <c r="O2709" s="313" t="s">
        <v>6629</v>
      </c>
      <c r="P2709" s="43"/>
      <c r="Q2709" s="49"/>
      <c r="R2709" s="49"/>
      <c r="S2709" s="43"/>
      <c r="T2709" s="43"/>
      <c r="U2709" s="66" t="s">
        <v>1</v>
      </c>
    </row>
    <row r="2710" spans="1:21" ht="15" hidden="1" customHeight="1" x14ac:dyDescent="0.25">
      <c r="A2710" s="74">
        <v>2692</v>
      </c>
      <c r="B2710" s="74" t="s">
        <v>6619</v>
      </c>
      <c r="C2710" s="529" t="s">
        <v>6630</v>
      </c>
      <c r="D2710" s="529"/>
      <c r="E2710" s="60"/>
      <c r="F2710" s="43" t="s">
        <v>6635</v>
      </c>
      <c r="G2710" s="87">
        <v>42825</v>
      </c>
      <c r="H2710" s="55">
        <v>42825</v>
      </c>
      <c r="I2710" s="137">
        <f t="shared" si="14"/>
        <v>819.69389999999999</v>
      </c>
      <c r="J2710" s="381">
        <v>900</v>
      </c>
      <c r="K2710" s="98"/>
      <c r="L2710" s="43" t="s">
        <v>727</v>
      </c>
      <c r="M2710" s="59" t="s">
        <v>25</v>
      </c>
      <c r="N2710" s="44">
        <v>42913</v>
      </c>
      <c r="O2710" s="313" t="s">
        <v>6632</v>
      </c>
      <c r="P2710" s="43"/>
      <c r="Q2710" s="49"/>
      <c r="R2710" s="49"/>
      <c r="S2710" s="43"/>
      <c r="T2710" s="43"/>
      <c r="U2710" s="66" t="s">
        <v>1</v>
      </c>
    </row>
    <row r="2711" spans="1:21" ht="15" hidden="1" customHeight="1" x14ac:dyDescent="0.25">
      <c r="A2711" s="74">
        <v>2693</v>
      </c>
      <c r="B2711" s="74" t="s">
        <v>6619</v>
      </c>
      <c r="C2711" s="529" t="s">
        <v>6633</v>
      </c>
      <c r="D2711" s="529"/>
      <c r="E2711" s="60"/>
      <c r="F2711" s="43" t="s">
        <v>6631</v>
      </c>
      <c r="G2711" s="87">
        <v>42825</v>
      </c>
      <c r="H2711" s="55">
        <v>42825</v>
      </c>
      <c r="I2711" s="137">
        <f t="shared" si="14"/>
        <v>1639.3878</v>
      </c>
      <c r="J2711" s="381">
        <v>1800</v>
      </c>
      <c r="K2711" s="98"/>
      <c r="L2711" s="43" t="s">
        <v>727</v>
      </c>
      <c r="M2711" s="59" t="s">
        <v>25</v>
      </c>
      <c r="N2711" s="44">
        <v>42913</v>
      </c>
      <c r="O2711" s="313" t="s">
        <v>6634</v>
      </c>
      <c r="P2711" s="43"/>
      <c r="Q2711" s="49"/>
      <c r="R2711" s="49"/>
      <c r="S2711" s="43"/>
      <c r="T2711" s="43"/>
      <c r="U2711" s="66" t="s">
        <v>1</v>
      </c>
    </row>
    <row r="2712" spans="1:21" ht="30" hidden="1" customHeight="1" x14ac:dyDescent="0.25">
      <c r="A2712" s="74">
        <v>2694</v>
      </c>
      <c r="B2712" s="74" t="s">
        <v>6619</v>
      </c>
      <c r="C2712" s="529" t="s">
        <v>6636</v>
      </c>
      <c r="D2712" s="529"/>
      <c r="E2712" s="60"/>
      <c r="F2712" s="43" t="s">
        <v>6637</v>
      </c>
      <c r="G2712" s="87">
        <v>42825</v>
      </c>
      <c r="H2712" s="55">
        <v>42825</v>
      </c>
      <c r="I2712" s="137">
        <f t="shared" si="14"/>
        <v>3278.7755999999999</v>
      </c>
      <c r="J2712" s="381">
        <v>3600</v>
      </c>
      <c r="K2712" s="98"/>
      <c r="L2712" s="43" t="s">
        <v>727</v>
      </c>
      <c r="M2712" s="59" t="s">
        <v>25</v>
      </c>
      <c r="N2712" s="44">
        <v>42913</v>
      </c>
      <c r="O2712" s="313" t="s">
        <v>6638</v>
      </c>
      <c r="P2712" s="43"/>
      <c r="Q2712" s="49"/>
      <c r="R2712" s="49"/>
      <c r="S2712" s="43"/>
      <c r="T2712" s="43"/>
      <c r="U2712" s="66" t="s">
        <v>1</v>
      </c>
    </row>
    <row r="2713" spans="1:21" ht="30" hidden="1" customHeight="1" x14ac:dyDescent="0.25">
      <c r="A2713" s="74">
        <v>2695</v>
      </c>
      <c r="B2713" s="74" t="s">
        <v>5252</v>
      </c>
      <c r="C2713" s="529" t="s">
        <v>6639</v>
      </c>
      <c r="D2713" s="529"/>
      <c r="E2713" s="60"/>
      <c r="F2713" s="43" t="s">
        <v>6640</v>
      </c>
      <c r="G2713" s="87">
        <v>42794</v>
      </c>
      <c r="H2713" s="55">
        <v>42794</v>
      </c>
      <c r="I2713" s="137">
        <f>0.941371 *J2713</f>
        <v>26414.87026</v>
      </c>
      <c r="J2713" s="381">
        <v>28060</v>
      </c>
      <c r="K2713" s="98"/>
      <c r="L2713" s="43" t="s">
        <v>727</v>
      </c>
      <c r="M2713" s="59">
        <v>42901</v>
      </c>
      <c r="N2713" s="44">
        <v>42912</v>
      </c>
      <c r="O2713" s="313" t="s">
        <v>6641</v>
      </c>
      <c r="P2713" s="43"/>
      <c r="Q2713" s="49"/>
      <c r="R2713" s="49"/>
      <c r="S2713" s="43"/>
      <c r="T2713" s="43"/>
      <c r="U2713" s="66" t="s">
        <v>1</v>
      </c>
    </row>
    <row r="2714" spans="1:21" ht="30" hidden="1" customHeight="1" x14ac:dyDescent="0.25">
      <c r="A2714" s="74">
        <v>2696</v>
      </c>
      <c r="B2714" s="74" t="s">
        <v>2347</v>
      </c>
      <c r="C2714" s="529" t="s">
        <v>6642</v>
      </c>
      <c r="D2714" s="529" t="s">
        <v>6541</v>
      </c>
      <c r="E2714" s="60"/>
      <c r="F2714" s="43" t="s">
        <v>6969</v>
      </c>
      <c r="G2714" s="87">
        <v>42902</v>
      </c>
      <c r="H2714" s="55">
        <v>42902</v>
      </c>
      <c r="I2714" s="68">
        <v>282.44</v>
      </c>
      <c r="J2714" s="204">
        <v>338.93</v>
      </c>
      <c r="K2714" s="98"/>
      <c r="L2714" s="43" t="s">
        <v>28</v>
      </c>
      <c r="M2714" s="59">
        <v>42962</v>
      </c>
      <c r="N2714" s="44">
        <v>42985</v>
      </c>
      <c r="O2714" s="313" t="s">
        <v>6643</v>
      </c>
      <c r="P2714" s="43"/>
      <c r="Q2714" s="49"/>
      <c r="R2714" s="49"/>
      <c r="S2714" s="43"/>
      <c r="T2714" s="43" t="s">
        <v>1</v>
      </c>
    </row>
    <row r="2715" spans="1:21" ht="30" hidden="1" customHeight="1" x14ac:dyDescent="0.25">
      <c r="A2715" s="74">
        <v>2697</v>
      </c>
      <c r="B2715" s="74" t="s">
        <v>6645</v>
      </c>
      <c r="C2715" s="529" t="s">
        <v>4496</v>
      </c>
      <c r="D2715" s="529"/>
      <c r="E2715" s="60"/>
      <c r="F2715" s="43" t="s">
        <v>6646</v>
      </c>
      <c r="G2715" s="87">
        <v>42907</v>
      </c>
      <c r="H2715" s="55">
        <v>42907</v>
      </c>
      <c r="I2715" s="68">
        <v>5084</v>
      </c>
      <c r="J2715" s="204">
        <v>5084</v>
      </c>
      <c r="K2715" s="98"/>
      <c r="L2715" s="43" t="s">
        <v>47</v>
      </c>
      <c r="M2715" s="59" t="s">
        <v>25</v>
      </c>
      <c r="N2715" s="55">
        <v>42936</v>
      </c>
      <c r="O2715" s="227"/>
      <c r="P2715" s="43"/>
      <c r="Q2715" s="49"/>
      <c r="R2715" s="49"/>
      <c r="S2715" s="43"/>
      <c r="T2715" s="43" t="s">
        <v>1</v>
      </c>
    </row>
    <row r="2716" spans="1:21" ht="75" hidden="1" customHeight="1" x14ac:dyDescent="0.25">
      <c r="A2716" s="74">
        <v>2698</v>
      </c>
      <c r="B2716" s="74" t="s">
        <v>262</v>
      </c>
      <c r="C2716" s="529" t="s">
        <v>6651</v>
      </c>
      <c r="D2716" s="529"/>
      <c r="E2716" s="60"/>
      <c r="F2716" s="43" t="s">
        <v>6652</v>
      </c>
      <c r="G2716" s="87">
        <v>42914</v>
      </c>
      <c r="H2716" s="55">
        <v>42914</v>
      </c>
      <c r="I2716" s="68">
        <v>16209.72</v>
      </c>
      <c r="J2716" s="204">
        <v>16209.72</v>
      </c>
      <c r="K2716" s="98">
        <v>2672.87</v>
      </c>
      <c r="L2716" s="43" t="s">
        <v>727</v>
      </c>
      <c r="M2716" s="59">
        <v>42947</v>
      </c>
      <c r="N2716" s="44">
        <v>42970</v>
      </c>
      <c r="O2716" s="313" t="s">
        <v>6653</v>
      </c>
      <c r="P2716" s="49"/>
      <c r="Q2716" s="49"/>
      <c r="R2716" s="49"/>
      <c r="S2716" s="43"/>
      <c r="T2716" s="43"/>
    </row>
    <row r="2717" spans="1:21" ht="30" hidden="1" customHeight="1" x14ac:dyDescent="0.25">
      <c r="A2717" s="74">
        <v>2699</v>
      </c>
      <c r="B2717" s="74" t="s">
        <v>2347</v>
      </c>
      <c r="C2717" s="529" t="s">
        <v>6661</v>
      </c>
      <c r="D2717" s="529" t="s">
        <v>6662</v>
      </c>
      <c r="E2717" s="60"/>
      <c r="F2717" s="43" t="s">
        <v>6970</v>
      </c>
      <c r="G2717" s="87">
        <v>42906</v>
      </c>
      <c r="H2717" s="55">
        <v>42906</v>
      </c>
      <c r="I2717" s="68">
        <v>207.08</v>
      </c>
      <c r="J2717" s="204">
        <v>248.5</v>
      </c>
      <c r="K2717" s="98"/>
      <c r="L2717" s="43" t="s">
        <v>28</v>
      </c>
      <c r="M2717" s="59">
        <v>42962</v>
      </c>
      <c r="N2717" s="44">
        <v>42985</v>
      </c>
      <c r="O2717" s="313" t="s">
        <v>6663</v>
      </c>
      <c r="P2717" s="43"/>
      <c r="Q2717" s="49"/>
      <c r="R2717" s="49"/>
      <c r="S2717" s="43"/>
      <c r="T2717" s="43" t="s">
        <v>1</v>
      </c>
    </row>
    <row r="2718" spans="1:21" ht="30" hidden="1" customHeight="1" x14ac:dyDescent="0.25">
      <c r="A2718" s="74">
        <v>2700</v>
      </c>
      <c r="B2718" s="74" t="s">
        <v>2267</v>
      </c>
      <c r="C2718" s="529" t="s">
        <v>6665</v>
      </c>
      <c r="D2718" s="529"/>
      <c r="E2718" s="60"/>
      <c r="F2718" s="43" t="s">
        <v>6968</v>
      </c>
      <c r="G2718" s="87">
        <v>42909</v>
      </c>
      <c r="H2718" s="55">
        <v>42909</v>
      </c>
      <c r="I2718" s="68">
        <v>222.03</v>
      </c>
      <c r="J2718" s="204">
        <v>266.44</v>
      </c>
      <c r="K2718" s="98"/>
      <c r="L2718" s="43" t="s">
        <v>28</v>
      </c>
      <c r="M2718" s="59">
        <v>42947</v>
      </c>
      <c r="N2718" s="44">
        <v>42985</v>
      </c>
      <c r="O2718" s="313" t="s">
        <v>6666</v>
      </c>
      <c r="P2718" s="43"/>
      <c r="Q2718" s="49"/>
      <c r="R2718" s="49"/>
      <c r="S2718" s="43"/>
      <c r="T2718" s="43" t="s">
        <v>1</v>
      </c>
    </row>
    <row r="2719" spans="1:21" ht="90" hidden="1" customHeight="1" x14ac:dyDescent="0.25">
      <c r="A2719" s="74">
        <v>2701</v>
      </c>
      <c r="B2719" s="74" t="s">
        <v>84</v>
      </c>
      <c r="C2719" s="529" t="s">
        <v>6667</v>
      </c>
      <c r="D2719" s="529"/>
      <c r="E2719" s="60"/>
      <c r="F2719" s="414" t="s">
        <v>6668</v>
      </c>
      <c r="G2719" s="87">
        <v>42908</v>
      </c>
      <c r="H2719" s="55">
        <v>42908</v>
      </c>
      <c r="I2719" s="137">
        <f>1.18162*J2719</f>
        <v>277.6807</v>
      </c>
      <c r="J2719" s="208">
        <v>235</v>
      </c>
      <c r="K2719" s="98"/>
      <c r="L2719" s="43" t="s">
        <v>47</v>
      </c>
      <c r="M2719" s="59">
        <v>42931</v>
      </c>
      <c r="N2719" s="44">
        <v>42953</v>
      </c>
      <c r="O2719" s="313" t="s">
        <v>6669</v>
      </c>
      <c r="P2719" s="43"/>
      <c r="Q2719" s="49"/>
      <c r="R2719" s="49"/>
      <c r="S2719" s="43"/>
      <c r="T2719" s="43" t="s">
        <v>1</v>
      </c>
    </row>
    <row r="2720" spans="1:21" ht="60" hidden="1" customHeight="1" x14ac:dyDescent="0.25">
      <c r="A2720" s="74">
        <v>2702</v>
      </c>
      <c r="B2720" s="74" t="s">
        <v>84</v>
      </c>
      <c r="C2720" s="529" t="s">
        <v>6670</v>
      </c>
      <c r="D2720" s="529"/>
      <c r="E2720" s="60"/>
      <c r="F2720" s="414" t="s">
        <v>6671</v>
      </c>
      <c r="G2720" s="87">
        <v>42912</v>
      </c>
      <c r="H2720" s="55">
        <v>42912</v>
      </c>
      <c r="I2720" s="137">
        <f>1.18162*J2720</f>
        <v>378.11839999999995</v>
      </c>
      <c r="J2720" s="208">
        <v>320</v>
      </c>
      <c r="K2720" s="98"/>
      <c r="L2720" s="43" t="s">
        <v>47</v>
      </c>
      <c r="M2720" s="59">
        <v>42931</v>
      </c>
      <c r="N2720" s="44">
        <v>42953</v>
      </c>
      <c r="O2720" s="313" t="s">
        <v>6672</v>
      </c>
      <c r="P2720" s="43"/>
      <c r="Q2720" s="49"/>
      <c r="R2720" s="49"/>
      <c r="S2720" s="43"/>
      <c r="T2720" s="43" t="s">
        <v>1</v>
      </c>
    </row>
    <row r="2721" spans="1:21" ht="30" hidden="1" customHeight="1" x14ac:dyDescent="0.25">
      <c r="A2721" s="74">
        <v>2703</v>
      </c>
      <c r="B2721" s="74" t="s">
        <v>5584</v>
      </c>
      <c r="C2721" s="529" t="s">
        <v>6673</v>
      </c>
      <c r="D2721" s="529"/>
      <c r="E2721" s="60"/>
      <c r="F2721" s="43" t="s">
        <v>6674</v>
      </c>
      <c r="G2721" s="87">
        <v>42916</v>
      </c>
      <c r="H2721" s="55">
        <v>42916</v>
      </c>
      <c r="I2721" s="68">
        <v>9780</v>
      </c>
      <c r="J2721" s="204">
        <v>9780</v>
      </c>
      <c r="K2721" s="98"/>
      <c r="L2721" s="43" t="s">
        <v>727</v>
      </c>
      <c r="M2721" s="59">
        <v>42947</v>
      </c>
      <c r="N2721" s="44">
        <v>42957</v>
      </c>
      <c r="O2721" s="313" t="s">
        <v>6675</v>
      </c>
      <c r="P2721" s="43"/>
      <c r="Q2721" s="49"/>
      <c r="R2721" s="49"/>
      <c r="S2721" s="43"/>
      <c r="T2721" s="43"/>
      <c r="U2721" s="552" t="s">
        <v>1</v>
      </c>
    </row>
    <row r="2722" spans="1:21" ht="30" hidden="1" customHeight="1" x14ac:dyDescent="0.25">
      <c r="A2722" s="74">
        <v>2704</v>
      </c>
      <c r="B2722" s="74" t="s">
        <v>1501</v>
      </c>
      <c r="C2722" s="43" t="s">
        <v>6676</v>
      </c>
      <c r="D2722" s="529"/>
      <c r="E2722" s="60"/>
      <c r="F2722" s="43" t="s">
        <v>6677</v>
      </c>
      <c r="G2722" s="87">
        <v>42917</v>
      </c>
      <c r="H2722" s="55">
        <v>42917</v>
      </c>
      <c r="I2722" s="68">
        <v>437.23</v>
      </c>
      <c r="J2722" s="204">
        <v>507.68</v>
      </c>
      <c r="K2722" s="98"/>
      <c r="L2722" s="43" t="s">
        <v>5323</v>
      </c>
      <c r="M2722" s="59">
        <v>42926</v>
      </c>
      <c r="N2722" s="44">
        <v>42927</v>
      </c>
      <c r="O2722" s="313" t="s">
        <v>6678</v>
      </c>
      <c r="P2722" s="43"/>
      <c r="Q2722" s="49"/>
      <c r="R2722" s="49"/>
      <c r="S2722" s="43"/>
      <c r="T2722" s="43"/>
    </row>
    <row r="2723" spans="1:21" ht="15" hidden="1" customHeight="1" x14ac:dyDescent="0.25">
      <c r="A2723" s="74">
        <v>2705</v>
      </c>
      <c r="B2723" s="74" t="s">
        <v>6679</v>
      </c>
      <c r="C2723" s="43" t="s">
        <v>6680</v>
      </c>
      <c r="D2723" s="529"/>
      <c r="E2723" s="60"/>
      <c r="F2723" s="43" t="s">
        <v>6681</v>
      </c>
      <c r="G2723" s="87">
        <v>42912</v>
      </c>
      <c r="H2723" s="55">
        <v>42912</v>
      </c>
      <c r="I2723" s="68">
        <v>300</v>
      </c>
      <c r="J2723" s="204">
        <v>360</v>
      </c>
      <c r="K2723" s="98"/>
      <c r="L2723" s="43" t="s">
        <v>47</v>
      </c>
      <c r="M2723" s="59">
        <v>42947</v>
      </c>
      <c r="N2723" s="44">
        <v>42953</v>
      </c>
      <c r="O2723" s="313" t="s">
        <v>6682</v>
      </c>
      <c r="P2723" s="43"/>
      <c r="Q2723" s="49"/>
      <c r="R2723" s="49"/>
      <c r="S2723" s="43"/>
      <c r="T2723" s="43" t="s">
        <v>1</v>
      </c>
    </row>
    <row r="2724" spans="1:21" ht="60" hidden="1" customHeight="1" x14ac:dyDescent="0.25">
      <c r="A2724" s="74">
        <v>2706</v>
      </c>
      <c r="B2724" s="74" t="s">
        <v>84</v>
      </c>
      <c r="C2724" s="43">
        <v>153248</v>
      </c>
      <c r="D2724" s="529"/>
      <c r="E2724" s="60"/>
      <c r="F2724" s="414" t="s">
        <v>6683</v>
      </c>
      <c r="G2724" s="87">
        <v>42914</v>
      </c>
      <c r="H2724" s="55">
        <v>42914</v>
      </c>
      <c r="I2724" s="137">
        <f>1.18162*J2724</f>
        <v>395.84269999999998</v>
      </c>
      <c r="J2724" s="208">
        <v>335</v>
      </c>
      <c r="K2724" s="98"/>
      <c r="L2724" s="43" t="s">
        <v>47</v>
      </c>
      <c r="M2724" s="59">
        <v>42947</v>
      </c>
      <c r="N2724" s="44">
        <v>42953</v>
      </c>
      <c r="O2724" s="313" t="s">
        <v>6684</v>
      </c>
      <c r="P2724" s="43"/>
      <c r="Q2724" s="49"/>
      <c r="R2724" s="49"/>
      <c r="S2724" s="43"/>
      <c r="T2724" s="43" t="s">
        <v>1</v>
      </c>
    </row>
    <row r="2725" spans="1:21" ht="15" hidden="1" customHeight="1" x14ac:dyDescent="0.25">
      <c r="A2725" s="74">
        <v>2707</v>
      </c>
      <c r="B2725" s="74" t="s">
        <v>67</v>
      </c>
      <c r="C2725" s="43">
        <v>7000168860</v>
      </c>
      <c r="D2725" s="529" t="s">
        <v>6602</v>
      </c>
      <c r="E2725" s="60"/>
      <c r="F2725" s="43" t="s">
        <v>6603</v>
      </c>
      <c r="G2725" s="87">
        <v>42914</v>
      </c>
      <c r="H2725" s="55">
        <v>42914</v>
      </c>
      <c r="I2725" s="68">
        <v>71.69</v>
      </c>
      <c r="J2725" s="204">
        <v>86.03</v>
      </c>
      <c r="K2725" s="98"/>
      <c r="L2725" s="43" t="s">
        <v>28</v>
      </c>
      <c r="M2725" s="59">
        <v>42978</v>
      </c>
      <c r="N2725" s="44">
        <v>42985</v>
      </c>
      <c r="O2725" s="313" t="s">
        <v>6686</v>
      </c>
      <c r="P2725" s="43"/>
      <c r="Q2725" s="49"/>
      <c r="R2725" s="49"/>
      <c r="S2725" s="43"/>
      <c r="T2725" s="43" t="s">
        <v>1</v>
      </c>
    </row>
    <row r="2726" spans="1:21" ht="15" hidden="1" customHeight="1" x14ac:dyDescent="0.25">
      <c r="A2726" s="465">
        <v>2708</v>
      </c>
      <c r="B2726" s="465" t="s">
        <v>1564</v>
      </c>
      <c r="C2726" s="455">
        <v>2017</v>
      </c>
      <c r="D2726" s="558"/>
      <c r="E2726" s="456"/>
      <c r="F2726" s="455" t="s">
        <v>6688</v>
      </c>
      <c r="G2726" s="482"/>
      <c r="H2726" s="457"/>
      <c r="I2726" s="487">
        <v>400</v>
      </c>
      <c r="J2726" s="488">
        <v>400</v>
      </c>
      <c r="K2726" s="576"/>
      <c r="L2726" s="455" t="s">
        <v>47</v>
      </c>
      <c r="M2726" s="458"/>
      <c r="N2726" s="687">
        <v>42916</v>
      </c>
      <c r="O2726" s="685"/>
      <c r="P2726" s="455"/>
      <c r="Q2726" s="629"/>
      <c r="R2726" s="629"/>
      <c r="S2726" s="455"/>
      <c r="T2726" s="455" t="s">
        <v>1</v>
      </c>
    </row>
    <row r="2727" spans="1:21" ht="30" hidden="1" customHeight="1" x14ac:dyDescent="0.25">
      <c r="A2727" s="74">
        <v>2709</v>
      </c>
      <c r="B2727" s="74" t="s">
        <v>6486</v>
      </c>
      <c r="C2727" s="43">
        <v>5085</v>
      </c>
      <c r="D2727" s="529" t="s">
        <v>6689</v>
      </c>
      <c r="E2727" s="60"/>
      <c r="F2727" s="43" t="s">
        <v>6690</v>
      </c>
      <c r="G2727" s="87">
        <v>42914</v>
      </c>
      <c r="H2727" s="55">
        <v>42914</v>
      </c>
      <c r="I2727" s="68">
        <v>32.97</v>
      </c>
      <c r="J2727" s="204">
        <v>39.56</v>
      </c>
      <c r="K2727" s="98"/>
      <c r="L2727" s="43" t="s">
        <v>727</v>
      </c>
      <c r="M2727" s="59">
        <v>42947</v>
      </c>
      <c r="N2727" s="55">
        <v>42947</v>
      </c>
      <c r="O2727" s="313" t="s">
        <v>6691</v>
      </c>
      <c r="P2727" s="49"/>
      <c r="Q2727" s="49"/>
      <c r="R2727" s="49"/>
      <c r="S2727" s="43"/>
      <c r="T2727" s="43"/>
    </row>
    <row r="2728" spans="1:21" ht="15" hidden="1" customHeight="1" x14ac:dyDescent="0.25">
      <c r="A2728" s="74">
        <v>2710</v>
      </c>
      <c r="B2728" s="74" t="s">
        <v>448</v>
      </c>
      <c r="C2728" s="43">
        <v>56782982</v>
      </c>
      <c r="D2728" s="529"/>
      <c r="E2728" s="60"/>
      <c r="F2728" s="43" t="s">
        <v>6692</v>
      </c>
      <c r="G2728" s="87">
        <v>42908</v>
      </c>
      <c r="H2728" s="55">
        <v>42908</v>
      </c>
      <c r="I2728" s="68">
        <v>760.15</v>
      </c>
      <c r="J2728" s="204">
        <v>889.11</v>
      </c>
      <c r="K2728" s="98"/>
      <c r="L2728" s="43" t="s">
        <v>5323</v>
      </c>
      <c r="M2728" s="59">
        <v>42917</v>
      </c>
      <c r="N2728" s="44">
        <v>42922</v>
      </c>
      <c r="O2728" s="313" t="s">
        <v>6693</v>
      </c>
      <c r="P2728" s="43"/>
      <c r="Q2728" s="49"/>
      <c r="R2728" s="49"/>
      <c r="S2728" s="43"/>
      <c r="T2728" s="43"/>
    </row>
    <row r="2729" spans="1:21" ht="30" hidden="1" customHeight="1" x14ac:dyDescent="0.25">
      <c r="A2729" s="74">
        <v>2711</v>
      </c>
      <c r="B2729" s="74" t="s">
        <v>2490</v>
      </c>
      <c r="C2729" s="43" t="s">
        <v>6694</v>
      </c>
      <c r="D2729" s="529"/>
      <c r="E2729" s="60"/>
      <c r="F2729" s="43" t="s">
        <v>6704</v>
      </c>
      <c r="G2729" s="87">
        <v>42919</v>
      </c>
      <c r="H2729" s="55">
        <v>42919</v>
      </c>
      <c r="I2729" s="68">
        <v>4257</v>
      </c>
      <c r="J2729" s="204">
        <v>4257</v>
      </c>
      <c r="K2729" s="98"/>
      <c r="L2729" s="43" t="s">
        <v>727</v>
      </c>
      <c r="M2729" s="59">
        <v>42931</v>
      </c>
      <c r="N2729" s="44">
        <v>42919</v>
      </c>
      <c r="O2729" s="313" t="s">
        <v>6695</v>
      </c>
      <c r="P2729" s="49"/>
      <c r="Q2729" s="49"/>
      <c r="R2729" s="49"/>
      <c r="S2729" s="43"/>
      <c r="T2729" s="43"/>
    </row>
    <row r="2730" spans="1:21" ht="15" hidden="1" customHeight="1" x14ac:dyDescent="0.25">
      <c r="A2730" s="74">
        <v>2712</v>
      </c>
      <c r="B2730" s="74" t="s">
        <v>39</v>
      </c>
      <c r="C2730" s="43" t="s">
        <v>6696</v>
      </c>
      <c r="D2730" s="529"/>
      <c r="E2730" s="60"/>
      <c r="F2730" s="43" t="s">
        <v>1715</v>
      </c>
      <c r="G2730" s="87">
        <v>42916</v>
      </c>
      <c r="H2730" s="55">
        <v>42916</v>
      </c>
      <c r="I2730" s="68">
        <v>505.44</v>
      </c>
      <c r="J2730" s="204">
        <v>606.5</v>
      </c>
      <c r="K2730" s="98"/>
      <c r="L2730" s="43" t="s">
        <v>5323</v>
      </c>
      <c r="M2730" s="59">
        <v>42926</v>
      </c>
      <c r="N2730" s="44">
        <v>42926</v>
      </c>
      <c r="O2730" s="313" t="s">
        <v>6697</v>
      </c>
      <c r="P2730" s="43"/>
      <c r="Q2730" s="49"/>
      <c r="R2730" s="49"/>
      <c r="S2730" s="43"/>
      <c r="T2730" s="43"/>
    </row>
    <row r="2731" spans="1:21" ht="30" hidden="1" customHeight="1" x14ac:dyDescent="0.25">
      <c r="A2731" s="74">
        <v>2713</v>
      </c>
      <c r="B2731" s="74" t="s">
        <v>5390</v>
      </c>
      <c r="C2731" s="43" t="s">
        <v>6698</v>
      </c>
      <c r="D2731" s="529"/>
      <c r="E2731" s="60"/>
      <c r="F2731" s="43" t="s">
        <v>6699</v>
      </c>
      <c r="G2731" s="87">
        <v>42898</v>
      </c>
      <c r="H2731" s="55">
        <v>42898</v>
      </c>
      <c r="I2731" s="68">
        <v>379.47</v>
      </c>
      <c r="J2731" s="204">
        <v>455.36</v>
      </c>
      <c r="K2731" s="98"/>
      <c r="L2731" s="43" t="s">
        <v>727</v>
      </c>
      <c r="M2731" s="59">
        <v>42947</v>
      </c>
      <c r="N2731" s="55">
        <v>42947</v>
      </c>
      <c r="O2731" s="313" t="s">
        <v>6700</v>
      </c>
      <c r="P2731" s="49">
        <v>455.36</v>
      </c>
      <c r="Q2731" s="49"/>
      <c r="R2731" s="49"/>
      <c r="S2731" s="43"/>
      <c r="T2731" s="43"/>
    </row>
    <row r="2732" spans="1:21" ht="15" hidden="1" customHeight="1" x14ac:dyDescent="0.25">
      <c r="A2732" s="74">
        <v>2714</v>
      </c>
      <c r="B2732" s="74" t="s">
        <v>441</v>
      </c>
      <c r="C2732" s="43">
        <v>11615</v>
      </c>
      <c r="D2732" s="529"/>
      <c r="E2732" s="60"/>
      <c r="F2732" s="43" t="s">
        <v>6701</v>
      </c>
      <c r="G2732" s="87">
        <v>42901</v>
      </c>
      <c r="H2732" s="55">
        <v>42901</v>
      </c>
      <c r="I2732" s="68">
        <v>460.21</v>
      </c>
      <c r="J2732" s="204">
        <v>552.25</v>
      </c>
      <c r="K2732" s="98"/>
      <c r="L2732" s="43" t="s">
        <v>727</v>
      </c>
      <c r="M2732" s="59" t="s">
        <v>25</v>
      </c>
      <c r="N2732" s="55">
        <v>42947</v>
      </c>
      <c r="O2732" s="313" t="s">
        <v>6702</v>
      </c>
      <c r="P2732" s="49">
        <v>552.25</v>
      </c>
      <c r="Q2732" s="49"/>
      <c r="R2732" s="49"/>
      <c r="S2732" s="43"/>
      <c r="T2732" s="43"/>
    </row>
    <row r="2733" spans="1:21" ht="30" hidden="1" customHeight="1" x14ac:dyDescent="0.25">
      <c r="A2733" s="74">
        <v>2715</v>
      </c>
      <c r="B2733" s="74" t="s">
        <v>144</v>
      </c>
      <c r="C2733" s="43" t="s">
        <v>7509</v>
      </c>
      <c r="D2733" s="529"/>
      <c r="E2733" s="60"/>
      <c r="F2733" s="43" t="s">
        <v>6705</v>
      </c>
      <c r="G2733" s="87">
        <v>42923</v>
      </c>
      <c r="H2733" s="55">
        <v>42923</v>
      </c>
      <c r="I2733" s="68">
        <v>5160</v>
      </c>
      <c r="J2733" s="204">
        <v>5160</v>
      </c>
      <c r="K2733" s="98"/>
      <c r="L2733" s="43" t="s">
        <v>47</v>
      </c>
      <c r="M2733" s="59" t="s">
        <v>25</v>
      </c>
      <c r="N2733" s="44">
        <v>42921</v>
      </c>
      <c r="O2733" s="313" t="s">
        <v>7511</v>
      </c>
      <c r="P2733" s="49"/>
      <c r="Q2733" s="49"/>
      <c r="R2733" s="49"/>
      <c r="S2733" s="43"/>
      <c r="T2733" s="43" t="s">
        <v>1</v>
      </c>
    </row>
    <row r="2734" spans="1:21" ht="30" hidden="1" customHeight="1" x14ac:dyDescent="0.25">
      <c r="A2734" s="74">
        <v>2716</v>
      </c>
      <c r="B2734" s="74" t="s">
        <v>144</v>
      </c>
      <c r="C2734" s="43" t="s">
        <v>7510</v>
      </c>
      <c r="D2734" s="529"/>
      <c r="E2734" s="60"/>
      <c r="F2734" s="43" t="s">
        <v>6706</v>
      </c>
      <c r="G2734" s="87">
        <v>42923</v>
      </c>
      <c r="H2734" s="55">
        <v>42923</v>
      </c>
      <c r="I2734" s="68">
        <v>1960</v>
      </c>
      <c r="J2734" s="204">
        <v>1960</v>
      </c>
      <c r="K2734" s="98"/>
      <c r="L2734" s="43" t="s">
        <v>47</v>
      </c>
      <c r="M2734" s="59" t="s">
        <v>25</v>
      </c>
      <c r="N2734" s="44">
        <v>42921</v>
      </c>
      <c r="O2734" s="313" t="s">
        <v>7512</v>
      </c>
      <c r="P2734" s="49"/>
      <c r="Q2734" s="49"/>
      <c r="R2734" s="49"/>
      <c r="S2734" s="43"/>
      <c r="T2734" s="43" t="s">
        <v>1</v>
      </c>
    </row>
    <row r="2735" spans="1:21" ht="15" hidden="1" customHeight="1" x14ac:dyDescent="0.25">
      <c r="A2735" s="74">
        <v>2717</v>
      </c>
      <c r="B2735" s="74" t="s">
        <v>67</v>
      </c>
      <c r="C2735" s="43">
        <v>7000170606</v>
      </c>
      <c r="D2735" s="529" t="s">
        <v>6707</v>
      </c>
      <c r="E2735" s="60"/>
      <c r="F2735" s="43" t="s">
        <v>6708</v>
      </c>
      <c r="G2735" s="87">
        <v>42919</v>
      </c>
      <c r="H2735" s="55">
        <v>42919</v>
      </c>
      <c r="I2735" s="68">
        <v>285.58</v>
      </c>
      <c r="J2735" s="204">
        <v>342.7</v>
      </c>
      <c r="K2735" s="98"/>
      <c r="L2735" s="43" t="s">
        <v>28</v>
      </c>
      <c r="M2735" s="59">
        <v>42978</v>
      </c>
      <c r="N2735" s="44">
        <v>42985</v>
      </c>
      <c r="O2735" s="313" t="s">
        <v>6709</v>
      </c>
      <c r="P2735" s="49"/>
      <c r="Q2735" s="49"/>
      <c r="R2735" s="49"/>
      <c r="S2735" s="43"/>
      <c r="T2735" s="43" t="s">
        <v>1</v>
      </c>
    </row>
    <row r="2736" spans="1:21" ht="30" hidden="1" customHeight="1" x14ac:dyDescent="0.25">
      <c r="A2736" s="74">
        <v>2718</v>
      </c>
      <c r="B2736" s="74" t="s">
        <v>6333</v>
      </c>
      <c r="C2736" s="43" t="s">
        <v>6710</v>
      </c>
      <c r="D2736" s="529"/>
      <c r="E2736" s="60"/>
      <c r="F2736" s="43" t="s">
        <v>6711</v>
      </c>
      <c r="G2736" s="87">
        <v>42920</v>
      </c>
      <c r="H2736" s="55">
        <v>42920</v>
      </c>
      <c r="I2736" s="137">
        <f>0.910771*J2736</f>
        <v>11202.4833</v>
      </c>
      <c r="J2736" s="381">
        <v>12300</v>
      </c>
      <c r="K2736" s="98"/>
      <c r="L2736" s="43" t="s">
        <v>28</v>
      </c>
      <c r="M2736" s="59">
        <v>42978</v>
      </c>
      <c r="N2736" s="44">
        <v>42989</v>
      </c>
      <c r="O2736" s="313" t="s">
        <v>6712</v>
      </c>
      <c r="P2736" s="49"/>
      <c r="Q2736" s="49"/>
      <c r="R2736" s="49"/>
      <c r="S2736" s="43"/>
      <c r="T2736" s="43"/>
      <c r="U2736" s="66" t="s">
        <v>1</v>
      </c>
    </row>
    <row r="2737" spans="1:21" ht="30" hidden="1" customHeight="1" x14ac:dyDescent="0.25">
      <c r="A2737" s="74">
        <v>2718</v>
      </c>
      <c r="B2737" s="74" t="s">
        <v>6333</v>
      </c>
      <c r="C2737" s="43" t="s">
        <v>6714</v>
      </c>
      <c r="D2737" s="529"/>
      <c r="E2737" s="60"/>
      <c r="F2737" s="43" t="s">
        <v>6715</v>
      </c>
      <c r="G2737" s="87">
        <v>42920</v>
      </c>
      <c r="H2737" s="55">
        <v>42920</v>
      </c>
      <c r="I2737" s="137">
        <f>0.910771*J2737</f>
        <v>6284.3199000000004</v>
      </c>
      <c r="J2737" s="381">
        <v>6900</v>
      </c>
      <c r="K2737" s="98"/>
      <c r="L2737" s="43" t="s">
        <v>28</v>
      </c>
      <c r="M2737" s="59">
        <v>42978</v>
      </c>
      <c r="N2737" s="44">
        <v>42989</v>
      </c>
      <c r="O2737" s="313" t="s">
        <v>6713</v>
      </c>
      <c r="P2737" s="49"/>
      <c r="Q2737" s="49"/>
      <c r="R2737" s="49"/>
      <c r="S2737" s="43"/>
      <c r="T2737" s="43"/>
      <c r="U2737" s="66" t="s">
        <v>1</v>
      </c>
    </row>
    <row r="2738" spans="1:21" ht="15" hidden="1" customHeight="1" x14ac:dyDescent="0.25">
      <c r="A2738" s="74">
        <v>2719</v>
      </c>
      <c r="B2738" s="74" t="s">
        <v>112</v>
      </c>
      <c r="C2738" s="43">
        <v>36</v>
      </c>
      <c r="D2738" s="529"/>
      <c r="E2738" s="60"/>
      <c r="F2738" s="43" t="s">
        <v>6716</v>
      </c>
      <c r="G2738" s="87">
        <v>42919</v>
      </c>
      <c r="H2738" s="55">
        <v>42919</v>
      </c>
      <c r="I2738" s="68">
        <v>2240</v>
      </c>
      <c r="J2738" s="204">
        <v>2240</v>
      </c>
      <c r="K2738" s="98"/>
      <c r="L2738" s="43" t="s">
        <v>47</v>
      </c>
      <c r="M2738" s="59">
        <v>42931</v>
      </c>
      <c r="N2738" s="44">
        <v>42953</v>
      </c>
      <c r="O2738" s="313" t="s">
        <v>6717</v>
      </c>
      <c r="P2738" s="49"/>
      <c r="Q2738" s="49"/>
      <c r="R2738" s="49"/>
      <c r="S2738" s="43"/>
      <c r="T2738" s="43" t="s">
        <v>1</v>
      </c>
    </row>
    <row r="2739" spans="1:21" ht="15" hidden="1" customHeight="1" x14ac:dyDescent="0.25">
      <c r="A2739" s="74">
        <v>2720</v>
      </c>
      <c r="B2739" s="74" t="s">
        <v>500</v>
      </c>
      <c r="C2739" s="43" t="s">
        <v>6718</v>
      </c>
      <c r="D2739" s="529"/>
      <c r="E2739" s="60"/>
      <c r="F2739" s="43" t="s">
        <v>6719</v>
      </c>
      <c r="G2739" s="87">
        <v>42919</v>
      </c>
      <c r="H2739" s="55">
        <v>42919</v>
      </c>
      <c r="I2739" s="68">
        <v>2327</v>
      </c>
      <c r="J2739" s="204">
        <v>2792.4</v>
      </c>
      <c r="K2739" s="98"/>
      <c r="L2739" s="43" t="s">
        <v>727</v>
      </c>
      <c r="M2739" s="59" t="s">
        <v>1241</v>
      </c>
      <c r="N2739" s="44">
        <v>43024</v>
      </c>
      <c r="O2739" s="313" t="s">
        <v>6720</v>
      </c>
      <c r="P2739" s="49"/>
      <c r="Q2739" s="49"/>
      <c r="R2739" s="49"/>
      <c r="S2739" s="43"/>
      <c r="T2739" s="43"/>
    </row>
    <row r="2740" spans="1:21" ht="30" customHeight="1" x14ac:dyDescent="0.25">
      <c r="A2740" s="118">
        <v>2721</v>
      </c>
      <c r="B2740" s="118"/>
      <c r="C2740" s="20"/>
      <c r="D2740" s="560"/>
      <c r="E2740" s="61"/>
      <c r="F2740" s="20"/>
      <c r="G2740" s="480">
        <v>42916</v>
      </c>
      <c r="H2740" s="54">
        <v>42916</v>
      </c>
      <c r="I2740" s="371">
        <v>4250</v>
      </c>
      <c r="J2740" s="209">
        <v>4250</v>
      </c>
      <c r="K2740" s="577"/>
      <c r="L2740" s="20" t="s">
        <v>28</v>
      </c>
      <c r="M2740" s="410">
        <v>42947</v>
      </c>
      <c r="N2740" s="23"/>
      <c r="O2740" s="314"/>
      <c r="P2740" s="84"/>
      <c r="Q2740" s="84"/>
      <c r="R2740" s="84"/>
      <c r="S2740" s="20"/>
      <c r="T2740" s="20"/>
      <c r="U2740" s="66" t="s">
        <v>1</v>
      </c>
    </row>
    <row r="2741" spans="1:21" ht="15" hidden="1" customHeight="1" x14ac:dyDescent="0.25">
      <c r="A2741" s="74">
        <v>2722</v>
      </c>
      <c r="B2741" s="74" t="s">
        <v>3361</v>
      </c>
      <c r="C2741" s="43" t="s">
        <v>6722</v>
      </c>
      <c r="D2741" s="529"/>
      <c r="E2741" s="60"/>
      <c r="F2741" s="43" t="s">
        <v>6723</v>
      </c>
      <c r="G2741" s="87">
        <v>42915</v>
      </c>
      <c r="H2741" s="55">
        <v>42915</v>
      </c>
      <c r="I2741" s="68">
        <v>23.15</v>
      </c>
      <c r="J2741" s="204">
        <v>27.78</v>
      </c>
      <c r="K2741" s="98"/>
      <c r="L2741" s="43" t="s">
        <v>5323</v>
      </c>
      <c r="M2741" s="59">
        <v>42923</v>
      </c>
      <c r="N2741" s="44">
        <v>42926</v>
      </c>
      <c r="O2741" s="313" t="s">
        <v>6724</v>
      </c>
      <c r="P2741" s="49"/>
      <c r="Q2741" s="49"/>
      <c r="R2741" s="49"/>
      <c r="S2741" s="43"/>
      <c r="T2741" s="43"/>
    </row>
    <row r="2742" spans="1:21" ht="15" hidden="1" customHeight="1" x14ac:dyDescent="0.25">
      <c r="A2742" s="74">
        <v>2723</v>
      </c>
      <c r="B2742" s="74" t="s">
        <v>427</v>
      </c>
      <c r="C2742" s="43">
        <v>1132</v>
      </c>
      <c r="D2742" s="529"/>
      <c r="E2742" s="60"/>
      <c r="F2742" s="43" t="s">
        <v>6725</v>
      </c>
      <c r="G2742" s="87">
        <v>42916</v>
      </c>
      <c r="H2742" s="55">
        <v>42916</v>
      </c>
      <c r="I2742" s="68">
        <v>117</v>
      </c>
      <c r="J2742" s="204">
        <v>140.4</v>
      </c>
      <c r="K2742" s="98"/>
      <c r="L2742" s="43" t="s">
        <v>727</v>
      </c>
      <c r="M2742" s="59">
        <v>42947</v>
      </c>
      <c r="N2742" s="55">
        <v>42947</v>
      </c>
      <c r="O2742" s="313" t="s">
        <v>6726</v>
      </c>
      <c r="P2742" s="49"/>
      <c r="Q2742" s="49"/>
      <c r="R2742" s="49"/>
      <c r="S2742" s="43"/>
      <c r="T2742" s="43"/>
    </row>
    <row r="2743" spans="1:21" ht="45" hidden="1" customHeight="1" x14ac:dyDescent="0.25">
      <c r="A2743" s="74">
        <v>2724</v>
      </c>
      <c r="B2743" s="74" t="s">
        <v>84</v>
      </c>
      <c r="C2743" s="43">
        <v>153350</v>
      </c>
      <c r="D2743" s="529"/>
      <c r="E2743" s="60"/>
      <c r="F2743" s="414" t="s">
        <v>6727</v>
      </c>
      <c r="G2743" s="87">
        <v>42921</v>
      </c>
      <c r="H2743" s="55">
        <v>42921</v>
      </c>
      <c r="I2743" s="137">
        <f>1.18162*J2743</f>
        <v>354.48599999999999</v>
      </c>
      <c r="J2743" s="208">
        <v>300</v>
      </c>
      <c r="K2743" s="98"/>
      <c r="L2743" s="43" t="s">
        <v>47</v>
      </c>
      <c r="M2743" s="59">
        <v>42962</v>
      </c>
      <c r="N2743" s="44">
        <v>42968</v>
      </c>
      <c r="O2743" s="313" t="s">
        <v>6728</v>
      </c>
      <c r="P2743" s="49"/>
      <c r="Q2743" s="49"/>
      <c r="R2743" s="49"/>
      <c r="S2743" s="43"/>
      <c r="T2743" s="43" t="s">
        <v>1</v>
      </c>
    </row>
    <row r="2744" spans="1:21" ht="30" hidden="1" customHeight="1" x14ac:dyDescent="0.25">
      <c r="A2744" s="74">
        <v>2725</v>
      </c>
      <c r="B2744" s="74" t="s">
        <v>4953</v>
      </c>
      <c r="C2744" s="43" t="s">
        <v>6729</v>
      </c>
      <c r="D2744" s="529"/>
      <c r="E2744" s="60"/>
      <c r="F2744" s="43" t="s">
        <v>6730</v>
      </c>
      <c r="G2744" s="87">
        <v>42917</v>
      </c>
      <c r="H2744" s="55">
        <v>42917</v>
      </c>
      <c r="I2744" s="68">
        <v>584.69000000000005</v>
      </c>
      <c r="J2744" s="204">
        <v>674.87</v>
      </c>
      <c r="K2744" s="98"/>
      <c r="L2744" s="43" t="s">
        <v>5323</v>
      </c>
      <c r="M2744" s="59">
        <v>42917</v>
      </c>
      <c r="N2744" s="44">
        <v>42919</v>
      </c>
      <c r="O2744" s="313" t="s">
        <v>6731</v>
      </c>
      <c r="P2744" s="49"/>
      <c r="Q2744" s="49"/>
      <c r="R2744" s="49"/>
      <c r="S2744" s="43"/>
      <c r="T2744" s="43"/>
    </row>
    <row r="2745" spans="1:21" ht="15" customHeight="1" x14ac:dyDescent="0.25">
      <c r="A2745" s="118">
        <v>2726</v>
      </c>
      <c r="B2745" s="118"/>
      <c r="C2745" s="20"/>
      <c r="D2745" s="560"/>
      <c r="E2745" s="61"/>
      <c r="F2745" s="20"/>
      <c r="G2745" s="480">
        <v>42916</v>
      </c>
      <c r="H2745" s="54">
        <v>42916</v>
      </c>
      <c r="I2745" s="371">
        <v>840</v>
      </c>
      <c r="J2745" s="209">
        <v>1008</v>
      </c>
      <c r="K2745" s="577"/>
      <c r="L2745" s="20" t="s">
        <v>28</v>
      </c>
      <c r="M2745" s="410">
        <v>42947</v>
      </c>
      <c r="N2745" s="23"/>
      <c r="O2745" s="314"/>
      <c r="P2745" s="84"/>
      <c r="Q2745" s="84"/>
      <c r="R2745" s="84"/>
      <c r="S2745" s="20"/>
      <c r="T2745" s="20" t="s">
        <v>1</v>
      </c>
    </row>
    <row r="2746" spans="1:21" ht="15" hidden="1" customHeight="1" x14ac:dyDescent="0.25">
      <c r="A2746" s="74">
        <v>2727</v>
      </c>
      <c r="B2746" s="74" t="s">
        <v>36</v>
      </c>
      <c r="C2746" s="43" t="s">
        <v>6733</v>
      </c>
      <c r="D2746" s="529"/>
      <c r="E2746" s="60"/>
      <c r="F2746" s="43" t="s">
        <v>6734</v>
      </c>
      <c r="G2746" s="87">
        <v>42917</v>
      </c>
      <c r="H2746" s="55">
        <v>42917</v>
      </c>
      <c r="I2746" s="68">
        <v>67.349999999999994</v>
      </c>
      <c r="J2746" s="204">
        <v>80.819999999999993</v>
      </c>
      <c r="K2746" s="98"/>
      <c r="L2746" s="43" t="s">
        <v>5323</v>
      </c>
      <c r="M2746" s="59">
        <v>42917</v>
      </c>
      <c r="N2746" s="44">
        <v>42921</v>
      </c>
      <c r="O2746" s="313" t="s">
        <v>6735</v>
      </c>
      <c r="P2746" s="49"/>
      <c r="Q2746" s="49"/>
      <c r="R2746" s="49"/>
      <c r="S2746" s="43"/>
      <c r="T2746" s="43"/>
    </row>
    <row r="2747" spans="1:21" ht="45" customHeight="1" x14ac:dyDescent="0.25">
      <c r="A2747" s="118">
        <v>2728</v>
      </c>
      <c r="B2747" s="118"/>
      <c r="C2747" s="20"/>
      <c r="D2747" s="560"/>
      <c r="E2747" s="61"/>
      <c r="F2747" s="20"/>
      <c r="G2747" s="480">
        <v>42922</v>
      </c>
      <c r="H2747" s="54">
        <v>42922</v>
      </c>
      <c r="I2747" s="371">
        <v>1050</v>
      </c>
      <c r="J2747" s="209">
        <v>1050</v>
      </c>
      <c r="K2747" s="577"/>
      <c r="L2747" s="20" t="s">
        <v>28</v>
      </c>
      <c r="M2747" s="410">
        <v>42931</v>
      </c>
      <c r="N2747" s="23"/>
      <c r="O2747" s="314"/>
      <c r="P2747" s="84"/>
      <c r="Q2747" s="84"/>
      <c r="R2747" s="84"/>
      <c r="S2747" s="20"/>
      <c r="T2747" s="20" t="s">
        <v>1</v>
      </c>
    </row>
    <row r="2748" spans="1:21" ht="15" hidden="1" customHeight="1" x14ac:dyDescent="0.25">
      <c r="A2748" s="74">
        <v>2729</v>
      </c>
      <c r="B2748" s="74" t="s">
        <v>1321</v>
      </c>
      <c r="C2748" s="43">
        <v>18</v>
      </c>
      <c r="D2748" s="529"/>
      <c r="E2748" s="60"/>
      <c r="F2748" s="43" t="s">
        <v>6736</v>
      </c>
      <c r="G2748" s="87">
        <v>42923</v>
      </c>
      <c r="H2748" s="55">
        <v>42923</v>
      </c>
      <c r="I2748" s="68">
        <v>6480</v>
      </c>
      <c r="J2748" s="204">
        <v>6480</v>
      </c>
      <c r="K2748" s="98"/>
      <c r="L2748" s="43" t="s">
        <v>47</v>
      </c>
      <c r="M2748" s="59">
        <v>42962</v>
      </c>
      <c r="N2748" s="44">
        <v>42968</v>
      </c>
      <c r="O2748" s="313" t="s">
        <v>6737</v>
      </c>
      <c r="P2748" s="49"/>
      <c r="Q2748" s="49"/>
      <c r="R2748" s="49"/>
      <c r="S2748" s="43"/>
      <c r="T2748" s="43" t="s">
        <v>1</v>
      </c>
    </row>
    <row r="2749" spans="1:21" ht="45" hidden="1" customHeight="1" x14ac:dyDescent="0.25">
      <c r="A2749" s="74">
        <v>2730</v>
      </c>
      <c r="B2749" s="74" t="s">
        <v>84</v>
      </c>
      <c r="C2749" s="43">
        <v>153410</v>
      </c>
      <c r="D2749" s="529"/>
      <c r="E2749" s="60"/>
      <c r="F2749" s="414" t="s">
        <v>6738</v>
      </c>
      <c r="G2749" s="87">
        <v>42923</v>
      </c>
      <c r="H2749" s="55">
        <v>42923</v>
      </c>
      <c r="I2749" s="137">
        <f>1.18162*J2749</f>
        <v>224.50779999999997</v>
      </c>
      <c r="J2749" s="208">
        <v>190</v>
      </c>
      <c r="K2749" s="98"/>
      <c r="L2749" s="43" t="s">
        <v>47</v>
      </c>
      <c r="M2749" s="59">
        <v>42962</v>
      </c>
      <c r="N2749" s="44">
        <v>42968</v>
      </c>
      <c r="O2749" s="313" t="s">
        <v>6739</v>
      </c>
      <c r="P2749" s="49"/>
      <c r="Q2749" s="49"/>
      <c r="R2749" s="49"/>
      <c r="S2749" s="43"/>
      <c r="T2749" s="43" t="s">
        <v>1</v>
      </c>
    </row>
    <row r="2750" spans="1:21" ht="15" hidden="1" customHeight="1" x14ac:dyDescent="0.25">
      <c r="A2750" s="74">
        <v>2731</v>
      </c>
      <c r="B2750" s="74" t="s">
        <v>5588</v>
      </c>
      <c r="C2750" s="43" t="s">
        <v>6740</v>
      </c>
      <c r="D2750" s="529"/>
      <c r="E2750" s="60"/>
      <c r="F2750" s="43" t="s">
        <v>6741</v>
      </c>
      <c r="G2750" s="87">
        <v>42917</v>
      </c>
      <c r="H2750" s="55">
        <v>42917</v>
      </c>
      <c r="I2750" s="68">
        <v>1690.56</v>
      </c>
      <c r="J2750" s="204">
        <v>1690.56</v>
      </c>
      <c r="K2750" s="98"/>
      <c r="L2750" s="43" t="s">
        <v>47</v>
      </c>
      <c r="M2750" s="59">
        <v>42947</v>
      </c>
      <c r="N2750" s="44">
        <v>42968</v>
      </c>
      <c r="O2750" s="313" t="s">
        <v>6742</v>
      </c>
      <c r="P2750" s="49"/>
      <c r="Q2750" s="49"/>
      <c r="R2750" s="49"/>
      <c r="S2750" s="43"/>
      <c r="T2750" s="43" t="s">
        <v>1</v>
      </c>
    </row>
    <row r="2751" spans="1:21" ht="15" hidden="1" customHeight="1" x14ac:dyDescent="0.25">
      <c r="A2751" s="74">
        <v>2732</v>
      </c>
      <c r="B2751" s="74" t="s">
        <v>6744</v>
      </c>
      <c r="C2751" s="43" t="s">
        <v>6743</v>
      </c>
      <c r="D2751" s="529"/>
      <c r="E2751" s="60"/>
      <c r="F2751" s="43" t="s">
        <v>6745</v>
      </c>
      <c r="G2751" s="87">
        <v>42922</v>
      </c>
      <c r="H2751" s="55">
        <v>42922</v>
      </c>
      <c r="I2751" s="68">
        <v>437.5</v>
      </c>
      <c r="J2751" s="204">
        <v>437.5</v>
      </c>
      <c r="K2751" s="98"/>
      <c r="L2751" s="43" t="s">
        <v>47</v>
      </c>
      <c r="M2751" s="59">
        <v>42931</v>
      </c>
      <c r="N2751" s="44">
        <v>42968</v>
      </c>
      <c r="O2751" s="313" t="s">
        <v>6746</v>
      </c>
      <c r="P2751" s="49"/>
      <c r="Q2751" s="49"/>
      <c r="R2751" s="49"/>
      <c r="S2751" s="43"/>
      <c r="T2751" s="43" t="s">
        <v>1</v>
      </c>
    </row>
    <row r="2752" spans="1:21" ht="15" hidden="1" customHeight="1" x14ac:dyDescent="0.25">
      <c r="A2752" s="74">
        <v>2733</v>
      </c>
      <c r="B2752" s="74" t="s">
        <v>163</v>
      </c>
      <c r="C2752" s="43" t="s">
        <v>6747</v>
      </c>
      <c r="D2752" s="529"/>
      <c r="E2752" s="60"/>
      <c r="F2752" s="43" t="s">
        <v>6748</v>
      </c>
      <c r="G2752" s="87">
        <v>42922</v>
      </c>
      <c r="H2752" s="55">
        <v>42922</v>
      </c>
      <c r="I2752" s="68">
        <v>4687.82</v>
      </c>
      <c r="J2752" s="204">
        <v>5624.2</v>
      </c>
      <c r="K2752" s="98"/>
      <c r="L2752" s="43" t="s">
        <v>28</v>
      </c>
      <c r="M2752" s="59">
        <v>42962</v>
      </c>
      <c r="N2752" s="44">
        <v>42985</v>
      </c>
      <c r="O2752" s="313" t="s">
        <v>6749</v>
      </c>
      <c r="P2752" s="49"/>
      <c r="Q2752" s="49"/>
      <c r="R2752" s="49"/>
      <c r="S2752" s="43"/>
      <c r="T2752" s="43" t="s">
        <v>1</v>
      </c>
    </row>
    <row r="2753" spans="1:21" ht="15" hidden="1" customHeight="1" x14ac:dyDescent="0.25">
      <c r="A2753" s="74">
        <v>2734</v>
      </c>
      <c r="B2753" s="74" t="s">
        <v>4552</v>
      </c>
      <c r="C2753" s="43" t="s">
        <v>6755</v>
      </c>
      <c r="D2753" s="529"/>
      <c r="E2753" s="60"/>
      <c r="F2753" s="43" t="s">
        <v>6756</v>
      </c>
      <c r="G2753" s="87">
        <v>42913</v>
      </c>
      <c r="H2753" s="55">
        <v>42913</v>
      </c>
      <c r="I2753" s="68">
        <v>26260</v>
      </c>
      <c r="J2753" s="204">
        <v>26260</v>
      </c>
      <c r="K2753" s="98"/>
      <c r="L2753" s="43" t="s">
        <v>727</v>
      </c>
      <c r="M2753" s="59">
        <v>42926</v>
      </c>
      <c r="N2753" s="44">
        <v>42927</v>
      </c>
      <c r="O2753" s="313" t="s">
        <v>6757</v>
      </c>
      <c r="P2753" s="49"/>
      <c r="Q2753" s="49"/>
      <c r="R2753" s="49"/>
      <c r="S2753" s="43"/>
      <c r="T2753" s="43"/>
      <c r="U2753" s="66" t="s">
        <v>1</v>
      </c>
    </row>
    <row r="2754" spans="1:21" ht="15" hidden="1" customHeight="1" x14ac:dyDescent="0.25">
      <c r="A2754" s="74">
        <v>2735</v>
      </c>
      <c r="B2754" s="74" t="s">
        <v>4552</v>
      </c>
      <c r="C2754" s="43" t="s">
        <v>6750</v>
      </c>
      <c r="D2754" s="529"/>
      <c r="E2754" s="60"/>
      <c r="F2754" s="43" t="s">
        <v>6751</v>
      </c>
      <c r="G2754" s="87">
        <v>42922</v>
      </c>
      <c r="H2754" s="55">
        <v>42922</v>
      </c>
      <c r="I2754" s="68">
        <v>6060</v>
      </c>
      <c r="J2754" s="204">
        <v>6060</v>
      </c>
      <c r="K2754" s="98"/>
      <c r="L2754" s="43" t="s">
        <v>727</v>
      </c>
      <c r="M2754" s="59">
        <v>42957</v>
      </c>
      <c r="N2754" s="44">
        <v>42956</v>
      </c>
      <c r="O2754" s="313" t="s">
        <v>6752</v>
      </c>
      <c r="P2754" s="49"/>
      <c r="Q2754" s="49"/>
      <c r="R2754" s="49"/>
      <c r="S2754" s="43"/>
      <c r="T2754" s="43"/>
      <c r="U2754" s="66" t="s">
        <v>1</v>
      </c>
    </row>
    <row r="2755" spans="1:21" ht="30" hidden="1" customHeight="1" x14ac:dyDescent="0.25">
      <c r="A2755" s="74">
        <v>2736</v>
      </c>
      <c r="B2755" s="74" t="s">
        <v>4413</v>
      </c>
      <c r="C2755" s="43">
        <v>34144023</v>
      </c>
      <c r="D2755" s="529"/>
      <c r="E2755" s="60"/>
      <c r="F2755" s="43" t="s">
        <v>1591</v>
      </c>
      <c r="G2755" s="87">
        <v>42912</v>
      </c>
      <c r="H2755" s="55">
        <v>42912</v>
      </c>
      <c r="I2755" s="68">
        <v>1429.85</v>
      </c>
      <c r="J2755" s="204">
        <v>1715.82</v>
      </c>
      <c r="K2755" s="98"/>
      <c r="L2755" s="43" t="s">
        <v>34</v>
      </c>
      <c r="M2755" s="59">
        <v>42947</v>
      </c>
      <c r="N2755" s="44">
        <v>42947</v>
      </c>
      <c r="O2755" s="313" t="s">
        <v>6758</v>
      </c>
      <c r="P2755" s="49"/>
      <c r="Q2755" s="49"/>
      <c r="R2755" s="49"/>
      <c r="S2755" s="43"/>
      <c r="T2755" s="43"/>
    </row>
    <row r="2756" spans="1:21" ht="15" hidden="1" customHeight="1" x14ac:dyDescent="0.25">
      <c r="A2756" s="74">
        <v>2737</v>
      </c>
      <c r="B2756" s="74" t="s">
        <v>905</v>
      </c>
      <c r="C2756" s="43" t="s">
        <v>6759</v>
      </c>
      <c r="D2756" s="529" t="s">
        <v>6760</v>
      </c>
      <c r="E2756" s="60"/>
      <c r="F2756" s="43" t="s">
        <v>6761</v>
      </c>
      <c r="G2756" s="87">
        <v>42923</v>
      </c>
      <c r="H2756" s="55">
        <v>42923</v>
      </c>
      <c r="I2756" s="68">
        <v>247.35</v>
      </c>
      <c r="J2756" s="204">
        <v>296.82</v>
      </c>
      <c r="K2756" s="98"/>
      <c r="L2756" s="43" t="s">
        <v>727</v>
      </c>
      <c r="M2756" s="59">
        <v>42986</v>
      </c>
      <c r="N2756" s="44">
        <v>43010</v>
      </c>
      <c r="O2756" s="313" t="s">
        <v>6762</v>
      </c>
      <c r="P2756" s="49"/>
      <c r="Q2756" s="49"/>
      <c r="R2756" s="49">
        <v>197.88</v>
      </c>
      <c r="S2756" s="43"/>
      <c r="T2756" s="43"/>
    </row>
    <row r="2757" spans="1:21" ht="30" hidden="1" customHeight="1" x14ac:dyDescent="0.25">
      <c r="A2757" s="74">
        <v>2738</v>
      </c>
      <c r="B2757" s="74" t="s">
        <v>5363</v>
      </c>
      <c r="C2757" s="43" t="s">
        <v>6817</v>
      </c>
      <c r="D2757" s="529"/>
      <c r="E2757" s="60"/>
      <c r="F2757" s="43" t="s">
        <v>6763</v>
      </c>
      <c r="G2757" s="87">
        <v>42927</v>
      </c>
      <c r="H2757" s="55">
        <v>42933</v>
      </c>
      <c r="I2757" s="68">
        <v>160</v>
      </c>
      <c r="J2757" s="204">
        <v>192</v>
      </c>
      <c r="K2757" s="98"/>
      <c r="L2757" s="43" t="s">
        <v>727</v>
      </c>
      <c r="M2757" s="59" t="s">
        <v>25</v>
      </c>
      <c r="N2757" s="44">
        <v>42927</v>
      </c>
      <c r="O2757" s="313" t="s">
        <v>6764</v>
      </c>
      <c r="P2757" s="49"/>
      <c r="Q2757" s="49"/>
      <c r="R2757" s="49"/>
      <c r="S2757" s="43"/>
      <c r="T2757" s="43"/>
      <c r="U2757" s="66" t="s">
        <v>1</v>
      </c>
    </row>
    <row r="2758" spans="1:21" ht="30" hidden="1" customHeight="1" x14ac:dyDescent="0.25">
      <c r="A2758" s="74">
        <v>2739</v>
      </c>
      <c r="B2758" s="74" t="s">
        <v>6317</v>
      </c>
      <c r="C2758" s="43">
        <v>4868</v>
      </c>
      <c r="D2758" s="529"/>
      <c r="E2758" s="60" t="s">
        <v>1301</v>
      </c>
      <c r="F2758" s="43" t="s">
        <v>6767</v>
      </c>
      <c r="G2758" s="87">
        <v>42916</v>
      </c>
      <c r="H2758" s="55">
        <v>42916</v>
      </c>
      <c r="I2758" s="68">
        <v>16038</v>
      </c>
      <c r="J2758" s="204">
        <v>16038</v>
      </c>
      <c r="K2758" s="98"/>
      <c r="L2758" s="43" t="s">
        <v>28</v>
      </c>
      <c r="M2758" s="59">
        <v>43008</v>
      </c>
      <c r="N2758" s="44">
        <v>43020</v>
      </c>
      <c r="O2758" s="313" t="s">
        <v>6768</v>
      </c>
      <c r="P2758" s="49"/>
      <c r="Q2758" s="49"/>
      <c r="R2758" s="49"/>
      <c r="S2758" s="43"/>
      <c r="T2758" s="43"/>
      <c r="U2758" s="66" t="s">
        <v>1</v>
      </c>
    </row>
    <row r="2759" spans="1:21" ht="30" hidden="1" customHeight="1" x14ac:dyDescent="0.25">
      <c r="A2759" s="74">
        <v>2740</v>
      </c>
      <c r="B2759" s="74" t="s">
        <v>6317</v>
      </c>
      <c r="C2759" s="43">
        <v>4869</v>
      </c>
      <c r="D2759" s="529"/>
      <c r="E2759" s="60"/>
      <c r="F2759" s="43" t="s">
        <v>6769</v>
      </c>
      <c r="G2759" s="87">
        <v>42916</v>
      </c>
      <c r="H2759" s="55">
        <v>42916</v>
      </c>
      <c r="I2759" s="68">
        <v>8670</v>
      </c>
      <c r="J2759" s="204">
        <v>8670</v>
      </c>
      <c r="K2759" s="98"/>
      <c r="L2759" s="43" t="s">
        <v>28</v>
      </c>
      <c r="M2759" s="59">
        <v>43008</v>
      </c>
      <c r="N2759" s="44">
        <v>43020</v>
      </c>
      <c r="O2759" s="313" t="s">
        <v>6770</v>
      </c>
      <c r="P2759" s="49"/>
      <c r="Q2759" s="49"/>
      <c r="R2759" s="49"/>
      <c r="S2759" s="43"/>
      <c r="T2759" s="43"/>
      <c r="U2759" s="66" t="s">
        <v>1</v>
      </c>
    </row>
    <row r="2760" spans="1:21" ht="15" hidden="1" customHeight="1" x14ac:dyDescent="0.25">
      <c r="A2760" s="74">
        <v>2741</v>
      </c>
      <c r="B2760" s="74" t="s">
        <v>6317</v>
      </c>
      <c r="C2760" s="43">
        <v>4870</v>
      </c>
      <c r="D2760" s="529"/>
      <c r="E2760" s="60"/>
      <c r="F2760" s="43" t="s">
        <v>6771</v>
      </c>
      <c r="G2760" s="87">
        <v>42916</v>
      </c>
      <c r="H2760" s="55">
        <v>42916</v>
      </c>
      <c r="I2760" s="68">
        <v>6904</v>
      </c>
      <c r="J2760" s="204">
        <v>6904</v>
      </c>
      <c r="K2760" s="98"/>
      <c r="L2760" s="43" t="s">
        <v>28</v>
      </c>
      <c r="M2760" s="59">
        <v>43008</v>
      </c>
      <c r="N2760" s="44">
        <v>43020</v>
      </c>
      <c r="O2760" s="313" t="s">
        <v>6772</v>
      </c>
      <c r="P2760" s="49"/>
      <c r="Q2760" s="49"/>
      <c r="R2760" s="49"/>
      <c r="S2760" s="43"/>
      <c r="T2760" s="43"/>
      <c r="U2760" s="66" t="s">
        <v>1</v>
      </c>
    </row>
    <row r="2761" spans="1:21" ht="30" hidden="1" customHeight="1" x14ac:dyDescent="0.25">
      <c r="A2761" s="74">
        <v>2742</v>
      </c>
      <c r="B2761" s="74" t="s">
        <v>6317</v>
      </c>
      <c r="C2761" s="43">
        <v>4871</v>
      </c>
      <c r="D2761" s="529"/>
      <c r="E2761" s="60"/>
      <c r="F2761" s="43" t="s">
        <v>6773</v>
      </c>
      <c r="G2761" s="87">
        <v>42916</v>
      </c>
      <c r="H2761" s="55">
        <v>42916</v>
      </c>
      <c r="I2761" s="68">
        <v>30726</v>
      </c>
      <c r="J2761" s="204">
        <v>30726</v>
      </c>
      <c r="K2761" s="98"/>
      <c r="L2761" s="43" t="s">
        <v>28</v>
      </c>
      <c r="M2761" s="59">
        <v>43008</v>
      </c>
      <c r="N2761" s="44">
        <v>43020</v>
      </c>
      <c r="O2761" s="313" t="s">
        <v>6774</v>
      </c>
      <c r="P2761" s="49"/>
      <c r="Q2761" s="49"/>
      <c r="R2761" s="49"/>
      <c r="S2761" s="43"/>
      <c r="T2761" s="43"/>
      <c r="U2761" s="66" t="s">
        <v>1</v>
      </c>
    </row>
    <row r="2762" spans="1:21" ht="30" hidden="1" customHeight="1" x14ac:dyDescent="0.25">
      <c r="A2762" s="74">
        <v>2743</v>
      </c>
      <c r="B2762" s="74" t="s">
        <v>6317</v>
      </c>
      <c r="C2762" s="43">
        <v>4872</v>
      </c>
      <c r="D2762" s="529"/>
      <c r="E2762" s="60"/>
      <c r="F2762" s="43" t="s">
        <v>6775</v>
      </c>
      <c r="G2762" s="87">
        <v>42916</v>
      </c>
      <c r="H2762" s="55">
        <v>42916</v>
      </c>
      <c r="I2762" s="68">
        <v>7966</v>
      </c>
      <c r="J2762" s="204">
        <v>7966</v>
      </c>
      <c r="K2762" s="98"/>
      <c r="L2762" s="43" t="s">
        <v>28</v>
      </c>
      <c r="M2762" s="59">
        <v>43008</v>
      </c>
      <c r="N2762" s="44">
        <v>43020</v>
      </c>
      <c r="O2762" s="313" t="s">
        <v>6776</v>
      </c>
      <c r="P2762" s="49"/>
      <c r="Q2762" s="49"/>
      <c r="R2762" s="49"/>
      <c r="S2762" s="43"/>
      <c r="T2762" s="43"/>
      <c r="U2762" s="66" t="s">
        <v>1</v>
      </c>
    </row>
    <row r="2763" spans="1:21" ht="15" hidden="1" customHeight="1" x14ac:dyDescent="0.25">
      <c r="A2763" s="74">
        <v>2744</v>
      </c>
      <c r="B2763" s="74" t="s">
        <v>514</v>
      </c>
      <c r="C2763" s="43">
        <v>4665336</v>
      </c>
      <c r="D2763" s="529"/>
      <c r="E2763" s="60"/>
      <c r="F2763" s="43" t="s">
        <v>6777</v>
      </c>
      <c r="G2763" s="87">
        <v>42909</v>
      </c>
      <c r="H2763" s="55">
        <v>42909</v>
      </c>
      <c r="I2763" s="68">
        <v>1241.76</v>
      </c>
      <c r="J2763" s="204">
        <v>1241.76</v>
      </c>
      <c r="K2763" s="98"/>
      <c r="L2763" s="43" t="s">
        <v>727</v>
      </c>
      <c r="M2763" s="59">
        <v>42931</v>
      </c>
      <c r="N2763" s="55">
        <v>42936</v>
      </c>
      <c r="O2763" s="313" t="s">
        <v>6778</v>
      </c>
      <c r="P2763" s="49"/>
      <c r="Q2763" s="49"/>
      <c r="R2763" s="49"/>
      <c r="S2763" s="43"/>
      <c r="T2763" s="43"/>
    </row>
    <row r="2764" spans="1:21" ht="30" hidden="1" customHeight="1" x14ac:dyDescent="0.25">
      <c r="A2764" s="74">
        <v>2745</v>
      </c>
      <c r="B2764" s="74" t="s">
        <v>5501</v>
      </c>
      <c r="C2764" s="43" t="s">
        <v>6779</v>
      </c>
      <c r="D2764" s="529"/>
      <c r="E2764" s="60"/>
      <c r="F2764" s="43" t="s">
        <v>6780</v>
      </c>
      <c r="G2764" s="87">
        <v>42917</v>
      </c>
      <c r="H2764" s="55">
        <v>42917</v>
      </c>
      <c r="I2764" s="68">
        <v>5250</v>
      </c>
      <c r="J2764" s="204">
        <v>5250</v>
      </c>
      <c r="K2764" s="98"/>
      <c r="L2764" s="43" t="s">
        <v>727</v>
      </c>
      <c r="M2764" s="59" t="s">
        <v>1241</v>
      </c>
      <c r="N2764" s="55">
        <v>42936</v>
      </c>
      <c r="O2764" s="313" t="s">
        <v>6781</v>
      </c>
      <c r="P2764" s="49"/>
      <c r="Q2764" s="49"/>
      <c r="R2764" s="49"/>
      <c r="S2764" s="43"/>
      <c r="T2764" s="43"/>
    </row>
    <row r="2765" spans="1:21" ht="30" hidden="1" customHeight="1" x14ac:dyDescent="0.25">
      <c r="A2765" s="74">
        <v>2746</v>
      </c>
      <c r="B2765" s="74" t="s">
        <v>4829</v>
      </c>
      <c r="C2765" s="43" t="s">
        <v>6782</v>
      </c>
      <c r="D2765" s="529"/>
      <c r="E2765" s="60"/>
      <c r="F2765" s="43" t="s">
        <v>6783</v>
      </c>
      <c r="G2765" s="87">
        <v>42928</v>
      </c>
      <c r="H2765" s="55">
        <v>42928</v>
      </c>
      <c r="I2765" s="68">
        <f>195.45+9.9</f>
        <v>205.35</v>
      </c>
      <c r="J2765" s="204">
        <f>215+9.9</f>
        <v>224.9</v>
      </c>
      <c r="K2765" s="98"/>
      <c r="L2765" s="43" t="s">
        <v>47</v>
      </c>
      <c r="M2765" s="59" t="s">
        <v>25</v>
      </c>
      <c r="N2765" s="44">
        <v>42936</v>
      </c>
      <c r="O2765" s="313" t="s">
        <v>6784</v>
      </c>
      <c r="P2765" s="49"/>
      <c r="Q2765" s="49"/>
      <c r="R2765" s="49"/>
      <c r="S2765" s="43"/>
      <c r="T2765" s="43" t="s">
        <v>1</v>
      </c>
    </row>
    <row r="2766" spans="1:21" ht="45" hidden="1" customHeight="1" x14ac:dyDescent="0.25">
      <c r="A2766" s="74">
        <v>2747</v>
      </c>
      <c r="B2766" s="74" t="s">
        <v>6785</v>
      </c>
      <c r="C2766" s="529" t="s">
        <v>6786</v>
      </c>
      <c r="D2766" s="529"/>
      <c r="E2766" s="60"/>
      <c r="F2766" s="43" t="s">
        <v>6927</v>
      </c>
      <c r="G2766" s="87">
        <v>42916</v>
      </c>
      <c r="H2766" s="55">
        <v>42916</v>
      </c>
      <c r="I2766" s="68">
        <v>493.32</v>
      </c>
      <c r="J2766" s="204">
        <v>591.98</v>
      </c>
      <c r="K2766" s="98"/>
      <c r="L2766" s="43" t="s">
        <v>47</v>
      </c>
      <c r="M2766" s="59">
        <v>42947</v>
      </c>
      <c r="N2766" s="44">
        <v>42968</v>
      </c>
      <c r="O2766" s="313" t="s">
        <v>6787</v>
      </c>
      <c r="P2766" s="49"/>
      <c r="Q2766" s="49"/>
      <c r="R2766" s="49"/>
      <c r="S2766" s="43"/>
      <c r="T2766" s="43" t="s">
        <v>1</v>
      </c>
    </row>
    <row r="2767" spans="1:21" ht="30" hidden="1" customHeight="1" x14ac:dyDescent="0.25">
      <c r="A2767" s="74">
        <v>2748</v>
      </c>
      <c r="B2767" s="74" t="s">
        <v>748</v>
      </c>
      <c r="C2767" s="43" t="s">
        <v>6788</v>
      </c>
      <c r="D2767" s="529"/>
      <c r="E2767" s="60"/>
      <c r="F2767" s="43" t="s">
        <v>6789</v>
      </c>
      <c r="G2767" s="87">
        <v>42886</v>
      </c>
      <c r="H2767" s="55">
        <v>42886</v>
      </c>
      <c r="I2767" s="68">
        <v>117.6</v>
      </c>
      <c r="J2767" s="204">
        <v>141.12</v>
      </c>
      <c r="K2767" s="98"/>
      <c r="L2767" s="43" t="s">
        <v>727</v>
      </c>
      <c r="M2767" s="59" t="s">
        <v>1241</v>
      </c>
      <c r="N2767" s="55">
        <v>42929</v>
      </c>
      <c r="O2767" s="313" t="s">
        <v>6790</v>
      </c>
      <c r="P2767" s="49"/>
      <c r="Q2767" s="49"/>
      <c r="R2767" s="49"/>
      <c r="S2767" s="43"/>
      <c r="T2767" s="43"/>
    </row>
    <row r="2768" spans="1:21" ht="75" hidden="1" customHeight="1" x14ac:dyDescent="0.25">
      <c r="A2768" s="74">
        <v>2749</v>
      </c>
      <c r="B2768" s="74" t="s">
        <v>6503</v>
      </c>
      <c r="C2768" s="43" t="s">
        <v>6792</v>
      </c>
      <c r="D2768" s="529"/>
      <c r="E2768" s="60"/>
      <c r="F2768" s="43" t="s">
        <v>6793</v>
      </c>
      <c r="G2768" s="87">
        <v>42929</v>
      </c>
      <c r="H2768" s="55">
        <v>42929</v>
      </c>
      <c r="I2768" s="68">
        <v>1700</v>
      </c>
      <c r="J2768" s="204">
        <v>1700</v>
      </c>
      <c r="K2768" s="98"/>
      <c r="L2768" s="43" t="s">
        <v>28</v>
      </c>
      <c r="M2768" s="59">
        <v>42931</v>
      </c>
      <c r="N2768" s="44">
        <v>42953</v>
      </c>
      <c r="O2768" s="313" t="s">
        <v>6794</v>
      </c>
      <c r="P2768" s="49"/>
      <c r="Q2768" s="49"/>
      <c r="R2768" s="49"/>
      <c r="S2768" s="43"/>
      <c r="T2768" s="43" t="s">
        <v>1</v>
      </c>
    </row>
    <row r="2769" spans="1:21" ht="15" hidden="1" customHeight="1" x14ac:dyDescent="0.25">
      <c r="A2769" s="74">
        <v>2750</v>
      </c>
      <c r="B2769" s="74" t="s">
        <v>180</v>
      </c>
      <c r="C2769" s="43" t="s">
        <v>6799</v>
      </c>
      <c r="D2769" s="529"/>
      <c r="E2769" s="60"/>
      <c r="F2769" s="43" t="s">
        <v>6800</v>
      </c>
      <c r="G2769" s="87">
        <v>42917</v>
      </c>
      <c r="H2769" s="55">
        <v>42926</v>
      </c>
      <c r="I2769" s="68">
        <v>595.85</v>
      </c>
      <c r="J2769" s="204">
        <v>651.85</v>
      </c>
      <c r="K2769" s="98"/>
      <c r="L2769" s="43" t="s">
        <v>5323</v>
      </c>
      <c r="M2769" s="59">
        <v>42936</v>
      </c>
      <c r="N2769" s="44">
        <v>42936</v>
      </c>
      <c r="O2769" s="313" t="s">
        <v>6802</v>
      </c>
      <c r="P2769" s="49"/>
      <c r="Q2769" s="49"/>
      <c r="R2769" s="49"/>
      <c r="S2769" s="43"/>
      <c r="T2769" s="43"/>
    </row>
    <row r="2770" spans="1:21" ht="30" hidden="1" customHeight="1" x14ac:dyDescent="0.25">
      <c r="A2770" s="74">
        <v>2751</v>
      </c>
      <c r="B2770" s="74" t="s">
        <v>6080</v>
      </c>
      <c r="C2770" s="43" t="s">
        <v>6803</v>
      </c>
      <c r="D2770" s="529"/>
      <c r="E2770" s="60"/>
      <c r="F2770" s="43" t="s">
        <v>6804</v>
      </c>
      <c r="G2770" s="87">
        <v>42916</v>
      </c>
      <c r="H2770" s="55">
        <v>42916</v>
      </c>
      <c r="I2770" s="68">
        <v>1200.0999999999999</v>
      </c>
      <c r="J2770" s="204">
        <v>1440.12</v>
      </c>
      <c r="K2770" s="98"/>
      <c r="L2770" s="43" t="s">
        <v>47</v>
      </c>
      <c r="M2770" s="59">
        <v>42946</v>
      </c>
      <c r="N2770" s="44">
        <v>42968</v>
      </c>
      <c r="O2770" s="313" t="s">
        <v>6936</v>
      </c>
      <c r="P2770" s="49"/>
      <c r="Q2770" s="49"/>
      <c r="R2770" s="49"/>
      <c r="S2770" s="43"/>
      <c r="T2770" s="43" t="s">
        <v>1</v>
      </c>
    </row>
    <row r="2771" spans="1:21" ht="30" hidden="1" customHeight="1" x14ac:dyDescent="0.25">
      <c r="A2771" s="74">
        <v>2752</v>
      </c>
      <c r="B2771" s="74" t="s">
        <v>5831</v>
      </c>
      <c r="C2771" s="43" t="s">
        <v>6805</v>
      </c>
      <c r="D2771" s="529"/>
      <c r="E2771" s="60"/>
      <c r="F2771" s="43" t="s">
        <v>6806</v>
      </c>
      <c r="G2771" s="87">
        <v>42916</v>
      </c>
      <c r="H2771" s="55">
        <v>42916</v>
      </c>
      <c r="I2771" s="68">
        <v>686.4</v>
      </c>
      <c r="J2771" s="204">
        <v>823.68</v>
      </c>
      <c r="K2771" s="98"/>
      <c r="L2771" s="43" t="s">
        <v>28</v>
      </c>
      <c r="M2771" s="59">
        <v>42978</v>
      </c>
      <c r="N2771" s="44">
        <v>43010</v>
      </c>
      <c r="O2771" s="313" t="s">
        <v>6807</v>
      </c>
      <c r="P2771" s="49"/>
      <c r="Q2771" s="49"/>
      <c r="R2771" s="49"/>
      <c r="S2771" s="43"/>
      <c r="T2771" s="43"/>
    </row>
    <row r="2772" spans="1:21" ht="30" hidden="1" customHeight="1" x14ac:dyDescent="0.25">
      <c r="A2772" s="74">
        <v>2753</v>
      </c>
      <c r="B2772" s="74" t="s">
        <v>3726</v>
      </c>
      <c r="C2772" s="43">
        <v>17096</v>
      </c>
      <c r="D2772" s="529"/>
      <c r="E2772" s="60"/>
      <c r="F2772" s="43" t="s">
        <v>6808</v>
      </c>
      <c r="G2772" s="87">
        <v>42916</v>
      </c>
      <c r="H2772" s="55">
        <v>42916</v>
      </c>
      <c r="I2772" s="137">
        <v>5612.75</v>
      </c>
      <c r="J2772" s="206" t="s">
        <v>6809</v>
      </c>
      <c r="K2772" s="98"/>
      <c r="L2772" s="43" t="s">
        <v>727</v>
      </c>
      <c r="M2772" s="59">
        <v>42977</v>
      </c>
      <c r="N2772" s="44">
        <v>43084</v>
      </c>
      <c r="O2772" s="313" t="s">
        <v>6810</v>
      </c>
      <c r="P2772" s="49"/>
      <c r="Q2772" s="49"/>
      <c r="R2772" s="49"/>
      <c r="S2772" s="43"/>
      <c r="T2772" s="43"/>
      <c r="U2772" s="66" t="s">
        <v>1</v>
      </c>
    </row>
    <row r="2773" spans="1:21" ht="30" customHeight="1" x14ac:dyDescent="0.25">
      <c r="A2773" s="118">
        <v>2754</v>
      </c>
      <c r="B2773" s="118"/>
      <c r="C2773" s="20"/>
      <c r="D2773" s="560"/>
      <c r="E2773" s="61"/>
      <c r="F2773" s="20"/>
      <c r="G2773" s="480">
        <v>42916</v>
      </c>
      <c r="H2773" s="54">
        <v>42916</v>
      </c>
      <c r="I2773" s="371">
        <v>19111.400000000001</v>
      </c>
      <c r="J2773" s="209">
        <v>19111.400000000001</v>
      </c>
      <c r="K2773" s="577"/>
      <c r="L2773" s="20" t="s">
        <v>28</v>
      </c>
      <c r="M2773" s="410">
        <v>42977</v>
      </c>
      <c r="N2773" s="23"/>
      <c r="O2773" s="314"/>
      <c r="P2773" s="84"/>
      <c r="Q2773" s="84"/>
      <c r="R2773" s="84"/>
      <c r="S2773" s="20"/>
      <c r="T2773" s="20"/>
      <c r="U2773" s="66" t="s">
        <v>1</v>
      </c>
    </row>
    <row r="2774" spans="1:21" ht="30" customHeight="1" x14ac:dyDescent="0.25">
      <c r="A2774" s="118">
        <v>2755</v>
      </c>
      <c r="B2774" s="118"/>
      <c r="C2774" s="20"/>
      <c r="D2774" s="560"/>
      <c r="E2774" s="61"/>
      <c r="F2774" s="20"/>
      <c r="G2774" s="480">
        <v>42916</v>
      </c>
      <c r="H2774" s="54">
        <v>42916</v>
      </c>
      <c r="I2774" s="371">
        <v>3525</v>
      </c>
      <c r="J2774" s="209">
        <v>3525</v>
      </c>
      <c r="K2774" s="577"/>
      <c r="L2774" s="20" t="s">
        <v>28</v>
      </c>
      <c r="M2774" s="410">
        <v>42977</v>
      </c>
      <c r="N2774" s="23"/>
      <c r="O2774" s="314"/>
      <c r="P2774" s="84"/>
      <c r="Q2774" s="84"/>
      <c r="R2774" s="84"/>
      <c r="S2774" s="20"/>
      <c r="T2774" s="20"/>
      <c r="U2774" s="66" t="s">
        <v>1</v>
      </c>
    </row>
    <row r="2775" spans="1:21" ht="30" customHeight="1" x14ac:dyDescent="0.25">
      <c r="A2775" s="118">
        <v>2755</v>
      </c>
      <c r="B2775" s="118"/>
      <c r="C2775" s="20"/>
      <c r="D2775" s="560"/>
      <c r="E2775" s="61"/>
      <c r="F2775" s="20"/>
      <c r="G2775" s="480">
        <v>42916</v>
      </c>
      <c r="H2775" s="54">
        <v>42916</v>
      </c>
      <c r="I2775" s="371">
        <v>10122</v>
      </c>
      <c r="J2775" s="209">
        <v>10122</v>
      </c>
      <c r="K2775" s="577"/>
      <c r="L2775" s="20" t="s">
        <v>28</v>
      </c>
      <c r="M2775" s="410">
        <v>42977</v>
      </c>
      <c r="N2775" s="23"/>
      <c r="O2775" s="314"/>
      <c r="P2775" s="84"/>
      <c r="Q2775" s="84"/>
      <c r="R2775" s="84"/>
      <c r="S2775" s="20"/>
      <c r="T2775" s="20"/>
      <c r="U2775" s="66" t="s">
        <v>1</v>
      </c>
    </row>
    <row r="2776" spans="1:21" ht="30" customHeight="1" x14ac:dyDescent="0.25">
      <c r="A2776" s="118">
        <v>2756</v>
      </c>
      <c r="B2776" s="118"/>
      <c r="C2776" s="20"/>
      <c r="D2776" s="560"/>
      <c r="E2776" s="61"/>
      <c r="F2776" s="20"/>
      <c r="G2776" s="480">
        <v>42916</v>
      </c>
      <c r="H2776" s="54">
        <v>42916</v>
      </c>
      <c r="I2776" s="371">
        <v>3800</v>
      </c>
      <c r="J2776" s="209">
        <v>3800</v>
      </c>
      <c r="K2776" s="577"/>
      <c r="L2776" s="20" t="s">
        <v>28</v>
      </c>
      <c r="M2776" s="410">
        <v>42977</v>
      </c>
      <c r="N2776" s="23"/>
      <c r="O2776" s="314"/>
      <c r="P2776" s="84"/>
      <c r="Q2776" s="84"/>
      <c r="R2776" s="84"/>
      <c r="S2776" s="20"/>
      <c r="T2776" s="20"/>
      <c r="U2776" s="66" t="s">
        <v>1</v>
      </c>
    </row>
    <row r="2777" spans="1:21" ht="30" customHeight="1" x14ac:dyDescent="0.25">
      <c r="A2777" s="118">
        <v>2756</v>
      </c>
      <c r="B2777" s="118"/>
      <c r="C2777" s="20"/>
      <c r="D2777" s="560"/>
      <c r="E2777" s="61"/>
      <c r="F2777" s="20"/>
      <c r="G2777" s="480">
        <v>42916</v>
      </c>
      <c r="H2777" s="54">
        <v>42916</v>
      </c>
      <c r="I2777" s="371">
        <v>10794</v>
      </c>
      <c r="J2777" s="209">
        <v>10794</v>
      </c>
      <c r="K2777" s="577"/>
      <c r="L2777" s="20" t="s">
        <v>28</v>
      </c>
      <c r="M2777" s="410">
        <v>42977</v>
      </c>
      <c r="N2777" s="23"/>
      <c r="O2777" s="314"/>
      <c r="P2777" s="84"/>
      <c r="Q2777" s="84"/>
      <c r="R2777" s="84"/>
      <c r="S2777" s="20"/>
      <c r="T2777" s="20"/>
      <c r="U2777" s="66" t="s">
        <v>1</v>
      </c>
    </row>
    <row r="2778" spans="1:21" ht="15" hidden="1" customHeight="1" x14ac:dyDescent="0.25">
      <c r="A2778" s="74">
        <v>2757</v>
      </c>
      <c r="B2778" s="74" t="s">
        <v>5227</v>
      </c>
      <c r="C2778" s="43">
        <v>17070039166</v>
      </c>
      <c r="D2778" s="529"/>
      <c r="E2778" s="60"/>
      <c r="F2778" s="43" t="s">
        <v>6946</v>
      </c>
      <c r="G2778" s="87">
        <v>42917</v>
      </c>
      <c r="H2778" s="55">
        <v>42917</v>
      </c>
      <c r="I2778" s="68">
        <v>67.55</v>
      </c>
      <c r="J2778" s="204">
        <v>81.05</v>
      </c>
      <c r="K2778" s="98"/>
      <c r="L2778" s="43" t="s">
        <v>6811</v>
      </c>
      <c r="M2778" s="59">
        <v>42921</v>
      </c>
      <c r="N2778" s="44">
        <v>42921</v>
      </c>
      <c r="O2778" s="313" t="s">
        <v>6812</v>
      </c>
      <c r="P2778" s="49"/>
      <c r="Q2778" s="49"/>
      <c r="R2778" s="49"/>
      <c r="S2778" s="43"/>
      <c r="T2778" s="43"/>
      <c r="U2778" s="552"/>
    </row>
    <row r="2779" spans="1:21" ht="15" hidden="1" customHeight="1" x14ac:dyDescent="0.25">
      <c r="A2779" s="74">
        <v>2758</v>
      </c>
      <c r="B2779" s="74" t="s">
        <v>84</v>
      </c>
      <c r="C2779" s="43">
        <v>153582</v>
      </c>
      <c r="D2779" s="529"/>
      <c r="E2779" s="60"/>
      <c r="F2779" s="43" t="s">
        <v>6813</v>
      </c>
      <c r="G2779" s="87">
        <v>42917</v>
      </c>
      <c r="H2779" s="55">
        <v>42933</v>
      </c>
      <c r="I2779" s="137">
        <f>1.18162*J2779</f>
        <v>47.264799999999994</v>
      </c>
      <c r="J2779" s="208">
        <v>40</v>
      </c>
      <c r="K2779" s="98"/>
      <c r="L2779" s="43" t="s">
        <v>47</v>
      </c>
      <c r="M2779" s="59">
        <v>42962</v>
      </c>
      <c r="N2779" s="44">
        <v>42968</v>
      </c>
      <c r="O2779" s="313" t="s">
        <v>6814</v>
      </c>
      <c r="P2779" s="49"/>
      <c r="Q2779" s="49"/>
      <c r="R2779" s="49"/>
      <c r="S2779" s="43"/>
      <c r="T2779" s="43" t="s">
        <v>1</v>
      </c>
    </row>
    <row r="2780" spans="1:21" ht="30" hidden="1" customHeight="1" x14ac:dyDescent="0.25">
      <c r="A2780" s="74">
        <v>2759</v>
      </c>
      <c r="B2780" s="74" t="s">
        <v>36</v>
      </c>
      <c r="C2780" s="43" t="s">
        <v>6815</v>
      </c>
      <c r="D2780" s="529"/>
      <c r="E2780" s="60"/>
      <c r="F2780" s="43" t="s">
        <v>6818</v>
      </c>
      <c r="G2780" s="87">
        <v>42917</v>
      </c>
      <c r="H2780" s="55">
        <v>42917</v>
      </c>
      <c r="I2780" s="68">
        <v>80</v>
      </c>
      <c r="J2780" s="204">
        <v>96</v>
      </c>
      <c r="K2780" s="98"/>
      <c r="L2780" s="43" t="s">
        <v>5323</v>
      </c>
      <c r="M2780" s="59">
        <v>42941</v>
      </c>
      <c r="N2780" s="44">
        <v>42941</v>
      </c>
      <c r="O2780" s="313" t="s">
        <v>6816</v>
      </c>
      <c r="P2780" s="49"/>
      <c r="Q2780" s="49"/>
      <c r="R2780" s="49"/>
      <c r="S2780" s="43"/>
      <c r="T2780" s="43"/>
    </row>
    <row r="2781" spans="1:21" ht="15" hidden="1" customHeight="1" x14ac:dyDescent="0.25">
      <c r="A2781" s="74">
        <v>2760</v>
      </c>
      <c r="B2781" s="74" t="s">
        <v>36</v>
      </c>
      <c r="C2781" s="43">
        <v>54407310</v>
      </c>
      <c r="D2781" s="529"/>
      <c r="E2781" s="60"/>
      <c r="F2781" s="43" t="s">
        <v>6819</v>
      </c>
      <c r="G2781" s="87">
        <v>42917</v>
      </c>
      <c r="H2781" s="55">
        <v>42916</v>
      </c>
      <c r="I2781" s="68">
        <v>1812.14</v>
      </c>
      <c r="J2781" s="204">
        <v>2167.86</v>
      </c>
      <c r="K2781" s="98"/>
      <c r="L2781" s="43" t="s">
        <v>5323</v>
      </c>
      <c r="M2781" s="59">
        <v>42946</v>
      </c>
      <c r="N2781" s="44">
        <v>42947</v>
      </c>
      <c r="O2781" s="313" t="s">
        <v>6820</v>
      </c>
      <c r="P2781" s="49"/>
      <c r="Q2781" s="49"/>
      <c r="R2781" s="49"/>
      <c r="S2781" s="43"/>
      <c r="T2781" s="43"/>
    </row>
    <row r="2782" spans="1:21" ht="15" hidden="1" customHeight="1" x14ac:dyDescent="0.25">
      <c r="A2782" s="74">
        <v>2761</v>
      </c>
      <c r="B2782" s="74" t="s">
        <v>5950</v>
      </c>
      <c r="C2782" s="43" t="s">
        <v>6822</v>
      </c>
      <c r="D2782" s="529"/>
      <c r="E2782" s="60"/>
      <c r="F2782" s="43" t="s">
        <v>6824</v>
      </c>
      <c r="G2782" s="87">
        <v>42917</v>
      </c>
      <c r="H2782" s="55">
        <v>42917</v>
      </c>
      <c r="I2782" s="68">
        <v>125</v>
      </c>
      <c r="J2782" s="204">
        <v>125</v>
      </c>
      <c r="K2782" s="98"/>
      <c r="L2782" s="43" t="s">
        <v>28</v>
      </c>
      <c r="M2782" s="59">
        <v>42977</v>
      </c>
      <c r="N2782" s="44">
        <v>42985</v>
      </c>
      <c r="O2782" s="313" t="s">
        <v>6823</v>
      </c>
      <c r="P2782" s="49"/>
      <c r="Q2782" s="49"/>
      <c r="R2782" s="49"/>
      <c r="S2782" s="43"/>
      <c r="T2782" s="43" t="s">
        <v>1</v>
      </c>
    </row>
    <row r="2783" spans="1:21" ht="15" hidden="1" customHeight="1" x14ac:dyDescent="0.25">
      <c r="A2783" s="74">
        <v>2762</v>
      </c>
      <c r="B2783" s="74" t="s">
        <v>5950</v>
      </c>
      <c r="C2783" s="43" t="s">
        <v>6821</v>
      </c>
      <c r="D2783" s="529"/>
      <c r="E2783" s="60"/>
      <c r="F2783" s="43" t="s">
        <v>6825</v>
      </c>
      <c r="G2783" s="87">
        <v>42917</v>
      </c>
      <c r="H2783" s="55">
        <v>42917</v>
      </c>
      <c r="I2783" s="68">
        <v>125</v>
      </c>
      <c r="J2783" s="204">
        <v>125</v>
      </c>
      <c r="K2783" s="98"/>
      <c r="L2783" s="43" t="s">
        <v>47</v>
      </c>
      <c r="M2783" s="59">
        <v>42946</v>
      </c>
      <c r="N2783" s="44">
        <v>42968</v>
      </c>
      <c r="O2783" s="313" t="s">
        <v>6826</v>
      </c>
      <c r="P2783" s="49"/>
      <c r="Q2783" s="49"/>
      <c r="R2783" s="49"/>
      <c r="S2783" s="43"/>
      <c r="T2783" s="43" t="s">
        <v>1</v>
      </c>
    </row>
    <row r="2784" spans="1:21" ht="15" hidden="1" customHeight="1" x14ac:dyDescent="0.25">
      <c r="A2784" s="74">
        <v>2763</v>
      </c>
      <c r="B2784" s="74" t="s">
        <v>5950</v>
      </c>
      <c r="C2784" s="43" t="s">
        <v>6827</v>
      </c>
      <c r="D2784" s="529"/>
      <c r="E2784" s="60"/>
      <c r="F2784" s="43" t="s">
        <v>6828</v>
      </c>
      <c r="G2784" s="87">
        <v>42917</v>
      </c>
      <c r="H2784" s="55">
        <v>42923</v>
      </c>
      <c r="I2784" s="68">
        <v>5000</v>
      </c>
      <c r="J2784" s="204">
        <v>5000</v>
      </c>
      <c r="K2784" s="98"/>
      <c r="L2784" s="43" t="s">
        <v>47</v>
      </c>
      <c r="M2784" s="59">
        <v>42946</v>
      </c>
      <c r="N2784" s="44">
        <v>42968</v>
      </c>
      <c r="O2784" s="313" t="s">
        <v>6829</v>
      </c>
      <c r="P2784" s="49"/>
      <c r="Q2784" s="49"/>
      <c r="R2784" s="49"/>
      <c r="S2784" s="43"/>
      <c r="T2784" s="43" t="s">
        <v>1</v>
      </c>
    </row>
    <row r="2785" spans="1:21" ht="30" hidden="1" customHeight="1" x14ac:dyDescent="0.25">
      <c r="A2785" s="74">
        <v>2764</v>
      </c>
      <c r="B2785" s="74" t="s">
        <v>69</v>
      </c>
      <c r="C2785" s="43" t="s">
        <v>6830</v>
      </c>
      <c r="D2785" s="529"/>
      <c r="E2785" s="60"/>
      <c r="F2785" s="43" t="s">
        <v>6831</v>
      </c>
      <c r="G2785" s="87">
        <v>42917</v>
      </c>
      <c r="H2785" s="55">
        <v>42938</v>
      </c>
      <c r="I2785" s="68">
        <v>84</v>
      </c>
      <c r="J2785" s="204">
        <v>100.8</v>
      </c>
      <c r="K2785" s="98"/>
      <c r="L2785" s="43" t="s">
        <v>727</v>
      </c>
      <c r="M2785" s="59">
        <v>42941</v>
      </c>
      <c r="N2785" s="44">
        <v>42954</v>
      </c>
      <c r="O2785" s="313" t="s">
        <v>6832</v>
      </c>
      <c r="P2785" s="49"/>
      <c r="Q2785" s="49"/>
      <c r="R2785" s="49"/>
      <c r="S2785" s="43"/>
      <c r="T2785" s="43"/>
    </row>
    <row r="2786" spans="1:21" ht="45" hidden="1" customHeight="1" x14ac:dyDescent="0.25">
      <c r="A2786" s="74">
        <v>2765</v>
      </c>
      <c r="B2786" s="74" t="s">
        <v>84</v>
      </c>
      <c r="C2786" s="43">
        <v>153678</v>
      </c>
      <c r="D2786" s="529"/>
      <c r="E2786" s="60"/>
      <c r="F2786" s="414" t="s">
        <v>6833</v>
      </c>
      <c r="G2786" s="87">
        <v>42917</v>
      </c>
      <c r="H2786" s="55">
        <v>42937</v>
      </c>
      <c r="I2786" s="137">
        <f>1.18162*J2786</f>
        <v>324.94549999999998</v>
      </c>
      <c r="J2786" s="208">
        <v>275</v>
      </c>
      <c r="K2786" s="98"/>
      <c r="L2786" s="43" t="s">
        <v>47</v>
      </c>
      <c r="M2786" s="59">
        <v>42962</v>
      </c>
      <c r="N2786" s="44">
        <v>42968</v>
      </c>
      <c r="O2786" s="313" t="s">
        <v>6834</v>
      </c>
      <c r="P2786" s="49"/>
      <c r="Q2786" s="49"/>
      <c r="R2786" s="49"/>
      <c r="S2786" s="43"/>
      <c r="T2786" s="43" t="s">
        <v>1</v>
      </c>
    </row>
    <row r="2787" spans="1:21" ht="60" hidden="1" customHeight="1" x14ac:dyDescent="0.25">
      <c r="A2787" s="74">
        <v>2766</v>
      </c>
      <c r="B2787" s="74" t="s">
        <v>84</v>
      </c>
      <c r="C2787" s="43">
        <v>153674</v>
      </c>
      <c r="D2787" s="529"/>
      <c r="E2787" s="60"/>
      <c r="F2787" s="414" t="s">
        <v>6835</v>
      </c>
      <c r="G2787" s="87">
        <v>42917</v>
      </c>
      <c r="H2787" s="55">
        <v>42937</v>
      </c>
      <c r="I2787" s="137">
        <f>1.18162*J2787</f>
        <v>283.58879999999999</v>
      </c>
      <c r="J2787" s="208">
        <v>240</v>
      </c>
      <c r="K2787" s="98"/>
      <c r="L2787" s="43" t="s">
        <v>6951</v>
      </c>
      <c r="M2787" s="59">
        <v>42962</v>
      </c>
      <c r="N2787" s="44">
        <v>42968</v>
      </c>
      <c r="O2787" s="313" t="s">
        <v>6836</v>
      </c>
      <c r="P2787" s="49"/>
      <c r="Q2787" s="49"/>
      <c r="R2787" s="49"/>
      <c r="S2787" s="43"/>
      <c r="T2787" s="43" t="s">
        <v>1</v>
      </c>
    </row>
    <row r="2788" spans="1:21" ht="15" hidden="1" customHeight="1" x14ac:dyDescent="0.25">
      <c r="A2788" s="74">
        <v>2767</v>
      </c>
      <c r="B2788" s="74" t="s">
        <v>6486</v>
      </c>
      <c r="C2788" s="43">
        <v>5506</v>
      </c>
      <c r="D2788" s="529"/>
      <c r="E2788" s="60"/>
      <c r="F2788" s="43" t="s">
        <v>6837</v>
      </c>
      <c r="G2788" s="87">
        <v>42917</v>
      </c>
      <c r="H2788" s="55">
        <v>41844</v>
      </c>
      <c r="I2788" s="68">
        <v>88.05</v>
      </c>
      <c r="J2788" s="204">
        <v>105.66</v>
      </c>
      <c r="K2788" s="98"/>
      <c r="L2788" s="43" t="s">
        <v>28</v>
      </c>
      <c r="M2788" s="59">
        <v>42977</v>
      </c>
      <c r="N2788" s="44">
        <v>42978</v>
      </c>
      <c r="O2788" s="313" t="s">
        <v>6838</v>
      </c>
      <c r="P2788" s="49"/>
      <c r="Q2788" s="49"/>
      <c r="R2788" s="49"/>
      <c r="S2788" s="43"/>
      <c r="T2788" s="43"/>
    </row>
    <row r="2789" spans="1:21" ht="30" hidden="1" customHeight="1" x14ac:dyDescent="0.25">
      <c r="A2789" s="74">
        <v>2768</v>
      </c>
      <c r="B2789" s="74" t="s">
        <v>5584</v>
      </c>
      <c r="C2789" s="43" t="s">
        <v>6992</v>
      </c>
      <c r="D2789" s="529"/>
      <c r="E2789" s="60"/>
      <c r="F2789" s="728" t="s">
        <v>6839</v>
      </c>
      <c r="G2789" s="87">
        <v>42917</v>
      </c>
      <c r="H2789" s="55" t="s">
        <v>6840</v>
      </c>
      <c r="I2789" s="68">
        <v>21190</v>
      </c>
      <c r="J2789" s="204">
        <v>21190</v>
      </c>
      <c r="K2789" s="98"/>
      <c r="L2789" s="43" t="s">
        <v>28</v>
      </c>
      <c r="M2789" s="59">
        <v>42975</v>
      </c>
      <c r="N2789" s="44">
        <v>42984</v>
      </c>
      <c r="O2789" s="313" t="s">
        <v>6841</v>
      </c>
      <c r="P2789" s="49"/>
      <c r="Q2789" s="49"/>
      <c r="R2789" s="49"/>
      <c r="S2789" s="43"/>
      <c r="T2789" s="43"/>
      <c r="U2789" s="66" t="s">
        <v>1</v>
      </c>
    </row>
    <row r="2790" spans="1:21" ht="15" hidden="1" customHeight="1" x14ac:dyDescent="0.25">
      <c r="A2790" s="74">
        <v>2769</v>
      </c>
      <c r="B2790" s="74" t="s">
        <v>260</v>
      </c>
      <c r="C2790" s="43">
        <v>1121</v>
      </c>
      <c r="D2790" s="529"/>
      <c r="E2790" s="60"/>
      <c r="F2790" s="43" t="s">
        <v>6842</v>
      </c>
      <c r="G2790" s="87">
        <v>42917</v>
      </c>
      <c r="H2790" s="55">
        <v>42944</v>
      </c>
      <c r="I2790" s="137">
        <f>1.19146*J2790</f>
        <v>1048.4848</v>
      </c>
      <c r="J2790" s="208">
        <v>880</v>
      </c>
      <c r="K2790" s="98"/>
      <c r="L2790" s="43" t="s">
        <v>1053</v>
      </c>
      <c r="M2790" s="59">
        <v>42974</v>
      </c>
      <c r="N2790" s="44">
        <v>42996</v>
      </c>
      <c r="O2790" s="313" t="s">
        <v>6843</v>
      </c>
      <c r="P2790" s="49"/>
      <c r="Q2790" s="49"/>
      <c r="R2790" s="49"/>
      <c r="S2790" s="43"/>
      <c r="T2790" s="43" t="s">
        <v>1</v>
      </c>
    </row>
    <row r="2791" spans="1:21" ht="30" hidden="1" customHeight="1" x14ac:dyDescent="0.25">
      <c r="A2791" s="74">
        <v>2770</v>
      </c>
      <c r="B2791" s="74" t="s">
        <v>5252</v>
      </c>
      <c r="C2791" s="43" t="s">
        <v>6844</v>
      </c>
      <c r="D2791" s="529"/>
      <c r="E2791" s="60"/>
      <c r="F2791" s="43" t="s">
        <v>6845</v>
      </c>
      <c r="G2791" s="87">
        <v>42795</v>
      </c>
      <c r="H2791" s="55">
        <v>42804</v>
      </c>
      <c r="I2791" s="137">
        <f>0.941371 *J2791</f>
        <v>9187.7809600000001</v>
      </c>
      <c r="J2791" s="381">
        <v>9760</v>
      </c>
      <c r="K2791" s="98"/>
      <c r="L2791" s="43" t="s">
        <v>727</v>
      </c>
      <c r="M2791" s="59" t="s">
        <v>6846</v>
      </c>
      <c r="N2791" s="44">
        <v>42947</v>
      </c>
      <c r="O2791" s="313" t="s">
        <v>6847</v>
      </c>
      <c r="P2791" s="49"/>
      <c r="Q2791" s="49"/>
      <c r="R2791" s="49"/>
      <c r="S2791" s="43"/>
      <c r="T2791" s="43"/>
      <c r="U2791" s="66" t="s">
        <v>1</v>
      </c>
    </row>
    <row r="2792" spans="1:21" ht="15" hidden="1" customHeight="1" x14ac:dyDescent="0.25">
      <c r="A2792" s="74">
        <v>2771</v>
      </c>
      <c r="B2792" s="74" t="s">
        <v>6619</v>
      </c>
      <c r="C2792" s="529" t="s">
        <v>6849</v>
      </c>
      <c r="D2792" s="529"/>
      <c r="E2792" s="60"/>
      <c r="F2792" s="43" t="s">
        <v>6850</v>
      </c>
      <c r="G2792" s="87">
        <v>42795</v>
      </c>
      <c r="H2792" s="55">
        <v>42825</v>
      </c>
      <c r="I2792" s="137">
        <f>0.910771*J2792</f>
        <v>2276.9274999999998</v>
      </c>
      <c r="J2792" s="381">
        <v>2500</v>
      </c>
      <c r="K2792" s="98"/>
      <c r="L2792" s="43" t="s">
        <v>727</v>
      </c>
      <c r="M2792" s="59" t="s">
        <v>25</v>
      </c>
      <c r="N2792" s="44">
        <v>42947</v>
      </c>
      <c r="O2792" s="313" t="s">
        <v>6870</v>
      </c>
      <c r="P2792" s="49"/>
      <c r="Q2792" s="49"/>
      <c r="R2792" s="49"/>
      <c r="S2792" s="43"/>
      <c r="T2792" s="43"/>
      <c r="U2792" s="66" t="s">
        <v>1</v>
      </c>
    </row>
    <row r="2793" spans="1:21" ht="30" hidden="1" customHeight="1" x14ac:dyDescent="0.25">
      <c r="A2793" s="74">
        <v>2772</v>
      </c>
      <c r="B2793" s="74" t="s">
        <v>3648</v>
      </c>
      <c r="C2793" s="43" t="s">
        <v>6851</v>
      </c>
      <c r="D2793" s="529"/>
      <c r="E2793" s="60"/>
      <c r="F2793" s="43" t="s">
        <v>6592</v>
      </c>
      <c r="G2793" s="87">
        <v>42887</v>
      </c>
      <c r="H2793" s="55">
        <v>42916</v>
      </c>
      <c r="I2793" s="68">
        <v>16104</v>
      </c>
      <c r="J2793" s="204">
        <v>16104</v>
      </c>
      <c r="K2793" s="98"/>
      <c r="L2793" s="43" t="s">
        <v>727</v>
      </c>
      <c r="M2793" s="59">
        <v>42978</v>
      </c>
      <c r="N2793" s="44">
        <v>42996</v>
      </c>
      <c r="O2793" s="313" t="s">
        <v>7054</v>
      </c>
      <c r="P2793" s="49"/>
      <c r="Q2793" s="49"/>
      <c r="R2793" s="49"/>
      <c r="S2793" s="43"/>
      <c r="T2793" s="43"/>
      <c r="U2793" s="66" t="s">
        <v>1</v>
      </c>
    </row>
    <row r="2794" spans="1:21" ht="105" hidden="1" customHeight="1" x14ac:dyDescent="0.25">
      <c r="A2794" s="74">
        <v>2773</v>
      </c>
      <c r="B2794" s="74" t="s">
        <v>84</v>
      </c>
      <c r="C2794" s="43">
        <v>153933</v>
      </c>
      <c r="D2794" s="529"/>
      <c r="E2794" s="60"/>
      <c r="F2794" s="414" t="s">
        <v>6853</v>
      </c>
      <c r="G2794" s="87">
        <v>42948</v>
      </c>
      <c r="H2794" s="55">
        <v>42950</v>
      </c>
      <c r="I2794" s="137">
        <f>1.19146*J2794</f>
        <v>309.77960000000002</v>
      </c>
      <c r="J2794" s="208">
        <v>260</v>
      </c>
      <c r="K2794" s="98"/>
      <c r="L2794" s="43" t="s">
        <v>28</v>
      </c>
      <c r="M2794" s="59">
        <v>42981</v>
      </c>
      <c r="N2794" s="44">
        <v>42996</v>
      </c>
      <c r="O2794" s="313" t="s">
        <v>6852</v>
      </c>
      <c r="P2794" s="49"/>
      <c r="Q2794" s="49"/>
      <c r="R2794" s="49"/>
      <c r="S2794" s="43"/>
      <c r="T2794" s="43" t="s">
        <v>1</v>
      </c>
    </row>
    <row r="2795" spans="1:21" ht="30" hidden="1" customHeight="1" x14ac:dyDescent="0.25">
      <c r="A2795" s="74">
        <v>2774</v>
      </c>
      <c r="B2795" s="74" t="s">
        <v>5592</v>
      </c>
      <c r="C2795" s="43">
        <v>6399</v>
      </c>
      <c r="D2795" s="529"/>
      <c r="E2795" s="60"/>
      <c r="F2795" s="43" t="s">
        <v>6855</v>
      </c>
      <c r="G2795" s="87">
        <v>42947</v>
      </c>
      <c r="H2795" s="55">
        <v>42947</v>
      </c>
      <c r="I2795" s="68">
        <v>17482.5</v>
      </c>
      <c r="J2795" s="204">
        <v>20979</v>
      </c>
      <c r="K2795" s="98"/>
      <c r="L2795" s="43" t="s">
        <v>28</v>
      </c>
      <c r="M2795" s="59">
        <v>42978</v>
      </c>
      <c r="N2795" s="44">
        <v>43024</v>
      </c>
      <c r="O2795" s="313" t="s">
        <v>6854</v>
      </c>
      <c r="P2795" s="49"/>
      <c r="Q2795" s="49"/>
      <c r="R2795" s="49"/>
      <c r="S2795" s="43"/>
      <c r="T2795" s="43"/>
      <c r="U2795" s="66" t="s">
        <v>1</v>
      </c>
    </row>
    <row r="2796" spans="1:21" ht="30" hidden="1" customHeight="1" x14ac:dyDescent="0.25">
      <c r="A2796" s="74">
        <v>2775</v>
      </c>
      <c r="B2796" s="74" t="s">
        <v>5592</v>
      </c>
      <c r="C2796" s="43">
        <v>6398</v>
      </c>
      <c r="D2796" s="529"/>
      <c r="E2796" s="60"/>
      <c r="F2796" s="43" t="s">
        <v>6855</v>
      </c>
      <c r="G2796" s="87">
        <v>42917</v>
      </c>
      <c r="H2796" s="55">
        <v>42947</v>
      </c>
      <c r="I2796" s="68">
        <v>16317</v>
      </c>
      <c r="J2796" s="204">
        <v>19580.400000000001</v>
      </c>
      <c r="K2796" s="98"/>
      <c r="L2796" s="43" t="s">
        <v>28</v>
      </c>
      <c r="M2796" s="59" t="s">
        <v>6856</v>
      </c>
      <c r="N2796" s="44">
        <v>43056</v>
      </c>
      <c r="O2796" s="313" t="s">
        <v>6857</v>
      </c>
      <c r="P2796" s="49"/>
      <c r="Q2796" s="49"/>
      <c r="R2796" s="49"/>
      <c r="S2796" s="43"/>
      <c r="T2796" s="43"/>
      <c r="U2796" s="66" t="s">
        <v>1</v>
      </c>
    </row>
    <row r="2797" spans="1:21" ht="15" hidden="1" customHeight="1" x14ac:dyDescent="0.25">
      <c r="A2797" s="74">
        <v>2776</v>
      </c>
      <c r="B2797" s="74" t="s">
        <v>6858</v>
      </c>
      <c r="C2797" s="43" t="s">
        <v>6859</v>
      </c>
      <c r="D2797" s="529"/>
      <c r="E2797" s="60"/>
      <c r="F2797" s="43" t="s">
        <v>6860</v>
      </c>
      <c r="G2797" s="87">
        <v>42948</v>
      </c>
      <c r="H2797" s="55">
        <v>42948</v>
      </c>
      <c r="I2797" s="137">
        <f>0.910771*J2797</f>
        <v>14016.76569</v>
      </c>
      <c r="J2797" s="381">
        <v>15390</v>
      </c>
      <c r="K2797" s="98"/>
      <c r="L2797" s="43" t="s">
        <v>727</v>
      </c>
      <c r="M2797" s="59">
        <v>42949</v>
      </c>
      <c r="N2797" s="44"/>
      <c r="O2797" s="313" t="s">
        <v>6861</v>
      </c>
      <c r="P2797" s="49"/>
      <c r="Q2797" s="49"/>
      <c r="R2797" s="49"/>
      <c r="S2797" s="43"/>
      <c r="T2797" s="43"/>
      <c r="U2797" s="552" t="s">
        <v>1</v>
      </c>
    </row>
    <row r="2798" spans="1:21" ht="15" hidden="1" customHeight="1" x14ac:dyDescent="0.25">
      <c r="A2798" s="74">
        <v>2777</v>
      </c>
      <c r="B2798" s="74" t="s">
        <v>6858</v>
      </c>
      <c r="C2798" s="43" t="s">
        <v>6862</v>
      </c>
      <c r="D2798" s="529"/>
      <c r="E2798" s="60"/>
      <c r="F2798" s="43" t="s">
        <v>6863</v>
      </c>
      <c r="G2798" s="87">
        <v>42948</v>
      </c>
      <c r="H2798" s="55">
        <v>42948</v>
      </c>
      <c r="I2798" s="137">
        <f>0.910771*J2798</f>
        <v>10006.640976999999</v>
      </c>
      <c r="J2798" s="381">
        <v>10987</v>
      </c>
      <c r="K2798" s="98"/>
      <c r="L2798" s="43" t="s">
        <v>727</v>
      </c>
      <c r="M2798" s="59">
        <v>42949</v>
      </c>
      <c r="N2798" s="44"/>
      <c r="O2798" s="313" t="s">
        <v>6864</v>
      </c>
      <c r="P2798" s="49"/>
      <c r="Q2798" s="49"/>
      <c r="R2798" s="49"/>
      <c r="S2798" s="43"/>
      <c r="T2798" s="43"/>
      <c r="U2798" s="552" t="s">
        <v>1</v>
      </c>
    </row>
    <row r="2799" spans="1:21" ht="30" hidden="1" customHeight="1" x14ac:dyDescent="0.25">
      <c r="A2799" s="74">
        <v>2778</v>
      </c>
      <c r="B2799" s="74" t="s">
        <v>1259</v>
      </c>
      <c r="C2799" s="43" t="s">
        <v>6865</v>
      </c>
      <c r="D2799" s="529"/>
      <c r="E2799" s="60"/>
      <c r="F2799" s="43" t="s">
        <v>6866</v>
      </c>
      <c r="G2799" s="87">
        <v>42948</v>
      </c>
      <c r="H2799" s="55">
        <v>42949</v>
      </c>
      <c r="I2799" s="68">
        <v>116.58</v>
      </c>
      <c r="J2799" s="204">
        <v>139.88999999999999</v>
      </c>
      <c r="K2799" s="98"/>
      <c r="L2799" s="43" t="s">
        <v>25</v>
      </c>
      <c r="M2799" s="59">
        <v>42949</v>
      </c>
      <c r="N2799" s="44"/>
      <c r="O2799" s="313" t="s">
        <v>6867</v>
      </c>
      <c r="P2799" s="49"/>
      <c r="Q2799" s="49"/>
      <c r="R2799" s="49"/>
      <c r="S2799" s="43"/>
      <c r="T2799" s="43"/>
      <c r="U2799" s="66" t="s">
        <v>1</v>
      </c>
    </row>
    <row r="2800" spans="1:21" ht="45" hidden="1" customHeight="1" x14ac:dyDescent="0.25">
      <c r="A2800" s="74">
        <v>2779</v>
      </c>
      <c r="B2800" s="74" t="s">
        <v>30</v>
      </c>
      <c r="C2800" s="43" t="s">
        <v>6868</v>
      </c>
      <c r="D2800" s="529"/>
      <c r="E2800" s="60"/>
      <c r="F2800" s="43" t="s">
        <v>7307</v>
      </c>
      <c r="G2800" s="87">
        <v>42917</v>
      </c>
      <c r="H2800" s="55">
        <v>42947</v>
      </c>
      <c r="I2800" s="68">
        <v>58.73</v>
      </c>
      <c r="J2800" s="204">
        <v>58.73</v>
      </c>
      <c r="K2800" s="98"/>
      <c r="L2800" s="43" t="s">
        <v>28</v>
      </c>
      <c r="M2800" s="59">
        <v>42977</v>
      </c>
      <c r="N2800" s="44">
        <v>43042</v>
      </c>
      <c r="O2800" s="313" t="s">
        <v>6869</v>
      </c>
      <c r="P2800" s="84"/>
      <c r="Q2800" s="84"/>
      <c r="R2800" s="84"/>
      <c r="S2800" s="20"/>
      <c r="T2800" s="20"/>
      <c r="U2800" s="66" t="s">
        <v>1</v>
      </c>
    </row>
    <row r="2801" spans="1:21" ht="30" hidden="1" customHeight="1" x14ac:dyDescent="0.25">
      <c r="A2801" s="74">
        <v>2780</v>
      </c>
      <c r="B2801" s="74" t="s">
        <v>1501</v>
      </c>
      <c r="C2801" s="43" t="s">
        <v>6871</v>
      </c>
      <c r="D2801" s="529"/>
      <c r="E2801" s="60"/>
      <c r="F2801" s="43" t="s">
        <v>6872</v>
      </c>
      <c r="G2801" s="87">
        <v>42948</v>
      </c>
      <c r="H2801" s="55">
        <v>42948</v>
      </c>
      <c r="I2801" s="68">
        <v>437.23</v>
      </c>
      <c r="J2801" s="204">
        <v>507.68</v>
      </c>
      <c r="K2801" s="98"/>
      <c r="L2801" s="43" t="s">
        <v>34</v>
      </c>
      <c r="M2801" s="59">
        <v>42957</v>
      </c>
      <c r="N2801" s="44">
        <v>42958</v>
      </c>
      <c r="O2801" s="313" t="s">
        <v>6873</v>
      </c>
      <c r="P2801" s="49"/>
      <c r="Q2801" s="49"/>
      <c r="R2801" s="49"/>
      <c r="S2801" s="43"/>
      <c r="T2801" s="43"/>
    </row>
    <row r="2802" spans="1:21" ht="15" hidden="1" customHeight="1" x14ac:dyDescent="0.25">
      <c r="A2802" s="74">
        <v>2781</v>
      </c>
      <c r="B2802" s="74" t="s">
        <v>448</v>
      </c>
      <c r="C2802" s="43">
        <v>56877780</v>
      </c>
      <c r="D2802" s="529"/>
      <c r="E2802" s="60"/>
      <c r="F2802" s="43" t="s">
        <v>6874</v>
      </c>
      <c r="G2802" s="87">
        <v>42917</v>
      </c>
      <c r="H2802" s="55">
        <v>42942</v>
      </c>
      <c r="I2802" s="68">
        <v>760.15</v>
      </c>
      <c r="J2802" s="204">
        <v>889.11</v>
      </c>
      <c r="K2802" s="98"/>
      <c r="L2802" s="43" t="s">
        <v>5323</v>
      </c>
      <c r="M2802" s="59">
        <v>42948</v>
      </c>
      <c r="N2802" s="44">
        <v>42950</v>
      </c>
      <c r="O2802" s="313" t="s">
        <v>6875</v>
      </c>
      <c r="P2802" s="49"/>
      <c r="Q2802" s="49"/>
      <c r="R2802" s="49"/>
      <c r="S2802" s="43"/>
      <c r="T2802" s="43"/>
    </row>
    <row r="2803" spans="1:21" ht="30" hidden="1" customHeight="1" x14ac:dyDescent="0.25">
      <c r="A2803" s="74">
        <v>2782</v>
      </c>
      <c r="B2803" s="74" t="s">
        <v>48</v>
      </c>
      <c r="C2803" s="43">
        <v>14054</v>
      </c>
      <c r="D2803" s="529"/>
      <c r="E2803" s="60"/>
      <c r="F2803" s="43" t="s">
        <v>6876</v>
      </c>
      <c r="G2803" s="87">
        <v>42944</v>
      </c>
      <c r="H2803" s="55">
        <v>42944</v>
      </c>
      <c r="I2803" s="68">
        <v>84.83</v>
      </c>
      <c r="J2803" s="204">
        <v>93.15</v>
      </c>
      <c r="K2803" s="98"/>
      <c r="L2803" s="43" t="s">
        <v>28</v>
      </c>
      <c r="M2803" s="59" t="s">
        <v>25</v>
      </c>
      <c r="N2803" s="44">
        <v>42985</v>
      </c>
      <c r="O2803" s="313" t="s">
        <v>6877</v>
      </c>
      <c r="P2803" s="49"/>
      <c r="Q2803" s="49"/>
      <c r="R2803" s="49"/>
      <c r="S2803" s="43"/>
      <c r="T2803" s="43" t="s">
        <v>1</v>
      </c>
    </row>
    <row r="2804" spans="1:21" ht="15" hidden="1" customHeight="1" x14ac:dyDescent="0.25">
      <c r="A2804" s="74">
        <v>2783</v>
      </c>
      <c r="B2804" s="74" t="s">
        <v>5950</v>
      </c>
      <c r="C2804" s="43" t="s">
        <v>6878</v>
      </c>
      <c r="D2804" s="529"/>
      <c r="E2804" s="60"/>
      <c r="F2804" s="43" t="s">
        <v>6880</v>
      </c>
      <c r="G2804" s="87">
        <v>42917</v>
      </c>
      <c r="H2804" s="55">
        <v>42944</v>
      </c>
      <c r="I2804" s="68">
        <v>1250</v>
      </c>
      <c r="J2804" s="204">
        <v>1250</v>
      </c>
      <c r="K2804" s="98"/>
      <c r="L2804" s="43" t="s">
        <v>28</v>
      </c>
      <c r="M2804" s="59">
        <v>42975</v>
      </c>
      <c r="N2804" s="44">
        <v>42985</v>
      </c>
      <c r="O2804" s="313" t="s">
        <v>6879</v>
      </c>
      <c r="P2804" s="49"/>
      <c r="Q2804" s="49"/>
      <c r="R2804" s="49"/>
      <c r="S2804" s="43"/>
      <c r="T2804" s="43" t="s">
        <v>1</v>
      </c>
    </row>
    <row r="2805" spans="1:21" ht="15" hidden="1" customHeight="1" x14ac:dyDescent="0.25">
      <c r="A2805" s="74">
        <v>2784</v>
      </c>
      <c r="B2805" s="74" t="s">
        <v>98</v>
      </c>
      <c r="C2805" s="43">
        <v>275</v>
      </c>
      <c r="D2805" s="529"/>
      <c r="E2805" s="60"/>
      <c r="F2805" s="43" t="s">
        <v>6881</v>
      </c>
      <c r="G2805" s="87">
        <v>42917</v>
      </c>
      <c r="H2805" s="55">
        <v>42944</v>
      </c>
      <c r="I2805" s="68">
        <v>856.28</v>
      </c>
      <c r="J2805" s="204">
        <v>1027.54</v>
      </c>
      <c r="K2805" s="98"/>
      <c r="L2805" s="43" t="s">
        <v>28</v>
      </c>
      <c r="M2805" s="59">
        <v>42963</v>
      </c>
      <c r="N2805" s="44">
        <v>42968</v>
      </c>
      <c r="O2805" s="313" t="s">
        <v>6882</v>
      </c>
      <c r="P2805" s="49"/>
      <c r="Q2805" s="49"/>
      <c r="R2805" s="49"/>
      <c r="S2805" s="43"/>
      <c r="T2805" s="43"/>
    </row>
    <row r="2806" spans="1:21" ht="30" hidden="1" customHeight="1" x14ac:dyDescent="0.25">
      <c r="A2806" s="74">
        <v>2785</v>
      </c>
      <c r="B2806" s="74" t="s">
        <v>427</v>
      </c>
      <c r="C2806" s="43">
        <v>1179</v>
      </c>
      <c r="D2806" s="529"/>
      <c r="E2806" s="60"/>
      <c r="F2806" s="43" t="s">
        <v>6884</v>
      </c>
      <c r="G2806" s="87">
        <v>42917</v>
      </c>
      <c r="H2806" s="55">
        <v>42947</v>
      </c>
      <c r="I2806" s="68">
        <v>117</v>
      </c>
      <c r="J2806" s="204">
        <v>140.4</v>
      </c>
      <c r="K2806" s="98"/>
      <c r="L2806" s="43" t="s">
        <v>1053</v>
      </c>
      <c r="M2806" s="59">
        <v>42978</v>
      </c>
      <c r="N2806" s="44">
        <v>42968</v>
      </c>
      <c r="O2806" s="313" t="s">
        <v>6883</v>
      </c>
      <c r="P2806" s="49"/>
      <c r="Q2806" s="49"/>
      <c r="R2806" s="49"/>
      <c r="S2806" s="43"/>
      <c r="T2806" s="43"/>
    </row>
    <row r="2807" spans="1:21" ht="30" hidden="1" customHeight="1" x14ac:dyDescent="0.25">
      <c r="A2807" s="74">
        <v>2786</v>
      </c>
      <c r="B2807" s="74" t="s">
        <v>84</v>
      </c>
      <c r="C2807" s="43">
        <v>153803</v>
      </c>
      <c r="D2807" s="529"/>
      <c r="E2807" s="60"/>
      <c r="F2807" s="43" t="s">
        <v>6885</v>
      </c>
      <c r="G2807" s="87">
        <v>42917</v>
      </c>
      <c r="H2807" s="55">
        <v>42944</v>
      </c>
      <c r="I2807" s="137">
        <f>1.19146*J2807</f>
        <v>41.701099999999997</v>
      </c>
      <c r="J2807" s="208">
        <v>35</v>
      </c>
      <c r="K2807" s="98"/>
      <c r="L2807" s="43" t="s">
        <v>28</v>
      </c>
      <c r="M2807" s="59">
        <v>42977</v>
      </c>
      <c r="N2807" s="44">
        <v>42996</v>
      </c>
      <c r="O2807" s="313" t="s">
        <v>6886</v>
      </c>
      <c r="P2807" s="49"/>
      <c r="Q2807" s="49"/>
      <c r="R2807" s="49"/>
      <c r="S2807" s="43"/>
      <c r="T2807" s="43" t="s">
        <v>1</v>
      </c>
    </row>
    <row r="2808" spans="1:21" ht="30" hidden="1" customHeight="1" x14ac:dyDescent="0.25">
      <c r="A2808" s="74">
        <v>2787</v>
      </c>
      <c r="B2808" s="74" t="s">
        <v>4953</v>
      </c>
      <c r="C2808" s="43" t="s">
        <v>6887</v>
      </c>
      <c r="D2808" s="529"/>
      <c r="E2808" s="60"/>
      <c r="F2808" s="43" t="s">
        <v>6888</v>
      </c>
      <c r="G2808" s="87">
        <v>42948</v>
      </c>
      <c r="H2808" s="55">
        <v>42948</v>
      </c>
      <c r="I2808" s="68">
        <v>584.69000000000005</v>
      </c>
      <c r="J2808" s="204">
        <v>674.87</v>
      </c>
      <c r="K2808" s="98"/>
      <c r="L2808" s="43" t="s">
        <v>6966</v>
      </c>
      <c r="M2808" s="59">
        <v>42948</v>
      </c>
      <c r="N2808" s="44">
        <v>42950</v>
      </c>
      <c r="O2808" s="313" t="s">
        <v>6889</v>
      </c>
      <c r="P2808" s="49"/>
      <c r="Q2808" s="49"/>
      <c r="R2808" s="49"/>
      <c r="S2808" s="43"/>
      <c r="T2808" s="43"/>
    </row>
    <row r="2809" spans="1:21" ht="15" hidden="1" customHeight="1" x14ac:dyDescent="0.25">
      <c r="A2809" s="74">
        <v>2788</v>
      </c>
      <c r="B2809" s="74" t="s">
        <v>3361</v>
      </c>
      <c r="C2809" s="43" t="s">
        <v>6890</v>
      </c>
      <c r="D2809" s="529"/>
      <c r="E2809" s="60"/>
      <c r="F2809" s="43" t="s">
        <v>6891</v>
      </c>
      <c r="G2809" s="87">
        <v>42917</v>
      </c>
      <c r="H2809" s="55">
        <v>42944</v>
      </c>
      <c r="I2809" s="68">
        <v>23.15</v>
      </c>
      <c r="J2809" s="204">
        <v>27.78</v>
      </c>
      <c r="K2809" s="98"/>
      <c r="L2809" s="43" t="s">
        <v>7046</v>
      </c>
      <c r="M2809" s="59">
        <v>42952</v>
      </c>
      <c r="N2809" s="44">
        <v>42955</v>
      </c>
      <c r="O2809" s="313" t="s">
        <v>6892</v>
      </c>
      <c r="P2809" s="49"/>
      <c r="Q2809" s="49"/>
      <c r="R2809" s="49"/>
      <c r="S2809" s="43"/>
      <c r="T2809" s="43"/>
    </row>
    <row r="2810" spans="1:21" ht="15" hidden="1" customHeight="1" x14ac:dyDescent="0.25">
      <c r="A2810" s="74">
        <v>2789</v>
      </c>
      <c r="B2810" s="74" t="s">
        <v>36</v>
      </c>
      <c r="C2810" s="43" t="s">
        <v>6893</v>
      </c>
      <c r="D2810" s="529"/>
      <c r="E2810" s="60"/>
      <c r="F2810" s="43" t="s">
        <v>6894</v>
      </c>
      <c r="G2810" s="87">
        <v>42948</v>
      </c>
      <c r="H2810" s="55">
        <v>42948</v>
      </c>
      <c r="I2810" s="68">
        <v>67.349999999999994</v>
      </c>
      <c r="J2810" s="204">
        <v>80.819999999999993</v>
      </c>
      <c r="K2810" s="98"/>
      <c r="L2810" s="43" t="s">
        <v>5323</v>
      </c>
      <c r="M2810" s="59">
        <v>42948</v>
      </c>
      <c r="N2810" s="44">
        <v>42948</v>
      </c>
      <c r="O2810" s="313" t="s">
        <v>6895</v>
      </c>
      <c r="P2810" s="49"/>
      <c r="Q2810" s="49"/>
      <c r="R2810" s="49"/>
      <c r="S2810" s="43"/>
      <c r="T2810" s="43"/>
    </row>
    <row r="2811" spans="1:21" ht="45" hidden="1" customHeight="1" x14ac:dyDescent="0.25">
      <c r="A2811" s="74">
        <v>2790</v>
      </c>
      <c r="B2811" s="74" t="s">
        <v>4429</v>
      </c>
      <c r="C2811" s="43">
        <v>75400645</v>
      </c>
      <c r="D2811" s="529"/>
      <c r="E2811" s="60"/>
      <c r="F2811" s="43" t="s">
        <v>7152</v>
      </c>
      <c r="G2811" s="87">
        <v>42947</v>
      </c>
      <c r="H2811" s="55">
        <v>42947</v>
      </c>
      <c r="I2811" s="68">
        <v>2074.6999999999998</v>
      </c>
      <c r="J2811" s="204">
        <v>2489.64</v>
      </c>
      <c r="K2811" s="98"/>
      <c r="L2811" s="43" t="s">
        <v>28</v>
      </c>
      <c r="M2811" s="59">
        <v>43008</v>
      </c>
      <c r="N2811" s="44">
        <v>43044</v>
      </c>
      <c r="O2811" s="313" t="s">
        <v>6896</v>
      </c>
      <c r="P2811" s="49"/>
      <c r="Q2811" s="49"/>
      <c r="R2811" s="49"/>
      <c r="S2811" s="43"/>
      <c r="T2811" s="43" t="s">
        <v>1</v>
      </c>
    </row>
    <row r="2812" spans="1:21" ht="15" hidden="1" customHeight="1" x14ac:dyDescent="0.25">
      <c r="A2812" s="74">
        <v>2791</v>
      </c>
      <c r="B2812" s="74" t="s">
        <v>6785</v>
      </c>
      <c r="C2812" s="43">
        <v>7970060</v>
      </c>
      <c r="D2812" s="529"/>
      <c r="E2812" s="60"/>
      <c r="F2812" s="43" t="s">
        <v>6897</v>
      </c>
      <c r="G2812" s="87">
        <v>42947</v>
      </c>
      <c r="H2812" s="55">
        <v>42947</v>
      </c>
      <c r="I2812" s="68">
        <v>244</v>
      </c>
      <c r="J2812" s="204">
        <v>292.8</v>
      </c>
      <c r="K2812" s="98"/>
      <c r="L2812" s="43" t="s">
        <v>28</v>
      </c>
      <c r="M2812" s="59">
        <v>42978</v>
      </c>
      <c r="N2812" s="44">
        <v>42985</v>
      </c>
      <c r="O2812" s="313" t="s">
        <v>6898</v>
      </c>
      <c r="P2812" s="49"/>
      <c r="Q2812" s="49"/>
      <c r="R2812" s="49"/>
      <c r="S2812" s="43"/>
      <c r="T2812" s="43" t="s">
        <v>1</v>
      </c>
    </row>
    <row r="2813" spans="1:21" ht="30" hidden="1" customHeight="1" x14ac:dyDescent="0.25">
      <c r="A2813" s="74">
        <v>2792</v>
      </c>
      <c r="B2813" s="74" t="s">
        <v>6333</v>
      </c>
      <c r="C2813" s="43" t="s">
        <v>6900</v>
      </c>
      <c r="D2813" s="529"/>
      <c r="E2813" s="60"/>
      <c r="F2813" s="43" t="s">
        <v>6902</v>
      </c>
      <c r="G2813" s="87">
        <v>42955</v>
      </c>
      <c r="H2813" s="55">
        <v>42955</v>
      </c>
      <c r="I2813" s="137">
        <f>0.910771*J2813</f>
        <v>10109.5581</v>
      </c>
      <c r="J2813" s="381">
        <v>11100</v>
      </c>
      <c r="K2813" s="98"/>
      <c r="L2813" s="43" t="s">
        <v>28</v>
      </c>
      <c r="M2813" s="59">
        <v>43008</v>
      </c>
      <c r="N2813" s="44">
        <v>43068</v>
      </c>
      <c r="O2813" s="313" t="s">
        <v>6903</v>
      </c>
      <c r="P2813" s="49"/>
      <c r="Q2813" s="49"/>
      <c r="R2813" s="49"/>
      <c r="S2813" s="43"/>
      <c r="T2813" s="43"/>
      <c r="U2813" s="66" t="s">
        <v>1</v>
      </c>
    </row>
    <row r="2814" spans="1:21" ht="30" hidden="1" customHeight="1" x14ac:dyDescent="0.25">
      <c r="A2814" s="74">
        <v>2793</v>
      </c>
      <c r="B2814" s="74" t="s">
        <v>6333</v>
      </c>
      <c r="C2814" s="43" t="s">
        <v>6904</v>
      </c>
      <c r="D2814" s="529"/>
      <c r="E2814" s="60"/>
      <c r="F2814" s="43" t="s">
        <v>6901</v>
      </c>
      <c r="G2814" s="87">
        <v>42948</v>
      </c>
      <c r="H2814" s="55">
        <v>42955</v>
      </c>
      <c r="I2814" s="137">
        <f>0.910771*J2814</f>
        <v>7377.2451000000001</v>
      </c>
      <c r="J2814" s="381">
        <v>8100</v>
      </c>
      <c r="K2814" s="98"/>
      <c r="L2814" s="43" t="s">
        <v>28</v>
      </c>
      <c r="M2814" s="59">
        <v>43008</v>
      </c>
      <c r="N2814" s="44">
        <v>43068</v>
      </c>
      <c r="O2814" s="313" t="s">
        <v>6905</v>
      </c>
      <c r="P2814" s="49"/>
      <c r="Q2814" s="49"/>
      <c r="R2814" s="49"/>
      <c r="S2814" s="43"/>
      <c r="T2814" s="43"/>
      <c r="U2814" s="66" t="s">
        <v>1</v>
      </c>
    </row>
    <row r="2815" spans="1:21" ht="15" hidden="1" customHeight="1" x14ac:dyDescent="0.25">
      <c r="A2815" s="74">
        <v>2794</v>
      </c>
      <c r="B2815" s="74" t="s">
        <v>5519</v>
      </c>
      <c r="C2815" s="43">
        <v>1828</v>
      </c>
      <c r="D2815" s="529"/>
      <c r="E2815" s="60"/>
      <c r="F2815" s="43" t="s">
        <v>6906</v>
      </c>
      <c r="G2815" s="87">
        <v>42918</v>
      </c>
      <c r="H2815" s="55">
        <v>42919</v>
      </c>
      <c r="I2815" s="137">
        <f>1.18*J2815</f>
        <v>924.93119999999999</v>
      </c>
      <c r="J2815" s="208">
        <v>783.84</v>
      </c>
      <c r="K2815" s="98"/>
      <c r="L2815" s="43" t="s">
        <v>47</v>
      </c>
      <c r="M2815" s="59">
        <v>42949</v>
      </c>
      <c r="N2815" s="44">
        <v>42968</v>
      </c>
      <c r="O2815" s="313" t="s">
        <v>6907</v>
      </c>
      <c r="P2815" s="49"/>
      <c r="Q2815" s="49"/>
      <c r="R2815" s="49"/>
      <c r="S2815" s="43"/>
      <c r="T2815" s="43" t="s">
        <v>1</v>
      </c>
    </row>
    <row r="2816" spans="1:21" ht="15" hidden="1" customHeight="1" x14ac:dyDescent="0.25">
      <c r="A2816" s="74">
        <v>2795</v>
      </c>
      <c r="B2816" s="74" t="s">
        <v>39</v>
      </c>
      <c r="C2816" s="43" t="s">
        <v>6908</v>
      </c>
      <c r="D2816" s="529"/>
      <c r="E2816" s="60"/>
      <c r="F2816" s="43" t="s">
        <v>1715</v>
      </c>
      <c r="G2816" s="87">
        <v>42917</v>
      </c>
      <c r="H2816" s="55">
        <v>42947</v>
      </c>
      <c r="I2816" s="68">
        <v>357.1</v>
      </c>
      <c r="J2816" s="204">
        <v>428.56</v>
      </c>
      <c r="K2816" s="98"/>
      <c r="L2816" s="43" t="s">
        <v>34</v>
      </c>
      <c r="M2816" s="59">
        <v>42957</v>
      </c>
      <c r="N2816" s="44">
        <v>42957</v>
      </c>
      <c r="O2816" s="313" t="s">
        <v>6909</v>
      </c>
      <c r="P2816" s="49"/>
      <c r="Q2816" s="49"/>
      <c r="R2816" s="49"/>
      <c r="S2816" s="43"/>
      <c r="T2816" s="43"/>
    </row>
    <row r="2817" spans="1:21" ht="15" hidden="1" customHeight="1" x14ac:dyDescent="0.25">
      <c r="A2817" s="74">
        <v>2796</v>
      </c>
      <c r="B2817" s="74" t="s">
        <v>67</v>
      </c>
      <c r="C2817" s="43">
        <v>7000182282</v>
      </c>
      <c r="D2817" s="529" t="s">
        <v>6920</v>
      </c>
      <c r="E2817" s="60"/>
      <c r="F2817" s="43" t="s">
        <v>6910</v>
      </c>
      <c r="G2817" s="87">
        <v>42954</v>
      </c>
      <c r="H2817" s="55">
        <v>42954</v>
      </c>
      <c r="I2817" s="68">
        <v>147.12</v>
      </c>
      <c r="J2817" s="204">
        <v>176.54</v>
      </c>
      <c r="K2817" s="98"/>
      <c r="L2817" s="43" t="s">
        <v>28</v>
      </c>
      <c r="M2817" s="59">
        <v>43008</v>
      </c>
      <c r="N2817" s="44">
        <v>43011</v>
      </c>
      <c r="O2817" s="313" t="s">
        <v>6911</v>
      </c>
      <c r="P2817" s="49"/>
      <c r="Q2817" s="49"/>
      <c r="R2817" s="49"/>
      <c r="S2817" s="43"/>
      <c r="T2817" s="43" t="s">
        <v>1</v>
      </c>
    </row>
    <row r="2818" spans="1:21" ht="15" hidden="1" customHeight="1" x14ac:dyDescent="0.25">
      <c r="A2818" s="74">
        <v>2797</v>
      </c>
      <c r="B2818" s="74" t="s">
        <v>6912</v>
      </c>
      <c r="C2818" s="43">
        <v>50519</v>
      </c>
      <c r="D2818" s="529"/>
      <c r="E2818" s="60"/>
      <c r="F2818" s="43" t="s">
        <v>6913</v>
      </c>
      <c r="G2818" s="87">
        <v>42954</v>
      </c>
      <c r="H2818" s="55">
        <v>42954</v>
      </c>
      <c r="I2818" s="68">
        <v>365.83</v>
      </c>
      <c r="J2818" s="204">
        <v>395</v>
      </c>
      <c r="K2818" s="98"/>
      <c r="L2818" s="43" t="s">
        <v>727</v>
      </c>
      <c r="M2818" s="59" t="s">
        <v>25</v>
      </c>
      <c r="N2818" s="44">
        <v>42968</v>
      </c>
      <c r="O2818" s="313" t="s">
        <v>6914</v>
      </c>
      <c r="P2818" s="49"/>
      <c r="Q2818" s="49"/>
      <c r="R2818" s="49"/>
      <c r="S2818" s="43"/>
      <c r="T2818" s="43"/>
      <c r="U2818" s="552" t="s">
        <v>1</v>
      </c>
    </row>
    <row r="2819" spans="1:21" ht="15" hidden="1" customHeight="1" x14ac:dyDescent="0.25">
      <c r="A2819" s="74">
        <v>2798</v>
      </c>
      <c r="B2819" s="74" t="s">
        <v>6912</v>
      </c>
      <c r="C2819" s="43">
        <v>50520</v>
      </c>
      <c r="D2819" s="529"/>
      <c r="E2819" s="60"/>
      <c r="F2819" s="43" t="s">
        <v>6915</v>
      </c>
      <c r="G2819" s="87">
        <v>42954</v>
      </c>
      <c r="H2819" s="55">
        <v>42954</v>
      </c>
      <c r="I2819" s="68">
        <v>879</v>
      </c>
      <c r="J2819" s="204">
        <v>978.8</v>
      </c>
      <c r="K2819" s="98"/>
      <c r="L2819" s="43" t="s">
        <v>727</v>
      </c>
      <c r="M2819" s="59" t="s">
        <v>25</v>
      </c>
      <c r="N2819" s="44">
        <v>42968</v>
      </c>
      <c r="O2819" s="313" t="s">
        <v>6916</v>
      </c>
      <c r="P2819" s="49">
        <v>978.8</v>
      </c>
      <c r="Q2819" s="49"/>
      <c r="R2819" s="49"/>
      <c r="S2819" s="43"/>
      <c r="T2819" s="43"/>
      <c r="U2819" s="552" t="s">
        <v>1</v>
      </c>
    </row>
    <row r="2820" spans="1:21" ht="30" hidden="1" customHeight="1" x14ac:dyDescent="0.25">
      <c r="A2820" s="74">
        <v>2799</v>
      </c>
      <c r="B2820" s="74" t="s">
        <v>5584</v>
      </c>
      <c r="C2820" s="43" t="s">
        <v>6917</v>
      </c>
      <c r="D2820" s="529"/>
      <c r="E2820" s="60"/>
      <c r="F2820" s="733" t="s">
        <v>6918</v>
      </c>
      <c r="G2820" s="87">
        <v>42978</v>
      </c>
      <c r="H2820" s="55">
        <v>42978</v>
      </c>
      <c r="I2820" s="68">
        <v>8150</v>
      </c>
      <c r="J2820" s="204">
        <v>8150</v>
      </c>
      <c r="K2820" s="98"/>
      <c r="L2820" s="43" t="s">
        <v>727</v>
      </c>
      <c r="M2820" s="59">
        <v>43006</v>
      </c>
      <c r="N2820" s="44">
        <v>43010</v>
      </c>
      <c r="O2820" s="313" t="s">
        <v>6919</v>
      </c>
      <c r="P2820" s="49"/>
      <c r="Q2820" s="49"/>
      <c r="R2820" s="49"/>
      <c r="S2820" s="43"/>
      <c r="T2820" s="43"/>
      <c r="U2820" s="66" t="s">
        <v>1</v>
      </c>
    </row>
    <row r="2821" spans="1:21" ht="15" hidden="1" customHeight="1" x14ac:dyDescent="0.25">
      <c r="A2821" s="74">
        <v>2800</v>
      </c>
      <c r="B2821" s="74" t="s">
        <v>67</v>
      </c>
      <c r="C2821" s="43">
        <v>7000182982</v>
      </c>
      <c r="D2821" s="529" t="s">
        <v>6923</v>
      </c>
      <c r="E2821" s="60"/>
      <c r="F2821" s="43" t="s">
        <v>6921</v>
      </c>
      <c r="G2821" s="87">
        <v>42956</v>
      </c>
      <c r="H2821" s="55">
        <v>42956</v>
      </c>
      <c r="I2821" s="68">
        <v>332.9</v>
      </c>
      <c r="J2821" s="204">
        <v>399.48</v>
      </c>
      <c r="K2821" s="98"/>
      <c r="L2821" s="43" t="s">
        <v>28</v>
      </c>
      <c r="M2821" s="59">
        <v>43008</v>
      </c>
      <c r="N2821" s="44">
        <v>43011</v>
      </c>
      <c r="O2821" s="313" t="s">
        <v>6922</v>
      </c>
      <c r="P2821" s="49"/>
      <c r="Q2821" s="49"/>
      <c r="R2821" s="49"/>
      <c r="S2821" s="43"/>
      <c r="T2821" s="43" t="s">
        <v>1</v>
      </c>
    </row>
    <row r="2822" spans="1:21" ht="30" hidden="1" customHeight="1" x14ac:dyDescent="0.25">
      <c r="A2822" s="74">
        <v>2801</v>
      </c>
      <c r="B2822" s="74" t="s">
        <v>4829</v>
      </c>
      <c r="C2822" s="43" t="s">
        <v>6924</v>
      </c>
      <c r="D2822" s="529"/>
      <c r="E2822" s="60"/>
      <c r="F2822" s="43" t="s">
        <v>6925</v>
      </c>
      <c r="G2822" s="87">
        <v>42958</v>
      </c>
      <c r="H2822" s="55">
        <v>42958</v>
      </c>
      <c r="I2822" s="68">
        <v>263.64</v>
      </c>
      <c r="J2822" s="204">
        <v>298.91000000000003</v>
      </c>
      <c r="K2822" s="98"/>
      <c r="L2822" s="43" t="s">
        <v>47</v>
      </c>
      <c r="M2822" s="59" t="s">
        <v>25</v>
      </c>
      <c r="N2822" s="44">
        <v>42968</v>
      </c>
      <c r="O2822" s="313" t="s">
        <v>6926</v>
      </c>
      <c r="P2822" s="49"/>
      <c r="Q2822" s="49"/>
      <c r="R2822" s="49"/>
      <c r="S2822" s="43"/>
      <c r="T2822" s="43" t="s">
        <v>1</v>
      </c>
    </row>
    <row r="2823" spans="1:21" ht="30" customHeight="1" x14ac:dyDescent="0.25">
      <c r="A2823" s="118">
        <v>2802</v>
      </c>
      <c r="B2823" s="118"/>
      <c r="C2823" s="20"/>
      <c r="D2823" s="560"/>
      <c r="E2823" s="61"/>
      <c r="F2823" s="20"/>
      <c r="G2823" s="480">
        <v>42947</v>
      </c>
      <c r="H2823" s="54">
        <v>42947</v>
      </c>
      <c r="I2823" s="636">
        <f>0.910771*J2823</f>
        <v>22413.846617250001</v>
      </c>
      <c r="J2823" s="702">
        <v>24609.75</v>
      </c>
      <c r="K2823" s="577"/>
      <c r="L2823" s="20" t="s">
        <v>28</v>
      </c>
      <c r="M2823" s="410">
        <v>43008</v>
      </c>
      <c r="N2823" s="23"/>
      <c r="O2823" s="314"/>
      <c r="P2823" s="84"/>
      <c r="Q2823" s="84"/>
      <c r="R2823" s="84"/>
      <c r="S2823" s="20"/>
      <c r="T2823" s="20"/>
      <c r="U2823" s="66" t="s">
        <v>1</v>
      </c>
    </row>
    <row r="2824" spans="1:21" ht="15" hidden="1" customHeight="1" x14ac:dyDescent="0.25">
      <c r="A2824" s="74">
        <v>2802</v>
      </c>
      <c r="B2824" s="74" t="s">
        <v>84</v>
      </c>
      <c r="C2824" s="43">
        <v>154194</v>
      </c>
      <c r="D2824" s="529"/>
      <c r="E2824" s="60"/>
      <c r="F2824" s="43" t="s">
        <v>6928</v>
      </c>
      <c r="G2824" s="87">
        <v>42948</v>
      </c>
      <c r="H2824" s="55">
        <v>42963</v>
      </c>
      <c r="I2824" s="137">
        <f>1.18*J2824</f>
        <v>23.599999999999998</v>
      </c>
      <c r="J2824" s="208">
        <v>20</v>
      </c>
      <c r="K2824" s="98"/>
      <c r="L2824" s="43" t="s">
        <v>28</v>
      </c>
      <c r="M2824" s="59">
        <v>42994</v>
      </c>
      <c r="N2824" s="44">
        <v>42996</v>
      </c>
      <c r="O2824" s="313" t="s">
        <v>6929</v>
      </c>
      <c r="P2824" s="49"/>
      <c r="Q2824" s="49"/>
      <c r="R2824" s="49"/>
      <c r="S2824" s="43"/>
      <c r="T2824" s="43" t="s">
        <v>1</v>
      </c>
    </row>
    <row r="2825" spans="1:21" ht="30" customHeight="1" x14ac:dyDescent="0.25">
      <c r="A2825" s="118">
        <v>2803</v>
      </c>
      <c r="B2825" s="118"/>
      <c r="C2825" s="20"/>
      <c r="D2825" s="560"/>
      <c r="E2825" s="61"/>
      <c r="F2825" s="20"/>
      <c r="G2825" s="480">
        <v>42947</v>
      </c>
      <c r="H2825" s="54">
        <v>42947</v>
      </c>
      <c r="I2825" s="371">
        <v>5460.4</v>
      </c>
      <c r="J2825" s="209">
        <v>5460.4</v>
      </c>
      <c r="K2825" s="577"/>
      <c r="L2825" s="20" t="s">
        <v>28</v>
      </c>
      <c r="M2825" s="410">
        <v>43008</v>
      </c>
      <c r="N2825" s="23"/>
      <c r="O2825" s="314"/>
      <c r="P2825" s="84"/>
      <c r="Q2825" s="84"/>
      <c r="R2825" s="84"/>
      <c r="S2825" s="20"/>
      <c r="T2825" s="20"/>
      <c r="U2825" s="66" t="s">
        <v>1</v>
      </c>
    </row>
    <row r="2826" spans="1:21" ht="30" customHeight="1" x14ac:dyDescent="0.25">
      <c r="A2826" s="118">
        <v>2804</v>
      </c>
      <c r="B2826" s="118"/>
      <c r="C2826" s="20"/>
      <c r="D2826" s="560"/>
      <c r="E2826" s="61"/>
      <c r="F2826" s="20"/>
      <c r="G2826" s="480">
        <v>42947</v>
      </c>
      <c r="H2826" s="54">
        <v>42947</v>
      </c>
      <c r="I2826" s="371">
        <v>18330</v>
      </c>
      <c r="J2826" s="209">
        <v>18330</v>
      </c>
      <c r="K2826" s="577"/>
      <c r="L2826" s="20" t="s">
        <v>28</v>
      </c>
      <c r="M2826" s="410">
        <v>43008</v>
      </c>
      <c r="N2826" s="23"/>
      <c r="O2826" s="314"/>
      <c r="P2826" s="84"/>
      <c r="Q2826" s="84"/>
      <c r="R2826" s="84"/>
      <c r="S2826" s="20"/>
      <c r="T2826" s="20"/>
      <c r="U2826" s="66" t="s">
        <v>1</v>
      </c>
    </row>
    <row r="2827" spans="1:21" ht="30" customHeight="1" x14ac:dyDescent="0.25">
      <c r="A2827" s="118">
        <v>2805</v>
      </c>
      <c r="B2827" s="118"/>
      <c r="C2827" s="20"/>
      <c r="D2827" s="560"/>
      <c r="E2827" s="61"/>
      <c r="F2827" s="20"/>
      <c r="G2827" s="480">
        <v>42947</v>
      </c>
      <c r="H2827" s="54">
        <v>42947</v>
      </c>
      <c r="I2827" s="371">
        <v>23560</v>
      </c>
      <c r="J2827" s="209">
        <v>23560</v>
      </c>
      <c r="K2827" s="577"/>
      <c r="L2827" s="20" t="s">
        <v>28</v>
      </c>
      <c r="M2827" s="410">
        <v>43008</v>
      </c>
      <c r="N2827" s="23"/>
      <c r="O2827" s="314"/>
      <c r="P2827" s="84"/>
      <c r="Q2827" s="84"/>
      <c r="R2827" s="84"/>
      <c r="S2827" s="20"/>
      <c r="T2827" s="20"/>
      <c r="U2827" s="66" t="s">
        <v>1</v>
      </c>
    </row>
    <row r="2828" spans="1:21" ht="30" customHeight="1" x14ac:dyDescent="0.25">
      <c r="A2828" s="118">
        <v>2806</v>
      </c>
      <c r="B2828" s="118"/>
      <c r="C2828" s="20"/>
      <c r="D2828" s="560"/>
      <c r="E2828" s="61"/>
      <c r="F2828" s="20"/>
      <c r="G2828" s="480">
        <v>42947</v>
      </c>
      <c r="H2828" s="54">
        <v>42947</v>
      </c>
      <c r="I2828" s="371">
        <v>15906</v>
      </c>
      <c r="J2828" s="209">
        <v>15906</v>
      </c>
      <c r="K2828" s="577"/>
      <c r="L2828" s="20" t="s">
        <v>28</v>
      </c>
      <c r="M2828" s="410">
        <v>43008</v>
      </c>
      <c r="N2828" s="23"/>
      <c r="O2828" s="314"/>
      <c r="P2828" s="84"/>
      <c r="Q2828" s="84"/>
      <c r="R2828" s="84"/>
      <c r="S2828" s="20"/>
      <c r="T2828" s="20"/>
      <c r="U2828" s="66" t="s">
        <v>1</v>
      </c>
    </row>
    <row r="2829" spans="1:21" ht="30" customHeight="1" x14ac:dyDescent="0.25">
      <c r="A2829" s="118">
        <v>2807</v>
      </c>
      <c r="B2829" s="118"/>
      <c r="C2829" s="20"/>
      <c r="D2829" s="560"/>
      <c r="E2829" s="61"/>
      <c r="F2829" s="20"/>
      <c r="G2829" s="480">
        <v>42947</v>
      </c>
      <c r="H2829" s="54">
        <v>42947</v>
      </c>
      <c r="I2829" s="371">
        <v>11565</v>
      </c>
      <c r="J2829" s="209">
        <v>11565</v>
      </c>
      <c r="K2829" s="577"/>
      <c r="L2829" s="20" t="s">
        <v>28</v>
      </c>
      <c r="M2829" s="410">
        <v>43008</v>
      </c>
      <c r="N2829" s="23"/>
      <c r="O2829" s="314"/>
      <c r="P2829" s="84"/>
      <c r="Q2829" s="84"/>
      <c r="R2829" s="84"/>
      <c r="S2829" s="20"/>
      <c r="T2829" s="20"/>
      <c r="U2829" s="66" t="s">
        <v>1</v>
      </c>
    </row>
    <row r="2830" spans="1:21" ht="15" hidden="1" customHeight="1" x14ac:dyDescent="0.25">
      <c r="A2830" s="74">
        <v>2808</v>
      </c>
      <c r="B2830" s="74" t="s">
        <v>39</v>
      </c>
      <c r="C2830" s="43" t="s">
        <v>6932</v>
      </c>
      <c r="D2830" s="529"/>
      <c r="E2830" s="60"/>
      <c r="F2830" s="43" t="s">
        <v>1715</v>
      </c>
      <c r="G2830" s="87">
        <v>42962</v>
      </c>
      <c r="H2830" s="55">
        <v>42962</v>
      </c>
      <c r="I2830" s="68">
        <v>12.55</v>
      </c>
      <c r="J2830" s="204">
        <v>15.05</v>
      </c>
      <c r="K2830" s="98"/>
      <c r="L2830" s="43" t="s">
        <v>34</v>
      </c>
      <c r="M2830" s="59">
        <v>42972</v>
      </c>
      <c r="N2830" s="44">
        <v>42972</v>
      </c>
      <c r="O2830" s="313" t="s">
        <v>6933</v>
      </c>
      <c r="P2830" s="49"/>
      <c r="Q2830" s="49"/>
      <c r="R2830" s="49"/>
      <c r="S2830" s="43"/>
      <c r="T2830" s="43"/>
    </row>
    <row r="2831" spans="1:21" ht="15" customHeight="1" x14ac:dyDescent="0.25">
      <c r="A2831" s="118">
        <v>2809</v>
      </c>
      <c r="B2831" s="118"/>
      <c r="C2831" s="20"/>
      <c r="D2831" s="560"/>
      <c r="E2831" s="61"/>
      <c r="F2831" s="20"/>
      <c r="G2831" s="480">
        <v>42957</v>
      </c>
      <c r="H2831" s="54">
        <v>42957</v>
      </c>
      <c r="I2831" s="371">
        <f>0.00152449*J2831</f>
        <v>634.98819724999998</v>
      </c>
      <c r="J2831" s="689">
        <v>416525</v>
      </c>
      <c r="K2831" s="577"/>
      <c r="L2831" s="20" t="s">
        <v>28</v>
      </c>
      <c r="M2831" s="410">
        <v>43018</v>
      </c>
      <c r="N2831" s="23"/>
      <c r="O2831" s="314"/>
      <c r="P2831" s="84"/>
      <c r="Q2831" s="84"/>
      <c r="R2831" s="84"/>
      <c r="S2831" s="20"/>
      <c r="T2831" s="20"/>
      <c r="U2831" s="66" t="s">
        <v>1</v>
      </c>
    </row>
    <row r="2832" spans="1:21" ht="30" hidden="1" customHeight="1" x14ac:dyDescent="0.25">
      <c r="A2832" s="74">
        <v>2810</v>
      </c>
      <c r="B2832" s="74" t="s">
        <v>6080</v>
      </c>
      <c r="C2832" s="43" t="s">
        <v>6934</v>
      </c>
      <c r="D2832" s="529"/>
      <c r="E2832" s="60"/>
      <c r="F2832" s="43" t="s">
        <v>6804</v>
      </c>
      <c r="G2832" s="87">
        <v>42947</v>
      </c>
      <c r="H2832" s="55">
        <v>42947</v>
      </c>
      <c r="I2832" s="68">
        <v>180.03</v>
      </c>
      <c r="J2832" s="204">
        <v>216.04</v>
      </c>
      <c r="K2832" s="98"/>
      <c r="L2832" s="43" t="s">
        <v>47</v>
      </c>
      <c r="M2832" s="59">
        <v>42978</v>
      </c>
      <c r="N2832" s="44">
        <v>43024</v>
      </c>
      <c r="O2832" s="313" t="s">
        <v>6935</v>
      </c>
      <c r="P2832" s="49"/>
      <c r="Q2832" s="49"/>
      <c r="R2832" s="49"/>
      <c r="S2832" s="43"/>
      <c r="T2832" s="43" t="s">
        <v>1</v>
      </c>
    </row>
    <row r="2833" spans="1:26" ht="30" hidden="1" customHeight="1" x14ac:dyDescent="0.25">
      <c r="A2833" s="74">
        <v>2811</v>
      </c>
      <c r="B2833" s="74" t="s">
        <v>1338</v>
      </c>
      <c r="C2833" s="43">
        <v>9100066674</v>
      </c>
      <c r="D2833" s="529" t="s">
        <v>6937</v>
      </c>
      <c r="E2833" s="60"/>
      <c r="F2833" s="43" t="s">
        <v>7215</v>
      </c>
      <c r="G2833" s="87">
        <v>42954</v>
      </c>
      <c r="H2833" s="55">
        <v>42954</v>
      </c>
      <c r="I2833" s="68">
        <v>629.20000000000005</v>
      </c>
      <c r="J2833" s="204">
        <v>755.04</v>
      </c>
      <c r="K2833" s="98"/>
      <c r="L2833" s="43" t="s">
        <v>28</v>
      </c>
      <c r="M2833" s="59">
        <v>43008</v>
      </c>
      <c r="N2833" s="44">
        <v>43052</v>
      </c>
      <c r="O2833" s="313" t="s">
        <v>6938</v>
      </c>
      <c r="P2833" s="49"/>
      <c r="Q2833" s="49"/>
      <c r="R2833" s="49">
        <v>755.04</v>
      </c>
      <c r="S2833" s="43"/>
      <c r="T2833" s="43"/>
      <c r="U2833" s="66" t="s">
        <v>1</v>
      </c>
    </row>
    <row r="2834" spans="1:26" ht="30" hidden="1" customHeight="1" x14ac:dyDescent="0.25">
      <c r="A2834" s="74">
        <v>2812</v>
      </c>
      <c r="B2834" s="74" t="s">
        <v>1109</v>
      </c>
      <c r="C2834" s="43">
        <v>17879239</v>
      </c>
      <c r="D2834" s="529"/>
      <c r="E2834" s="60"/>
      <c r="F2834" s="43" t="s">
        <v>7153</v>
      </c>
      <c r="G2834" s="87">
        <v>42957</v>
      </c>
      <c r="H2834" s="55">
        <v>42957</v>
      </c>
      <c r="I2834" s="68">
        <v>270</v>
      </c>
      <c r="J2834" s="204">
        <v>324</v>
      </c>
      <c r="K2834" s="98"/>
      <c r="L2834" s="43" t="s">
        <v>28</v>
      </c>
      <c r="M2834" s="59">
        <v>42987</v>
      </c>
      <c r="N2834" s="44">
        <v>43044</v>
      </c>
      <c r="O2834" s="313" t="s">
        <v>6939</v>
      </c>
      <c r="P2834" s="49"/>
      <c r="Q2834" s="49"/>
      <c r="R2834" s="49"/>
      <c r="S2834" s="43"/>
      <c r="T2834" s="43" t="s">
        <v>1</v>
      </c>
    </row>
    <row r="2835" spans="1:26" ht="15" hidden="1" customHeight="1" x14ac:dyDescent="0.25">
      <c r="A2835" s="74">
        <v>2813</v>
      </c>
      <c r="B2835" s="74" t="s">
        <v>180</v>
      </c>
      <c r="C2835" s="43">
        <v>47978227</v>
      </c>
      <c r="D2835" s="529"/>
      <c r="E2835" s="60"/>
      <c r="F2835" s="43" t="s">
        <v>6940</v>
      </c>
      <c r="G2835" s="87">
        <v>42954</v>
      </c>
      <c r="H2835" s="55">
        <v>42954</v>
      </c>
      <c r="I2835" s="68">
        <v>358.02</v>
      </c>
      <c r="J2835" s="204">
        <v>378.6</v>
      </c>
      <c r="K2835" s="98"/>
      <c r="L2835" s="43" t="s">
        <v>5323</v>
      </c>
      <c r="M2835" s="59">
        <v>42964</v>
      </c>
      <c r="N2835" s="44">
        <v>42964</v>
      </c>
      <c r="O2835" s="313" t="s">
        <v>6941</v>
      </c>
      <c r="P2835" s="49"/>
      <c r="Q2835" s="49"/>
      <c r="R2835" s="49"/>
      <c r="S2835" s="43"/>
      <c r="T2835" s="43"/>
    </row>
    <row r="2836" spans="1:26" ht="15" hidden="1" customHeight="1" x14ac:dyDescent="0.25">
      <c r="A2836" s="74">
        <v>2814</v>
      </c>
      <c r="B2836" s="74" t="s">
        <v>36</v>
      </c>
      <c r="C2836" s="43" t="s">
        <v>6942</v>
      </c>
      <c r="D2836" s="529"/>
      <c r="E2836" s="60"/>
      <c r="F2836" s="43" t="s">
        <v>4091</v>
      </c>
      <c r="G2836" s="87">
        <v>42963</v>
      </c>
      <c r="H2836" s="55">
        <v>42963</v>
      </c>
      <c r="I2836" s="68">
        <v>206.91</v>
      </c>
      <c r="J2836" s="204">
        <v>248.29</v>
      </c>
      <c r="K2836" s="98"/>
      <c r="L2836" s="43" t="s">
        <v>7046</v>
      </c>
      <c r="M2836" s="59">
        <v>42973</v>
      </c>
      <c r="N2836" s="44">
        <v>42975</v>
      </c>
      <c r="O2836" s="313" t="s">
        <v>6943</v>
      </c>
      <c r="P2836" s="49"/>
      <c r="Q2836" s="49"/>
      <c r="R2836" s="49"/>
      <c r="S2836" s="43"/>
      <c r="T2836" s="43"/>
    </row>
    <row r="2837" spans="1:26" ht="15" hidden="1" customHeight="1" x14ac:dyDescent="0.25">
      <c r="A2837" s="74">
        <v>2815</v>
      </c>
      <c r="B2837" s="74" t="s">
        <v>5227</v>
      </c>
      <c r="C2837" s="43" t="s">
        <v>6944</v>
      </c>
      <c r="D2837" s="529"/>
      <c r="E2837" s="60"/>
      <c r="F2837" s="43" t="s">
        <v>6945</v>
      </c>
      <c r="G2837" s="87">
        <v>42954</v>
      </c>
      <c r="H2837" s="55">
        <v>42954</v>
      </c>
      <c r="I2837" s="68">
        <v>67.55</v>
      </c>
      <c r="J2837" s="204">
        <v>81.05</v>
      </c>
      <c r="K2837" s="98"/>
      <c r="L2837" s="43" t="s">
        <v>6801</v>
      </c>
      <c r="M2837" s="59">
        <v>42954</v>
      </c>
      <c r="N2837" s="44">
        <v>42954</v>
      </c>
      <c r="O2837" s="313" t="s">
        <v>6947</v>
      </c>
      <c r="P2837" s="49"/>
      <c r="Q2837" s="49"/>
      <c r="R2837" s="49"/>
      <c r="S2837" s="43"/>
      <c r="T2837" s="43"/>
    </row>
    <row r="2838" spans="1:26" ht="30" hidden="1" customHeight="1" x14ac:dyDescent="0.25">
      <c r="A2838" s="74">
        <v>2816</v>
      </c>
      <c r="B2838" s="74" t="s">
        <v>36</v>
      </c>
      <c r="C2838" s="43" t="s">
        <v>6948</v>
      </c>
      <c r="D2838" s="529"/>
      <c r="E2838" s="60"/>
      <c r="F2838" s="43" t="s">
        <v>6949</v>
      </c>
      <c r="G2838" s="87">
        <v>42963</v>
      </c>
      <c r="H2838" s="55">
        <v>42963</v>
      </c>
      <c r="I2838" s="68">
        <v>80</v>
      </c>
      <c r="J2838" s="204">
        <v>96</v>
      </c>
      <c r="K2838" s="98"/>
      <c r="L2838" s="43" t="s">
        <v>5323</v>
      </c>
      <c r="M2838" s="59">
        <v>42973</v>
      </c>
      <c r="N2838" s="44">
        <v>42975</v>
      </c>
      <c r="O2838" s="313" t="s">
        <v>6950</v>
      </c>
      <c r="P2838" s="49"/>
      <c r="Q2838" s="49"/>
      <c r="R2838" s="49"/>
      <c r="S2838" s="43"/>
      <c r="T2838" s="43"/>
    </row>
    <row r="2839" spans="1:26" ht="30" hidden="1" customHeight="1" x14ac:dyDescent="0.25">
      <c r="A2839" s="74">
        <v>2817</v>
      </c>
      <c r="B2839" s="74" t="s">
        <v>4458</v>
      </c>
      <c r="C2839" s="43" t="s">
        <v>4456</v>
      </c>
      <c r="D2839" s="529"/>
      <c r="E2839" s="60"/>
      <c r="F2839" s="43" t="s">
        <v>6952</v>
      </c>
      <c r="G2839" s="87">
        <v>42969</v>
      </c>
      <c r="H2839" s="55">
        <v>42969</v>
      </c>
      <c r="I2839" s="68">
        <v>508</v>
      </c>
      <c r="J2839" s="204">
        <v>508</v>
      </c>
      <c r="K2839" s="98"/>
      <c r="L2839" s="43" t="s">
        <v>727</v>
      </c>
      <c r="M2839" s="59" t="s">
        <v>6953</v>
      </c>
      <c r="N2839" s="44">
        <v>42970</v>
      </c>
      <c r="O2839" s="313" t="s">
        <v>6954</v>
      </c>
      <c r="P2839" s="49"/>
      <c r="Q2839" s="49"/>
      <c r="R2839" s="49"/>
      <c r="S2839" s="43"/>
      <c r="T2839" s="43"/>
      <c r="U2839" s="66" t="s">
        <v>1</v>
      </c>
    </row>
    <row r="2840" spans="1:26" ht="15" hidden="1" customHeight="1" x14ac:dyDescent="0.25">
      <c r="A2840" s="74">
        <v>2818</v>
      </c>
      <c r="B2840" s="74" t="s">
        <v>4552</v>
      </c>
      <c r="C2840" s="43" t="s">
        <v>6955</v>
      </c>
      <c r="D2840" s="529"/>
      <c r="E2840" s="60"/>
      <c r="F2840" s="43" t="s">
        <v>6956</v>
      </c>
      <c r="G2840" s="87">
        <v>42972</v>
      </c>
      <c r="H2840" s="55">
        <v>42972</v>
      </c>
      <c r="I2840" s="68">
        <v>20200</v>
      </c>
      <c r="J2840" s="204">
        <v>20200</v>
      </c>
      <c r="K2840" s="98"/>
      <c r="L2840" s="43" t="s">
        <v>727</v>
      </c>
      <c r="M2840" s="59">
        <v>42988</v>
      </c>
      <c r="N2840" s="44">
        <v>42989</v>
      </c>
      <c r="O2840" s="313" t="s">
        <v>6957</v>
      </c>
      <c r="P2840" s="49"/>
      <c r="Q2840" s="49"/>
      <c r="R2840" s="49"/>
      <c r="S2840" s="43"/>
      <c r="T2840" s="43"/>
      <c r="U2840" s="66" t="s">
        <v>1</v>
      </c>
    </row>
    <row r="2841" spans="1:26" ht="15" hidden="1" customHeight="1" x14ac:dyDescent="0.25">
      <c r="A2841" s="74">
        <v>2819</v>
      </c>
      <c r="B2841" s="74" t="s">
        <v>6958</v>
      </c>
      <c r="C2841" s="43" t="s">
        <v>6959</v>
      </c>
      <c r="D2841" s="529"/>
      <c r="E2841" s="60"/>
      <c r="F2841" s="43" t="s">
        <v>6960</v>
      </c>
      <c r="G2841" s="87">
        <v>42971</v>
      </c>
      <c r="H2841" s="55">
        <v>42971</v>
      </c>
      <c r="I2841" s="68">
        <v>2666.67</v>
      </c>
      <c r="J2841" s="204">
        <v>3200</v>
      </c>
      <c r="K2841" s="98"/>
      <c r="L2841" s="43" t="s">
        <v>28</v>
      </c>
      <c r="M2841" s="59">
        <v>42972</v>
      </c>
      <c r="N2841" s="44">
        <v>42971</v>
      </c>
      <c r="O2841" s="313" t="s">
        <v>6961</v>
      </c>
      <c r="P2841" s="49"/>
      <c r="Q2841" s="49"/>
      <c r="R2841" s="49"/>
      <c r="S2841" s="43"/>
      <c r="T2841" s="43"/>
      <c r="U2841" s="66" t="s">
        <v>1</v>
      </c>
      <c r="Z2841" s="50" t="s">
        <v>1301</v>
      </c>
    </row>
    <row r="2842" spans="1:26" ht="30" hidden="1" customHeight="1" x14ac:dyDescent="0.25">
      <c r="A2842" s="74">
        <v>2820</v>
      </c>
      <c r="B2842" s="74" t="s">
        <v>1501</v>
      </c>
      <c r="C2842" s="43" t="s">
        <v>6962</v>
      </c>
      <c r="D2842" s="529"/>
      <c r="E2842" s="60"/>
      <c r="F2842" s="43" t="s">
        <v>7127</v>
      </c>
      <c r="G2842" s="87">
        <v>42979</v>
      </c>
      <c r="H2842" s="55">
        <v>42979</v>
      </c>
      <c r="I2842" s="68">
        <v>437.23</v>
      </c>
      <c r="J2842" s="204">
        <v>507.68</v>
      </c>
      <c r="K2842" s="98"/>
      <c r="L2842" s="43" t="s">
        <v>34</v>
      </c>
      <c r="M2842" s="59">
        <v>42988</v>
      </c>
      <c r="N2842" s="44">
        <v>42989</v>
      </c>
      <c r="O2842" s="313" t="s">
        <v>6963</v>
      </c>
      <c r="P2842" s="49"/>
      <c r="Q2842" s="49"/>
      <c r="R2842" s="49"/>
      <c r="S2842" s="43"/>
      <c r="T2842" s="43"/>
    </row>
    <row r="2843" spans="1:26" ht="15" hidden="1" customHeight="1" x14ac:dyDescent="0.25">
      <c r="A2843" s="74">
        <v>2821</v>
      </c>
      <c r="B2843" s="74" t="s">
        <v>67</v>
      </c>
      <c r="C2843" s="43">
        <v>7000185905</v>
      </c>
      <c r="D2843" s="529" t="s">
        <v>6923</v>
      </c>
      <c r="E2843" s="60"/>
      <c r="F2843" s="43" t="s">
        <v>6964</v>
      </c>
      <c r="G2843" s="87">
        <v>42970</v>
      </c>
      <c r="H2843" s="55">
        <v>42970</v>
      </c>
      <c r="I2843" s="68">
        <v>254.5</v>
      </c>
      <c r="J2843" s="204">
        <v>305.39999999999998</v>
      </c>
      <c r="K2843" s="98"/>
      <c r="L2843" s="43" t="s">
        <v>28</v>
      </c>
      <c r="M2843" s="59">
        <v>43038</v>
      </c>
      <c r="N2843" s="44">
        <v>43044</v>
      </c>
      <c r="O2843" s="313" t="s">
        <v>6965</v>
      </c>
      <c r="P2843" s="49"/>
      <c r="Q2843" s="49"/>
      <c r="R2843" s="49"/>
      <c r="S2843" s="43"/>
      <c r="T2843" s="43" t="s">
        <v>1</v>
      </c>
    </row>
    <row r="2844" spans="1:26" ht="15" hidden="1" customHeight="1" x14ac:dyDescent="0.25">
      <c r="A2844" s="74">
        <v>2822</v>
      </c>
      <c r="B2844" s="74" t="s">
        <v>36</v>
      </c>
      <c r="C2844" s="43">
        <v>54816151</v>
      </c>
      <c r="D2844" s="529"/>
      <c r="E2844" s="60"/>
      <c r="F2844" s="43" t="s">
        <v>7275</v>
      </c>
      <c r="G2844" s="87">
        <v>42947</v>
      </c>
      <c r="H2844" s="55">
        <v>42947</v>
      </c>
      <c r="I2844" s="68">
        <v>849.24</v>
      </c>
      <c r="J2844" s="204">
        <v>1012.38</v>
      </c>
      <c r="K2844" s="98"/>
      <c r="L2844" s="43" t="s">
        <v>5323</v>
      </c>
      <c r="M2844" s="59">
        <v>42982</v>
      </c>
      <c r="N2844" s="44">
        <v>42982</v>
      </c>
      <c r="O2844" s="313" t="s">
        <v>6967</v>
      </c>
      <c r="P2844" s="49"/>
      <c r="Q2844" s="49"/>
      <c r="R2844" s="49"/>
      <c r="S2844" s="43"/>
      <c r="T2844" s="43"/>
    </row>
    <row r="2845" spans="1:26" ht="15" hidden="1" customHeight="1" x14ac:dyDescent="0.25">
      <c r="A2845" s="74">
        <v>2823</v>
      </c>
      <c r="B2845" s="74" t="s">
        <v>6971</v>
      </c>
      <c r="C2845" s="43"/>
      <c r="D2845" s="529"/>
      <c r="E2845" s="60"/>
      <c r="F2845" s="43" t="s">
        <v>6972</v>
      </c>
      <c r="G2845" s="87">
        <v>42975</v>
      </c>
      <c r="H2845" s="55">
        <v>42975</v>
      </c>
      <c r="I2845" s="68">
        <v>10604.5</v>
      </c>
      <c r="J2845" s="204">
        <v>10604.5</v>
      </c>
      <c r="K2845" s="98"/>
      <c r="L2845" s="43" t="s">
        <v>727</v>
      </c>
      <c r="M2845" s="59">
        <v>42976</v>
      </c>
      <c r="N2845" s="44">
        <v>42976</v>
      </c>
      <c r="O2845" s="227" t="s">
        <v>7198</v>
      </c>
      <c r="P2845" s="49"/>
      <c r="Q2845" s="49"/>
      <c r="R2845" s="49"/>
      <c r="S2845" s="43"/>
      <c r="T2845" s="43"/>
    </row>
    <row r="2846" spans="1:26" ht="15" hidden="1" customHeight="1" x14ac:dyDescent="0.25">
      <c r="A2846" s="74">
        <v>2824</v>
      </c>
      <c r="B2846" s="74" t="s">
        <v>6973</v>
      </c>
      <c r="C2846" s="43" t="s">
        <v>7157</v>
      </c>
      <c r="D2846" s="529"/>
      <c r="E2846" s="60"/>
      <c r="F2846" s="43" t="s">
        <v>7161</v>
      </c>
      <c r="G2846" s="87">
        <v>42975</v>
      </c>
      <c r="H2846" s="55">
        <v>42975</v>
      </c>
      <c r="I2846" s="68"/>
      <c r="J2846" s="204">
        <v>9735</v>
      </c>
      <c r="K2846" s="98"/>
      <c r="L2846" s="43" t="s">
        <v>727</v>
      </c>
      <c r="M2846" s="59">
        <v>42975</v>
      </c>
      <c r="N2846" s="44">
        <v>42975</v>
      </c>
      <c r="O2846" s="313" t="s">
        <v>7158</v>
      </c>
      <c r="P2846" s="49"/>
      <c r="Q2846" s="49"/>
      <c r="R2846" s="49"/>
      <c r="S2846" s="43"/>
      <c r="T2846" s="43"/>
      <c r="U2846" s="66" t="s">
        <v>1</v>
      </c>
    </row>
    <row r="2847" spans="1:26" ht="15" hidden="1" customHeight="1" x14ac:dyDescent="0.25">
      <c r="A2847" s="74">
        <v>2825</v>
      </c>
      <c r="B2847" s="74" t="s">
        <v>67</v>
      </c>
      <c r="C2847" s="43">
        <v>7000187403</v>
      </c>
      <c r="D2847" s="529" t="s">
        <v>6974</v>
      </c>
      <c r="E2847" s="60"/>
      <c r="F2847" s="43" t="s">
        <v>6975</v>
      </c>
      <c r="G2847" s="87">
        <v>42976</v>
      </c>
      <c r="H2847" s="55">
        <v>42976</v>
      </c>
      <c r="I2847" s="68">
        <v>119.2</v>
      </c>
      <c r="J2847" s="204">
        <v>143.04</v>
      </c>
      <c r="K2847" s="98"/>
      <c r="L2847" s="43" t="s">
        <v>28</v>
      </c>
      <c r="M2847" s="59">
        <v>43039</v>
      </c>
      <c r="N2847" s="44">
        <v>43044</v>
      </c>
      <c r="O2847" s="313" t="s">
        <v>6976</v>
      </c>
      <c r="P2847" s="49"/>
      <c r="Q2847" s="49"/>
      <c r="R2847" s="49"/>
      <c r="S2847" s="43"/>
      <c r="T2847" s="43" t="s">
        <v>1</v>
      </c>
    </row>
    <row r="2848" spans="1:26" ht="30" hidden="1" customHeight="1" x14ac:dyDescent="0.25">
      <c r="A2848" s="74">
        <v>2826</v>
      </c>
      <c r="B2848" s="74" t="s">
        <v>5252</v>
      </c>
      <c r="C2848" s="43" t="s">
        <v>6977</v>
      </c>
      <c r="D2848" s="529"/>
      <c r="E2848" s="60"/>
      <c r="F2848" s="43" t="s">
        <v>6978</v>
      </c>
      <c r="G2848" s="87">
        <v>42826</v>
      </c>
      <c r="H2848" s="55">
        <v>42826</v>
      </c>
      <c r="I2848" s="137">
        <f>0.941371 *J2848</f>
        <v>32157.233359999998</v>
      </c>
      <c r="J2848" s="381">
        <v>34160</v>
      </c>
      <c r="K2848" s="98"/>
      <c r="L2848" s="43" t="s">
        <v>727</v>
      </c>
      <c r="M2848" s="59">
        <v>42977</v>
      </c>
      <c r="N2848" s="44">
        <v>42977</v>
      </c>
      <c r="O2848" s="313" t="s">
        <v>6979</v>
      </c>
      <c r="P2848" s="49"/>
      <c r="Q2848" s="49"/>
      <c r="R2848" s="49"/>
      <c r="S2848" s="43"/>
      <c r="T2848" s="43"/>
      <c r="U2848" s="66" t="s">
        <v>1</v>
      </c>
    </row>
    <row r="2849" spans="1:21" ht="15" hidden="1" customHeight="1" x14ac:dyDescent="0.25">
      <c r="A2849" s="74">
        <v>2827</v>
      </c>
      <c r="B2849" s="74" t="s">
        <v>448</v>
      </c>
      <c r="C2849" s="43">
        <v>56964184</v>
      </c>
      <c r="D2849" s="529"/>
      <c r="E2849" s="60"/>
      <c r="F2849" s="43" t="s">
        <v>6874</v>
      </c>
      <c r="G2849" s="87">
        <v>42972</v>
      </c>
      <c r="H2849" s="55">
        <v>42972</v>
      </c>
      <c r="I2849" s="68">
        <v>760.15</v>
      </c>
      <c r="J2849" s="204">
        <v>889.11</v>
      </c>
      <c r="K2849" s="98"/>
      <c r="L2849" s="43" t="s">
        <v>5323</v>
      </c>
      <c r="M2849" s="59">
        <v>42979</v>
      </c>
      <c r="N2849" s="44">
        <v>42983</v>
      </c>
      <c r="O2849" s="313" t="s">
        <v>6980</v>
      </c>
      <c r="P2849" s="49"/>
      <c r="Q2849" s="49"/>
      <c r="R2849" s="49"/>
      <c r="S2849" s="43"/>
      <c r="T2849" s="43"/>
    </row>
    <row r="2850" spans="1:21" ht="30" hidden="1" customHeight="1" x14ac:dyDescent="0.25">
      <c r="A2850" s="74">
        <v>2828</v>
      </c>
      <c r="B2850" s="74" t="s">
        <v>4829</v>
      </c>
      <c r="C2850" s="43" t="s">
        <v>6983</v>
      </c>
      <c r="D2850" s="529"/>
      <c r="E2850" s="60"/>
      <c r="F2850" s="43" t="s">
        <v>6984</v>
      </c>
      <c r="G2850" s="87">
        <v>42977</v>
      </c>
      <c r="H2850" s="55">
        <v>42977</v>
      </c>
      <c r="I2850" s="68">
        <v>222.14</v>
      </c>
      <c r="J2850" s="204">
        <v>243.96</v>
      </c>
      <c r="K2850" s="98"/>
      <c r="L2850" s="43" t="s">
        <v>47</v>
      </c>
      <c r="M2850" s="59" t="s">
        <v>25</v>
      </c>
      <c r="N2850" s="44">
        <v>42985</v>
      </c>
      <c r="O2850" s="313" t="s">
        <v>6985</v>
      </c>
      <c r="P2850" s="49"/>
      <c r="Q2850" s="49"/>
      <c r="R2850" s="49"/>
      <c r="S2850" s="43"/>
      <c r="T2850" s="43" t="s">
        <v>1</v>
      </c>
    </row>
    <row r="2851" spans="1:21" ht="15" hidden="1" customHeight="1" x14ac:dyDescent="0.25">
      <c r="A2851" s="74">
        <v>2829</v>
      </c>
      <c r="B2851" s="74" t="s">
        <v>6986</v>
      </c>
      <c r="C2851" s="43" t="s">
        <v>7506</v>
      </c>
      <c r="D2851" s="529" t="s">
        <v>6987</v>
      </c>
      <c r="E2851" s="60"/>
      <c r="F2851" s="43" t="s">
        <v>7505</v>
      </c>
      <c r="G2851" s="87">
        <v>42985</v>
      </c>
      <c r="H2851" s="55">
        <v>42985</v>
      </c>
      <c r="I2851" s="68">
        <v>155.32</v>
      </c>
      <c r="J2851" s="204">
        <v>186.38</v>
      </c>
      <c r="K2851" s="98"/>
      <c r="L2851" s="43" t="s">
        <v>727</v>
      </c>
      <c r="M2851" s="59" t="s">
        <v>25</v>
      </c>
      <c r="N2851" s="44">
        <v>42979</v>
      </c>
      <c r="O2851" s="313" t="s">
        <v>6988</v>
      </c>
      <c r="P2851" s="49"/>
      <c r="Q2851" s="49"/>
      <c r="R2851" s="49"/>
      <c r="S2851" s="43"/>
      <c r="T2851" s="43"/>
    </row>
    <row r="2852" spans="1:21" ht="30" hidden="1" customHeight="1" x14ac:dyDescent="0.25">
      <c r="A2852" s="74">
        <v>2830</v>
      </c>
      <c r="B2852" s="74" t="s">
        <v>5588</v>
      </c>
      <c r="C2852" s="43" t="s">
        <v>6989</v>
      </c>
      <c r="D2852" s="529"/>
      <c r="E2852" s="60"/>
      <c r="F2852" s="43" t="s">
        <v>6990</v>
      </c>
      <c r="G2852" s="87">
        <v>42978</v>
      </c>
      <c r="H2852" s="55">
        <v>42978</v>
      </c>
      <c r="I2852" s="68">
        <v>1200</v>
      </c>
      <c r="J2852" s="204">
        <v>1200</v>
      </c>
      <c r="K2852" s="98"/>
      <c r="L2852" s="43" t="s">
        <v>47</v>
      </c>
      <c r="M2852" s="59">
        <v>42962</v>
      </c>
      <c r="N2852" s="44">
        <v>42996</v>
      </c>
      <c r="O2852" s="313" t="s">
        <v>6991</v>
      </c>
      <c r="P2852" s="49"/>
      <c r="Q2852" s="49"/>
      <c r="R2852" s="49"/>
      <c r="S2852" s="43"/>
      <c r="T2852" s="43" t="s">
        <v>1</v>
      </c>
    </row>
    <row r="2853" spans="1:21" ht="30" hidden="1" customHeight="1" x14ac:dyDescent="0.25">
      <c r="A2853" s="74">
        <v>2831</v>
      </c>
      <c r="B2853" s="74" t="s">
        <v>6156</v>
      </c>
      <c r="C2853" s="43">
        <v>90886023</v>
      </c>
      <c r="D2853" s="529"/>
      <c r="E2853" s="60" t="s">
        <v>1301</v>
      </c>
      <c r="F2853" s="43" t="s">
        <v>6993</v>
      </c>
      <c r="G2853" s="87">
        <v>42912</v>
      </c>
      <c r="H2853" s="55">
        <v>42912</v>
      </c>
      <c r="I2853" s="68">
        <v>136</v>
      </c>
      <c r="J2853" s="204">
        <v>163.19999999999999</v>
      </c>
      <c r="K2853" s="98"/>
      <c r="L2853" s="43" t="s">
        <v>6994</v>
      </c>
      <c r="M2853" s="59">
        <v>42905</v>
      </c>
      <c r="N2853" s="44">
        <v>42915</v>
      </c>
      <c r="O2853" s="313" t="s">
        <v>6995</v>
      </c>
      <c r="P2853" s="49"/>
      <c r="Q2853" s="49"/>
      <c r="R2853" s="49"/>
      <c r="S2853" s="43"/>
      <c r="T2853" s="43"/>
    </row>
    <row r="2854" spans="1:21" ht="15" hidden="1" customHeight="1" x14ac:dyDescent="0.25">
      <c r="A2854" s="74">
        <v>2832</v>
      </c>
      <c r="B2854" s="74" t="s">
        <v>6156</v>
      </c>
      <c r="C2854" s="43">
        <v>90891907</v>
      </c>
      <c r="D2854" s="529"/>
      <c r="E2854" s="60"/>
      <c r="F2854" s="43" t="s">
        <v>6999</v>
      </c>
      <c r="G2854" s="87">
        <v>42920</v>
      </c>
      <c r="H2854" s="55">
        <v>42920</v>
      </c>
      <c r="I2854" s="68">
        <v>1167.5999999999999</v>
      </c>
      <c r="J2854" s="204">
        <v>1401.12</v>
      </c>
      <c r="K2854" s="98"/>
      <c r="L2854" s="43" t="s">
        <v>5323</v>
      </c>
      <c r="M2854" s="59">
        <v>42920</v>
      </c>
      <c r="N2854" s="44">
        <v>42933</v>
      </c>
      <c r="O2854" s="313" t="s">
        <v>6997</v>
      </c>
      <c r="P2854" s="49"/>
      <c r="Q2854" s="49"/>
      <c r="R2854" s="49"/>
      <c r="S2854" s="43"/>
      <c r="T2854" s="43"/>
    </row>
    <row r="2855" spans="1:21" ht="30" hidden="1" customHeight="1" x14ac:dyDescent="0.25">
      <c r="A2855" s="74">
        <v>2833</v>
      </c>
      <c r="B2855" s="74" t="s">
        <v>6156</v>
      </c>
      <c r="C2855" s="43">
        <v>90897551</v>
      </c>
      <c r="D2855" s="529"/>
      <c r="E2855" s="60"/>
      <c r="F2855" s="43" t="s">
        <v>6996</v>
      </c>
      <c r="G2855" s="87">
        <v>42935</v>
      </c>
      <c r="H2855" s="55">
        <v>42935</v>
      </c>
      <c r="I2855" s="68">
        <v>136</v>
      </c>
      <c r="J2855" s="204">
        <v>163.19999999999999</v>
      </c>
      <c r="K2855" s="98"/>
      <c r="L2855" s="43" t="s">
        <v>5323</v>
      </c>
      <c r="M2855" s="59">
        <v>42943</v>
      </c>
      <c r="N2855" s="44">
        <v>42947</v>
      </c>
      <c r="O2855" s="313" t="s">
        <v>6998</v>
      </c>
      <c r="P2855" s="49"/>
      <c r="Q2855" s="49"/>
      <c r="R2855" s="49"/>
      <c r="S2855" s="43"/>
      <c r="T2855" s="43"/>
    </row>
    <row r="2856" spans="1:21" ht="30" hidden="1" customHeight="1" x14ac:dyDescent="0.25">
      <c r="A2856" s="74">
        <v>2834</v>
      </c>
      <c r="B2856" s="74" t="s">
        <v>6156</v>
      </c>
      <c r="C2856" s="43">
        <v>90906586</v>
      </c>
      <c r="D2856" s="529"/>
      <c r="E2856" s="60"/>
      <c r="F2856" s="43" t="s">
        <v>7000</v>
      </c>
      <c r="G2856" s="87">
        <v>42965</v>
      </c>
      <c r="H2856" s="55">
        <v>42965</v>
      </c>
      <c r="I2856" s="68">
        <v>136</v>
      </c>
      <c r="J2856" s="204">
        <v>163.19999999999999</v>
      </c>
      <c r="K2856" s="98"/>
      <c r="L2856" s="43" t="s">
        <v>5323</v>
      </c>
      <c r="M2856" s="59">
        <v>42973</v>
      </c>
      <c r="N2856" s="44">
        <v>42977</v>
      </c>
      <c r="O2856" s="313" t="s">
        <v>7001</v>
      </c>
      <c r="P2856" s="49"/>
      <c r="Q2856" s="49"/>
      <c r="R2856" s="49"/>
      <c r="S2856" s="43"/>
      <c r="T2856" s="43"/>
    </row>
    <row r="2857" spans="1:21" ht="15" hidden="1" customHeight="1" x14ac:dyDescent="0.25">
      <c r="A2857" s="74">
        <v>2835</v>
      </c>
      <c r="B2857" s="74" t="s">
        <v>39</v>
      </c>
      <c r="C2857" s="43" t="s">
        <v>7002</v>
      </c>
      <c r="D2857" s="529"/>
      <c r="E2857" s="60"/>
      <c r="F2857" s="43" t="s">
        <v>1715</v>
      </c>
      <c r="G2857" s="87">
        <v>42978</v>
      </c>
      <c r="H2857" s="55">
        <v>42978</v>
      </c>
      <c r="I2857" s="68">
        <v>322.89</v>
      </c>
      <c r="J2857" s="204">
        <v>387.48</v>
      </c>
      <c r="K2857" s="98"/>
      <c r="L2857" s="43" t="s">
        <v>34</v>
      </c>
      <c r="M2857" s="59">
        <v>42988</v>
      </c>
      <c r="N2857" s="44">
        <v>43019</v>
      </c>
      <c r="O2857" s="313" t="s">
        <v>7003</v>
      </c>
      <c r="P2857" s="49"/>
      <c r="Q2857" s="49"/>
      <c r="R2857" s="49"/>
      <c r="S2857" s="43"/>
      <c r="T2857" s="43"/>
    </row>
    <row r="2858" spans="1:21" ht="30" hidden="1" customHeight="1" x14ac:dyDescent="0.25">
      <c r="A2858" s="74">
        <v>2836</v>
      </c>
      <c r="B2858" s="74" t="s">
        <v>48</v>
      </c>
      <c r="C2858" s="43">
        <v>14771</v>
      </c>
      <c r="D2858" s="529"/>
      <c r="E2858" s="60"/>
      <c r="F2858" s="43" t="s">
        <v>7004</v>
      </c>
      <c r="G2858" s="87">
        <v>42979</v>
      </c>
      <c r="H2858" s="55">
        <v>42979</v>
      </c>
      <c r="I2858" s="68">
        <v>70.739999999999995</v>
      </c>
      <c r="J2858" s="204">
        <v>77.650000000000006</v>
      </c>
      <c r="K2858" s="98"/>
      <c r="L2858" s="43" t="s">
        <v>28</v>
      </c>
      <c r="M2858" s="59" t="s">
        <v>25</v>
      </c>
      <c r="N2858" s="44">
        <v>43011</v>
      </c>
      <c r="O2858" s="313" t="s">
        <v>7005</v>
      </c>
      <c r="P2858" s="49"/>
      <c r="Q2858" s="49"/>
      <c r="R2858" s="49"/>
      <c r="S2858" s="43"/>
      <c r="T2858" s="43" t="s">
        <v>1</v>
      </c>
    </row>
    <row r="2859" spans="1:21" ht="30" hidden="1" customHeight="1" x14ac:dyDescent="0.25">
      <c r="A2859" s="74">
        <v>2837</v>
      </c>
      <c r="B2859" s="74" t="s">
        <v>6317</v>
      </c>
      <c r="C2859" s="43">
        <v>4894</v>
      </c>
      <c r="D2859" s="529"/>
      <c r="E2859" s="60"/>
      <c r="F2859" s="43" t="s">
        <v>7006</v>
      </c>
      <c r="G2859" s="87">
        <v>42947</v>
      </c>
      <c r="H2859" s="55">
        <v>42947</v>
      </c>
      <c r="I2859" s="68">
        <v>2276</v>
      </c>
      <c r="J2859" s="204">
        <v>2276</v>
      </c>
      <c r="K2859" s="98"/>
      <c r="L2859" s="43" t="s">
        <v>28</v>
      </c>
      <c r="M2859" s="59">
        <v>43040</v>
      </c>
      <c r="N2859" s="44">
        <v>43056</v>
      </c>
      <c r="O2859" s="313" t="s">
        <v>7007</v>
      </c>
      <c r="P2859" s="49"/>
      <c r="Q2859" s="49"/>
      <c r="R2859" s="49"/>
      <c r="S2859" s="43"/>
      <c r="T2859" s="43"/>
      <c r="U2859" s="66" t="s">
        <v>1</v>
      </c>
    </row>
    <row r="2860" spans="1:21" ht="30" customHeight="1" x14ac:dyDescent="0.25">
      <c r="A2860" s="118">
        <v>2838</v>
      </c>
      <c r="B2860" s="118"/>
      <c r="C2860" s="20"/>
      <c r="D2860" s="560"/>
      <c r="E2860" s="61"/>
      <c r="F2860" s="20"/>
      <c r="G2860" s="480">
        <v>42978</v>
      </c>
      <c r="H2860" s="54">
        <v>42978</v>
      </c>
      <c r="I2860" s="371">
        <v>35278</v>
      </c>
      <c r="J2860" s="209">
        <v>35278</v>
      </c>
      <c r="K2860" s="577"/>
      <c r="L2860" s="20" t="s">
        <v>28</v>
      </c>
      <c r="M2860" s="410">
        <v>43071</v>
      </c>
      <c r="N2860" s="23"/>
      <c r="O2860" s="314"/>
      <c r="P2860" s="84"/>
      <c r="Q2860" s="84"/>
      <c r="R2860" s="84"/>
      <c r="S2860" s="20"/>
      <c r="T2860" s="20"/>
      <c r="U2860" s="66" t="s">
        <v>1</v>
      </c>
    </row>
    <row r="2861" spans="1:21" ht="30" hidden="1" customHeight="1" x14ac:dyDescent="0.25">
      <c r="A2861" s="74">
        <v>2839</v>
      </c>
      <c r="B2861" s="74" t="s">
        <v>6317</v>
      </c>
      <c r="C2861" s="43">
        <v>4896</v>
      </c>
      <c r="D2861" s="529"/>
      <c r="E2861" s="60"/>
      <c r="F2861" s="43" t="s">
        <v>7008</v>
      </c>
      <c r="G2861" s="87">
        <v>42947</v>
      </c>
      <c r="H2861" s="55">
        <v>42947</v>
      </c>
      <c r="I2861" s="68">
        <v>35278</v>
      </c>
      <c r="J2861" s="204">
        <v>35278</v>
      </c>
      <c r="K2861" s="98"/>
      <c r="L2861" s="43" t="s">
        <v>727</v>
      </c>
      <c r="M2861" s="59">
        <v>43040</v>
      </c>
      <c r="N2861" s="44">
        <v>43090</v>
      </c>
      <c r="O2861" s="313" t="s">
        <v>7009</v>
      </c>
      <c r="P2861" s="49"/>
      <c r="Q2861" s="49"/>
      <c r="R2861" s="49"/>
      <c r="S2861" s="43"/>
      <c r="T2861" s="43"/>
      <c r="U2861" s="66" t="s">
        <v>1</v>
      </c>
    </row>
    <row r="2862" spans="1:21" ht="30" hidden="1" customHeight="1" x14ac:dyDescent="0.25">
      <c r="A2862" s="74">
        <v>2840</v>
      </c>
      <c r="B2862" s="74" t="s">
        <v>6317</v>
      </c>
      <c r="C2862" s="43">
        <v>4897</v>
      </c>
      <c r="D2862" s="529"/>
      <c r="E2862" s="60"/>
      <c r="F2862" s="43" t="s">
        <v>7010</v>
      </c>
      <c r="G2862" s="87">
        <v>42947</v>
      </c>
      <c r="H2862" s="55">
        <v>42947</v>
      </c>
      <c r="I2862" s="68">
        <v>16929</v>
      </c>
      <c r="J2862" s="204">
        <v>16929</v>
      </c>
      <c r="K2862" s="98"/>
      <c r="L2862" s="43" t="s">
        <v>28</v>
      </c>
      <c r="M2862" s="59">
        <v>43069</v>
      </c>
      <c r="N2862" s="44">
        <v>43056</v>
      </c>
      <c r="O2862" s="313" t="s">
        <v>7011</v>
      </c>
      <c r="P2862" s="49"/>
      <c r="Q2862" s="49"/>
      <c r="R2862" s="49"/>
      <c r="S2862" s="43"/>
      <c r="T2862" s="43"/>
      <c r="U2862" s="66" t="s">
        <v>1</v>
      </c>
    </row>
    <row r="2863" spans="1:21" ht="30" customHeight="1" x14ac:dyDescent="0.25">
      <c r="A2863" s="118">
        <v>2841</v>
      </c>
      <c r="B2863" s="118"/>
      <c r="C2863" s="20"/>
      <c r="D2863" s="560"/>
      <c r="E2863" s="61"/>
      <c r="F2863" s="20"/>
      <c r="G2863" s="480">
        <v>42978</v>
      </c>
      <c r="H2863" s="54">
        <v>42978</v>
      </c>
      <c r="I2863" s="371">
        <v>11583</v>
      </c>
      <c r="J2863" s="209">
        <v>11583</v>
      </c>
      <c r="K2863" s="577"/>
      <c r="L2863" s="20" t="s">
        <v>28</v>
      </c>
      <c r="M2863" s="410">
        <v>43100</v>
      </c>
      <c r="N2863" s="23"/>
      <c r="O2863" s="314"/>
      <c r="P2863" s="84"/>
      <c r="Q2863" s="84"/>
      <c r="R2863" s="84"/>
      <c r="S2863" s="20"/>
      <c r="T2863" s="20"/>
      <c r="U2863" s="66" t="s">
        <v>1</v>
      </c>
    </row>
    <row r="2864" spans="1:21" ht="30" hidden="1" customHeight="1" x14ac:dyDescent="0.25">
      <c r="A2864" s="74">
        <v>2842</v>
      </c>
      <c r="B2864" s="74" t="s">
        <v>6317</v>
      </c>
      <c r="C2864" s="43">
        <v>4899</v>
      </c>
      <c r="D2864" s="529"/>
      <c r="E2864" s="60"/>
      <c r="F2864" s="43" t="s">
        <v>7012</v>
      </c>
      <c r="G2864" s="87">
        <v>42947</v>
      </c>
      <c r="H2864" s="55">
        <v>42947</v>
      </c>
      <c r="I2864" s="68">
        <v>20709</v>
      </c>
      <c r="J2864" s="204">
        <v>20709</v>
      </c>
      <c r="K2864" s="98"/>
      <c r="L2864" s="43" t="s">
        <v>28</v>
      </c>
      <c r="M2864" s="59">
        <v>43040</v>
      </c>
      <c r="N2864" s="44">
        <v>43056</v>
      </c>
      <c r="O2864" s="313" t="s">
        <v>7013</v>
      </c>
      <c r="P2864" s="49"/>
      <c r="Q2864" s="49"/>
      <c r="R2864" s="49"/>
      <c r="S2864" s="43"/>
      <c r="T2864" s="43"/>
      <c r="U2864" s="66" t="s">
        <v>1</v>
      </c>
    </row>
    <row r="2865" spans="1:21" ht="30" customHeight="1" x14ac:dyDescent="0.25">
      <c r="A2865" s="118">
        <v>2849</v>
      </c>
      <c r="B2865" s="118"/>
      <c r="C2865" s="20"/>
      <c r="D2865" s="560"/>
      <c r="E2865" s="61"/>
      <c r="F2865" s="20"/>
      <c r="G2865" s="480">
        <v>42947</v>
      </c>
      <c r="H2865" s="54">
        <v>42947</v>
      </c>
      <c r="I2865" s="371">
        <v>20712</v>
      </c>
      <c r="J2865" s="209">
        <v>20712</v>
      </c>
      <c r="K2865" s="577"/>
      <c r="L2865" s="20" t="s">
        <v>28</v>
      </c>
      <c r="M2865" s="410">
        <v>43040</v>
      </c>
      <c r="N2865" s="23"/>
      <c r="O2865" s="314"/>
      <c r="P2865" s="84"/>
      <c r="Q2865" s="84"/>
      <c r="R2865" s="84"/>
      <c r="S2865" s="20"/>
      <c r="T2865" s="20"/>
      <c r="U2865" s="66" t="s">
        <v>1</v>
      </c>
    </row>
    <row r="2866" spans="1:21" ht="15" hidden="1" customHeight="1" x14ac:dyDescent="0.25">
      <c r="A2866" s="74">
        <v>2850</v>
      </c>
      <c r="B2866" s="74" t="s">
        <v>67</v>
      </c>
      <c r="C2866" s="43">
        <v>7000188729</v>
      </c>
      <c r="D2866" s="529" t="s">
        <v>7016</v>
      </c>
      <c r="E2866" s="60"/>
      <c r="F2866" s="43" t="s">
        <v>7014</v>
      </c>
      <c r="G2866" s="87">
        <v>42982</v>
      </c>
      <c r="H2866" s="55">
        <v>42982</v>
      </c>
      <c r="I2866" s="68">
        <v>49.33</v>
      </c>
      <c r="J2866" s="204">
        <v>59.2</v>
      </c>
      <c r="K2866" s="98"/>
      <c r="L2866" s="43" t="s">
        <v>28</v>
      </c>
      <c r="M2866" s="59">
        <v>43039</v>
      </c>
      <c r="N2866" s="44">
        <v>43044</v>
      </c>
      <c r="O2866" s="313" t="s">
        <v>7015</v>
      </c>
      <c r="P2866" s="49"/>
      <c r="Q2866" s="49"/>
      <c r="R2866" s="49"/>
      <c r="S2866" s="43"/>
      <c r="T2866" s="43" t="s">
        <v>1</v>
      </c>
    </row>
    <row r="2867" spans="1:21" ht="15" hidden="1" customHeight="1" x14ac:dyDescent="0.25">
      <c r="A2867" s="74">
        <v>2851</v>
      </c>
      <c r="B2867" s="74" t="s">
        <v>5950</v>
      </c>
      <c r="C2867" s="43" t="s">
        <v>7017</v>
      </c>
      <c r="D2867" s="529"/>
      <c r="E2867" s="60"/>
      <c r="F2867" s="43" t="s">
        <v>7018</v>
      </c>
      <c r="G2867" s="87">
        <v>42980</v>
      </c>
      <c r="H2867" s="55">
        <v>42980</v>
      </c>
      <c r="I2867" s="68">
        <v>1250</v>
      </c>
      <c r="J2867" s="204">
        <v>1250</v>
      </c>
      <c r="K2867" s="98"/>
      <c r="L2867" s="43" t="s">
        <v>28</v>
      </c>
      <c r="M2867" s="59">
        <v>43008</v>
      </c>
      <c r="N2867" s="44">
        <v>43011</v>
      </c>
      <c r="O2867" s="313" t="s">
        <v>7019</v>
      </c>
      <c r="P2867" s="49"/>
      <c r="Q2867" s="49"/>
      <c r="R2867" s="49"/>
      <c r="S2867" s="43"/>
      <c r="T2867" s="43" t="s">
        <v>1</v>
      </c>
    </row>
    <row r="2868" spans="1:21" ht="15" hidden="1" customHeight="1" x14ac:dyDescent="0.25">
      <c r="A2868" s="74">
        <v>2852</v>
      </c>
      <c r="B2868" s="74" t="s">
        <v>5950</v>
      </c>
      <c r="C2868" s="43" t="s">
        <v>7020</v>
      </c>
      <c r="D2868" s="529"/>
      <c r="E2868" s="60"/>
      <c r="F2868" s="43" t="s">
        <v>7023</v>
      </c>
      <c r="G2868" s="87">
        <v>42980</v>
      </c>
      <c r="H2868" s="55">
        <v>42980</v>
      </c>
      <c r="I2868" s="68">
        <v>125</v>
      </c>
      <c r="J2868" s="204">
        <v>125</v>
      </c>
      <c r="K2868" s="98"/>
      <c r="L2868" s="43" t="s">
        <v>28</v>
      </c>
      <c r="M2868" s="59">
        <v>43008</v>
      </c>
      <c r="N2868" s="44">
        <v>43011</v>
      </c>
      <c r="O2868" s="313" t="s">
        <v>7021</v>
      </c>
      <c r="P2868" s="49"/>
      <c r="Q2868" s="49"/>
      <c r="R2868" s="49"/>
      <c r="S2868" s="43"/>
      <c r="T2868" s="43" t="s">
        <v>1</v>
      </c>
    </row>
    <row r="2869" spans="1:21" ht="15" hidden="1" customHeight="1" x14ac:dyDescent="0.25">
      <c r="A2869" s="74">
        <v>2853</v>
      </c>
      <c r="B2869" s="74" t="s">
        <v>5950</v>
      </c>
      <c r="C2869" s="43" t="s">
        <v>7022</v>
      </c>
      <c r="D2869" s="529"/>
      <c r="E2869" s="60"/>
      <c r="F2869" s="43" t="s">
        <v>7024</v>
      </c>
      <c r="G2869" s="87">
        <v>43009</v>
      </c>
      <c r="H2869" s="55">
        <v>43009</v>
      </c>
      <c r="I2869" s="68">
        <v>125</v>
      </c>
      <c r="J2869" s="204">
        <v>125</v>
      </c>
      <c r="K2869" s="98"/>
      <c r="L2869" s="43" t="s">
        <v>28</v>
      </c>
      <c r="M2869" s="59">
        <v>43039</v>
      </c>
      <c r="N2869" s="44">
        <v>43044</v>
      </c>
      <c r="O2869" s="313" t="s">
        <v>7025</v>
      </c>
      <c r="P2869" s="84"/>
      <c r="Q2869" s="84"/>
      <c r="R2869" s="84"/>
      <c r="S2869" s="20"/>
      <c r="T2869" s="20" t="s">
        <v>1</v>
      </c>
    </row>
    <row r="2870" spans="1:21" ht="30" hidden="1" customHeight="1" x14ac:dyDescent="0.25">
      <c r="A2870" s="74">
        <v>2854</v>
      </c>
      <c r="B2870" s="74" t="s">
        <v>4953</v>
      </c>
      <c r="C2870" s="43" t="s">
        <v>7252</v>
      </c>
      <c r="D2870" s="529"/>
      <c r="E2870" s="60"/>
      <c r="F2870" s="43" t="s">
        <v>7367</v>
      </c>
      <c r="G2870" s="87">
        <v>42979</v>
      </c>
      <c r="H2870" s="55">
        <v>42979</v>
      </c>
      <c r="I2870" s="68">
        <v>584.69000000000005</v>
      </c>
      <c r="J2870" s="204">
        <v>674.87</v>
      </c>
      <c r="K2870" s="98"/>
      <c r="L2870" s="43" t="s">
        <v>5323</v>
      </c>
      <c r="M2870" s="59">
        <v>42979</v>
      </c>
      <c r="N2870" s="44">
        <v>42979</v>
      </c>
      <c r="O2870" s="313" t="s">
        <v>7026</v>
      </c>
      <c r="P2870" s="49"/>
      <c r="Q2870" s="49"/>
      <c r="R2870" s="49"/>
      <c r="S2870" s="43"/>
      <c r="T2870" s="43"/>
    </row>
    <row r="2871" spans="1:21" ht="15" hidden="1" customHeight="1" x14ac:dyDescent="0.25">
      <c r="A2871" s="74">
        <v>2855</v>
      </c>
      <c r="B2871" s="74" t="s">
        <v>427</v>
      </c>
      <c r="C2871" s="43">
        <v>1233</v>
      </c>
      <c r="D2871" s="529"/>
      <c r="E2871" s="60"/>
      <c r="F2871" s="43" t="s">
        <v>7028</v>
      </c>
      <c r="G2871" s="87">
        <v>42978</v>
      </c>
      <c r="H2871" s="55">
        <v>42978</v>
      </c>
      <c r="I2871" s="68">
        <v>117</v>
      </c>
      <c r="J2871" s="204">
        <v>140.4</v>
      </c>
      <c r="K2871" s="98"/>
      <c r="L2871" s="43" t="s">
        <v>28</v>
      </c>
      <c r="M2871" s="59">
        <v>43008</v>
      </c>
      <c r="N2871" s="44">
        <v>43010</v>
      </c>
      <c r="O2871" s="313" t="s">
        <v>7027</v>
      </c>
      <c r="P2871" s="49"/>
      <c r="Q2871" s="49"/>
      <c r="R2871" s="49"/>
      <c r="S2871" s="43"/>
      <c r="T2871" s="43"/>
    </row>
    <row r="2872" spans="1:21" ht="15" hidden="1" customHeight="1" x14ac:dyDescent="0.25">
      <c r="A2872" s="74">
        <v>2856</v>
      </c>
      <c r="B2872" s="74" t="s">
        <v>427</v>
      </c>
      <c r="C2872" s="43">
        <v>1234</v>
      </c>
      <c r="D2872" s="529"/>
      <c r="E2872" s="60"/>
      <c r="F2872" s="43" t="s">
        <v>7029</v>
      </c>
      <c r="G2872" s="87">
        <v>42978</v>
      </c>
      <c r="H2872" s="55">
        <v>42978</v>
      </c>
      <c r="I2872" s="68">
        <v>190</v>
      </c>
      <c r="J2872" s="204">
        <v>228</v>
      </c>
      <c r="K2872" s="98"/>
      <c r="L2872" s="43" t="s">
        <v>28</v>
      </c>
      <c r="M2872" s="59">
        <v>43008</v>
      </c>
      <c r="N2872" s="44">
        <v>43010</v>
      </c>
      <c r="O2872" s="313" t="s">
        <v>7030</v>
      </c>
      <c r="P2872" s="49"/>
      <c r="Q2872" s="49"/>
      <c r="R2872" s="49"/>
      <c r="S2872" s="43"/>
      <c r="T2872" s="43"/>
    </row>
    <row r="2873" spans="1:21" ht="15" hidden="1" customHeight="1" x14ac:dyDescent="0.25">
      <c r="A2873" s="74">
        <v>2857</v>
      </c>
      <c r="B2873" s="74" t="s">
        <v>36</v>
      </c>
      <c r="C2873" s="43" t="s">
        <v>7032</v>
      </c>
      <c r="D2873" s="529"/>
      <c r="E2873" s="60"/>
      <c r="F2873" s="43" t="s">
        <v>7031</v>
      </c>
      <c r="G2873" s="87">
        <v>42979</v>
      </c>
      <c r="H2873" s="55">
        <v>42979</v>
      </c>
      <c r="I2873" s="68">
        <v>67.349999999999994</v>
      </c>
      <c r="J2873" s="204">
        <v>80.819999999999993</v>
      </c>
      <c r="K2873" s="98"/>
      <c r="L2873" s="43" t="s">
        <v>5323</v>
      </c>
      <c r="M2873" s="59">
        <v>42979</v>
      </c>
      <c r="N2873" s="44">
        <v>42979</v>
      </c>
      <c r="O2873" s="313" t="s">
        <v>7033</v>
      </c>
      <c r="P2873" s="49"/>
      <c r="Q2873" s="49"/>
      <c r="R2873" s="49"/>
      <c r="S2873" s="43"/>
      <c r="T2873" s="43"/>
    </row>
    <row r="2874" spans="1:21" ht="15" customHeight="1" x14ac:dyDescent="0.25">
      <c r="A2874" s="74">
        <v>2858</v>
      </c>
      <c r="B2874" s="74"/>
      <c r="C2874" s="43"/>
      <c r="D2874" s="560"/>
      <c r="E2874" s="61"/>
      <c r="F2874" s="20"/>
      <c r="G2874" s="480">
        <v>42975</v>
      </c>
      <c r="H2874" s="54">
        <v>42975</v>
      </c>
      <c r="I2874" s="371">
        <v>3</v>
      </c>
      <c r="J2874" s="209">
        <v>3</v>
      </c>
      <c r="K2874" s="577"/>
      <c r="L2874" s="20" t="s">
        <v>5323</v>
      </c>
      <c r="M2874" s="410">
        <v>42975</v>
      </c>
      <c r="N2874" s="23"/>
      <c r="O2874" s="314"/>
      <c r="P2874" s="84"/>
      <c r="Q2874" s="84"/>
      <c r="R2874" s="84"/>
      <c r="S2874" s="20"/>
      <c r="T2874" s="20"/>
    </row>
    <row r="2875" spans="1:21" ht="45" hidden="1" customHeight="1" x14ac:dyDescent="0.25">
      <c r="A2875" s="74">
        <v>2859</v>
      </c>
      <c r="B2875" s="74" t="s">
        <v>59</v>
      </c>
      <c r="C2875" s="43">
        <v>5810343321</v>
      </c>
      <c r="D2875" s="529" t="s">
        <v>7034</v>
      </c>
      <c r="E2875" s="60"/>
      <c r="F2875" s="43" t="s">
        <v>7035</v>
      </c>
      <c r="G2875" s="87">
        <v>42978</v>
      </c>
      <c r="H2875" s="55">
        <v>42978</v>
      </c>
      <c r="I2875" s="68">
        <v>357.67</v>
      </c>
      <c r="J2875" s="204">
        <v>429.2</v>
      </c>
      <c r="K2875" s="98"/>
      <c r="L2875" s="43" t="s">
        <v>727</v>
      </c>
      <c r="M2875" s="59">
        <v>43008</v>
      </c>
      <c r="N2875" s="44">
        <v>43010</v>
      </c>
      <c r="O2875" s="313" t="s">
        <v>7036</v>
      </c>
      <c r="P2875" s="49"/>
      <c r="Q2875" s="49"/>
      <c r="R2875" s="49"/>
      <c r="S2875" s="43"/>
      <c r="T2875" s="43"/>
    </row>
    <row r="2876" spans="1:21" ht="15" hidden="1" customHeight="1" x14ac:dyDescent="0.25">
      <c r="A2876" s="74">
        <v>2860</v>
      </c>
      <c r="B2876" s="74" t="s">
        <v>67</v>
      </c>
      <c r="C2876" s="43">
        <v>7000189298</v>
      </c>
      <c r="D2876" s="529" t="s">
        <v>7016</v>
      </c>
      <c r="E2876" s="60"/>
      <c r="F2876" s="43" t="s">
        <v>7014</v>
      </c>
      <c r="G2876" s="87">
        <v>42984</v>
      </c>
      <c r="H2876" s="55">
        <v>42984</v>
      </c>
      <c r="I2876" s="68">
        <v>68.3</v>
      </c>
      <c r="J2876" s="204">
        <v>81.96</v>
      </c>
      <c r="K2876" s="98"/>
      <c r="L2876" s="43" t="s">
        <v>28</v>
      </c>
      <c r="M2876" s="59">
        <v>43039</v>
      </c>
      <c r="N2876" s="44">
        <v>43044</v>
      </c>
      <c r="O2876" s="313" t="s">
        <v>7037</v>
      </c>
      <c r="P2876" s="49"/>
      <c r="Q2876" s="49"/>
      <c r="R2876" s="49"/>
      <c r="S2876" s="43"/>
      <c r="T2876" s="43" t="s">
        <v>1</v>
      </c>
    </row>
    <row r="2877" spans="1:21" ht="30" customHeight="1" x14ac:dyDescent="0.25">
      <c r="A2877" s="118">
        <v>2861</v>
      </c>
      <c r="B2877" s="118"/>
      <c r="C2877" s="20"/>
      <c r="D2877" s="560"/>
      <c r="E2877" s="61"/>
      <c r="F2877" s="20"/>
      <c r="G2877" s="480">
        <v>42984</v>
      </c>
      <c r="H2877" s="54">
        <v>42984</v>
      </c>
      <c r="I2877" s="371">
        <v>13808</v>
      </c>
      <c r="J2877" s="209">
        <v>13808</v>
      </c>
      <c r="K2877" s="577"/>
      <c r="L2877" s="20" t="s">
        <v>28</v>
      </c>
      <c r="M2877" s="410">
        <v>43077</v>
      </c>
      <c r="N2877" s="23"/>
      <c r="O2877" s="314"/>
      <c r="P2877" s="84"/>
      <c r="Q2877" s="84"/>
      <c r="R2877" s="84"/>
      <c r="S2877" s="20"/>
      <c r="T2877" s="20"/>
      <c r="U2877" s="66" t="s">
        <v>1</v>
      </c>
    </row>
    <row r="2878" spans="1:21" ht="30" customHeight="1" x14ac:dyDescent="0.25">
      <c r="A2878" s="118">
        <v>2862</v>
      </c>
      <c r="B2878" s="118"/>
      <c r="C2878" s="20"/>
      <c r="D2878" s="560"/>
      <c r="E2878" s="61"/>
      <c r="F2878" s="20"/>
      <c r="G2878" s="480">
        <v>42984</v>
      </c>
      <c r="H2878" s="54">
        <v>42984</v>
      </c>
      <c r="I2878" s="371">
        <v>2276</v>
      </c>
      <c r="J2878" s="209">
        <v>2276</v>
      </c>
      <c r="K2878" s="577"/>
      <c r="L2878" s="20" t="s">
        <v>28</v>
      </c>
      <c r="M2878" s="410">
        <v>43077</v>
      </c>
      <c r="N2878" s="23"/>
      <c r="O2878" s="314"/>
      <c r="P2878" s="84"/>
      <c r="Q2878" s="84"/>
      <c r="R2878" s="84"/>
      <c r="S2878" s="20"/>
      <c r="T2878" s="20"/>
      <c r="U2878" s="66" t="s">
        <v>1</v>
      </c>
    </row>
    <row r="2879" spans="1:21" ht="30" customHeight="1" x14ac:dyDescent="0.25">
      <c r="A2879" s="118">
        <v>2863</v>
      </c>
      <c r="B2879" s="118"/>
      <c r="C2879" s="20"/>
      <c r="D2879" s="560"/>
      <c r="E2879" s="61"/>
      <c r="F2879" s="20"/>
      <c r="G2879" s="480">
        <v>42978</v>
      </c>
      <c r="H2879" s="54">
        <v>42978</v>
      </c>
      <c r="I2879" s="371">
        <v>5369</v>
      </c>
      <c r="J2879" s="209">
        <v>5369</v>
      </c>
      <c r="K2879" s="577"/>
      <c r="L2879" s="20" t="s">
        <v>28</v>
      </c>
      <c r="M2879" s="410">
        <v>43069</v>
      </c>
      <c r="N2879" s="23"/>
      <c r="O2879" s="314"/>
      <c r="P2879" s="84"/>
      <c r="Q2879" s="84"/>
      <c r="R2879" s="84"/>
      <c r="S2879" s="20"/>
      <c r="T2879" s="20"/>
      <c r="U2879" s="66" t="s">
        <v>1</v>
      </c>
    </row>
    <row r="2880" spans="1:21" ht="30" hidden="1" customHeight="1" x14ac:dyDescent="0.25">
      <c r="A2880" s="74">
        <v>2864</v>
      </c>
      <c r="B2880" s="74" t="s">
        <v>5594</v>
      </c>
      <c r="C2880" s="43">
        <v>1595</v>
      </c>
      <c r="D2880" s="529"/>
      <c r="E2880" s="60"/>
      <c r="F2880" s="43" t="s">
        <v>7038</v>
      </c>
      <c r="G2880" s="87">
        <v>42978</v>
      </c>
      <c r="H2880" s="55">
        <v>42978</v>
      </c>
      <c r="I2880" s="68">
        <v>1061.47</v>
      </c>
      <c r="J2880" s="204">
        <v>1273.76</v>
      </c>
      <c r="K2880" s="98"/>
      <c r="L2880" s="43" t="s">
        <v>47</v>
      </c>
      <c r="M2880" s="59">
        <v>43023</v>
      </c>
      <c r="N2880" s="44">
        <v>43069</v>
      </c>
      <c r="O2880" s="313" t="s">
        <v>7039</v>
      </c>
      <c r="P2880" s="49"/>
      <c r="Q2880" s="49"/>
      <c r="R2880" s="49"/>
      <c r="S2880" s="43"/>
      <c r="T2880" s="43" t="s">
        <v>1</v>
      </c>
    </row>
    <row r="2881" spans="1:21" ht="15" hidden="1" customHeight="1" x14ac:dyDescent="0.25">
      <c r="A2881" s="74">
        <v>2865</v>
      </c>
      <c r="B2881" s="74" t="s">
        <v>67</v>
      </c>
      <c r="C2881" s="43">
        <v>7000190266</v>
      </c>
      <c r="D2881" s="529" t="s">
        <v>7041</v>
      </c>
      <c r="E2881" s="60"/>
      <c r="F2881" s="43" t="s">
        <v>7040</v>
      </c>
      <c r="G2881" s="87">
        <v>42986</v>
      </c>
      <c r="H2881" s="55">
        <v>42986</v>
      </c>
      <c r="I2881" s="68">
        <v>1538.99</v>
      </c>
      <c r="J2881" s="204">
        <v>1846.79</v>
      </c>
      <c r="K2881" s="98"/>
      <c r="L2881" s="43" t="s">
        <v>28</v>
      </c>
      <c r="M2881" s="59">
        <v>43039</v>
      </c>
      <c r="N2881" s="44">
        <v>43044</v>
      </c>
      <c r="O2881" s="313" t="s">
        <v>7042</v>
      </c>
      <c r="P2881" s="49"/>
      <c r="Q2881" s="49"/>
      <c r="R2881" s="49"/>
      <c r="S2881" s="43"/>
      <c r="T2881" s="43" t="s">
        <v>1</v>
      </c>
    </row>
    <row r="2882" spans="1:21" ht="15" hidden="1" customHeight="1" x14ac:dyDescent="0.25">
      <c r="A2882" s="74">
        <v>2866</v>
      </c>
      <c r="B2882" s="74" t="s">
        <v>3361</v>
      </c>
      <c r="C2882" s="43" t="s">
        <v>7043</v>
      </c>
      <c r="D2882" s="529"/>
      <c r="E2882" s="60"/>
      <c r="F2882" s="43" t="s">
        <v>7044</v>
      </c>
      <c r="G2882" s="87">
        <v>42977</v>
      </c>
      <c r="H2882" s="55">
        <v>42977</v>
      </c>
      <c r="I2882" s="68">
        <v>23.15</v>
      </c>
      <c r="J2882" s="204">
        <v>27.78</v>
      </c>
      <c r="K2882" s="98"/>
      <c r="L2882" s="43" t="s">
        <v>7045</v>
      </c>
      <c r="M2882" s="59">
        <v>42985</v>
      </c>
      <c r="N2882" s="44">
        <v>42986</v>
      </c>
      <c r="O2882" s="313" t="s">
        <v>7047</v>
      </c>
      <c r="P2882" s="49"/>
      <c r="Q2882" s="49"/>
      <c r="R2882" s="49"/>
      <c r="S2882" s="43"/>
      <c r="T2882" s="43"/>
    </row>
    <row r="2883" spans="1:21" ht="15" hidden="1" customHeight="1" x14ac:dyDescent="0.25">
      <c r="A2883" s="74">
        <v>2867</v>
      </c>
      <c r="B2883" s="74" t="s">
        <v>5227</v>
      </c>
      <c r="C2883" s="43" t="s">
        <v>7048</v>
      </c>
      <c r="D2883" s="529"/>
      <c r="E2883" s="60"/>
      <c r="F2883" s="43" t="s">
        <v>7049</v>
      </c>
      <c r="G2883" s="87">
        <v>42983</v>
      </c>
      <c r="H2883" s="55">
        <v>42983</v>
      </c>
      <c r="I2883" s="68">
        <v>67.55</v>
      </c>
      <c r="J2883" s="204">
        <v>81.05</v>
      </c>
      <c r="K2883" s="98"/>
      <c r="L2883" s="43" t="s">
        <v>5323</v>
      </c>
      <c r="M2883" s="59">
        <v>42983</v>
      </c>
      <c r="N2883" s="44">
        <v>42985</v>
      </c>
      <c r="O2883" s="313" t="s">
        <v>7050</v>
      </c>
      <c r="P2883" s="49"/>
      <c r="Q2883" s="49"/>
      <c r="R2883" s="49"/>
      <c r="S2883" s="43"/>
      <c r="T2883" s="43"/>
    </row>
    <row r="2884" spans="1:21" ht="15" hidden="1" customHeight="1" x14ac:dyDescent="0.25">
      <c r="A2884" s="74">
        <v>2868</v>
      </c>
      <c r="B2884" s="74" t="s">
        <v>180</v>
      </c>
      <c r="C2884" s="43">
        <v>48149641</v>
      </c>
      <c r="D2884" s="529"/>
      <c r="E2884" s="60"/>
      <c r="F2884" s="43" t="s">
        <v>7216</v>
      </c>
      <c r="G2884" s="87">
        <v>42983</v>
      </c>
      <c r="H2884" s="55">
        <v>42983</v>
      </c>
      <c r="I2884" s="68">
        <v>443.7</v>
      </c>
      <c r="J2884" s="204">
        <v>464.28</v>
      </c>
      <c r="K2884" s="98"/>
      <c r="L2884" s="43" t="s">
        <v>5323</v>
      </c>
      <c r="M2884" s="59">
        <v>42993</v>
      </c>
      <c r="N2884" s="44">
        <v>42993</v>
      </c>
      <c r="O2884" s="313" t="s">
        <v>7051</v>
      </c>
      <c r="P2884" s="49"/>
      <c r="Q2884" s="49"/>
      <c r="R2884" s="49"/>
      <c r="S2884" s="43"/>
      <c r="T2884" s="43"/>
    </row>
    <row r="2885" spans="1:21" ht="75" hidden="1" customHeight="1" x14ac:dyDescent="0.25">
      <c r="A2885" s="74">
        <v>2869</v>
      </c>
      <c r="B2885" s="74" t="s">
        <v>84</v>
      </c>
      <c r="C2885" s="43">
        <v>154632</v>
      </c>
      <c r="D2885" s="529"/>
      <c r="E2885" s="60"/>
      <c r="F2885" s="43" t="s">
        <v>7148</v>
      </c>
      <c r="G2885" s="87">
        <v>42989</v>
      </c>
      <c r="H2885" s="55">
        <v>42989</v>
      </c>
      <c r="I2885" s="137">
        <f>1.18*J2885</f>
        <v>407.09999999999997</v>
      </c>
      <c r="J2885" s="208">
        <v>345</v>
      </c>
      <c r="K2885" s="98"/>
      <c r="L2885" s="43" t="s">
        <v>28</v>
      </c>
      <c r="M2885" s="59">
        <v>43009</v>
      </c>
      <c r="N2885" s="44">
        <v>43024</v>
      </c>
      <c r="O2885" s="313" t="s">
        <v>7052</v>
      </c>
      <c r="P2885" s="49"/>
      <c r="Q2885" s="49"/>
      <c r="R2885" s="49"/>
      <c r="S2885" s="43"/>
      <c r="T2885" s="43" t="s">
        <v>1</v>
      </c>
    </row>
    <row r="2886" spans="1:21" ht="30" hidden="1" customHeight="1" x14ac:dyDescent="0.25">
      <c r="A2886" s="74">
        <v>2870</v>
      </c>
      <c r="B2886" s="74" t="s">
        <v>3726</v>
      </c>
      <c r="C2886" s="43">
        <v>17138</v>
      </c>
      <c r="D2886" s="529"/>
      <c r="E2886" s="60"/>
      <c r="F2886" s="43" t="s">
        <v>6808</v>
      </c>
      <c r="G2886" s="87">
        <v>42978</v>
      </c>
      <c r="H2886" s="55">
        <v>42978</v>
      </c>
      <c r="I2886" s="137">
        <f>0.910771*J2886</f>
        <v>3932.2537925000001</v>
      </c>
      <c r="J2886" s="381">
        <v>4317.5</v>
      </c>
      <c r="K2886" s="98"/>
      <c r="L2886" s="43" t="s">
        <v>727</v>
      </c>
      <c r="M2886" s="59">
        <v>43039</v>
      </c>
      <c r="N2886" s="44">
        <v>43084</v>
      </c>
      <c r="O2886" s="313" t="s">
        <v>7053</v>
      </c>
      <c r="P2886" s="49"/>
      <c r="Q2886" s="49"/>
      <c r="R2886" s="49"/>
      <c r="S2886" s="43"/>
      <c r="T2886" s="43"/>
      <c r="U2886" s="66" t="s">
        <v>1</v>
      </c>
    </row>
    <row r="2887" spans="1:21" ht="30" customHeight="1" x14ac:dyDescent="0.25">
      <c r="A2887" s="118">
        <v>2871</v>
      </c>
      <c r="B2887" s="118"/>
      <c r="C2887" s="20"/>
      <c r="D2887" s="560"/>
      <c r="E2887" s="61"/>
      <c r="F2887" s="20"/>
      <c r="G2887" s="480">
        <v>42978</v>
      </c>
      <c r="H2887" s="54">
        <v>42978</v>
      </c>
      <c r="I2887" s="371">
        <v>15698.65</v>
      </c>
      <c r="J2887" s="707">
        <v>15698.65</v>
      </c>
      <c r="K2887" s="577"/>
      <c r="L2887" s="20" t="s">
        <v>28</v>
      </c>
      <c r="M2887" s="410">
        <v>43039</v>
      </c>
      <c r="N2887" s="23"/>
      <c r="O2887" s="314"/>
      <c r="P2887" s="84"/>
      <c r="Q2887" s="84"/>
      <c r="R2887" s="84"/>
      <c r="S2887" s="20"/>
      <c r="T2887" s="20"/>
      <c r="U2887" s="66" t="s">
        <v>1</v>
      </c>
    </row>
    <row r="2888" spans="1:21" ht="30" customHeight="1" x14ac:dyDescent="0.25">
      <c r="A2888" s="118">
        <v>2872</v>
      </c>
      <c r="B2888" s="118"/>
      <c r="C2888" s="20"/>
      <c r="D2888" s="560"/>
      <c r="E2888" s="61"/>
      <c r="F2888" s="20"/>
      <c r="G2888" s="480">
        <v>42978</v>
      </c>
      <c r="H2888" s="54">
        <v>42978</v>
      </c>
      <c r="I2888" s="371">
        <v>6840</v>
      </c>
      <c r="J2888" s="209">
        <v>6840</v>
      </c>
      <c r="K2888" s="577"/>
      <c r="L2888" s="20" t="s">
        <v>28</v>
      </c>
      <c r="M2888" s="410">
        <v>43039</v>
      </c>
      <c r="N2888" s="23"/>
      <c r="O2888" s="314"/>
      <c r="P2888" s="84"/>
      <c r="Q2888" s="84"/>
      <c r="R2888" s="84"/>
      <c r="S2888" s="20"/>
      <c r="T2888" s="20"/>
      <c r="U2888" s="66" t="s">
        <v>1</v>
      </c>
    </row>
    <row r="2889" spans="1:21" ht="30" customHeight="1" x14ac:dyDescent="0.25">
      <c r="A2889" s="118">
        <v>2873</v>
      </c>
      <c r="B2889" s="118"/>
      <c r="C2889" s="20"/>
      <c r="D2889" s="560"/>
      <c r="E2889" s="61"/>
      <c r="F2889" s="20"/>
      <c r="G2889" s="480">
        <v>42978</v>
      </c>
      <c r="H2889" s="54">
        <v>42978</v>
      </c>
      <c r="I2889" s="371">
        <v>6507</v>
      </c>
      <c r="J2889" s="209">
        <v>6507</v>
      </c>
      <c r="K2889" s="577"/>
      <c r="L2889" s="20" t="s">
        <v>28</v>
      </c>
      <c r="M2889" s="410">
        <v>43039</v>
      </c>
      <c r="N2889" s="23"/>
      <c r="O2889" s="314"/>
      <c r="P2889" s="84"/>
      <c r="Q2889" s="84"/>
      <c r="R2889" s="84"/>
      <c r="S2889" s="20"/>
      <c r="T2889" s="20"/>
      <c r="U2889" s="66" t="s">
        <v>1</v>
      </c>
    </row>
    <row r="2890" spans="1:21" ht="30" customHeight="1" x14ac:dyDescent="0.25">
      <c r="A2890" s="118">
        <v>2874</v>
      </c>
      <c r="B2890" s="118"/>
      <c r="C2890" s="20"/>
      <c r="D2890" s="560"/>
      <c r="E2890" s="61"/>
      <c r="F2890" s="20"/>
      <c r="G2890" s="480">
        <v>42978</v>
      </c>
      <c r="H2890" s="54">
        <v>42978</v>
      </c>
      <c r="I2890" s="371">
        <v>17733</v>
      </c>
      <c r="J2890" s="209">
        <v>17733</v>
      </c>
      <c r="K2890" s="577"/>
      <c r="L2890" s="20" t="s">
        <v>28</v>
      </c>
      <c r="M2890" s="410">
        <v>43039</v>
      </c>
      <c r="N2890" s="23"/>
      <c r="O2890" s="314"/>
      <c r="P2890" s="84"/>
      <c r="Q2890" s="84"/>
      <c r="R2890" s="84"/>
      <c r="S2890" s="20"/>
      <c r="T2890" s="20"/>
      <c r="U2890" s="66" t="s">
        <v>1</v>
      </c>
    </row>
    <row r="2891" spans="1:21" ht="15" hidden="1" customHeight="1" x14ac:dyDescent="0.25">
      <c r="A2891" s="74">
        <v>2875</v>
      </c>
      <c r="B2891" s="74" t="s">
        <v>260</v>
      </c>
      <c r="C2891" s="43">
        <v>1126</v>
      </c>
      <c r="D2891" s="529"/>
      <c r="E2891" s="60"/>
      <c r="F2891" s="43" t="s">
        <v>7055</v>
      </c>
      <c r="G2891" s="87">
        <v>42984</v>
      </c>
      <c r="H2891" s="55">
        <v>42984</v>
      </c>
      <c r="I2891" s="137">
        <f>1.19146*J2891</f>
        <v>1227.2038</v>
      </c>
      <c r="J2891" s="208">
        <v>1030</v>
      </c>
      <c r="K2891" s="98"/>
      <c r="L2891" s="43" t="s">
        <v>28</v>
      </c>
      <c r="M2891" s="59">
        <v>43014</v>
      </c>
      <c r="N2891" s="44">
        <v>43024</v>
      </c>
      <c r="O2891" s="313" t="s">
        <v>7056</v>
      </c>
      <c r="P2891" s="49"/>
      <c r="Q2891" s="49"/>
      <c r="R2891" s="49"/>
      <c r="S2891" s="43"/>
      <c r="T2891" s="43" t="s">
        <v>1</v>
      </c>
    </row>
    <row r="2892" spans="1:21" ht="15" customHeight="1" x14ac:dyDescent="0.25">
      <c r="A2892" s="118">
        <v>2876</v>
      </c>
      <c r="B2892" s="118"/>
      <c r="C2892" s="20"/>
      <c r="D2892" s="560"/>
      <c r="E2892" s="61"/>
      <c r="F2892" s="20"/>
      <c r="G2892" s="480">
        <v>42978</v>
      </c>
      <c r="H2892" s="54">
        <v>42978</v>
      </c>
      <c r="I2892" s="371">
        <v>2666.86</v>
      </c>
      <c r="J2892" s="209">
        <v>3200.23</v>
      </c>
      <c r="K2892" s="577"/>
      <c r="L2892" s="20" t="s">
        <v>28</v>
      </c>
      <c r="M2892" s="410">
        <v>43008</v>
      </c>
      <c r="N2892" s="23"/>
      <c r="O2892" s="314"/>
      <c r="P2892" s="84"/>
      <c r="Q2892" s="84"/>
      <c r="R2892" s="84"/>
      <c r="S2892" s="20"/>
      <c r="T2892" s="20"/>
      <c r="U2892" s="66" t="s">
        <v>1</v>
      </c>
    </row>
    <row r="2893" spans="1:21" ht="15" customHeight="1" x14ac:dyDescent="0.25">
      <c r="A2893" s="118">
        <v>2877</v>
      </c>
      <c r="B2893" s="118"/>
      <c r="C2893" s="20"/>
      <c r="D2893" s="560"/>
      <c r="E2893" s="61"/>
      <c r="F2893" s="20"/>
      <c r="G2893" s="480">
        <v>42978</v>
      </c>
      <c r="H2893" s="54">
        <v>42978</v>
      </c>
      <c r="I2893" s="371">
        <v>14100</v>
      </c>
      <c r="J2893" s="209">
        <v>16920</v>
      </c>
      <c r="K2893" s="577"/>
      <c r="L2893" s="20" t="s">
        <v>28</v>
      </c>
      <c r="M2893" s="410">
        <v>43008</v>
      </c>
      <c r="N2893" s="23"/>
      <c r="O2893" s="773"/>
      <c r="P2893" s="84"/>
      <c r="Q2893" s="84"/>
      <c r="R2893" s="84"/>
      <c r="S2893" s="20"/>
      <c r="T2893" s="20"/>
      <c r="U2893" s="66" t="s">
        <v>1</v>
      </c>
    </row>
    <row r="2894" spans="1:21" ht="15" hidden="1" customHeight="1" x14ac:dyDescent="0.25">
      <c r="A2894" s="74">
        <v>2878</v>
      </c>
      <c r="B2894" s="74" t="s">
        <v>7057</v>
      </c>
      <c r="C2894" s="43">
        <v>17080421</v>
      </c>
      <c r="D2894" s="529"/>
      <c r="E2894" s="60"/>
      <c r="F2894" s="43" t="s">
        <v>7058</v>
      </c>
      <c r="G2894" s="87">
        <v>42978</v>
      </c>
      <c r="H2894" s="55">
        <v>42978</v>
      </c>
      <c r="I2894" s="68">
        <v>24440</v>
      </c>
      <c r="J2894" s="204">
        <v>29328</v>
      </c>
      <c r="K2894" s="98"/>
      <c r="L2894" s="43" t="s">
        <v>28</v>
      </c>
      <c r="M2894" s="59">
        <v>43008</v>
      </c>
      <c r="N2894" s="771">
        <v>43070</v>
      </c>
      <c r="O2894" s="774" t="s">
        <v>7452</v>
      </c>
      <c r="P2894" s="772"/>
      <c r="Q2894" s="49"/>
      <c r="R2894" s="49"/>
      <c r="S2894" s="43"/>
      <c r="T2894" s="43"/>
      <c r="U2894" s="66" t="s">
        <v>1</v>
      </c>
    </row>
    <row r="2895" spans="1:21" ht="15" hidden="1" customHeight="1" x14ac:dyDescent="0.25">
      <c r="A2895" s="74">
        <v>2879</v>
      </c>
      <c r="B2895" s="74" t="s">
        <v>7057</v>
      </c>
      <c r="C2895" s="43">
        <v>17080420</v>
      </c>
      <c r="D2895" s="529"/>
      <c r="E2895" s="60"/>
      <c r="F2895" s="43" t="s">
        <v>7059</v>
      </c>
      <c r="G2895" s="87">
        <v>42978</v>
      </c>
      <c r="H2895" s="55">
        <v>42978</v>
      </c>
      <c r="I2895" s="68">
        <v>24440</v>
      </c>
      <c r="J2895" s="204">
        <v>29328</v>
      </c>
      <c r="K2895" s="98"/>
      <c r="L2895" s="43" t="s">
        <v>28</v>
      </c>
      <c r="M2895" s="59">
        <v>43008</v>
      </c>
      <c r="N2895" s="771">
        <v>43070</v>
      </c>
      <c r="O2895" s="774" t="s">
        <v>7453</v>
      </c>
      <c r="P2895" s="772"/>
      <c r="Q2895" s="49"/>
      <c r="R2895" s="49"/>
      <c r="S2895" s="43"/>
      <c r="T2895" s="43"/>
      <c r="U2895" s="66" t="s">
        <v>1</v>
      </c>
    </row>
    <row r="2896" spans="1:21" ht="15" hidden="1" customHeight="1" x14ac:dyDescent="0.25">
      <c r="A2896" s="74">
        <v>2880</v>
      </c>
      <c r="B2896" s="74" t="s">
        <v>2490</v>
      </c>
      <c r="C2896" s="43" t="s">
        <v>7060</v>
      </c>
      <c r="D2896" s="529"/>
      <c r="E2896" s="60"/>
      <c r="F2896" s="43" t="s">
        <v>7502</v>
      </c>
      <c r="G2896" s="87">
        <v>42989</v>
      </c>
      <c r="H2896" s="55">
        <v>42992</v>
      </c>
      <c r="I2896" s="68">
        <v>2245</v>
      </c>
      <c r="J2896" s="204">
        <v>2245</v>
      </c>
      <c r="K2896" s="98"/>
      <c r="L2896" s="43" t="s">
        <v>727</v>
      </c>
      <c r="M2896" s="59">
        <v>43023</v>
      </c>
      <c r="N2896" s="44">
        <v>43024</v>
      </c>
      <c r="O2896" s="765" t="s">
        <v>7061</v>
      </c>
      <c r="P2896" s="49"/>
      <c r="Q2896" s="49"/>
      <c r="R2896" s="49"/>
      <c r="S2896" s="43"/>
      <c r="T2896" s="43"/>
    </row>
    <row r="2897" spans="1:21" ht="30" customHeight="1" x14ac:dyDescent="0.25">
      <c r="A2897" s="74">
        <v>2881</v>
      </c>
      <c r="B2897" s="74"/>
      <c r="C2897" s="43"/>
      <c r="D2897" s="560"/>
      <c r="E2897" s="61"/>
      <c r="F2897" s="20"/>
      <c r="G2897" s="480">
        <v>42991</v>
      </c>
      <c r="H2897" s="54">
        <v>42991</v>
      </c>
      <c r="I2897" s="371">
        <v>30</v>
      </c>
      <c r="J2897" s="209">
        <v>36</v>
      </c>
      <c r="K2897" s="577"/>
      <c r="L2897" s="20" t="s">
        <v>7062</v>
      </c>
      <c r="M2897" s="410">
        <v>42991</v>
      </c>
      <c r="N2897" s="23"/>
      <c r="O2897" s="314"/>
      <c r="P2897" s="84"/>
      <c r="Q2897" s="84"/>
      <c r="R2897" s="84"/>
      <c r="S2897" s="20"/>
      <c r="T2897" s="20"/>
    </row>
    <row r="2898" spans="1:21" ht="30" hidden="1" customHeight="1" x14ac:dyDescent="0.25">
      <c r="A2898" s="74">
        <v>2882</v>
      </c>
      <c r="B2898" s="74" t="s">
        <v>36</v>
      </c>
      <c r="C2898" s="43" t="s">
        <v>7064</v>
      </c>
      <c r="D2898" s="529"/>
      <c r="E2898" s="60"/>
      <c r="F2898" s="43" t="s">
        <v>7063</v>
      </c>
      <c r="G2898" s="87">
        <v>42991</v>
      </c>
      <c r="H2898" s="55">
        <v>42991</v>
      </c>
      <c r="I2898" s="68">
        <v>80</v>
      </c>
      <c r="J2898" s="204">
        <v>96</v>
      </c>
      <c r="K2898" s="98"/>
      <c r="L2898" s="43" t="s">
        <v>5323</v>
      </c>
      <c r="M2898" s="59">
        <v>43003</v>
      </c>
      <c r="N2898" s="44">
        <v>43003</v>
      </c>
      <c r="O2898" s="313" t="s">
        <v>7065</v>
      </c>
      <c r="P2898" s="49"/>
      <c r="Q2898" s="49"/>
      <c r="R2898" s="49"/>
      <c r="S2898" s="43"/>
      <c r="T2898" s="43"/>
    </row>
    <row r="2899" spans="1:21" ht="45" hidden="1" customHeight="1" x14ac:dyDescent="0.25">
      <c r="A2899" s="74">
        <v>2883</v>
      </c>
      <c r="B2899" s="74" t="s">
        <v>98</v>
      </c>
      <c r="C2899" s="43">
        <v>310</v>
      </c>
      <c r="D2899" s="529"/>
      <c r="E2899" s="60"/>
      <c r="F2899" s="43" t="s">
        <v>6471</v>
      </c>
      <c r="G2899" s="87">
        <v>42991</v>
      </c>
      <c r="H2899" s="55">
        <v>42991</v>
      </c>
      <c r="I2899" s="68">
        <v>15856.01</v>
      </c>
      <c r="J2899" s="204">
        <v>19027.21</v>
      </c>
      <c r="K2899" s="98"/>
      <c r="L2899" s="43" t="s">
        <v>47</v>
      </c>
      <c r="M2899" s="59">
        <v>43009</v>
      </c>
      <c r="N2899" s="44">
        <v>43059</v>
      </c>
      <c r="O2899" s="313" t="s">
        <v>7066</v>
      </c>
      <c r="P2899" s="49"/>
      <c r="Q2899" s="49"/>
      <c r="R2899" s="49"/>
      <c r="S2899" s="43"/>
      <c r="T2899" s="43"/>
    </row>
    <row r="2900" spans="1:21" ht="15" hidden="1" customHeight="1" x14ac:dyDescent="0.25">
      <c r="A2900" s="74">
        <v>2884</v>
      </c>
      <c r="B2900" s="74" t="s">
        <v>2347</v>
      </c>
      <c r="C2900" s="43" t="s">
        <v>7067</v>
      </c>
      <c r="D2900" s="529" t="s">
        <v>7068</v>
      </c>
      <c r="E2900" s="60"/>
      <c r="F2900" s="43" t="s">
        <v>7440</v>
      </c>
      <c r="G2900" s="87">
        <v>42989</v>
      </c>
      <c r="H2900" s="55">
        <v>42989</v>
      </c>
      <c r="I2900" s="68">
        <v>605</v>
      </c>
      <c r="J2900" s="204">
        <v>726</v>
      </c>
      <c r="K2900" s="98"/>
      <c r="L2900" s="43" t="s">
        <v>28</v>
      </c>
      <c r="M2900" s="59">
        <v>43054</v>
      </c>
      <c r="N2900" s="44">
        <v>43069</v>
      </c>
      <c r="O2900" s="313" t="s">
        <v>7069</v>
      </c>
      <c r="P2900" s="49"/>
      <c r="Q2900" s="49"/>
      <c r="R2900" s="49"/>
      <c r="S2900" s="43"/>
      <c r="T2900" s="43" t="s">
        <v>1</v>
      </c>
    </row>
    <row r="2901" spans="1:21" ht="15" hidden="1" customHeight="1" x14ac:dyDescent="0.25">
      <c r="A2901" s="74">
        <v>2885</v>
      </c>
      <c r="B2901" s="74" t="s">
        <v>39</v>
      </c>
      <c r="C2901" s="43" t="s">
        <v>7070</v>
      </c>
      <c r="D2901" s="529"/>
      <c r="E2901" s="60"/>
      <c r="F2901" s="43" t="s">
        <v>1715</v>
      </c>
      <c r="G2901" s="87">
        <v>42993</v>
      </c>
      <c r="H2901" s="55">
        <v>42993</v>
      </c>
      <c r="I2901" s="68">
        <v>270.13</v>
      </c>
      <c r="J2901" s="204">
        <v>324.12</v>
      </c>
      <c r="K2901" s="98"/>
      <c r="L2901" s="43" t="s">
        <v>34</v>
      </c>
      <c r="M2901" s="59">
        <v>43003</v>
      </c>
      <c r="N2901" s="44">
        <v>43003</v>
      </c>
      <c r="O2901" s="313" t="s">
        <v>7232</v>
      </c>
      <c r="P2901" s="49"/>
      <c r="Q2901" s="49"/>
      <c r="R2901" s="49"/>
      <c r="S2901" s="43"/>
      <c r="T2901" s="43"/>
    </row>
    <row r="2902" spans="1:21" ht="30" hidden="1" customHeight="1" x14ac:dyDescent="0.25">
      <c r="A2902" s="378">
        <v>2886</v>
      </c>
      <c r="B2902" s="378" t="s">
        <v>5592</v>
      </c>
      <c r="C2902" s="46"/>
      <c r="D2902" s="601"/>
      <c r="E2902" s="325">
        <v>6444</v>
      </c>
      <c r="F2902" s="46" t="s">
        <v>7071</v>
      </c>
      <c r="G2902" s="478">
        <v>42997</v>
      </c>
      <c r="H2902" s="326">
        <v>42997</v>
      </c>
      <c r="I2902" s="388">
        <v>2.6</v>
      </c>
      <c r="J2902" s="443">
        <v>2.6</v>
      </c>
      <c r="K2902" s="613"/>
      <c r="L2902" s="46" t="s">
        <v>7072</v>
      </c>
      <c r="M2902" s="409">
        <v>42997</v>
      </c>
      <c r="N2902" s="132">
        <v>42997</v>
      </c>
      <c r="O2902" s="327" t="s">
        <v>7073</v>
      </c>
      <c r="P2902" s="131"/>
      <c r="Q2902" s="131"/>
      <c r="R2902" s="131"/>
      <c r="S2902" s="46"/>
      <c r="T2902" s="46"/>
      <c r="U2902" s="66" t="s">
        <v>1</v>
      </c>
    </row>
    <row r="2903" spans="1:21" ht="30" hidden="1" customHeight="1" x14ac:dyDescent="0.25">
      <c r="A2903" s="74">
        <v>2887</v>
      </c>
      <c r="B2903" s="74" t="s">
        <v>7075</v>
      </c>
      <c r="C2903" s="43">
        <v>6122</v>
      </c>
      <c r="D2903" s="529"/>
      <c r="E2903" s="60"/>
      <c r="F2903" s="43" t="s">
        <v>7079</v>
      </c>
      <c r="G2903" s="87">
        <v>42822</v>
      </c>
      <c r="H2903" s="55">
        <v>42822</v>
      </c>
      <c r="I2903" s="68">
        <v>5035.96</v>
      </c>
      <c r="J2903" s="204">
        <v>6043.15</v>
      </c>
      <c r="K2903" s="98"/>
      <c r="L2903" s="43" t="s">
        <v>28</v>
      </c>
      <c r="M2903" s="59">
        <v>42886</v>
      </c>
      <c r="N2903" s="44">
        <v>43020</v>
      </c>
      <c r="O2903" s="313" t="s">
        <v>7074</v>
      </c>
      <c r="P2903" s="49"/>
      <c r="Q2903" s="49"/>
      <c r="R2903" s="49"/>
      <c r="S2903" s="43"/>
      <c r="T2903" s="43"/>
      <c r="U2903" s="66" t="s">
        <v>1</v>
      </c>
    </row>
    <row r="2904" spans="1:21" ht="30" hidden="1" customHeight="1" x14ac:dyDescent="0.25">
      <c r="A2904" s="74">
        <v>2888</v>
      </c>
      <c r="B2904" s="74" t="s">
        <v>7075</v>
      </c>
      <c r="C2904" s="43">
        <v>6123</v>
      </c>
      <c r="D2904" s="529"/>
      <c r="E2904" s="60"/>
      <c r="F2904" s="43" t="s">
        <v>7080</v>
      </c>
      <c r="G2904" s="87">
        <v>42822</v>
      </c>
      <c r="H2904" s="55">
        <v>42822</v>
      </c>
      <c r="I2904" s="68">
        <v>505.85</v>
      </c>
      <c r="J2904" s="204">
        <v>607.02</v>
      </c>
      <c r="K2904" s="98"/>
      <c r="L2904" s="43" t="s">
        <v>28</v>
      </c>
      <c r="M2904" s="59">
        <v>42886</v>
      </c>
      <c r="N2904" s="44">
        <v>43020</v>
      </c>
      <c r="O2904" s="313" t="s">
        <v>7076</v>
      </c>
      <c r="P2904" s="49"/>
      <c r="Q2904" s="49"/>
      <c r="R2904" s="49"/>
      <c r="S2904" s="43"/>
      <c r="T2904" s="43"/>
      <c r="U2904" s="66" t="s">
        <v>1</v>
      </c>
    </row>
    <row r="2905" spans="1:21" ht="30" hidden="1" customHeight="1" x14ac:dyDescent="0.25">
      <c r="A2905" s="74">
        <v>2889</v>
      </c>
      <c r="B2905" s="74" t="s">
        <v>7075</v>
      </c>
      <c r="C2905" s="43">
        <v>6124</v>
      </c>
      <c r="D2905" s="529"/>
      <c r="E2905" s="60"/>
      <c r="F2905" s="43" t="s">
        <v>7081</v>
      </c>
      <c r="G2905" s="87">
        <v>42822</v>
      </c>
      <c r="H2905" s="55">
        <v>42822</v>
      </c>
      <c r="I2905" s="68">
        <v>483.36</v>
      </c>
      <c r="J2905" s="204">
        <v>580.03</v>
      </c>
      <c r="K2905" s="98"/>
      <c r="L2905" s="43" t="s">
        <v>28</v>
      </c>
      <c r="M2905" s="59">
        <v>42886</v>
      </c>
      <c r="N2905" s="44">
        <v>43020</v>
      </c>
      <c r="O2905" s="313" t="s">
        <v>7077</v>
      </c>
      <c r="P2905" s="49"/>
      <c r="Q2905" s="49"/>
      <c r="R2905" s="49"/>
      <c r="S2905" s="43"/>
      <c r="T2905" s="43"/>
      <c r="U2905" s="66" t="s">
        <v>1</v>
      </c>
    </row>
    <row r="2906" spans="1:21" ht="30" hidden="1" customHeight="1" x14ac:dyDescent="0.25">
      <c r="A2906" s="74">
        <v>2890</v>
      </c>
      <c r="B2906" s="74" t="s">
        <v>7075</v>
      </c>
      <c r="C2906" s="43">
        <v>6125</v>
      </c>
      <c r="D2906" s="529"/>
      <c r="E2906" s="60"/>
      <c r="F2906" s="43" t="s">
        <v>7082</v>
      </c>
      <c r="G2906" s="87">
        <v>42822</v>
      </c>
      <c r="H2906" s="55">
        <v>42822</v>
      </c>
      <c r="I2906" s="68">
        <v>1033.95</v>
      </c>
      <c r="J2906" s="204">
        <v>1240.74</v>
      </c>
      <c r="K2906" s="98"/>
      <c r="L2906" s="43" t="s">
        <v>28</v>
      </c>
      <c r="M2906" s="59">
        <v>42886</v>
      </c>
      <c r="N2906" s="44">
        <v>43020</v>
      </c>
      <c r="O2906" s="313" t="s">
        <v>7078</v>
      </c>
      <c r="P2906" s="49"/>
      <c r="Q2906" s="49"/>
      <c r="R2906" s="49"/>
      <c r="S2906" s="43"/>
      <c r="T2906" s="43"/>
      <c r="U2906" s="66" t="s">
        <v>1</v>
      </c>
    </row>
    <row r="2907" spans="1:21" ht="30" customHeight="1" x14ac:dyDescent="0.25">
      <c r="A2907" s="118">
        <v>2891</v>
      </c>
      <c r="B2907" s="118"/>
      <c r="C2907" s="20"/>
      <c r="D2907" s="560"/>
      <c r="E2907" s="61"/>
      <c r="F2907" s="20"/>
      <c r="G2907" s="480">
        <v>42998</v>
      </c>
      <c r="H2907" s="54">
        <v>42998</v>
      </c>
      <c r="I2907" s="371">
        <v>191</v>
      </c>
      <c r="J2907" s="209">
        <v>229.2</v>
      </c>
      <c r="K2907" s="577"/>
      <c r="L2907" s="20" t="s">
        <v>28</v>
      </c>
      <c r="M2907" s="410">
        <v>43023</v>
      </c>
      <c r="N2907" s="31" t="s">
        <v>7491</v>
      </c>
      <c r="O2907" s="314"/>
      <c r="P2907" s="84"/>
      <c r="Q2907" s="84"/>
      <c r="R2907" s="84"/>
      <c r="S2907" s="20"/>
      <c r="T2907" s="20"/>
      <c r="U2907" s="66" t="s">
        <v>1</v>
      </c>
    </row>
    <row r="2908" spans="1:21" ht="30" customHeight="1" x14ac:dyDescent="0.25">
      <c r="A2908" s="118">
        <v>2892</v>
      </c>
      <c r="B2908" s="118"/>
      <c r="C2908" s="20"/>
      <c r="D2908" s="560"/>
      <c r="E2908" s="61"/>
      <c r="F2908" s="20"/>
      <c r="G2908" s="480">
        <v>42998</v>
      </c>
      <c r="H2908" s="54">
        <v>42998</v>
      </c>
      <c r="I2908" s="371">
        <v>2700</v>
      </c>
      <c r="J2908" s="209">
        <v>2700</v>
      </c>
      <c r="K2908" s="577"/>
      <c r="L2908" s="20" t="s">
        <v>28</v>
      </c>
      <c r="M2908" s="410">
        <v>43091</v>
      </c>
      <c r="N2908" s="23"/>
      <c r="O2908" s="314"/>
      <c r="P2908" s="84"/>
      <c r="Q2908" s="84"/>
      <c r="R2908" s="84"/>
      <c r="S2908" s="20"/>
      <c r="T2908" s="20"/>
      <c r="U2908" s="66" t="s">
        <v>1</v>
      </c>
    </row>
    <row r="2909" spans="1:21" ht="30" customHeight="1" x14ac:dyDescent="0.25">
      <c r="A2909" s="118">
        <v>2893</v>
      </c>
      <c r="B2909" s="118"/>
      <c r="C2909" s="20"/>
      <c r="D2909" s="560"/>
      <c r="E2909" s="61"/>
      <c r="F2909" s="20"/>
      <c r="G2909" s="480">
        <v>42998</v>
      </c>
      <c r="H2909" s="54">
        <v>42998</v>
      </c>
      <c r="I2909" s="371">
        <v>700</v>
      </c>
      <c r="J2909" s="209">
        <v>700</v>
      </c>
      <c r="K2909" s="577"/>
      <c r="L2909" s="367" t="s">
        <v>28</v>
      </c>
      <c r="M2909" s="410">
        <v>43089</v>
      </c>
      <c r="N2909" s="23"/>
      <c r="O2909" s="314"/>
      <c r="P2909" s="84"/>
      <c r="Q2909" s="84"/>
      <c r="R2909" s="84"/>
      <c r="S2909" s="20"/>
      <c r="T2909" s="20"/>
      <c r="U2909" s="66" t="s">
        <v>1</v>
      </c>
    </row>
    <row r="2910" spans="1:21" ht="45" hidden="1" customHeight="1" x14ac:dyDescent="0.25">
      <c r="A2910" s="74">
        <v>2894</v>
      </c>
      <c r="B2910" s="74" t="s">
        <v>2110</v>
      </c>
      <c r="C2910" s="529" t="s">
        <v>7084</v>
      </c>
      <c r="D2910" s="529"/>
      <c r="E2910" s="60"/>
      <c r="F2910" s="43" t="s">
        <v>7176</v>
      </c>
      <c r="G2910" s="87">
        <v>42909</v>
      </c>
      <c r="H2910" s="55">
        <v>42909</v>
      </c>
      <c r="I2910" s="68">
        <v>5430</v>
      </c>
      <c r="J2910" s="204">
        <v>6516</v>
      </c>
      <c r="K2910" s="98"/>
      <c r="L2910" s="43" t="s">
        <v>727</v>
      </c>
      <c r="M2910" s="59">
        <v>42909</v>
      </c>
      <c r="N2910" s="44">
        <v>43024</v>
      </c>
      <c r="O2910" s="313" t="s">
        <v>7083</v>
      </c>
      <c r="P2910" s="49"/>
      <c r="Q2910" s="49"/>
      <c r="R2910" s="49"/>
      <c r="S2910" s="43"/>
      <c r="T2910" s="43"/>
    </row>
    <row r="2911" spans="1:21" ht="30" hidden="1" customHeight="1" x14ac:dyDescent="0.25">
      <c r="A2911" s="74">
        <v>2895</v>
      </c>
      <c r="B2911" s="74" t="s">
        <v>3648</v>
      </c>
      <c r="C2911" s="43" t="s">
        <v>7085</v>
      </c>
      <c r="D2911" s="529"/>
      <c r="E2911" s="60"/>
      <c r="F2911" s="43" t="s">
        <v>7086</v>
      </c>
      <c r="G2911" s="87">
        <v>42947</v>
      </c>
      <c r="H2911" s="55">
        <v>42947</v>
      </c>
      <c r="I2911" s="68">
        <v>12810</v>
      </c>
      <c r="J2911" s="204">
        <v>12810</v>
      </c>
      <c r="K2911" s="98"/>
      <c r="L2911" s="43" t="s">
        <v>28</v>
      </c>
      <c r="M2911" s="59">
        <v>43008</v>
      </c>
      <c r="N2911" s="44">
        <v>43020</v>
      </c>
      <c r="O2911" s="313" t="s">
        <v>7087</v>
      </c>
      <c r="P2911" s="49"/>
      <c r="Q2911" s="49"/>
      <c r="R2911" s="49"/>
      <c r="S2911" s="43"/>
      <c r="T2911" s="43"/>
      <c r="U2911" s="66" t="s">
        <v>1</v>
      </c>
    </row>
    <row r="2912" spans="1:21" ht="30" hidden="1" customHeight="1" x14ac:dyDescent="0.25">
      <c r="A2912" s="74">
        <v>2896</v>
      </c>
      <c r="B2912" s="74" t="s">
        <v>3648</v>
      </c>
      <c r="C2912" s="43" t="s">
        <v>7088</v>
      </c>
      <c r="D2912" s="529"/>
      <c r="E2912" s="60"/>
      <c r="F2912" s="43" t="s">
        <v>7086</v>
      </c>
      <c r="G2912" s="87">
        <v>42978</v>
      </c>
      <c r="H2912" s="55">
        <v>42978</v>
      </c>
      <c r="I2912" s="68">
        <v>1098</v>
      </c>
      <c r="J2912" s="204">
        <v>1098</v>
      </c>
      <c r="K2912" s="98"/>
      <c r="L2912" s="43" t="s">
        <v>28</v>
      </c>
      <c r="M2912" s="59">
        <v>43039</v>
      </c>
      <c r="N2912" s="44">
        <v>43052</v>
      </c>
      <c r="O2912" s="313" t="s">
        <v>7089</v>
      </c>
      <c r="P2912" s="49"/>
      <c r="Q2912" s="49"/>
      <c r="R2912" s="49"/>
      <c r="S2912" s="43"/>
      <c r="T2912" s="43"/>
      <c r="U2912" s="66" t="s">
        <v>1</v>
      </c>
    </row>
    <row r="2913" spans="1:21" ht="15" hidden="1" customHeight="1" x14ac:dyDescent="0.25">
      <c r="A2913" s="74">
        <v>2897</v>
      </c>
      <c r="B2913" s="74" t="s">
        <v>4552</v>
      </c>
      <c r="C2913" s="43" t="s">
        <v>7090</v>
      </c>
      <c r="D2913" s="529"/>
      <c r="E2913" s="60"/>
      <c r="F2913" s="43" t="s">
        <v>7091</v>
      </c>
      <c r="G2913" s="87">
        <v>43003</v>
      </c>
      <c r="H2913" s="55">
        <v>43003</v>
      </c>
      <c r="I2913" s="68">
        <v>25250</v>
      </c>
      <c r="J2913" s="204">
        <v>25250</v>
      </c>
      <c r="K2913" s="98"/>
      <c r="L2913" s="43" t="s">
        <v>727</v>
      </c>
      <c r="M2913" s="59">
        <v>43018</v>
      </c>
      <c r="N2913" s="44">
        <v>43020</v>
      </c>
      <c r="O2913" s="313" t="s">
        <v>7092</v>
      </c>
      <c r="P2913" s="49"/>
      <c r="Q2913" s="49"/>
      <c r="R2913" s="49"/>
      <c r="S2913" s="43"/>
      <c r="T2913" s="43"/>
      <c r="U2913" s="66" t="s">
        <v>1</v>
      </c>
    </row>
    <row r="2914" spans="1:21" ht="30" hidden="1" customHeight="1" x14ac:dyDescent="0.25">
      <c r="A2914" s="74">
        <v>2898</v>
      </c>
      <c r="B2914" s="74" t="s">
        <v>5584</v>
      </c>
      <c r="C2914" s="43" t="s">
        <v>7093</v>
      </c>
      <c r="D2914" s="529"/>
      <c r="E2914" s="60"/>
      <c r="F2914" s="733" t="s">
        <v>7094</v>
      </c>
      <c r="G2914" s="87">
        <v>43008</v>
      </c>
      <c r="H2914" s="55">
        <v>43008</v>
      </c>
      <c r="I2914" s="68">
        <v>20375</v>
      </c>
      <c r="J2914" s="204">
        <v>20375</v>
      </c>
      <c r="K2914" s="98"/>
      <c r="L2914" s="43" t="s">
        <v>727</v>
      </c>
      <c r="M2914" s="59">
        <v>43036</v>
      </c>
      <c r="N2914" s="44">
        <v>43042</v>
      </c>
      <c r="O2914" s="313" t="s">
        <v>7095</v>
      </c>
      <c r="P2914" s="49"/>
      <c r="Q2914" s="49"/>
      <c r="R2914" s="49"/>
      <c r="S2914" s="43"/>
      <c r="T2914" s="43"/>
      <c r="U2914" s="66" t="s">
        <v>1</v>
      </c>
    </row>
    <row r="2915" spans="1:21" ht="30" hidden="1" customHeight="1" x14ac:dyDescent="0.25">
      <c r="A2915" s="74">
        <v>2899</v>
      </c>
      <c r="B2915" s="74" t="s">
        <v>7096</v>
      </c>
      <c r="C2915" s="43" t="s">
        <v>7097</v>
      </c>
      <c r="D2915" s="529" t="s">
        <v>7099</v>
      </c>
      <c r="E2915" s="60"/>
      <c r="F2915" s="43" t="s">
        <v>7098</v>
      </c>
      <c r="G2915" s="87">
        <v>43000</v>
      </c>
      <c r="H2915" s="55">
        <v>43000</v>
      </c>
      <c r="I2915" s="68">
        <v>135</v>
      </c>
      <c r="J2915" s="204">
        <v>162</v>
      </c>
      <c r="K2915" s="98"/>
      <c r="L2915" s="43" t="s">
        <v>28</v>
      </c>
      <c r="M2915" s="59">
        <v>43030</v>
      </c>
      <c r="N2915" s="44">
        <v>43052</v>
      </c>
      <c r="O2915" s="313" t="s">
        <v>7100</v>
      </c>
      <c r="P2915" s="49"/>
      <c r="Q2915" s="49"/>
      <c r="R2915" s="49"/>
      <c r="S2915" s="43"/>
      <c r="T2915" s="43"/>
    </row>
    <row r="2916" spans="1:21" ht="15" hidden="1" customHeight="1" x14ac:dyDescent="0.25">
      <c r="A2916" s="74">
        <v>2900</v>
      </c>
      <c r="B2916" s="74" t="s">
        <v>36</v>
      </c>
      <c r="C2916" s="43">
        <v>55210201</v>
      </c>
      <c r="D2916" s="529"/>
      <c r="E2916" s="60"/>
      <c r="F2916" s="43" t="s">
        <v>7101</v>
      </c>
      <c r="G2916" s="87">
        <v>42978</v>
      </c>
      <c r="H2916" s="55">
        <v>42978</v>
      </c>
      <c r="I2916" s="68">
        <v>537.28</v>
      </c>
      <c r="J2916" s="204">
        <v>638.03</v>
      </c>
      <c r="K2916" s="98"/>
      <c r="L2916" s="43" t="s">
        <v>5323</v>
      </c>
      <c r="M2916" s="59">
        <v>43010</v>
      </c>
      <c r="N2916" s="44">
        <v>43010</v>
      </c>
      <c r="O2916" s="313" t="s">
        <v>7102</v>
      </c>
      <c r="P2916" s="49"/>
      <c r="Q2916" s="49"/>
      <c r="R2916" s="49"/>
      <c r="S2916" s="43"/>
      <c r="T2916" s="43"/>
    </row>
    <row r="2917" spans="1:21" ht="15" customHeight="1" x14ac:dyDescent="0.25">
      <c r="A2917" s="74">
        <v>2901</v>
      </c>
      <c r="B2917" s="74"/>
      <c r="C2917" s="43"/>
      <c r="D2917" s="560"/>
      <c r="E2917" s="61"/>
      <c r="F2917" s="20"/>
      <c r="G2917" s="480">
        <v>42986</v>
      </c>
      <c r="H2917" s="54">
        <v>42996</v>
      </c>
      <c r="I2917" s="371">
        <v>0</v>
      </c>
      <c r="J2917" s="209">
        <v>0</v>
      </c>
      <c r="K2917" s="577"/>
      <c r="L2917" s="20" t="s">
        <v>3391</v>
      </c>
      <c r="M2917" s="410" t="s">
        <v>3391</v>
      </c>
      <c r="N2917" s="23"/>
      <c r="O2917" s="314"/>
      <c r="P2917" s="84"/>
      <c r="Q2917" s="84"/>
      <c r="R2917" s="84"/>
      <c r="S2917" s="20"/>
      <c r="T2917" s="20"/>
    </row>
    <row r="2918" spans="1:21" ht="30" hidden="1" customHeight="1" x14ac:dyDescent="0.25">
      <c r="A2918" s="74">
        <v>2902</v>
      </c>
      <c r="B2918" s="74" t="s">
        <v>7103</v>
      </c>
      <c r="C2918" s="43" t="s">
        <v>2021</v>
      </c>
      <c r="D2918" s="529"/>
      <c r="E2918" s="60"/>
      <c r="F2918" s="43" t="s">
        <v>7104</v>
      </c>
      <c r="G2918" s="87">
        <v>42985</v>
      </c>
      <c r="H2918" s="55">
        <v>42985</v>
      </c>
      <c r="I2918" s="68">
        <v>591.44000000000005</v>
      </c>
      <c r="J2918" s="204">
        <v>680.67</v>
      </c>
      <c r="K2918" s="98"/>
      <c r="L2918" s="43" t="s">
        <v>28</v>
      </c>
      <c r="M2918" s="59">
        <v>43008</v>
      </c>
      <c r="N2918" s="44">
        <v>43010</v>
      </c>
      <c r="O2918" s="313" t="s">
        <v>7105</v>
      </c>
      <c r="P2918" s="49"/>
      <c r="Q2918" s="49"/>
      <c r="R2918" s="49"/>
      <c r="S2918" s="43"/>
      <c r="T2918" s="43"/>
    </row>
    <row r="2919" spans="1:21" ht="45" customHeight="1" x14ac:dyDescent="0.25">
      <c r="A2919" s="118">
        <v>2903</v>
      </c>
      <c r="B2919" s="118"/>
      <c r="C2919" s="65"/>
      <c r="D2919" s="560"/>
      <c r="E2919" s="61"/>
      <c r="F2919" s="65"/>
      <c r="G2919" s="480">
        <v>42985</v>
      </c>
      <c r="H2919" s="54">
        <v>42985</v>
      </c>
      <c r="I2919" s="371">
        <v>11268.56</v>
      </c>
      <c r="J2919" s="209">
        <v>11304.56</v>
      </c>
      <c r="K2919" s="577"/>
      <c r="L2919" s="20" t="s">
        <v>727</v>
      </c>
      <c r="M2919" s="410">
        <v>43008</v>
      </c>
      <c r="N2919" s="31" t="s">
        <v>7491</v>
      </c>
      <c r="O2919" s="314"/>
      <c r="P2919" s="84"/>
      <c r="Q2919" s="84"/>
      <c r="R2919" s="84"/>
      <c r="S2919" s="20"/>
      <c r="T2919" s="20"/>
    </row>
    <row r="2920" spans="1:21" ht="30" hidden="1" customHeight="1" x14ac:dyDescent="0.25">
      <c r="A2920" s="74">
        <v>2904</v>
      </c>
      <c r="B2920" s="74" t="s">
        <v>7103</v>
      </c>
      <c r="C2920" s="43" t="s">
        <v>2022</v>
      </c>
      <c r="D2920" s="529"/>
      <c r="E2920" s="60"/>
      <c r="F2920" s="43" t="s">
        <v>7106</v>
      </c>
      <c r="G2920" s="87">
        <v>42985</v>
      </c>
      <c r="H2920" s="55">
        <v>42985</v>
      </c>
      <c r="I2920" s="68">
        <v>781.46</v>
      </c>
      <c r="J2920" s="204">
        <v>1006.86</v>
      </c>
      <c r="K2920" s="98"/>
      <c r="L2920" s="43" t="s">
        <v>28</v>
      </c>
      <c r="M2920" s="59">
        <v>43008</v>
      </c>
      <c r="N2920" s="44">
        <v>43010</v>
      </c>
      <c r="O2920" s="313" t="s">
        <v>7107</v>
      </c>
      <c r="P2920" s="49"/>
      <c r="Q2920" s="49"/>
      <c r="R2920" s="49"/>
      <c r="S2920" s="43"/>
      <c r="T2920" s="43"/>
    </row>
    <row r="2921" spans="1:21" ht="15" customHeight="1" x14ac:dyDescent="0.25">
      <c r="A2921" s="118">
        <v>2905</v>
      </c>
      <c r="B2921" s="118"/>
      <c r="C2921" s="20"/>
      <c r="D2921" s="560"/>
      <c r="E2921" s="61"/>
      <c r="F2921" s="20"/>
      <c r="G2921" s="480">
        <v>43005</v>
      </c>
      <c r="H2921" s="54">
        <v>43005</v>
      </c>
      <c r="I2921" s="371">
        <v>80.75</v>
      </c>
      <c r="J2921" s="209">
        <v>80.75</v>
      </c>
      <c r="K2921" s="577"/>
      <c r="L2921" s="20" t="s">
        <v>28</v>
      </c>
      <c r="M2921" s="410">
        <v>43035</v>
      </c>
      <c r="N2921" s="23"/>
      <c r="O2921" s="314"/>
      <c r="P2921" s="84"/>
      <c r="Q2921" s="84"/>
      <c r="R2921" s="84"/>
      <c r="S2921" s="20"/>
      <c r="T2921" s="20"/>
      <c r="U2921" s="66" t="s">
        <v>1</v>
      </c>
    </row>
    <row r="2922" spans="1:21" ht="60" hidden="1" customHeight="1" x14ac:dyDescent="0.25">
      <c r="A2922" s="74">
        <v>2906</v>
      </c>
      <c r="B2922" s="74" t="s">
        <v>262</v>
      </c>
      <c r="C2922" s="529" t="s">
        <v>7109</v>
      </c>
      <c r="D2922" s="529"/>
      <c r="E2922" s="60"/>
      <c r="F2922" s="43" t="s">
        <v>7449</v>
      </c>
      <c r="G2922" s="87">
        <v>43005</v>
      </c>
      <c r="H2922" s="55">
        <v>43005</v>
      </c>
      <c r="I2922" s="68">
        <v>13598.42</v>
      </c>
      <c r="J2922" s="204">
        <v>13598.42</v>
      </c>
      <c r="K2922" s="98"/>
      <c r="L2922" s="43" t="s">
        <v>28</v>
      </c>
      <c r="M2922" s="59">
        <v>43035</v>
      </c>
      <c r="N2922" s="44">
        <v>43069</v>
      </c>
      <c r="O2922" s="313" t="s">
        <v>7110</v>
      </c>
      <c r="P2922" s="49"/>
      <c r="Q2922" s="49"/>
      <c r="R2922" s="49"/>
      <c r="S2922" s="43"/>
      <c r="T2922" s="43"/>
    </row>
    <row r="2923" spans="1:21" ht="30" hidden="1" customHeight="1" x14ac:dyDescent="0.25">
      <c r="A2923" s="74">
        <v>2907</v>
      </c>
      <c r="B2923" s="74" t="s">
        <v>7111</v>
      </c>
      <c r="C2923" s="43">
        <v>26903766</v>
      </c>
      <c r="D2923" s="529" t="s">
        <v>7351</v>
      </c>
      <c r="E2923" s="60"/>
      <c r="F2923" s="43" t="s">
        <v>7352</v>
      </c>
      <c r="G2923" s="87">
        <v>42999</v>
      </c>
      <c r="H2923" s="55">
        <v>42999</v>
      </c>
      <c r="I2923" s="68">
        <v>131</v>
      </c>
      <c r="J2923" s="204">
        <v>157.19999999999999</v>
      </c>
      <c r="K2923" s="98"/>
      <c r="L2923" s="43" t="s">
        <v>28</v>
      </c>
      <c r="M2923" s="59" t="s">
        <v>7112</v>
      </c>
      <c r="N2923" s="44">
        <v>43044</v>
      </c>
      <c r="O2923" s="313" t="s">
        <v>7113</v>
      </c>
      <c r="P2923" s="84"/>
      <c r="Q2923" s="84"/>
      <c r="R2923" s="84"/>
      <c r="S2923" s="20"/>
      <c r="T2923" s="20" t="s">
        <v>1</v>
      </c>
    </row>
    <row r="2924" spans="1:21" ht="15" hidden="1" customHeight="1" x14ac:dyDescent="0.25">
      <c r="A2924" s="74">
        <v>2908</v>
      </c>
      <c r="B2924" s="74" t="s">
        <v>448</v>
      </c>
      <c r="C2924" s="43">
        <v>57047925</v>
      </c>
      <c r="D2924" s="529"/>
      <c r="E2924" s="60"/>
      <c r="F2924" s="43" t="s">
        <v>7114</v>
      </c>
      <c r="G2924" s="87">
        <v>43000</v>
      </c>
      <c r="H2924" s="55">
        <v>43000</v>
      </c>
      <c r="I2924" s="68">
        <v>760.15</v>
      </c>
      <c r="J2924" s="204">
        <v>889.11</v>
      </c>
      <c r="K2924" s="98"/>
      <c r="L2924" s="43" t="s">
        <v>5323</v>
      </c>
      <c r="M2924" s="59">
        <v>43009</v>
      </c>
      <c r="N2924" s="44">
        <v>43012</v>
      </c>
      <c r="O2924" s="745" t="s">
        <v>7115</v>
      </c>
      <c r="P2924" s="49"/>
      <c r="Q2924" s="49"/>
      <c r="R2924" s="49"/>
      <c r="S2924" s="43"/>
      <c r="T2924" s="43"/>
    </row>
    <row r="2925" spans="1:21" ht="15" hidden="1" customHeight="1" x14ac:dyDescent="0.25">
      <c r="A2925" s="74">
        <v>2909</v>
      </c>
      <c r="B2925" s="74" t="s">
        <v>4829</v>
      </c>
      <c r="C2925" s="43" t="s">
        <v>7384</v>
      </c>
      <c r="D2925" s="529"/>
      <c r="E2925" s="60"/>
      <c r="F2925" s="43" t="s">
        <v>7116</v>
      </c>
      <c r="G2925" s="87">
        <v>43006</v>
      </c>
      <c r="H2925" s="55">
        <v>43006</v>
      </c>
      <c r="I2925" s="68">
        <v>231.31</v>
      </c>
      <c r="J2925" s="204">
        <v>253.95</v>
      </c>
      <c r="K2925" s="98"/>
      <c r="L2925" s="43" t="s">
        <v>1053</v>
      </c>
      <c r="M2925" s="59" t="s">
        <v>25</v>
      </c>
      <c r="N2925" s="44">
        <v>43024</v>
      </c>
      <c r="O2925" s="748" t="s">
        <v>7117</v>
      </c>
      <c r="P2925" s="49"/>
      <c r="Q2925" s="49"/>
      <c r="R2925" s="49"/>
      <c r="S2925" s="43"/>
      <c r="T2925" s="43" t="s">
        <v>1</v>
      </c>
    </row>
    <row r="2926" spans="1:21" ht="15" hidden="1" customHeight="1" x14ac:dyDescent="0.25">
      <c r="A2926" s="74">
        <v>2910</v>
      </c>
      <c r="B2926" s="74" t="s">
        <v>7118</v>
      </c>
      <c r="C2926" s="43">
        <v>5884</v>
      </c>
      <c r="D2926" s="529"/>
      <c r="E2926" s="60"/>
      <c r="F2926" s="43" t="s">
        <v>7119</v>
      </c>
      <c r="G2926" s="87">
        <v>43007</v>
      </c>
      <c r="H2926" s="55">
        <v>43007</v>
      </c>
      <c r="I2926" s="68">
        <v>490</v>
      </c>
      <c r="J2926" s="204">
        <v>588</v>
      </c>
      <c r="K2926" s="98"/>
      <c r="L2926" s="43" t="s">
        <v>47</v>
      </c>
      <c r="M2926" s="59">
        <v>43037</v>
      </c>
      <c r="N2926" s="44">
        <v>43069</v>
      </c>
      <c r="O2926" s="765" t="s">
        <v>7120</v>
      </c>
      <c r="P2926" s="49"/>
      <c r="Q2926" s="49"/>
      <c r="R2926" s="49"/>
      <c r="S2926" s="43"/>
      <c r="T2926" s="43" t="s">
        <v>1</v>
      </c>
    </row>
    <row r="2927" spans="1:21" ht="15" hidden="1" customHeight="1" x14ac:dyDescent="0.25">
      <c r="A2927" s="74">
        <v>2911</v>
      </c>
      <c r="B2927" s="74" t="s">
        <v>7118</v>
      </c>
      <c r="C2927" s="43">
        <v>5885</v>
      </c>
      <c r="D2927" s="529"/>
      <c r="E2927" s="60"/>
      <c r="F2927" s="43" t="s">
        <v>7121</v>
      </c>
      <c r="G2927" s="87">
        <v>43007</v>
      </c>
      <c r="H2927" s="55">
        <v>43007</v>
      </c>
      <c r="I2927" s="68">
        <v>490</v>
      </c>
      <c r="J2927" s="204">
        <v>588</v>
      </c>
      <c r="K2927" s="98"/>
      <c r="L2927" s="43" t="s">
        <v>47</v>
      </c>
      <c r="M2927" s="59">
        <v>43037</v>
      </c>
      <c r="N2927" s="44">
        <v>43069</v>
      </c>
      <c r="O2927" s="313" t="s">
        <v>7122</v>
      </c>
      <c r="P2927" s="49"/>
      <c r="Q2927" s="49"/>
      <c r="R2927" s="49"/>
      <c r="S2927" s="43"/>
      <c r="T2927" s="43" t="s">
        <v>1</v>
      </c>
    </row>
    <row r="2928" spans="1:21" x14ac:dyDescent="0.25">
      <c r="A2928" s="118">
        <v>2912</v>
      </c>
      <c r="B2928" s="118"/>
      <c r="C2928" s="20"/>
      <c r="D2928" s="560"/>
      <c r="E2928" s="61"/>
      <c r="F2928" s="20"/>
      <c r="G2928" s="480">
        <v>42766</v>
      </c>
      <c r="H2928" s="54">
        <v>42766</v>
      </c>
      <c r="I2928" s="589">
        <f>+J2928*0.930835</f>
        <v>23270.875</v>
      </c>
      <c r="J2928" s="702">
        <v>25000</v>
      </c>
      <c r="K2928" s="577">
        <v>20000</v>
      </c>
      <c r="L2928" s="20" t="s">
        <v>727</v>
      </c>
      <c r="M2928" s="410">
        <v>42795</v>
      </c>
      <c r="N2928" s="23"/>
      <c r="O2928" s="314"/>
      <c r="P2928" s="84"/>
      <c r="Q2928" s="84"/>
      <c r="R2928" s="84"/>
      <c r="S2928" s="20"/>
      <c r="T2928" s="20"/>
      <c r="U2928" s="66" t="s">
        <v>1</v>
      </c>
    </row>
    <row r="2929" spans="1:22" ht="30" hidden="1" customHeight="1" x14ac:dyDescent="0.25">
      <c r="A2929" s="74">
        <v>2913</v>
      </c>
      <c r="B2929" s="74" t="s">
        <v>7123</v>
      </c>
      <c r="C2929" s="43" t="s">
        <v>7124</v>
      </c>
      <c r="D2929" s="529"/>
      <c r="E2929" s="60"/>
      <c r="F2929" s="43" t="s">
        <v>6978</v>
      </c>
      <c r="G2929" s="87">
        <v>42886</v>
      </c>
      <c r="H2929" s="55">
        <v>42886</v>
      </c>
      <c r="I2929" s="137">
        <f>0.941371 *J2929</f>
        <v>14930.144059999999</v>
      </c>
      <c r="J2929" s="381">
        <v>15860</v>
      </c>
      <c r="K2929" s="98">
        <v>0</v>
      </c>
      <c r="L2929" s="43" t="s">
        <v>727</v>
      </c>
      <c r="M2929" s="59">
        <v>42916</v>
      </c>
      <c r="N2929" s="44">
        <v>43020</v>
      </c>
      <c r="O2929" s="313" t="s">
        <v>7125</v>
      </c>
      <c r="P2929" s="49"/>
      <c r="Q2929" s="49"/>
      <c r="R2929" s="49"/>
      <c r="S2929" s="43"/>
      <c r="T2929" s="43"/>
      <c r="U2929" s="66" t="s">
        <v>1</v>
      </c>
    </row>
    <row r="2930" spans="1:22" ht="30" hidden="1" customHeight="1" x14ac:dyDescent="0.25">
      <c r="A2930" s="74">
        <v>2914</v>
      </c>
      <c r="B2930" s="74" t="s">
        <v>1501</v>
      </c>
      <c r="C2930" s="43" t="s">
        <v>7126</v>
      </c>
      <c r="D2930" s="529"/>
      <c r="E2930" s="60"/>
      <c r="F2930" s="43" t="s">
        <v>7516</v>
      </c>
      <c r="G2930" s="87">
        <v>43009</v>
      </c>
      <c r="H2930" s="55">
        <v>43009</v>
      </c>
      <c r="I2930" s="68">
        <v>437.23</v>
      </c>
      <c r="J2930" s="204">
        <v>507.68</v>
      </c>
      <c r="K2930" s="98"/>
      <c r="L2930" s="43" t="s">
        <v>34</v>
      </c>
      <c r="M2930" s="59">
        <v>43018</v>
      </c>
      <c r="N2930" s="44">
        <v>43018</v>
      </c>
      <c r="O2930" s="313" t="s">
        <v>7128</v>
      </c>
      <c r="P2930" s="49"/>
      <c r="Q2930" s="49"/>
      <c r="R2930" s="49"/>
      <c r="S2930" s="43"/>
      <c r="T2930" s="43"/>
    </row>
    <row r="2931" spans="1:22" ht="15" hidden="1" customHeight="1" x14ac:dyDescent="0.25">
      <c r="A2931" s="74">
        <v>2915</v>
      </c>
      <c r="B2931" s="74" t="s">
        <v>5588</v>
      </c>
      <c r="C2931" s="43" t="s">
        <v>7129</v>
      </c>
      <c r="D2931" s="529"/>
      <c r="E2931" s="60"/>
      <c r="F2931" s="43" t="s">
        <v>7332</v>
      </c>
      <c r="G2931" s="87">
        <v>43009</v>
      </c>
      <c r="H2931" s="55">
        <v>43009</v>
      </c>
      <c r="I2931" s="68">
        <v>1500</v>
      </c>
      <c r="J2931" s="204">
        <v>1500</v>
      </c>
      <c r="K2931" s="98"/>
      <c r="L2931" s="43" t="s">
        <v>47</v>
      </c>
      <c r="M2931" s="59">
        <v>43040</v>
      </c>
      <c r="N2931" s="44">
        <v>43052</v>
      </c>
      <c r="O2931" s="313" t="s">
        <v>7130</v>
      </c>
      <c r="P2931" s="49"/>
      <c r="Q2931" s="49"/>
      <c r="R2931" s="49"/>
      <c r="S2931" s="43"/>
      <c r="T2931" s="43" t="s">
        <v>1</v>
      </c>
    </row>
    <row r="2932" spans="1:22" ht="30" hidden="1" customHeight="1" x14ac:dyDescent="0.25">
      <c r="A2932" s="74">
        <v>2916</v>
      </c>
      <c r="B2932" s="74" t="s">
        <v>112</v>
      </c>
      <c r="C2932" s="43">
        <v>61</v>
      </c>
      <c r="D2932" s="529"/>
      <c r="E2932" s="60"/>
      <c r="F2932" s="43" t="s">
        <v>7131</v>
      </c>
      <c r="G2932" s="87">
        <v>43010</v>
      </c>
      <c r="H2932" s="55">
        <v>43010</v>
      </c>
      <c r="I2932" s="68">
        <v>1300</v>
      </c>
      <c r="J2932" s="204">
        <v>1300</v>
      </c>
      <c r="K2932" s="98"/>
      <c r="L2932" s="43" t="s">
        <v>28</v>
      </c>
      <c r="M2932" s="59">
        <v>43023</v>
      </c>
      <c r="N2932" s="44">
        <v>43069</v>
      </c>
      <c r="O2932" s="313" t="s">
        <v>7132</v>
      </c>
      <c r="P2932" s="49"/>
      <c r="Q2932" s="49"/>
      <c r="R2932" s="49"/>
      <c r="S2932" s="43"/>
      <c r="T2932" s="43" t="s">
        <v>1</v>
      </c>
    </row>
    <row r="2933" spans="1:22" ht="30" hidden="1" customHeight="1" x14ac:dyDescent="0.25">
      <c r="A2933" s="74">
        <v>2917</v>
      </c>
      <c r="B2933" s="74" t="s">
        <v>3648</v>
      </c>
      <c r="C2933" s="43" t="s">
        <v>7134</v>
      </c>
      <c r="D2933" s="529"/>
      <c r="E2933" s="60"/>
      <c r="F2933" s="43" t="s">
        <v>7135</v>
      </c>
      <c r="G2933" s="87">
        <v>43008</v>
      </c>
      <c r="H2933" s="55">
        <v>43008</v>
      </c>
      <c r="I2933" s="137">
        <f>+J2933*0.930835</f>
        <v>17104.093124999999</v>
      </c>
      <c r="J2933" s="381">
        <v>18375</v>
      </c>
      <c r="K2933" s="98"/>
      <c r="L2933" s="43" t="s">
        <v>28</v>
      </c>
      <c r="M2933" s="59">
        <v>43069</v>
      </c>
      <c r="N2933" s="44">
        <v>43069</v>
      </c>
      <c r="O2933" s="313" t="s">
        <v>7136</v>
      </c>
      <c r="P2933" s="49"/>
      <c r="Q2933" s="49"/>
      <c r="R2933" s="49"/>
      <c r="S2933" s="43"/>
      <c r="T2933" s="43"/>
      <c r="U2933" s="66" t="s">
        <v>1</v>
      </c>
    </row>
    <row r="2934" spans="1:22" ht="15" hidden="1" customHeight="1" x14ac:dyDescent="0.25">
      <c r="A2934" s="74">
        <v>2918</v>
      </c>
      <c r="B2934" s="74" t="s">
        <v>6973</v>
      </c>
      <c r="C2934" s="43" t="s">
        <v>7159</v>
      </c>
      <c r="D2934" s="529"/>
      <c r="E2934" s="60"/>
      <c r="F2934" s="43" t="s">
        <v>7137</v>
      </c>
      <c r="G2934" s="87">
        <v>43009</v>
      </c>
      <c r="H2934" s="55">
        <v>43009</v>
      </c>
      <c r="I2934" s="68"/>
      <c r="J2934" s="204">
        <v>3450</v>
      </c>
      <c r="K2934" s="98"/>
      <c r="L2934" s="43" t="s">
        <v>727</v>
      </c>
      <c r="M2934" s="59">
        <v>43009</v>
      </c>
      <c r="N2934" s="44">
        <v>43011</v>
      </c>
      <c r="O2934" s="313" t="s">
        <v>7160</v>
      </c>
      <c r="P2934" s="49"/>
      <c r="Q2934" s="49"/>
      <c r="R2934" s="49"/>
      <c r="S2934" s="43"/>
      <c r="T2934" s="43"/>
      <c r="U2934" s="66" t="s">
        <v>1</v>
      </c>
    </row>
    <row r="2935" spans="1:22" ht="30" hidden="1" customHeight="1" x14ac:dyDescent="0.25">
      <c r="A2935" s="74">
        <v>2919</v>
      </c>
      <c r="B2935" s="74" t="s">
        <v>5592</v>
      </c>
      <c r="C2935" s="43">
        <v>6452</v>
      </c>
      <c r="D2935" s="529"/>
      <c r="E2935" s="60"/>
      <c r="F2935" s="43" t="s">
        <v>7138</v>
      </c>
      <c r="G2935" s="87">
        <v>43008</v>
      </c>
      <c r="H2935" s="55">
        <v>43008</v>
      </c>
      <c r="I2935" s="68">
        <v>16317</v>
      </c>
      <c r="J2935" s="204">
        <v>19580</v>
      </c>
      <c r="K2935" s="98"/>
      <c r="L2935" s="43" t="s">
        <v>28</v>
      </c>
      <c r="M2935" s="59">
        <v>43069</v>
      </c>
      <c r="N2935" s="44">
        <v>43080</v>
      </c>
      <c r="O2935" s="313" t="s">
        <v>7139</v>
      </c>
      <c r="P2935" s="49"/>
      <c r="Q2935" s="49"/>
      <c r="R2935" s="49"/>
      <c r="S2935" s="43"/>
      <c r="T2935" s="43"/>
      <c r="U2935" s="66" t="s">
        <v>1</v>
      </c>
    </row>
    <row r="2936" spans="1:22" ht="30" customHeight="1" x14ac:dyDescent="0.25">
      <c r="A2936" s="118">
        <v>2920</v>
      </c>
      <c r="B2936" s="118"/>
      <c r="C2936" s="20"/>
      <c r="D2936" s="560"/>
      <c r="E2936" s="61"/>
      <c r="F2936" s="20"/>
      <c r="G2936" s="480">
        <v>43008</v>
      </c>
      <c r="H2936" s="54">
        <v>43008</v>
      </c>
      <c r="I2936" s="371">
        <v>2820</v>
      </c>
      <c r="J2936" s="209">
        <v>2820</v>
      </c>
      <c r="K2936" s="577"/>
      <c r="L2936" s="20" t="s">
        <v>28</v>
      </c>
      <c r="M2936" s="410">
        <v>43069</v>
      </c>
      <c r="N2936" s="23"/>
      <c r="O2936" s="314"/>
      <c r="P2936" s="84"/>
      <c r="Q2936" s="84"/>
      <c r="R2936" s="84"/>
      <c r="S2936" s="20"/>
      <c r="T2936" s="20"/>
      <c r="U2936" s="66" t="s">
        <v>1</v>
      </c>
    </row>
    <row r="2937" spans="1:22" ht="30" hidden="1" customHeight="1" x14ac:dyDescent="0.25">
      <c r="A2937" s="74">
        <v>2921</v>
      </c>
      <c r="B2937" s="74" t="s">
        <v>7140</v>
      </c>
      <c r="C2937" s="43" t="s">
        <v>7141</v>
      </c>
      <c r="D2937" s="529"/>
      <c r="E2937" s="60"/>
      <c r="F2937" s="43" t="s">
        <v>7142</v>
      </c>
      <c r="G2937" s="87">
        <v>43012</v>
      </c>
      <c r="H2937" s="55">
        <v>43012</v>
      </c>
      <c r="I2937" s="68">
        <v>82.64</v>
      </c>
      <c r="J2937" s="204">
        <v>100</v>
      </c>
      <c r="K2937" s="98"/>
      <c r="L2937" s="43" t="s">
        <v>727</v>
      </c>
      <c r="M2937" s="59">
        <v>43023</v>
      </c>
      <c r="N2937" s="44">
        <v>43024</v>
      </c>
      <c r="O2937" s="313" t="s">
        <v>7143</v>
      </c>
      <c r="P2937" s="49"/>
      <c r="Q2937" s="49"/>
      <c r="R2937" s="49"/>
      <c r="S2937" s="43"/>
      <c r="T2937" s="43"/>
    </row>
    <row r="2938" spans="1:22" ht="15" hidden="1" customHeight="1" x14ac:dyDescent="0.25">
      <c r="A2938" s="74">
        <v>2922</v>
      </c>
      <c r="B2938" s="74" t="s">
        <v>427</v>
      </c>
      <c r="C2938" s="43">
        <v>1287</v>
      </c>
      <c r="D2938" s="529"/>
      <c r="E2938" s="60"/>
      <c r="F2938" s="43" t="s">
        <v>7144</v>
      </c>
      <c r="G2938" s="87">
        <v>43008</v>
      </c>
      <c r="H2938" s="55">
        <v>43008</v>
      </c>
      <c r="I2938" s="68">
        <v>117</v>
      </c>
      <c r="J2938" s="204">
        <v>140.4</v>
      </c>
      <c r="K2938" s="98"/>
      <c r="L2938" s="43" t="s">
        <v>28</v>
      </c>
      <c r="M2938" s="59">
        <v>43039</v>
      </c>
      <c r="N2938" s="44">
        <v>43042</v>
      </c>
      <c r="O2938" s="313" t="s">
        <v>7145</v>
      </c>
      <c r="P2938" s="49"/>
      <c r="Q2938" s="49"/>
      <c r="R2938" s="49"/>
      <c r="S2938" s="43"/>
      <c r="T2938" s="43"/>
    </row>
    <row r="2939" spans="1:22" ht="15" customHeight="1" x14ac:dyDescent="0.25">
      <c r="A2939" s="118">
        <v>2923</v>
      </c>
      <c r="B2939" s="118"/>
      <c r="C2939" s="20"/>
      <c r="D2939" s="560"/>
      <c r="E2939" s="61"/>
      <c r="F2939" s="20"/>
      <c r="G2939" s="480">
        <v>43011</v>
      </c>
      <c r="H2939" s="54">
        <v>43011</v>
      </c>
      <c r="I2939" s="371">
        <v>2728.6</v>
      </c>
      <c r="J2939" s="209">
        <v>3274.32</v>
      </c>
      <c r="K2939" s="577"/>
      <c r="L2939" s="20" t="s">
        <v>28</v>
      </c>
      <c r="M2939" s="410" t="s">
        <v>1241</v>
      </c>
      <c r="N2939" s="23"/>
      <c r="O2939" s="746"/>
      <c r="P2939" s="84"/>
      <c r="Q2939" s="84"/>
      <c r="R2939" s="84"/>
      <c r="S2939" s="20"/>
      <c r="T2939" s="20"/>
    </row>
    <row r="2940" spans="1:22" ht="30" hidden="1" customHeight="1" x14ac:dyDescent="0.25">
      <c r="A2940" s="74">
        <v>2924</v>
      </c>
      <c r="B2940" s="74" t="s">
        <v>4829</v>
      </c>
      <c r="C2940" s="43" t="s">
        <v>7384</v>
      </c>
      <c r="D2940" s="529"/>
      <c r="E2940" s="60"/>
      <c r="F2940" s="43" t="s">
        <v>7146</v>
      </c>
      <c r="G2940" s="87">
        <v>43012</v>
      </c>
      <c r="H2940" s="55">
        <v>43012</v>
      </c>
      <c r="I2940" s="68">
        <v>203.96</v>
      </c>
      <c r="J2940" s="204">
        <v>223.96</v>
      </c>
      <c r="K2940" s="98"/>
      <c r="L2940" s="43" t="s">
        <v>28</v>
      </c>
      <c r="M2940" s="59" t="s">
        <v>25</v>
      </c>
      <c r="N2940" s="44">
        <v>43024</v>
      </c>
      <c r="O2940" s="748" t="s">
        <v>7147</v>
      </c>
      <c r="P2940" s="49"/>
      <c r="Q2940" s="49"/>
      <c r="R2940" s="49"/>
      <c r="S2940" s="43"/>
      <c r="T2940" s="43" t="s">
        <v>1</v>
      </c>
    </row>
    <row r="2941" spans="1:22" ht="45" hidden="1" customHeight="1" x14ac:dyDescent="0.25">
      <c r="A2941" s="74">
        <v>2925</v>
      </c>
      <c r="B2941" s="74" t="s">
        <v>84</v>
      </c>
      <c r="C2941" s="43">
        <v>155087</v>
      </c>
      <c r="D2941" s="529"/>
      <c r="E2941" s="60"/>
      <c r="F2941" s="43" t="s">
        <v>7285</v>
      </c>
      <c r="G2941" s="87">
        <v>43012</v>
      </c>
      <c r="H2941" s="55">
        <v>43012</v>
      </c>
      <c r="I2941" s="137">
        <f>1.18*J2941</f>
        <v>324.5</v>
      </c>
      <c r="J2941" s="208">
        <v>275</v>
      </c>
      <c r="K2941" s="98"/>
      <c r="L2941" s="43" t="s">
        <v>28</v>
      </c>
      <c r="M2941" s="59">
        <v>43040</v>
      </c>
      <c r="N2941" s="44">
        <v>43069</v>
      </c>
      <c r="O2941" s="765" t="s">
        <v>7149</v>
      </c>
      <c r="P2941" s="49"/>
      <c r="Q2941" s="49"/>
      <c r="R2941" s="49"/>
      <c r="S2941" s="43"/>
      <c r="T2941" s="43" t="s">
        <v>1</v>
      </c>
      <c r="V2941" s="50" t="s">
        <v>1301</v>
      </c>
    </row>
    <row r="2942" spans="1:22" ht="45" hidden="1" customHeight="1" x14ac:dyDescent="0.25">
      <c r="A2942" s="74">
        <v>2926</v>
      </c>
      <c r="B2942" s="74" t="s">
        <v>4429</v>
      </c>
      <c r="C2942" s="43">
        <v>75400587</v>
      </c>
      <c r="D2942" s="529"/>
      <c r="E2942" s="60"/>
      <c r="F2942" s="43" t="s">
        <v>7151</v>
      </c>
      <c r="G2942" s="87">
        <v>42916</v>
      </c>
      <c r="H2942" s="55">
        <v>42916</v>
      </c>
      <c r="I2942" s="68">
        <v>6454.82</v>
      </c>
      <c r="J2942" s="204">
        <v>7745.78</v>
      </c>
      <c r="K2942" s="98"/>
      <c r="L2942" s="43" t="s">
        <v>28</v>
      </c>
      <c r="M2942" s="59">
        <v>42977</v>
      </c>
      <c r="N2942" s="44">
        <v>43044</v>
      </c>
      <c r="O2942" s="313" t="s">
        <v>7150</v>
      </c>
      <c r="P2942" s="49"/>
      <c r="Q2942" s="49"/>
      <c r="R2942" s="49"/>
      <c r="S2942" s="43"/>
      <c r="T2942" s="43" t="s">
        <v>1</v>
      </c>
    </row>
    <row r="2943" spans="1:22" ht="30" hidden="1" customHeight="1" x14ac:dyDescent="0.25">
      <c r="A2943" s="74">
        <v>2927</v>
      </c>
      <c r="B2943" s="74" t="s">
        <v>59</v>
      </c>
      <c r="C2943" s="43">
        <v>5810344574</v>
      </c>
      <c r="D2943" s="529" t="s">
        <v>7154</v>
      </c>
      <c r="E2943" s="60"/>
      <c r="F2943" s="43" t="s">
        <v>7155</v>
      </c>
      <c r="G2943" s="87">
        <v>43008</v>
      </c>
      <c r="H2943" s="55">
        <v>43008</v>
      </c>
      <c r="I2943" s="68">
        <v>316.20999999999998</v>
      </c>
      <c r="J2943" s="204">
        <v>379.45</v>
      </c>
      <c r="K2943" s="98"/>
      <c r="L2943" s="43" t="s">
        <v>1053</v>
      </c>
      <c r="M2943" s="59">
        <v>43039</v>
      </c>
      <c r="N2943" s="44">
        <v>43042</v>
      </c>
      <c r="O2943" s="313" t="s">
        <v>7156</v>
      </c>
      <c r="P2943" s="84"/>
      <c r="Q2943" s="84"/>
      <c r="R2943" s="84"/>
      <c r="S2943" s="20"/>
      <c r="T2943" s="20"/>
    </row>
    <row r="2944" spans="1:22" ht="15" hidden="1" customHeight="1" x14ac:dyDescent="0.25">
      <c r="A2944" s="74">
        <v>2928</v>
      </c>
      <c r="B2944" s="74" t="s">
        <v>5227</v>
      </c>
      <c r="C2944" s="43" t="s">
        <v>7162</v>
      </c>
      <c r="D2944" s="529"/>
      <c r="E2944" s="60"/>
      <c r="F2944" s="43" t="s">
        <v>7163</v>
      </c>
      <c r="G2944" s="87">
        <v>43009</v>
      </c>
      <c r="H2944" s="55">
        <v>43009</v>
      </c>
      <c r="I2944" s="68">
        <v>67.55</v>
      </c>
      <c r="J2944" s="204">
        <v>81.05</v>
      </c>
      <c r="K2944" s="98"/>
      <c r="L2944" s="43" t="s">
        <v>6994</v>
      </c>
      <c r="M2944" s="59">
        <v>43013</v>
      </c>
      <c r="N2944" s="44">
        <v>43013</v>
      </c>
      <c r="O2944" s="313" t="s">
        <v>7164</v>
      </c>
      <c r="P2944" s="49"/>
      <c r="Q2944" s="49"/>
      <c r="R2944" s="49"/>
      <c r="S2944" s="43"/>
      <c r="T2944" s="43"/>
    </row>
    <row r="2945" spans="1:21" x14ac:dyDescent="0.25">
      <c r="A2945" s="118">
        <v>2929</v>
      </c>
      <c r="B2945" s="118"/>
      <c r="C2945" s="560"/>
      <c r="D2945" s="560"/>
      <c r="E2945" s="61"/>
      <c r="F2945" s="20"/>
      <c r="G2945" s="480">
        <v>43011</v>
      </c>
      <c r="H2945" s="54">
        <v>43011</v>
      </c>
      <c r="I2945" s="371">
        <v>3225</v>
      </c>
      <c r="J2945" s="209">
        <v>3870</v>
      </c>
      <c r="K2945" s="577"/>
      <c r="L2945" s="20" t="s">
        <v>727</v>
      </c>
      <c r="M2945" s="410">
        <v>43041</v>
      </c>
      <c r="N2945" s="23"/>
      <c r="O2945" s="314"/>
      <c r="P2945" s="84"/>
      <c r="Q2945" s="84"/>
      <c r="R2945" s="84"/>
      <c r="S2945" s="20"/>
      <c r="T2945" s="20"/>
    </row>
    <row r="2946" spans="1:21" ht="75" hidden="1" customHeight="1" x14ac:dyDescent="0.25">
      <c r="A2946" s="74">
        <v>2930</v>
      </c>
      <c r="B2946" s="74" t="s">
        <v>4429</v>
      </c>
      <c r="C2946" s="43">
        <v>75400771</v>
      </c>
      <c r="D2946" s="529"/>
      <c r="E2946" s="60"/>
      <c r="F2946" s="43" t="s">
        <v>7165</v>
      </c>
      <c r="G2946" s="87">
        <v>43008</v>
      </c>
      <c r="H2946" s="55">
        <v>43008</v>
      </c>
      <c r="I2946" s="68">
        <v>4157</v>
      </c>
      <c r="J2946" s="204">
        <v>4988.3999999999996</v>
      </c>
      <c r="K2946" s="98"/>
      <c r="L2946" s="43" t="s">
        <v>47</v>
      </c>
      <c r="M2946" s="59">
        <v>43069</v>
      </c>
      <c r="N2946" s="44">
        <v>43089</v>
      </c>
      <c r="O2946" s="313" t="s">
        <v>7166</v>
      </c>
      <c r="P2946" s="49"/>
      <c r="Q2946" s="49"/>
      <c r="R2946" s="49"/>
      <c r="S2946" s="43"/>
      <c r="T2946" s="43" t="s">
        <v>1</v>
      </c>
    </row>
    <row r="2947" spans="1:21" ht="45" hidden="1" customHeight="1" x14ac:dyDescent="0.25">
      <c r="A2947" s="74">
        <v>2931</v>
      </c>
      <c r="B2947" s="74" t="s">
        <v>6627</v>
      </c>
      <c r="C2947" s="43" t="s">
        <v>7167</v>
      </c>
      <c r="D2947" s="529"/>
      <c r="E2947" s="60"/>
      <c r="F2947" s="43" t="s">
        <v>7168</v>
      </c>
      <c r="G2947" s="87">
        <v>43010</v>
      </c>
      <c r="H2947" s="55">
        <v>43010</v>
      </c>
      <c r="I2947" s="68">
        <v>885</v>
      </c>
      <c r="J2947" s="204">
        <v>1062</v>
      </c>
      <c r="K2947" s="98"/>
      <c r="L2947" s="43" t="s">
        <v>601</v>
      </c>
      <c r="M2947" s="59">
        <v>43009</v>
      </c>
      <c r="N2947" s="44">
        <v>43019</v>
      </c>
      <c r="O2947" s="313" t="s">
        <v>7169</v>
      </c>
      <c r="P2947" s="49"/>
      <c r="Q2947" s="49"/>
      <c r="R2947" s="49"/>
      <c r="S2947" s="43"/>
      <c r="T2947" s="43"/>
    </row>
    <row r="2948" spans="1:21" ht="15" hidden="1" customHeight="1" x14ac:dyDescent="0.25">
      <c r="A2948" s="74">
        <v>2932</v>
      </c>
      <c r="B2948" s="74" t="s">
        <v>36</v>
      </c>
      <c r="C2948" s="43" t="s">
        <v>7170</v>
      </c>
      <c r="D2948" s="529"/>
      <c r="E2948" s="60"/>
      <c r="F2948" s="43" t="s">
        <v>7171</v>
      </c>
      <c r="G2948" s="87">
        <v>43009</v>
      </c>
      <c r="H2948" s="55">
        <v>43009</v>
      </c>
      <c r="I2948" s="68">
        <v>67.349999999999994</v>
      </c>
      <c r="J2948" s="204">
        <v>80.819999999999993</v>
      </c>
      <c r="K2948" s="98"/>
      <c r="L2948" s="43" t="s">
        <v>5323</v>
      </c>
      <c r="M2948" s="59">
        <v>43009</v>
      </c>
      <c r="N2948" s="44">
        <v>43010</v>
      </c>
      <c r="O2948" s="313" t="s">
        <v>7172</v>
      </c>
      <c r="P2948" s="49"/>
      <c r="Q2948" s="49"/>
      <c r="R2948" s="49"/>
      <c r="S2948" s="43"/>
      <c r="T2948" s="43"/>
    </row>
    <row r="2949" spans="1:21" ht="15" hidden="1" customHeight="1" x14ac:dyDescent="0.25">
      <c r="A2949" s="74">
        <v>2933</v>
      </c>
      <c r="B2949" s="74" t="s">
        <v>3361</v>
      </c>
      <c r="C2949" s="43" t="s">
        <v>7173</v>
      </c>
      <c r="D2949" s="529"/>
      <c r="E2949" s="60"/>
      <c r="F2949" s="43" t="s">
        <v>7174</v>
      </c>
      <c r="G2949" s="87">
        <v>43007</v>
      </c>
      <c r="H2949" s="55">
        <v>43007</v>
      </c>
      <c r="I2949" s="68">
        <v>23.15</v>
      </c>
      <c r="J2949" s="204">
        <v>27.78</v>
      </c>
      <c r="K2949" s="98"/>
      <c r="L2949" s="43" t="s">
        <v>5323</v>
      </c>
      <c r="M2949" s="59">
        <v>43015</v>
      </c>
      <c r="N2949" s="44">
        <v>43017</v>
      </c>
      <c r="O2949" s="313" t="s">
        <v>7175</v>
      </c>
      <c r="P2949" s="49"/>
      <c r="Q2949" s="49"/>
      <c r="R2949" s="49"/>
      <c r="S2949" s="43"/>
      <c r="T2949" s="43"/>
    </row>
    <row r="2950" spans="1:21" ht="15" hidden="1" customHeight="1" x14ac:dyDescent="0.25">
      <c r="A2950" s="74">
        <v>2934</v>
      </c>
      <c r="B2950" s="74" t="s">
        <v>2747</v>
      </c>
      <c r="C2950" s="43">
        <v>2585</v>
      </c>
      <c r="D2950" s="529"/>
      <c r="E2950" s="60"/>
      <c r="F2950" s="43" t="s">
        <v>7177</v>
      </c>
      <c r="G2950" s="87">
        <v>43008</v>
      </c>
      <c r="H2950" s="55">
        <v>43008</v>
      </c>
      <c r="I2950" s="68">
        <v>291.67</v>
      </c>
      <c r="J2950" s="204">
        <v>350</v>
      </c>
      <c r="K2950" s="98"/>
      <c r="L2950" s="43" t="s">
        <v>47</v>
      </c>
      <c r="M2950" s="59">
        <v>43023</v>
      </c>
      <c r="N2950" s="44">
        <v>43044</v>
      </c>
      <c r="O2950" s="313" t="s">
        <v>7178</v>
      </c>
      <c r="P2950" s="84"/>
      <c r="Q2950" s="84"/>
      <c r="R2950" s="84"/>
      <c r="S2950" s="20"/>
      <c r="T2950" s="20" t="s">
        <v>1</v>
      </c>
    </row>
    <row r="2951" spans="1:21" ht="15" hidden="1" customHeight="1" x14ac:dyDescent="0.25">
      <c r="A2951" s="74">
        <v>2935</v>
      </c>
      <c r="B2951" s="74" t="s">
        <v>7179</v>
      </c>
      <c r="C2951" s="43">
        <v>90926141</v>
      </c>
      <c r="D2951" s="529"/>
      <c r="E2951" s="60"/>
      <c r="F2951" s="43" t="s">
        <v>6999</v>
      </c>
      <c r="G2951" s="87">
        <v>43018</v>
      </c>
      <c r="H2951" s="55">
        <v>43018</v>
      </c>
      <c r="I2951" s="68">
        <v>1070.3</v>
      </c>
      <c r="J2951" s="204">
        <v>1284.3599999999999</v>
      </c>
      <c r="K2951" s="98"/>
      <c r="L2951" s="43" t="s">
        <v>5323</v>
      </c>
      <c r="M2951" s="59">
        <v>43026</v>
      </c>
      <c r="N2951" s="44">
        <v>43028</v>
      </c>
      <c r="O2951" s="313" t="s">
        <v>7180</v>
      </c>
      <c r="P2951" s="49"/>
      <c r="Q2951" s="49"/>
      <c r="R2951" s="49"/>
      <c r="S2951" s="43"/>
      <c r="T2951" s="43"/>
    </row>
    <row r="2952" spans="1:21" ht="15" hidden="1" customHeight="1" x14ac:dyDescent="0.25">
      <c r="A2952" s="74">
        <v>2936</v>
      </c>
      <c r="B2952" s="74" t="s">
        <v>921</v>
      </c>
      <c r="C2952" s="43" t="s">
        <v>7181</v>
      </c>
      <c r="D2952" s="529"/>
      <c r="E2952" s="60"/>
      <c r="F2952" s="43" t="s">
        <v>7182</v>
      </c>
      <c r="G2952" s="87">
        <v>43010</v>
      </c>
      <c r="H2952" s="55">
        <v>43010</v>
      </c>
      <c r="I2952" s="68">
        <v>1860</v>
      </c>
      <c r="J2952" s="204">
        <v>2232</v>
      </c>
      <c r="K2952" s="98"/>
      <c r="L2952" s="43" t="s">
        <v>727</v>
      </c>
      <c r="M2952" s="59">
        <v>43010</v>
      </c>
      <c r="N2952" s="44">
        <v>43018</v>
      </c>
      <c r="O2952" s="313" t="s">
        <v>7183</v>
      </c>
      <c r="P2952" s="49"/>
      <c r="Q2952" s="49"/>
      <c r="R2952" s="49"/>
      <c r="S2952" s="43"/>
      <c r="T2952" s="43"/>
    </row>
    <row r="2953" spans="1:21" ht="15" hidden="1" customHeight="1" x14ac:dyDescent="0.25">
      <c r="A2953" s="74">
        <v>2937</v>
      </c>
      <c r="B2953" s="74" t="s">
        <v>260</v>
      </c>
      <c r="C2953" s="43">
        <v>1131</v>
      </c>
      <c r="D2953" s="529"/>
      <c r="E2953" s="60"/>
      <c r="F2953" s="43" t="s">
        <v>7437</v>
      </c>
      <c r="G2953" s="87">
        <v>43018</v>
      </c>
      <c r="H2953" s="55">
        <v>43018</v>
      </c>
      <c r="I2953" s="137">
        <f>1.19146*J2953</f>
        <v>923.38149999999996</v>
      </c>
      <c r="J2953" s="208">
        <v>775</v>
      </c>
      <c r="K2953" s="98"/>
      <c r="L2953" s="43" t="s">
        <v>28</v>
      </c>
      <c r="M2953" s="59">
        <v>43048</v>
      </c>
      <c r="N2953" s="44">
        <v>43069</v>
      </c>
      <c r="O2953" s="313" t="s">
        <v>7184</v>
      </c>
      <c r="P2953" s="49"/>
      <c r="Q2953" s="49"/>
      <c r="R2953" s="49"/>
      <c r="S2953" s="43"/>
      <c r="T2953" s="43" t="s">
        <v>1</v>
      </c>
    </row>
    <row r="2954" spans="1:21" ht="15" customHeight="1" x14ac:dyDescent="0.25">
      <c r="A2954" s="118">
        <v>2938</v>
      </c>
      <c r="B2954" s="118"/>
      <c r="C2954" s="20"/>
      <c r="D2954" s="560" t="s">
        <v>7185</v>
      </c>
      <c r="E2954" s="61"/>
      <c r="F2954" s="20"/>
      <c r="G2954" s="480">
        <v>43018</v>
      </c>
      <c r="H2954" s="54">
        <v>43018</v>
      </c>
      <c r="I2954" s="371">
        <v>280</v>
      </c>
      <c r="J2954" s="209">
        <v>336</v>
      </c>
      <c r="K2954" s="577"/>
      <c r="L2954" s="20" t="s">
        <v>28</v>
      </c>
      <c r="M2954" s="410">
        <v>43039</v>
      </c>
      <c r="N2954" s="23"/>
      <c r="O2954" s="314"/>
      <c r="P2954" s="84"/>
      <c r="Q2954" s="84"/>
      <c r="R2954" s="84"/>
      <c r="S2954" s="20"/>
      <c r="T2954" s="20" t="s">
        <v>1</v>
      </c>
    </row>
    <row r="2955" spans="1:21" ht="15" hidden="1" customHeight="1" x14ac:dyDescent="0.25">
      <c r="A2955" s="74">
        <v>2939</v>
      </c>
      <c r="B2955" s="74" t="s">
        <v>7186</v>
      </c>
      <c r="C2955" s="43" t="s">
        <v>7187</v>
      </c>
      <c r="D2955" s="529" t="s">
        <v>7188</v>
      </c>
      <c r="E2955" s="60"/>
      <c r="F2955" s="43" t="s">
        <v>7189</v>
      </c>
      <c r="G2955" s="87">
        <v>43018</v>
      </c>
      <c r="H2955" s="55">
        <v>43018</v>
      </c>
      <c r="I2955" s="68">
        <v>260</v>
      </c>
      <c r="J2955" s="204">
        <v>312</v>
      </c>
      <c r="K2955" s="98"/>
      <c r="L2955" s="43" t="s">
        <v>47</v>
      </c>
      <c r="M2955" s="59" t="s">
        <v>7112</v>
      </c>
      <c r="N2955" s="44">
        <v>43020</v>
      </c>
      <c r="O2955" s="313" t="s">
        <v>7190</v>
      </c>
      <c r="P2955" s="49"/>
      <c r="Q2955" s="49"/>
      <c r="R2955" s="49"/>
      <c r="S2955" s="43"/>
      <c r="T2955" s="43" t="s">
        <v>1</v>
      </c>
    </row>
    <row r="2956" spans="1:21" ht="30" hidden="1" customHeight="1" x14ac:dyDescent="0.25">
      <c r="A2956" s="74">
        <v>2940</v>
      </c>
      <c r="B2956" s="74" t="s">
        <v>7191</v>
      </c>
      <c r="C2956" s="43" t="s">
        <v>7353</v>
      </c>
      <c r="D2956" s="529"/>
      <c r="E2956" s="60"/>
      <c r="F2956" s="43" t="s">
        <v>7192</v>
      </c>
      <c r="G2956" s="87">
        <v>43026</v>
      </c>
      <c r="H2956" s="55">
        <v>43026</v>
      </c>
      <c r="I2956" s="68">
        <v>5900</v>
      </c>
      <c r="J2956" s="204">
        <v>5900</v>
      </c>
      <c r="K2956" s="98"/>
      <c r="L2956" s="43" t="s">
        <v>47</v>
      </c>
      <c r="M2956" s="59">
        <v>43023</v>
      </c>
      <c r="N2956" s="44">
        <v>43024</v>
      </c>
      <c r="O2956" s="313" t="s">
        <v>7354</v>
      </c>
      <c r="P2956" s="49"/>
      <c r="Q2956" s="49"/>
      <c r="R2956" s="49"/>
      <c r="S2956" s="43"/>
      <c r="T2956" s="43" t="s">
        <v>1</v>
      </c>
    </row>
    <row r="2957" spans="1:21" ht="30" hidden="1" customHeight="1" x14ac:dyDescent="0.25">
      <c r="A2957" s="74">
        <v>2941</v>
      </c>
      <c r="B2957" s="74" t="s">
        <v>6744</v>
      </c>
      <c r="C2957" s="634" t="s">
        <v>7193</v>
      </c>
      <c r="D2957" s="529"/>
      <c r="E2957" s="60"/>
      <c r="F2957" s="43" t="s">
        <v>7194</v>
      </c>
      <c r="G2957" s="87">
        <v>43006</v>
      </c>
      <c r="H2957" s="55">
        <v>43006</v>
      </c>
      <c r="I2957" s="68">
        <v>312.5</v>
      </c>
      <c r="J2957" s="204">
        <v>312.5</v>
      </c>
      <c r="K2957" s="98"/>
      <c r="L2957" s="43" t="s">
        <v>47</v>
      </c>
      <c r="M2957" s="59">
        <v>43014</v>
      </c>
      <c r="N2957" s="44">
        <v>43044</v>
      </c>
      <c r="O2957" s="313" t="s">
        <v>7195</v>
      </c>
      <c r="P2957" s="84"/>
      <c r="Q2957" s="84"/>
      <c r="R2957" s="84"/>
      <c r="S2957" s="20"/>
      <c r="T2957" s="20" t="s">
        <v>1</v>
      </c>
    </row>
    <row r="2958" spans="1:21" ht="30" hidden="1" customHeight="1" x14ac:dyDescent="0.25">
      <c r="A2958" s="74">
        <v>2942</v>
      </c>
      <c r="B2958" s="74" t="s">
        <v>6412</v>
      </c>
      <c r="C2958" s="529" t="s">
        <v>7412</v>
      </c>
      <c r="D2958" s="529"/>
      <c r="E2958" s="60"/>
      <c r="F2958" s="43" t="s">
        <v>7414</v>
      </c>
      <c r="G2958" s="87">
        <v>43021</v>
      </c>
      <c r="H2958" s="55">
        <v>43021</v>
      </c>
      <c r="I2958" s="68">
        <v>68.180000000000007</v>
      </c>
      <c r="J2958" s="204">
        <v>75</v>
      </c>
      <c r="K2958" s="98"/>
      <c r="L2958" s="43" t="s">
        <v>47</v>
      </c>
      <c r="M2958" s="59">
        <v>43023</v>
      </c>
      <c r="N2958" s="44">
        <v>43024</v>
      </c>
      <c r="O2958" s="313" t="s">
        <v>7196</v>
      </c>
      <c r="P2958" s="49"/>
      <c r="Q2958" s="49"/>
      <c r="R2958" s="49"/>
      <c r="S2958" s="43"/>
      <c r="T2958" s="43" t="s">
        <v>1</v>
      </c>
    </row>
    <row r="2959" spans="1:21" ht="30" customHeight="1" x14ac:dyDescent="0.25">
      <c r="A2959" s="118">
        <v>2943</v>
      </c>
      <c r="B2959" s="118"/>
      <c r="C2959" s="20"/>
      <c r="D2959" s="560"/>
      <c r="E2959" s="61"/>
      <c r="F2959" s="20"/>
      <c r="G2959" s="480">
        <v>43008</v>
      </c>
      <c r="H2959" s="54">
        <v>43008</v>
      </c>
      <c r="I2959" s="371">
        <v>19521</v>
      </c>
      <c r="J2959" s="209">
        <v>19521</v>
      </c>
      <c r="K2959" s="577"/>
      <c r="L2959" s="20" t="s">
        <v>28</v>
      </c>
      <c r="M2959" s="410">
        <v>43069</v>
      </c>
      <c r="N2959" s="23"/>
      <c r="O2959" s="314"/>
      <c r="P2959" s="84"/>
      <c r="Q2959" s="84"/>
      <c r="R2959" s="84"/>
      <c r="S2959" s="20"/>
      <c r="T2959" s="20"/>
      <c r="U2959" s="66" t="s">
        <v>1</v>
      </c>
    </row>
    <row r="2960" spans="1:21" ht="30" customHeight="1" x14ac:dyDescent="0.25">
      <c r="A2960" s="118">
        <v>2944</v>
      </c>
      <c r="B2960" s="118"/>
      <c r="C2960" s="20"/>
      <c r="D2960" s="560"/>
      <c r="E2960" s="61"/>
      <c r="F2960" s="65"/>
      <c r="G2960" s="480">
        <v>43008</v>
      </c>
      <c r="H2960" s="54">
        <v>43008</v>
      </c>
      <c r="I2960" s="636">
        <f>0.84355*J2960</f>
        <v>19302.743762500002</v>
      </c>
      <c r="J2960" s="702">
        <v>22882.75</v>
      </c>
      <c r="K2960" s="577"/>
      <c r="L2960" s="20" t="s">
        <v>28</v>
      </c>
      <c r="M2960" s="410">
        <v>43069</v>
      </c>
      <c r="N2960" s="23"/>
      <c r="O2960" s="314"/>
      <c r="P2960" s="84"/>
      <c r="Q2960" s="84"/>
      <c r="R2960" s="84"/>
      <c r="S2960" s="20"/>
      <c r="T2960" s="20"/>
      <c r="U2960" s="66" t="s">
        <v>1</v>
      </c>
    </row>
    <row r="2961" spans="1:21" ht="30" customHeight="1" x14ac:dyDescent="0.25">
      <c r="A2961" s="118">
        <v>2945</v>
      </c>
      <c r="B2961" s="118"/>
      <c r="C2961" s="20"/>
      <c r="D2961" s="560"/>
      <c r="E2961" s="61"/>
      <c r="F2961" s="20"/>
      <c r="G2961" s="480">
        <v>43008</v>
      </c>
      <c r="H2961" s="54">
        <v>43008</v>
      </c>
      <c r="I2961" s="636">
        <f>0.84355*J2961</f>
        <v>16332.308970000002</v>
      </c>
      <c r="J2961" s="702">
        <v>19361.400000000001</v>
      </c>
      <c r="K2961" s="577"/>
      <c r="L2961" s="20" t="s">
        <v>28</v>
      </c>
      <c r="M2961" s="410">
        <v>43069</v>
      </c>
      <c r="N2961" s="23"/>
      <c r="O2961" s="314"/>
      <c r="P2961" s="84"/>
      <c r="Q2961" s="84"/>
      <c r="R2961" s="84"/>
      <c r="S2961" s="20"/>
      <c r="T2961" s="20"/>
      <c r="U2961" s="66" t="s">
        <v>1</v>
      </c>
    </row>
    <row r="2962" spans="1:21" ht="30" customHeight="1" x14ac:dyDescent="0.25">
      <c r="A2962" s="118">
        <v>2946</v>
      </c>
      <c r="B2962" s="118"/>
      <c r="C2962" s="20"/>
      <c r="D2962" s="560"/>
      <c r="E2962" s="61"/>
      <c r="F2962" s="20"/>
      <c r="G2962" s="480">
        <v>43008</v>
      </c>
      <c r="H2962" s="54">
        <v>43008</v>
      </c>
      <c r="I2962" s="371">
        <v>15200</v>
      </c>
      <c r="J2962" s="209">
        <v>15200</v>
      </c>
      <c r="K2962" s="577"/>
      <c r="L2962" s="20" t="s">
        <v>28</v>
      </c>
      <c r="M2962" s="410">
        <v>43069</v>
      </c>
      <c r="N2962" s="23"/>
      <c r="O2962" s="314"/>
      <c r="P2962" s="84"/>
      <c r="Q2962" s="84"/>
      <c r="R2962" s="84"/>
      <c r="S2962" s="20"/>
      <c r="T2962" s="20"/>
      <c r="U2962" s="66" t="s">
        <v>1</v>
      </c>
    </row>
    <row r="2963" spans="1:21" ht="30" customHeight="1" x14ac:dyDescent="0.25">
      <c r="A2963" s="118">
        <v>2947</v>
      </c>
      <c r="B2963" s="118"/>
      <c r="C2963" s="20"/>
      <c r="D2963" s="560"/>
      <c r="E2963" s="61"/>
      <c r="F2963" s="20"/>
      <c r="G2963" s="480">
        <v>43008</v>
      </c>
      <c r="H2963" s="54">
        <v>43008</v>
      </c>
      <c r="I2963" s="371">
        <v>4626</v>
      </c>
      <c r="J2963" s="209">
        <v>4626</v>
      </c>
      <c r="K2963" s="577"/>
      <c r="L2963" s="20" t="s">
        <v>1053</v>
      </c>
      <c r="M2963" s="410">
        <v>43069</v>
      </c>
      <c r="N2963" s="23"/>
      <c r="O2963" s="314"/>
      <c r="P2963" s="84"/>
      <c r="Q2963" s="84"/>
      <c r="R2963" s="84"/>
      <c r="S2963" s="20"/>
      <c r="T2963" s="20"/>
      <c r="U2963" s="66" t="s">
        <v>1</v>
      </c>
    </row>
    <row r="2964" spans="1:21" ht="15" hidden="1" customHeight="1" x14ac:dyDescent="0.25">
      <c r="A2964" s="74">
        <v>2948</v>
      </c>
      <c r="B2964" s="74" t="s">
        <v>6971</v>
      </c>
      <c r="C2964" s="43"/>
      <c r="D2964" s="529"/>
      <c r="E2964" s="60"/>
      <c r="F2964" s="43" t="s">
        <v>6972</v>
      </c>
      <c r="G2964" s="87">
        <v>43024</v>
      </c>
      <c r="H2964" s="55">
        <v>43024</v>
      </c>
      <c r="I2964" s="68"/>
      <c r="J2964" s="204">
        <v>10604.5</v>
      </c>
      <c r="K2964" s="98"/>
      <c r="L2964" s="43" t="s">
        <v>727</v>
      </c>
      <c r="M2964" s="59">
        <v>43024</v>
      </c>
      <c r="N2964" s="44">
        <v>43024</v>
      </c>
      <c r="O2964" s="227" t="s">
        <v>7198</v>
      </c>
      <c r="P2964" s="49"/>
      <c r="Q2964" s="49"/>
      <c r="R2964" s="49"/>
      <c r="S2964" s="43"/>
      <c r="T2964" s="43"/>
    </row>
    <row r="2965" spans="1:21" ht="15" hidden="1" customHeight="1" x14ac:dyDescent="0.25">
      <c r="A2965" s="74">
        <v>2949</v>
      </c>
      <c r="B2965" s="74" t="s">
        <v>6971</v>
      </c>
      <c r="C2965" s="43"/>
      <c r="D2965" s="529"/>
      <c r="E2965" s="60"/>
      <c r="F2965" s="43" t="s">
        <v>7199</v>
      </c>
      <c r="G2965" s="87">
        <v>43054</v>
      </c>
      <c r="H2965" s="55">
        <v>43054</v>
      </c>
      <c r="I2965" s="68"/>
      <c r="J2965" s="204">
        <v>10604.5</v>
      </c>
      <c r="K2965" s="98"/>
      <c r="L2965" s="43" t="s">
        <v>727</v>
      </c>
      <c r="M2965" s="59">
        <v>43084</v>
      </c>
      <c r="N2965" s="44">
        <v>43083</v>
      </c>
      <c r="O2965" s="227" t="s">
        <v>7198</v>
      </c>
      <c r="P2965" s="49"/>
      <c r="Q2965" s="49"/>
      <c r="R2965" s="49"/>
      <c r="S2965" s="43"/>
      <c r="T2965" s="43"/>
    </row>
    <row r="2966" spans="1:21" ht="15" customHeight="1" x14ac:dyDescent="0.25">
      <c r="A2966" s="118">
        <v>2950</v>
      </c>
      <c r="B2966" s="118"/>
      <c r="C2966" s="20"/>
      <c r="D2966" s="560"/>
      <c r="E2966" s="61"/>
      <c r="F2966" s="20"/>
      <c r="G2966" s="480">
        <v>43084</v>
      </c>
      <c r="H2966" s="54">
        <v>43084</v>
      </c>
      <c r="I2966" s="371"/>
      <c r="J2966" s="209">
        <v>10604.5</v>
      </c>
      <c r="K2966" s="577"/>
      <c r="L2966" s="20" t="s">
        <v>727</v>
      </c>
      <c r="M2966" s="410">
        <v>43115</v>
      </c>
      <c r="N2966" s="23"/>
      <c r="O2966" s="315"/>
      <c r="P2966" s="84"/>
      <c r="Q2966" s="84"/>
      <c r="R2966" s="84"/>
      <c r="S2966" s="20"/>
      <c r="T2966" s="20"/>
    </row>
    <row r="2967" spans="1:21" ht="30" hidden="1" customHeight="1" x14ac:dyDescent="0.25">
      <c r="A2967" s="74">
        <v>2951</v>
      </c>
      <c r="B2967" s="74" t="s">
        <v>7200</v>
      </c>
      <c r="C2967" s="43" t="s">
        <v>7201</v>
      </c>
      <c r="D2967" s="529"/>
      <c r="E2967" s="60"/>
      <c r="F2967" s="43" t="s">
        <v>7202</v>
      </c>
      <c r="G2967" s="87">
        <v>43021</v>
      </c>
      <c r="H2967" s="55">
        <v>43021</v>
      </c>
      <c r="I2967" s="68">
        <v>400</v>
      </c>
      <c r="J2967" s="204">
        <v>480</v>
      </c>
      <c r="K2967" s="98">
        <v>80</v>
      </c>
      <c r="L2967" s="43" t="s">
        <v>47</v>
      </c>
      <c r="M2967" s="59" t="s">
        <v>1241</v>
      </c>
      <c r="N2967" s="44">
        <v>43069</v>
      </c>
      <c r="O2967" s="313" t="s">
        <v>7203</v>
      </c>
      <c r="P2967" s="49"/>
      <c r="Q2967" s="49"/>
      <c r="R2967" s="49"/>
      <c r="S2967" s="43"/>
      <c r="T2967" s="43" t="s">
        <v>1</v>
      </c>
    </row>
    <row r="2968" spans="1:21" ht="30" hidden="1" customHeight="1" x14ac:dyDescent="0.25">
      <c r="A2968" s="74">
        <v>2952</v>
      </c>
      <c r="B2968" s="74" t="s">
        <v>7204</v>
      </c>
      <c r="C2968" s="43" t="s">
        <v>7205</v>
      </c>
      <c r="D2968" s="529"/>
      <c r="E2968" s="60"/>
      <c r="F2968" s="43" t="s">
        <v>7206</v>
      </c>
      <c r="G2968" s="87">
        <v>43009</v>
      </c>
      <c r="H2968" s="55">
        <v>43009</v>
      </c>
      <c r="I2968" s="68">
        <v>5250</v>
      </c>
      <c r="J2968" s="204">
        <v>5250</v>
      </c>
      <c r="K2968" s="98"/>
      <c r="L2968" s="43" t="s">
        <v>727</v>
      </c>
      <c r="M2968" s="59" t="s">
        <v>1241</v>
      </c>
      <c r="N2968" s="44">
        <v>43042</v>
      </c>
      <c r="O2968" s="313" t="s">
        <v>7207</v>
      </c>
      <c r="P2968" s="84"/>
      <c r="Q2968" s="84"/>
      <c r="R2968" s="84"/>
      <c r="S2968" s="20"/>
      <c r="T2968" s="20"/>
    </row>
    <row r="2969" spans="1:21" ht="30" hidden="1" customHeight="1" x14ac:dyDescent="0.25">
      <c r="A2969" s="74">
        <v>2953</v>
      </c>
      <c r="B2969" s="74" t="s">
        <v>6080</v>
      </c>
      <c r="C2969" s="43" t="s">
        <v>7208</v>
      </c>
      <c r="D2969" s="529"/>
      <c r="E2969" s="60"/>
      <c r="F2969" s="43" t="s">
        <v>7209</v>
      </c>
      <c r="G2969" s="87">
        <v>43008</v>
      </c>
      <c r="H2969" s="55">
        <v>43008</v>
      </c>
      <c r="I2969" s="68">
        <v>1200.0999999999999</v>
      </c>
      <c r="J2969" s="204">
        <v>1440.12</v>
      </c>
      <c r="K2969" s="98"/>
      <c r="L2969" s="43" t="s">
        <v>47</v>
      </c>
      <c r="M2969" s="59">
        <v>43039</v>
      </c>
      <c r="N2969" s="44">
        <v>43044</v>
      </c>
      <c r="O2969" s="313" t="s">
        <v>7210</v>
      </c>
      <c r="P2969" s="49"/>
      <c r="Q2969" s="49"/>
      <c r="R2969" s="49"/>
      <c r="S2969" s="43"/>
      <c r="T2969" s="43" t="s">
        <v>1</v>
      </c>
    </row>
    <row r="2970" spans="1:21" ht="30" hidden="1" customHeight="1" x14ac:dyDescent="0.25">
      <c r="A2970" s="74">
        <v>2954</v>
      </c>
      <c r="B2970" s="74" t="s">
        <v>6080</v>
      </c>
      <c r="C2970" s="43" t="s">
        <v>7211</v>
      </c>
      <c r="D2970" s="529"/>
      <c r="E2970" s="60"/>
      <c r="F2970" s="43" t="s">
        <v>7310</v>
      </c>
      <c r="G2970" s="87">
        <v>43008</v>
      </c>
      <c r="H2970" s="55">
        <v>43008</v>
      </c>
      <c r="I2970" s="68">
        <v>720.06</v>
      </c>
      <c r="J2970" s="204">
        <v>864.07</v>
      </c>
      <c r="K2970" s="98"/>
      <c r="L2970" s="43" t="s">
        <v>47</v>
      </c>
      <c r="M2970" s="59">
        <v>43039</v>
      </c>
      <c r="N2970" s="44">
        <v>43044</v>
      </c>
      <c r="O2970" s="313" t="s">
        <v>7212</v>
      </c>
      <c r="P2970" s="49"/>
      <c r="Q2970" s="49"/>
      <c r="R2970" s="49"/>
      <c r="S2970" s="43"/>
      <c r="T2970" s="43" t="s">
        <v>1</v>
      </c>
    </row>
    <row r="2971" spans="1:21" ht="15" hidden="1" customHeight="1" x14ac:dyDescent="0.25">
      <c r="A2971" s="74">
        <v>2955</v>
      </c>
      <c r="B2971" s="74" t="s">
        <v>6080</v>
      </c>
      <c r="C2971" s="43" t="s">
        <v>7213</v>
      </c>
      <c r="D2971" s="529"/>
      <c r="E2971" s="60"/>
      <c r="F2971" s="43" t="s">
        <v>7311</v>
      </c>
      <c r="G2971" s="87">
        <v>43008</v>
      </c>
      <c r="H2971" s="55">
        <v>43008</v>
      </c>
      <c r="I2971" s="68">
        <v>480.04</v>
      </c>
      <c r="J2971" s="204">
        <v>576.04999999999995</v>
      </c>
      <c r="K2971" s="98"/>
      <c r="L2971" s="43" t="s">
        <v>47</v>
      </c>
      <c r="M2971" s="59">
        <v>43039</v>
      </c>
      <c r="N2971" s="44">
        <v>43052</v>
      </c>
      <c r="O2971" s="313" t="s">
        <v>7214</v>
      </c>
      <c r="P2971" s="49"/>
      <c r="Q2971" s="49"/>
      <c r="R2971" s="49"/>
      <c r="S2971" s="43"/>
      <c r="T2971" s="43" t="s">
        <v>1</v>
      </c>
    </row>
    <row r="2972" spans="1:21" ht="15" hidden="1" customHeight="1" x14ac:dyDescent="0.25">
      <c r="A2972" s="74">
        <v>2956</v>
      </c>
      <c r="B2972" s="74" t="s">
        <v>180</v>
      </c>
      <c r="C2972" s="43">
        <v>48498918</v>
      </c>
      <c r="D2972" s="529"/>
      <c r="E2972" s="60"/>
      <c r="F2972" s="43" t="s">
        <v>7217</v>
      </c>
      <c r="G2972" s="87">
        <v>43017</v>
      </c>
      <c r="H2972" s="55">
        <v>43017</v>
      </c>
      <c r="I2972" s="68">
        <v>629.77</v>
      </c>
      <c r="J2972" s="204">
        <v>672.35</v>
      </c>
      <c r="K2972" s="98"/>
      <c r="L2972" s="43" t="s">
        <v>5323</v>
      </c>
      <c r="M2972" s="59">
        <v>43027</v>
      </c>
      <c r="N2972" s="44">
        <v>43027</v>
      </c>
      <c r="O2972" s="313" t="s">
        <v>7218</v>
      </c>
      <c r="P2972" s="49"/>
      <c r="Q2972" s="49"/>
      <c r="R2972" s="49"/>
      <c r="S2972" s="43"/>
      <c r="T2972" s="43"/>
    </row>
    <row r="2973" spans="1:21" ht="15" customHeight="1" x14ac:dyDescent="0.25">
      <c r="A2973" s="118">
        <v>2957</v>
      </c>
      <c r="B2973" s="118"/>
      <c r="C2973" s="20"/>
      <c r="D2973" s="560"/>
      <c r="E2973" s="61"/>
      <c r="F2973" s="20"/>
      <c r="G2973" s="480">
        <v>43008</v>
      </c>
      <c r="H2973" s="54">
        <v>43008</v>
      </c>
      <c r="I2973" s="371">
        <v>15980</v>
      </c>
      <c r="J2973" s="209">
        <v>19176</v>
      </c>
      <c r="K2973" s="577"/>
      <c r="L2973" s="20" t="s">
        <v>28</v>
      </c>
      <c r="M2973" s="410">
        <v>43038</v>
      </c>
      <c r="N2973" s="23"/>
      <c r="O2973" s="314"/>
      <c r="P2973" s="84"/>
      <c r="Q2973" s="84"/>
      <c r="R2973" s="84"/>
      <c r="S2973" s="20"/>
      <c r="T2973" s="20"/>
      <c r="U2973" s="66" t="s">
        <v>1</v>
      </c>
    </row>
    <row r="2974" spans="1:21" ht="15" hidden="1" customHeight="1" x14ac:dyDescent="0.25">
      <c r="A2974" s="74">
        <v>2958</v>
      </c>
      <c r="B2974" s="74" t="s">
        <v>36</v>
      </c>
      <c r="C2974" s="43" t="s">
        <v>7219</v>
      </c>
      <c r="D2974" s="529"/>
      <c r="E2974" s="60"/>
      <c r="F2974" s="43" t="s">
        <v>4091</v>
      </c>
      <c r="G2974" s="87">
        <v>43021</v>
      </c>
      <c r="H2974" s="55">
        <v>43021</v>
      </c>
      <c r="I2974" s="68">
        <v>250.95</v>
      </c>
      <c r="J2974" s="204">
        <v>301.14</v>
      </c>
      <c r="K2974" s="98"/>
      <c r="L2974" s="43" t="s">
        <v>5323</v>
      </c>
      <c r="M2974" s="59">
        <v>43033</v>
      </c>
      <c r="N2974" s="44">
        <v>43033</v>
      </c>
      <c r="O2974" s="313" t="s">
        <v>7513</v>
      </c>
      <c r="P2974" s="49"/>
      <c r="Q2974" s="49"/>
      <c r="R2974" s="49"/>
      <c r="S2974" s="43"/>
      <c r="T2974" s="43"/>
    </row>
    <row r="2975" spans="1:21" ht="30" hidden="1" customHeight="1" x14ac:dyDescent="0.25">
      <c r="A2975" s="74">
        <v>2959</v>
      </c>
      <c r="B2975" s="74" t="s">
        <v>36</v>
      </c>
      <c r="C2975" s="43" t="s">
        <v>7221</v>
      </c>
      <c r="D2975" s="529"/>
      <c r="E2975" s="60"/>
      <c r="F2975" s="43" t="s">
        <v>7220</v>
      </c>
      <c r="G2975" s="87">
        <v>43021</v>
      </c>
      <c r="H2975" s="55">
        <v>43021</v>
      </c>
      <c r="I2975" s="68">
        <v>80</v>
      </c>
      <c r="J2975" s="204">
        <v>96</v>
      </c>
      <c r="K2975" s="98"/>
      <c r="L2975" s="43" t="s">
        <v>5323</v>
      </c>
      <c r="M2975" s="59">
        <v>43033</v>
      </c>
      <c r="N2975" s="44">
        <v>43033</v>
      </c>
      <c r="O2975" s="313" t="s">
        <v>7222</v>
      </c>
      <c r="P2975" s="49"/>
      <c r="Q2975" s="49"/>
      <c r="R2975" s="49"/>
      <c r="S2975" s="43"/>
      <c r="T2975" s="43"/>
    </row>
    <row r="2976" spans="1:21" ht="30" hidden="1" customHeight="1" x14ac:dyDescent="0.25">
      <c r="A2976" s="74">
        <v>2960</v>
      </c>
      <c r="B2976" s="74" t="s">
        <v>5592</v>
      </c>
      <c r="C2976" s="43">
        <v>6467</v>
      </c>
      <c r="D2976" s="529"/>
      <c r="E2976" s="60"/>
      <c r="F2976" s="43" t="s">
        <v>7224</v>
      </c>
      <c r="G2976" s="87">
        <v>43021</v>
      </c>
      <c r="H2976" s="55">
        <v>43021</v>
      </c>
      <c r="I2976" s="68">
        <v>7257.18</v>
      </c>
      <c r="J2976" s="204">
        <v>8708.6200000000008</v>
      </c>
      <c r="K2976" s="98"/>
      <c r="L2976" s="43" t="s">
        <v>28</v>
      </c>
      <c r="M2976" s="59">
        <v>43100</v>
      </c>
      <c r="N2976" s="44">
        <v>43080</v>
      </c>
      <c r="O2976" s="749" t="s">
        <v>7225</v>
      </c>
      <c r="P2976" s="49"/>
      <c r="Q2976" s="49"/>
      <c r="R2976" s="49"/>
      <c r="S2976" s="43"/>
      <c r="T2976" s="43"/>
      <c r="U2976" s="66" t="s">
        <v>1</v>
      </c>
    </row>
    <row r="2977" spans="1:21" ht="30" customHeight="1" x14ac:dyDescent="0.25">
      <c r="A2977" s="118">
        <v>2961</v>
      </c>
      <c r="B2977" s="118"/>
      <c r="C2977" s="20"/>
      <c r="D2977" s="560"/>
      <c r="E2977" s="61"/>
      <c r="F2977" s="65"/>
      <c r="G2977" s="480">
        <v>43021</v>
      </c>
      <c r="H2977" s="54">
        <v>43021</v>
      </c>
      <c r="I2977" s="371">
        <v>8642.93</v>
      </c>
      <c r="J2977" s="209">
        <v>10371.52</v>
      </c>
      <c r="K2977" s="577"/>
      <c r="L2977" s="20" t="s">
        <v>28</v>
      </c>
      <c r="M2977" s="410">
        <v>43100</v>
      </c>
      <c r="N2977" s="23"/>
      <c r="O2977" s="314"/>
      <c r="P2977" s="84"/>
      <c r="Q2977" s="84"/>
      <c r="R2977" s="84"/>
      <c r="S2977" s="20"/>
      <c r="T2977" s="20"/>
      <c r="U2977" s="66" t="s">
        <v>1</v>
      </c>
    </row>
    <row r="2978" spans="1:21" ht="30" customHeight="1" x14ac:dyDescent="0.25">
      <c r="A2978" s="118">
        <v>2962</v>
      </c>
      <c r="B2978" s="118"/>
      <c r="C2978" s="20"/>
      <c r="D2978" s="560"/>
      <c r="E2978" s="61"/>
      <c r="F2978" s="20"/>
      <c r="G2978" s="480">
        <v>43008</v>
      </c>
      <c r="H2978" s="54">
        <v>43008</v>
      </c>
      <c r="I2978" s="371">
        <v>23010</v>
      </c>
      <c r="J2978" s="209">
        <v>23010</v>
      </c>
      <c r="K2978" s="577"/>
      <c r="L2978" s="20" t="s">
        <v>28</v>
      </c>
      <c r="M2978" s="410">
        <v>43100</v>
      </c>
      <c r="N2978" s="23"/>
      <c r="O2978" s="314"/>
      <c r="P2978" s="84"/>
      <c r="Q2978" s="84"/>
      <c r="R2978" s="84"/>
      <c r="S2978" s="20"/>
      <c r="T2978" s="20"/>
      <c r="U2978" s="66" t="s">
        <v>1</v>
      </c>
    </row>
    <row r="2979" spans="1:21" ht="30" customHeight="1" x14ac:dyDescent="0.25">
      <c r="A2979" s="118">
        <v>2963</v>
      </c>
      <c r="B2979" s="118"/>
      <c r="C2979" s="20"/>
      <c r="D2979" s="560"/>
      <c r="E2979" s="61"/>
      <c r="F2979" s="20"/>
      <c r="G2979" s="480">
        <v>43008</v>
      </c>
      <c r="H2979" s="54">
        <v>43008</v>
      </c>
      <c r="I2979" s="371">
        <v>33002</v>
      </c>
      <c r="J2979" s="209">
        <v>33002</v>
      </c>
      <c r="K2979" s="577"/>
      <c r="L2979" s="20" t="s">
        <v>28</v>
      </c>
      <c r="M2979" s="410">
        <v>43100</v>
      </c>
      <c r="N2979" s="23"/>
      <c r="O2979" s="314"/>
      <c r="P2979" s="84"/>
      <c r="Q2979" s="84"/>
      <c r="R2979" s="84"/>
      <c r="S2979" s="20"/>
      <c r="T2979" s="20"/>
      <c r="U2979" s="66" t="s">
        <v>1</v>
      </c>
    </row>
    <row r="2980" spans="1:21" ht="30" customHeight="1" x14ac:dyDescent="0.25">
      <c r="A2980" s="118">
        <v>2964</v>
      </c>
      <c r="B2980" s="118"/>
      <c r="C2980" s="20"/>
      <c r="D2980" s="560"/>
      <c r="E2980" s="61"/>
      <c r="F2980" s="20"/>
      <c r="G2980" s="480">
        <v>43008</v>
      </c>
      <c r="H2980" s="54">
        <v>43008</v>
      </c>
      <c r="I2980" s="371">
        <v>15534</v>
      </c>
      <c r="J2980" s="209">
        <v>15534</v>
      </c>
      <c r="K2980" s="577"/>
      <c r="L2980" s="20" t="s">
        <v>28</v>
      </c>
      <c r="M2980" s="410">
        <v>43100</v>
      </c>
      <c r="N2980" s="23"/>
      <c r="O2980" s="314"/>
      <c r="P2980" s="84"/>
      <c r="Q2980" s="84"/>
      <c r="R2980" s="84"/>
      <c r="S2980" s="20"/>
      <c r="T2980" s="20"/>
      <c r="U2980" s="66" t="s">
        <v>1</v>
      </c>
    </row>
    <row r="2981" spans="1:21" ht="30" customHeight="1" x14ac:dyDescent="0.25">
      <c r="A2981" s="118">
        <v>2965</v>
      </c>
      <c r="B2981" s="118"/>
      <c r="C2981" s="20"/>
      <c r="D2981" s="560"/>
      <c r="E2981" s="61"/>
      <c r="F2981" s="20"/>
      <c r="G2981" s="480">
        <v>43008</v>
      </c>
      <c r="H2981" s="54">
        <v>43008</v>
      </c>
      <c r="I2981" s="371">
        <v>5690</v>
      </c>
      <c r="J2981" s="209">
        <v>5690</v>
      </c>
      <c r="K2981" s="577"/>
      <c r="L2981" s="20" t="s">
        <v>28</v>
      </c>
      <c r="M2981" s="410">
        <v>43100</v>
      </c>
      <c r="N2981" s="23"/>
      <c r="O2981" s="746"/>
      <c r="P2981" s="84"/>
      <c r="Q2981" s="84"/>
      <c r="R2981" s="84"/>
      <c r="S2981" s="20"/>
      <c r="T2981" s="20"/>
      <c r="U2981" s="66" t="s">
        <v>1</v>
      </c>
    </row>
    <row r="2982" spans="1:21" ht="30" hidden="1" customHeight="1" x14ac:dyDescent="0.25">
      <c r="A2982" s="74">
        <v>2966</v>
      </c>
      <c r="B2982" s="74" t="s">
        <v>4829</v>
      </c>
      <c r="C2982" s="43" t="s">
        <v>7386</v>
      </c>
      <c r="D2982" s="529"/>
      <c r="E2982" s="60"/>
      <c r="F2982" s="43" t="s">
        <v>7226</v>
      </c>
      <c r="G2982" s="87">
        <v>43025</v>
      </c>
      <c r="H2982" s="55">
        <v>43025</v>
      </c>
      <c r="I2982" s="68">
        <v>245.78</v>
      </c>
      <c r="J2982" s="204">
        <v>269.95999999999998</v>
      </c>
      <c r="K2982" s="98"/>
      <c r="L2982" s="43" t="s">
        <v>28</v>
      </c>
      <c r="M2982" s="59" t="s">
        <v>1241</v>
      </c>
      <c r="N2982" s="44">
        <v>43044</v>
      </c>
      <c r="O2982" s="748" t="s">
        <v>7227</v>
      </c>
      <c r="P2982" s="84"/>
      <c r="Q2982" s="84"/>
      <c r="R2982" s="84"/>
      <c r="S2982" s="20"/>
      <c r="T2982" s="20" t="s">
        <v>1</v>
      </c>
    </row>
    <row r="2983" spans="1:21" ht="30" hidden="1" customHeight="1" x14ac:dyDescent="0.25">
      <c r="A2983" s="74">
        <v>2967</v>
      </c>
      <c r="B2983" s="74" t="s">
        <v>4829</v>
      </c>
      <c r="C2983" s="43" t="s">
        <v>7385</v>
      </c>
      <c r="D2983" s="529"/>
      <c r="E2983" s="60"/>
      <c r="F2983" s="43" t="s">
        <v>7228</v>
      </c>
      <c r="G2983" s="87">
        <v>43025</v>
      </c>
      <c r="H2983" s="55">
        <v>43025</v>
      </c>
      <c r="I2983" s="68">
        <v>122.89</v>
      </c>
      <c r="J2983" s="204">
        <v>134.97999999999999</v>
      </c>
      <c r="K2983" s="98"/>
      <c r="L2983" s="43" t="s">
        <v>28</v>
      </c>
      <c r="M2983" s="59" t="s">
        <v>1241</v>
      </c>
      <c r="N2983" s="44">
        <v>43044</v>
      </c>
      <c r="O2983" s="748" t="s">
        <v>7229</v>
      </c>
      <c r="P2983" s="84"/>
      <c r="Q2983" s="84"/>
      <c r="R2983" s="84"/>
      <c r="S2983" s="20"/>
      <c r="T2983" s="20" t="s">
        <v>1</v>
      </c>
    </row>
    <row r="2984" spans="1:21" ht="15" hidden="1" customHeight="1" x14ac:dyDescent="0.25">
      <c r="A2984" s="74">
        <v>2968</v>
      </c>
      <c r="B2984" s="74" t="s">
        <v>39</v>
      </c>
      <c r="C2984" s="43" t="s">
        <v>7230</v>
      </c>
      <c r="D2984" s="529"/>
      <c r="E2984" s="60"/>
      <c r="F2984" s="43" t="s">
        <v>1715</v>
      </c>
      <c r="G2984" s="87">
        <v>43023</v>
      </c>
      <c r="H2984" s="55">
        <v>43023</v>
      </c>
      <c r="I2984" s="68">
        <v>323.33999999999997</v>
      </c>
      <c r="J2984" s="204">
        <v>387.99</v>
      </c>
      <c r="K2984" s="98"/>
      <c r="L2984" s="43" t="s">
        <v>34</v>
      </c>
      <c r="M2984" s="59">
        <v>43033</v>
      </c>
      <c r="N2984" s="44">
        <v>43033</v>
      </c>
      <c r="O2984" s="765" t="s">
        <v>7231</v>
      </c>
      <c r="P2984" s="49"/>
      <c r="Q2984" s="49"/>
      <c r="R2984" s="49"/>
      <c r="S2984" s="43"/>
      <c r="T2984" s="43"/>
    </row>
    <row r="2985" spans="1:21" ht="15" hidden="1" customHeight="1" x14ac:dyDescent="0.25">
      <c r="A2985" s="74">
        <v>2969</v>
      </c>
      <c r="B2985" s="74" t="s">
        <v>1276</v>
      </c>
      <c r="C2985" s="43" t="s">
        <v>7233</v>
      </c>
      <c r="D2985" s="529"/>
      <c r="E2985" s="60"/>
      <c r="F2985" s="43" t="s">
        <v>7234</v>
      </c>
      <c r="G2985" s="87">
        <v>42983</v>
      </c>
      <c r="H2985" s="55">
        <v>42983</v>
      </c>
      <c r="I2985" s="68">
        <v>2029.5</v>
      </c>
      <c r="J2985" s="204">
        <v>2435.4</v>
      </c>
      <c r="K2985" s="98"/>
      <c r="L2985" s="43" t="s">
        <v>1053</v>
      </c>
      <c r="M2985" s="59" t="s">
        <v>1241</v>
      </c>
      <c r="N2985" s="44">
        <v>43044</v>
      </c>
      <c r="O2985" s="313" t="s">
        <v>7235</v>
      </c>
      <c r="P2985" s="84"/>
      <c r="Q2985" s="84"/>
      <c r="R2985" s="84"/>
      <c r="S2985" s="20"/>
      <c r="T2985" s="20" t="s">
        <v>1</v>
      </c>
    </row>
    <row r="2986" spans="1:21" ht="15" hidden="1" customHeight="1" x14ac:dyDescent="0.25">
      <c r="A2986" s="465">
        <v>2970</v>
      </c>
      <c r="B2986" s="465" t="s">
        <v>1276</v>
      </c>
      <c r="C2986" s="455" t="s">
        <v>7236</v>
      </c>
      <c r="D2986" s="558"/>
      <c r="E2986" s="456"/>
      <c r="F2986" s="455" t="s">
        <v>7237</v>
      </c>
      <c r="G2986" s="482">
        <v>43018</v>
      </c>
      <c r="H2986" s="457">
        <v>43018</v>
      </c>
      <c r="I2986" s="487">
        <v>333.33</v>
      </c>
      <c r="J2986" s="488">
        <v>400</v>
      </c>
      <c r="K2986" s="576"/>
      <c r="L2986" s="455" t="s">
        <v>28</v>
      </c>
      <c r="M2986" s="458" t="s">
        <v>1241</v>
      </c>
      <c r="N2986" s="687"/>
      <c r="O2986" s="459" t="s">
        <v>7238</v>
      </c>
      <c r="P2986" s="629"/>
      <c r="Q2986" s="629"/>
      <c r="R2986" s="629"/>
      <c r="S2986" s="455"/>
      <c r="T2986" s="455" t="s">
        <v>1</v>
      </c>
    </row>
    <row r="2987" spans="1:21" ht="15" hidden="1" customHeight="1" x14ac:dyDescent="0.25">
      <c r="A2987" s="465">
        <v>2971</v>
      </c>
      <c r="B2987" s="465" t="s">
        <v>1276</v>
      </c>
      <c r="C2987" s="455" t="s">
        <v>7239</v>
      </c>
      <c r="D2987" s="558"/>
      <c r="E2987" s="456"/>
      <c r="F2987" s="455" t="s">
        <v>7240</v>
      </c>
      <c r="G2987" s="482">
        <v>43018</v>
      </c>
      <c r="H2987" s="457">
        <v>43018</v>
      </c>
      <c r="I2987" s="487">
        <v>51.67</v>
      </c>
      <c r="J2987" s="488">
        <v>62</v>
      </c>
      <c r="K2987" s="576"/>
      <c r="L2987" s="455" t="s">
        <v>28</v>
      </c>
      <c r="M2987" s="458" t="s">
        <v>1241</v>
      </c>
      <c r="N2987" s="687"/>
      <c r="O2987" s="459" t="s">
        <v>7241</v>
      </c>
      <c r="P2987" s="629"/>
      <c r="Q2987" s="629"/>
      <c r="R2987" s="629"/>
      <c r="S2987" s="455"/>
      <c r="T2987" s="455" t="s">
        <v>1</v>
      </c>
    </row>
    <row r="2988" spans="1:21" ht="30" hidden="1" customHeight="1" x14ac:dyDescent="0.25">
      <c r="A2988" s="74">
        <v>2972</v>
      </c>
      <c r="B2988" s="74" t="s">
        <v>69</v>
      </c>
      <c r="C2988" s="43" t="s">
        <v>7242</v>
      </c>
      <c r="D2988" s="529"/>
      <c r="E2988" s="60"/>
      <c r="F2988" s="43" t="s">
        <v>7243</v>
      </c>
      <c r="G2988" s="87">
        <v>43026</v>
      </c>
      <c r="H2988" s="55">
        <v>43026</v>
      </c>
      <c r="I2988" s="68">
        <v>168</v>
      </c>
      <c r="J2988" s="204">
        <v>201.6</v>
      </c>
      <c r="K2988" s="98"/>
      <c r="L2988" s="43" t="s">
        <v>727</v>
      </c>
      <c r="M2988" s="59">
        <v>43026</v>
      </c>
      <c r="N2988" s="44">
        <v>43042</v>
      </c>
      <c r="O2988" s="745" t="s">
        <v>7244</v>
      </c>
      <c r="P2988" s="49"/>
      <c r="Q2988" s="49"/>
      <c r="R2988" s="49"/>
      <c r="S2988" s="43"/>
      <c r="T2988" s="43"/>
    </row>
    <row r="2989" spans="1:21" ht="30" hidden="1" customHeight="1" x14ac:dyDescent="0.25">
      <c r="A2989" s="74">
        <v>2975</v>
      </c>
      <c r="B2989" s="74" t="s">
        <v>4829</v>
      </c>
      <c r="C2989" s="43" t="s">
        <v>7384</v>
      </c>
      <c r="D2989" s="529"/>
      <c r="E2989" s="60"/>
      <c r="F2989" s="43" t="s">
        <v>7245</v>
      </c>
      <c r="G2989" s="87">
        <v>43027</v>
      </c>
      <c r="H2989" s="55">
        <v>43027</v>
      </c>
      <c r="I2989" s="68">
        <v>50.49</v>
      </c>
      <c r="J2989" s="204">
        <v>55.99</v>
      </c>
      <c r="K2989" s="98"/>
      <c r="L2989" s="43" t="s">
        <v>47</v>
      </c>
      <c r="M2989" s="59" t="s">
        <v>1241</v>
      </c>
      <c r="N2989" s="44">
        <v>43044</v>
      </c>
      <c r="O2989" s="748" t="s">
        <v>7246</v>
      </c>
      <c r="P2989" s="84"/>
      <c r="Q2989" s="84"/>
      <c r="R2989" s="84"/>
      <c r="S2989" s="20"/>
      <c r="T2989" s="20" t="s">
        <v>1</v>
      </c>
    </row>
    <row r="2990" spans="1:21" ht="30" customHeight="1" x14ac:dyDescent="0.25">
      <c r="A2990" s="118">
        <v>2976</v>
      </c>
      <c r="B2990" s="118"/>
      <c r="C2990" s="20"/>
      <c r="D2990" s="560"/>
      <c r="E2990" s="61"/>
      <c r="F2990" s="20"/>
      <c r="G2990" s="480">
        <v>43025</v>
      </c>
      <c r="H2990" s="54">
        <v>43025</v>
      </c>
      <c r="I2990" s="589">
        <f>+J2990*0.930835</f>
        <v>28492.533557750001</v>
      </c>
      <c r="J2990" s="702">
        <v>30609.65</v>
      </c>
      <c r="K2990" s="577"/>
      <c r="L2990" s="20" t="s">
        <v>727</v>
      </c>
      <c r="M2990" s="410">
        <v>43025</v>
      </c>
      <c r="N2990" s="23"/>
      <c r="O2990" s="747"/>
      <c r="P2990" s="84"/>
      <c r="Q2990" s="84"/>
      <c r="R2990" s="84"/>
      <c r="S2990" s="20"/>
      <c r="T2990" s="20"/>
      <c r="U2990" s="66" t="s">
        <v>1</v>
      </c>
    </row>
    <row r="2991" spans="1:21" ht="15" hidden="1" customHeight="1" x14ac:dyDescent="0.25">
      <c r="A2991" s="74">
        <v>2977</v>
      </c>
      <c r="B2991" s="74" t="s">
        <v>7247</v>
      </c>
      <c r="C2991" s="43">
        <v>3</v>
      </c>
      <c r="D2991" s="529"/>
      <c r="E2991" s="60"/>
      <c r="F2991" s="43" t="s">
        <v>7248</v>
      </c>
      <c r="G2991" s="87">
        <v>43025</v>
      </c>
      <c r="H2991" s="55">
        <v>43025</v>
      </c>
      <c r="I2991" s="137">
        <f>+J2991*0.930835</f>
        <v>30693.120581249997</v>
      </c>
      <c r="J2991" s="381">
        <v>32973.75</v>
      </c>
      <c r="K2991" s="98"/>
      <c r="L2991" s="43" t="s">
        <v>727</v>
      </c>
      <c r="M2991" s="59">
        <v>43025</v>
      </c>
      <c r="N2991" s="44">
        <v>43066</v>
      </c>
      <c r="O2991" s="313" t="s">
        <v>7249</v>
      </c>
      <c r="P2991" s="49"/>
      <c r="Q2991" s="49"/>
      <c r="R2991" s="49"/>
      <c r="S2991" s="43"/>
      <c r="T2991" s="43"/>
      <c r="U2991" s="66" t="s">
        <v>1</v>
      </c>
    </row>
    <row r="2992" spans="1:21" ht="30" hidden="1" customHeight="1" x14ac:dyDescent="0.25">
      <c r="A2992" s="74">
        <v>2978</v>
      </c>
      <c r="B2992" s="74" t="s">
        <v>7247</v>
      </c>
      <c r="C2992" s="43">
        <v>4</v>
      </c>
      <c r="D2992" s="529"/>
      <c r="E2992" s="60"/>
      <c r="F2992" s="43" t="s">
        <v>7250</v>
      </c>
      <c r="G2992" s="87">
        <v>43026</v>
      </c>
      <c r="H2992" s="55">
        <v>43026</v>
      </c>
      <c r="I2992" s="137">
        <f>+J2992*0.930835</f>
        <v>24744.470580149999</v>
      </c>
      <c r="J2992" s="381">
        <v>26583.09</v>
      </c>
      <c r="K2992" s="98"/>
      <c r="L2992" s="43" t="s">
        <v>727</v>
      </c>
      <c r="M2992" s="59">
        <v>43026</v>
      </c>
      <c r="N2992" s="44">
        <v>43066</v>
      </c>
      <c r="O2992" s="749" t="s">
        <v>7251</v>
      </c>
      <c r="P2992" s="49"/>
      <c r="Q2992" s="49"/>
      <c r="R2992" s="49"/>
      <c r="S2992" s="43"/>
      <c r="T2992" s="43"/>
      <c r="U2992" s="66" t="s">
        <v>1</v>
      </c>
    </row>
    <row r="2993" spans="1:21" ht="30" hidden="1" customHeight="1" x14ac:dyDescent="0.25">
      <c r="A2993" s="74">
        <v>2979</v>
      </c>
      <c r="B2993" s="74" t="s">
        <v>6156</v>
      </c>
      <c r="C2993" s="43">
        <v>90917340</v>
      </c>
      <c r="D2993" s="529"/>
      <c r="E2993" s="60"/>
      <c r="F2993" s="43" t="s">
        <v>7253</v>
      </c>
      <c r="G2993" s="87">
        <v>42979</v>
      </c>
      <c r="H2993" s="55">
        <v>42997</v>
      </c>
      <c r="I2993" s="68">
        <v>136</v>
      </c>
      <c r="J2993" s="204">
        <v>163.19999999999999</v>
      </c>
      <c r="K2993" s="98"/>
      <c r="L2993" s="43" t="s">
        <v>5323</v>
      </c>
      <c r="M2993" s="59">
        <v>43005</v>
      </c>
      <c r="N2993" s="44">
        <v>43007</v>
      </c>
      <c r="O2993" s="313" t="s">
        <v>7257</v>
      </c>
      <c r="P2993" s="49"/>
      <c r="Q2993" s="49"/>
      <c r="R2993" s="49"/>
      <c r="S2993" s="43"/>
      <c r="T2993" s="43"/>
    </row>
    <row r="2994" spans="1:21" ht="15" hidden="1" customHeight="1" x14ac:dyDescent="0.25">
      <c r="A2994" s="74">
        <v>2980</v>
      </c>
      <c r="B2994" s="74" t="s">
        <v>7254</v>
      </c>
      <c r="C2994" s="43" t="s">
        <v>7255</v>
      </c>
      <c r="D2994" s="529"/>
      <c r="E2994" s="60"/>
      <c r="F2994" s="43" t="s">
        <v>7256</v>
      </c>
      <c r="G2994" s="87">
        <v>43025</v>
      </c>
      <c r="H2994" s="55">
        <v>43025</v>
      </c>
      <c r="I2994" s="68">
        <v>600</v>
      </c>
      <c r="J2994" s="204">
        <v>720</v>
      </c>
      <c r="K2994" s="98"/>
      <c r="L2994" s="43" t="s">
        <v>47</v>
      </c>
      <c r="M2994" s="59">
        <v>43025</v>
      </c>
      <c r="N2994" s="44">
        <v>43069</v>
      </c>
      <c r="O2994" s="313" t="s">
        <v>7258</v>
      </c>
      <c r="P2994" s="49"/>
      <c r="Q2994" s="49"/>
      <c r="R2994" s="49"/>
      <c r="S2994" s="43"/>
      <c r="T2994" s="43" t="s">
        <v>1</v>
      </c>
    </row>
    <row r="2995" spans="1:21" ht="30" hidden="1" customHeight="1" x14ac:dyDescent="0.25">
      <c r="A2995" s="74">
        <v>2981</v>
      </c>
      <c r="B2995" s="74" t="s">
        <v>6156</v>
      </c>
      <c r="C2995" s="43">
        <v>90930721</v>
      </c>
      <c r="D2995" s="529"/>
      <c r="E2995" s="60"/>
      <c r="F2995" s="43" t="s">
        <v>7253</v>
      </c>
      <c r="G2995" s="87">
        <v>43028</v>
      </c>
      <c r="H2995" s="55">
        <v>43028</v>
      </c>
      <c r="I2995" s="68">
        <v>136</v>
      </c>
      <c r="J2995" s="204">
        <v>163.19999999999999</v>
      </c>
      <c r="K2995" s="98"/>
      <c r="L2995" s="43" t="s">
        <v>5323</v>
      </c>
      <c r="M2995" s="59">
        <v>43036</v>
      </c>
      <c r="N2995" s="44">
        <v>43041</v>
      </c>
      <c r="O2995" s="313" t="s">
        <v>7259</v>
      </c>
      <c r="P2995" s="49"/>
      <c r="Q2995" s="49"/>
      <c r="R2995" s="49"/>
      <c r="S2995" s="43"/>
      <c r="T2995" s="43"/>
    </row>
    <row r="2996" spans="1:21" ht="15" hidden="1" customHeight="1" x14ac:dyDescent="0.25">
      <c r="A2996" s="74">
        <v>2982</v>
      </c>
      <c r="B2996" s="74" t="s">
        <v>7118</v>
      </c>
      <c r="C2996" s="43">
        <v>6242</v>
      </c>
      <c r="D2996" s="529"/>
      <c r="E2996" s="60"/>
      <c r="F2996" s="43" t="s">
        <v>7121</v>
      </c>
      <c r="G2996" s="87">
        <v>43028</v>
      </c>
      <c r="H2996" s="55">
        <v>43028</v>
      </c>
      <c r="I2996" s="68">
        <v>3166.2</v>
      </c>
      <c r="J2996" s="204">
        <v>3799.3</v>
      </c>
      <c r="K2996" s="98"/>
      <c r="L2996" s="43" t="s">
        <v>47</v>
      </c>
      <c r="M2996" s="59">
        <v>43059</v>
      </c>
      <c r="N2996" s="44">
        <v>43069</v>
      </c>
      <c r="O2996" s="313" t="s">
        <v>7260</v>
      </c>
      <c r="P2996" s="49"/>
      <c r="Q2996" s="49"/>
      <c r="R2996" s="49"/>
      <c r="S2996" s="43"/>
      <c r="T2996" s="43" t="s">
        <v>1</v>
      </c>
    </row>
    <row r="2997" spans="1:21" ht="30" hidden="1" customHeight="1" x14ac:dyDescent="0.25">
      <c r="A2997" s="74">
        <v>2983</v>
      </c>
      <c r="B2997" s="74" t="s">
        <v>7247</v>
      </c>
      <c r="C2997" s="43">
        <v>5</v>
      </c>
      <c r="D2997" s="529"/>
      <c r="E2997" s="60"/>
      <c r="F2997" s="43" t="s">
        <v>7263</v>
      </c>
      <c r="G2997" s="87">
        <v>43028</v>
      </c>
      <c r="H2997" s="55">
        <v>43028</v>
      </c>
      <c r="I2997" s="137">
        <f>+J2997*0.930835</f>
        <v>22768.875684499999</v>
      </c>
      <c r="J2997" s="381">
        <v>24460.7</v>
      </c>
      <c r="K2997" s="98"/>
      <c r="L2997" s="43" t="s">
        <v>727</v>
      </c>
      <c r="M2997" s="59">
        <v>43028</v>
      </c>
      <c r="N2997" s="44">
        <v>43066</v>
      </c>
      <c r="O2997" s="313" t="s">
        <v>7261</v>
      </c>
      <c r="P2997" s="49"/>
      <c r="Q2997" s="49"/>
      <c r="R2997" s="49"/>
      <c r="S2997" s="43"/>
      <c r="T2997" s="43"/>
      <c r="U2997" s="66" t="s">
        <v>1</v>
      </c>
    </row>
    <row r="2998" spans="1:21" ht="15" hidden="1" customHeight="1" x14ac:dyDescent="0.25">
      <c r="A2998" s="74">
        <v>2984</v>
      </c>
      <c r="B2998" s="74" t="s">
        <v>7247</v>
      </c>
      <c r="C2998" s="43">
        <v>6</v>
      </c>
      <c r="D2998" s="529"/>
      <c r="E2998" s="60"/>
      <c r="F2998" s="43" t="s">
        <v>7262</v>
      </c>
      <c r="G2998" s="87">
        <v>43028</v>
      </c>
      <c r="H2998" s="55">
        <v>43028</v>
      </c>
      <c r="I2998" s="137">
        <f>+J2998*0.930835</f>
        <v>31256.471231599997</v>
      </c>
      <c r="J2998" s="381">
        <v>33578.959999999999</v>
      </c>
      <c r="K2998" s="98"/>
      <c r="L2998" s="43" t="s">
        <v>727</v>
      </c>
      <c r="M2998" s="59">
        <v>43028</v>
      </c>
      <c r="N2998" s="44">
        <v>43066</v>
      </c>
      <c r="O2998" s="313" t="s">
        <v>7264</v>
      </c>
      <c r="P2998" s="49"/>
      <c r="Q2998" s="49"/>
      <c r="R2998" s="49"/>
      <c r="S2998" s="43"/>
      <c r="T2998" s="43"/>
      <c r="U2998" s="66" t="s">
        <v>1</v>
      </c>
    </row>
    <row r="2999" spans="1:21" ht="30" hidden="1" customHeight="1" x14ac:dyDescent="0.25">
      <c r="A2999" s="74">
        <v>2985</v>
      </c>
      <c r="B2999" s="74" t="s">
        <v>7247</v>
      </c>
      <c r="C2999" s="43">
        <v>7</v>
      </c>
      <c r="D2999" s="529"/>
      <c r="E2999" s="60"/>
      <c r="F2999" s="43" t="s">
        <v>7265</v>
      </c>
      <c r="G2999" s="87">
        <v>43028</v>
      </c>
      <c r="H2999" s="55">
        <v>43028</v>
      </c>
      <c r="I2999" s="137">
        <f>+J2999*0.930835</f>
        <v>47856.461353999999</v>
      </c>
      <c r="J2999" s="381">
        <v>51412.4</v>
      </c>
      <c r="K2999" s="98"/>
      <c r="L2999" s="43" t="s">
        <v>727</v>
      </c>
      <c r="M2999" s="59">
        <v>43028</v>
      </c>
      <c r="N2999" s="44">
        <v>43068</v>
      </c>
      <c r="O2999" s="313" t="s">
        <v>7266</v>
      </c>
      <c r="P2999" s="49"/>
      <c r="Q2999" s="49"/>
      <c r="R2999" s="49"/>
      <c r="S2999" s="43"/>
      <c r="T2999" s="43"/>
      <c r="U2999" s="66" t="s">
        <v>1</v>
      </c>
    </row>
    <row r="3000" spans="1:21" ht="15" hidden="1" customHeight="1" x14ac:dyDescent="0.25">
      <c r="A3000" s="74">
        <v>2986</v>
      </c>
      <c r="B3000" s="74" t="s">
        <v>7267</v>
      </c>
      <c r="C3000" s="43">
        <v>6240</v>
      </c>
      <c r="D3000" s="529" t="s">
        <v>7268</v>
      </c>
      <c r="E3000" s="60"/>
      <c r="F3000" s="43" t="s">
        <v>7269</v>
      </c>
      <c r="G3000" s="87">
        <v>43054</v>
      </c>
      <c r="H3000" s="55">
        <v>43054</v>
      </c>
      <c r="I3000" s="68">
        <v>330.24</v>
      </c>
      <c r="J3000" s="204">
        <v>404.09</v>
      </c>
      <c r="K3000" s="98"/>
      <c r="L3000" s="43" t="s">
        <v>727</v>
      </c>
      <c r="M3000" s="59" t="s">
        <v>7112</v>
      </c>
      <c r="N3000" s="44">
        <v>43031</v>
      </c>
      <c r="O3000" s="313" t="s">
        <v>7441</v>
      </c>
      <c r="P3000" s="49"/>
      <c r="Q3000" s="49"/>
      <c r="R3000" s="49"/>
      <c r="S3000" s="43"/>
      <c r="T3000" s="43"/>
    </row>
    <row r="3001" spans="1:21" ht="15" hidden="1" customHeight="1" x14ac:dyDescent="0.25">
      <c r="A3001" s="74">
        <v>2987</v>
      </c>
      <c r="B3001" s="74" t="s">
        <v>84</v>
      </c>
      <c r="C3001" s="43">
        <v>155395</v>
      </c>
      <c r="D3001" s="529"/>
      <c r="E3001" s="60"/>
      <c r="F3001" s="43" t="s">
        <v>7270</v>
      </c>
      <c r="G3001" s="87">
        <v>43032</v>
      </c>
      <c r="H3001" s="55">
        <v>43032</v>
      </c>
      <c r="I3001" s="137">
        <f>1.18*J3001</f>
        <v>41.3</v>
      </c>
      <c r="J3001" s="208">
        <v>35</v>
      </c>
      <c r="K3001" s="98"/>
      <c r="L3001" s="43" t="s">
        <v>28</v>
      </c>
      <c r="M3001" s="59">
        <v>43063</v>
      </c>
      <c r="N3001" s="44">
        <v>43069</v>
      </c>
      <c r="O3001" s="313" t="s">
        <v>7271</v>
      </c>
      <c r="P3001" s="49"/>
      <c r="Q3001" s="49"/>
      <c r="R3001" s="49"/>
      <c r="S3001" s="43"/>
      <c r="T3001" s="43" t="s">
        <v>1</v>
      </c>
    </row>
    <row r="3002" spans="1:21" ht="30" hidden="1" customHeight="1" x14ac:dyDescent="0.25">
      <c r="A3002" s="74">
        <v>2988</v>
      </c>
      <c r="B3002" s="74" t="s">
        <v>69</v>
      </c>
      <c r="C3002" s="43" t="s">
        <v>7272</v>
      </c>
      <c r="D3002" s="529"/>
      <c r="E3002" s="60"/>
      <c r="F3002" s="43" t="s">
        <v>7273</v>
      </c>
      <c r="G3002" s="87">
        <v>43026</v>
      </c>
      <c r="H3002" s="55">
        <v>43026</v>
      </c>
      <c r="I3002" s="68">
        <v>36</v>
      </c>
      <c r="J3002" s="204">
        <v>43.2</v>
      </c>
      <c r="K3002" s="98"/>
      <c r="L3002" s="43" t="s">
        <v>727</v>
      </c>
      <c r="M3002" s="59">
        <v>43026</v>
      </c>
      <c r="N3002" s="44">
        <v>43034</v>
      </c>
      <c r="O3002" s="313" t="s">
        <v>7274</v>
      </c>
      <c r="P3002" s="49"/>
      <c r="Q3002" s="49"/>
      <c r="R3002" s="49"/>
      <c r="S3002" s="43"/>
      <c r="T3002" s="43"/>
    </row>
    <row r="3003" spans="1:21" ht="30" hidden="1" customHeight="1" x14ac:dyDescent="0.25">
      <c r="A3003" s="74">
        <v>2989</v>
      </c>
      <c r="B3003" s="74" t="s">
        <v>36</v>
      </c>
      <c r="C3003" s="43">
        <v>55609931</v>
      </c>
      <c r="D3003" s="529"/>
      <c r="E3003" s="60"/>
      <c r="F3003" s="43" t="s">
        <v>7276</v>
      </c>
      <c r="G3003" s="87">
        <v>43008</v>
      </c>
      <c r="H3003" s="55">
        <v>43008</v>
      </c>
      <c r="I3003" s="68">
        <v>1367.87</v>
      </c>
      <c r="J3003" s="204">
        <v>1634.74</v>
      </c>
      <c r="K3003" s="98"/>
      <c r="L3003" s="43" t="s">
        <v>5323</v>
      </c>
      <c r="M3003" s="59">
        <v>43038</v>
      </c>
      <c r="N3003" s="44">
        <v>43038</v>
      </c>
      <c r="O3003" s="313" t="s">
        <v>7277</v>
      </c>
      <c r="P3003" s="49"/>
      <c r="Q3003" s="49"/>
      <c r="R3003" s="49"/>
      <c r="S3003" s="43"/>
      <c r="T3003" s="43"/>
    </row>
    <row r="3004" spans="1:21" ht="15" hidden="1" customHeight="1" x14ac:dyDescent="0.25">
      <c r="A3004" s="378">
        <v>2990</v>
      </c>
      <c r="B3004" s="118" t="s">
        <v>98</v>
      </c>
      <c r="C3004" s="20" t="s">
        <v>7492</v>
      </c>
      <c r="D3004" s="601"/>
      <c r="E3004" s="325">
        <v>344</v>
      </c>
      <c r="F3004" s="46" t="s">
        <v>7278</v>
      </c>
      <c r="G3004" s="478">
        <v>43027</v>
      </c>
      <c r="H3004" s="326">
        <v>43027</v>
      </c>
      <c r="I3004" s="388">
        <v>-138.72999999999999</v>
      </c>
      <c r="J3004" s="443">
        <v>-166.48</v>
      </c>
      <c r="K3004" s="613"/>
      <c r="L3004" s="46" t="s">
        <v>28</v>
      </c>
      <c r="M3004" s="409">
        <v>43042</v>
      </c>
      <c r="N3004" s="132"/>
      <c r="O3004" s="327" t="s">
        <v>7279</v>
      </c>
      <c r="P3004" s="131"/>
      <c r="Q3004" s="131"/>
      <c r="R3004" s="131"/>
      <c r="S3004" s="46"/>
      <c r="T3004" s="46"/>
    </row>
    <row r="3005" spans="1:21" ht="15" hidden="1" customHeight="1" x14ac:dyDescent="0.25">
      <c r="A3005" s="74">
        <v>2991</v>
      </c>
      <c r="B3005" s="74" t="s">
        <v>5950</v>
      </c>
      <c r="C3005" s="43" t="s">
        <v>7280</v>
      </c>
      <c r="D3005" s="529"/>
      <c r="E3005" s="60"/>
      <c r="F3005" s="43" t="s">
        <v>7422</v>
      </c>
      <c r="G3005" s="87">
        <v>43029</v>
      </c>
      <c r="H3005" s="55">
        <v>43029</v>
      </c>
      <c r="I3005" s="68">
        <v>5750</v>
      </c>
      <c r="J3005" s="204">
        <v>5750</v>
      </c>
      <c r="K3005" s="98"/>
      <c r="L3005" s="43" t="s">
        <v>47</v>
      </c>
      <c r="M3005" s="59">
        <v>43069</v>
      </c>
      <c r="N3005" s="44">
        <v>43089</v>
      </c>
      <c r="O3005" s="313" t="s">
        <v>7281</v>
      </c>
      <c r="P3005" s="49"/>
      <c r="Q3005" s="49"/>
      <c r="R3005" s="49"/>
      <c r="S3005" s="43"/>
      <c r="T3005" s="43" t="s">
        <v>1</v>
      </c>
    </row>
    <row r="3006" spans="1:21" ht="15" hidden="1" customHeight="1" x14ac:dyDescent="0.25">
      <c r="A3006" s="74">
        <v>2992</v>
      </c>
      <c r="B3006" s="74" t="s">
        <v>5950</v>
      </c>
      <c r="C3006" s="43" t="s">
        <v>7282</v>
      </c>
      <c r="D3006" s="529"/>
      <c r="E3006" s="60"/>
      <c r="F3006" s="43" t="s">
        <v>7283</v>
      </c>
      <c r="G3006" s="87">
        <v>43029</v>
      </c>
      <c r="H3006" s="55">
        <v>43029</v>
      </c>
      <c r="I3006" s="68">
        <v>125</v>
      </c>
      <c r="J3006" s="204">
        <v>125</v>
      </c>
      <c r="K3006" s="98"/>
      <c r="L3006" s="43" t="s">
        <v>47</v>
      </c>
      <c r="M3006" s="59">
        <v>43069</v>
      </c>
      <c r="N3006" s="44">
        <v>43089</v>
      </c>
      <c r="O3006" s="313" t="s">
        <v>7284</v>
      </c>
      <c r="P3006" s="49"/>
      <c r="Q3006" s="49"/>
      <c r="R3006" s="49"/>
      <c r="S3006" s="43"/>
      <c r="T3006" s="43" t="s">
        <v>1</v>
      </c>
    </row>
    <row r="3007" spans="1:21" ht="15" customHeight="1" x14ac:dyDescent="0.25">
      <c r="A3007" s="118">
        <v>2993</v>
      </c>
      <c r="B3007" s="118"/>
      <c r="C3007" s="20"/>
      <c r="D3007" s="560"/>
      <c r="E3007" s="61"/>
      <c r="F3007" s="20"/>
      <c r="G3007" s="480">
        <v>43029</v>
      </c>
      <c r="H3007" s="54">
        <v>43029</v>
      </c>
      <c r="I3007" s="371">
        <v>125</v>
      </c>
      <c r="J3007" s="209">
        <v>125</v>
      </c>
      <c r="K3007" s="577"/>
      <c r="L3007" s="20" t="s">
        <v>47</v>
      </c>
      <c r="M3007" s="410">
        <v>43100</v>
      </c>
      <c r="N3007" s="23"/>
      <c r="O3007" s="314"/>
      <c r="P3007" s="84"/>
      <c r="Q3007" s="84"/>
      <c r="R3007" s="84"/>
      <c r="S3007" s="20"/>
      <c r="T3007" s="20" t="s">
        <v>1</v>
      </c>
    </row>
    <row r="3008" spans="1:21" ht="45" hidden="1" customHeight="1" x14ac:dyDescent="0.25">
      <c r="A3008" s="74">
        <v>2994</v>
      </c>
      <c r="B3008" s="74" t="s">
        <v>84</v>
      </c>
      <c r="C3008" s="43">
        <v>155428</v>
      </c>
      <c r="D3008" s="529"/>
      <c r="E3008" s="60"/>
      <c r="F3008" s="43" t="s">
        <v>7286</v>
      </c>
      <c r="G3008" s="87">
        <v>43033</v>
      </c>
      <c r="H3008" s="55">
        <v>43033</v>
      </c>
      <c r="I3008" s="137">
        <f>1.18*J3008</f>
        <v>324.5</v>
      </c>
      <c r="J3008" s="208">
        <v>275</v>
      </c>
      <c r="K3008" s="98"/>
      <c r="L3008" s="43" t="s">
        <v>28</v>
      </c>
      <c r="M3008" s="59">
        <v>43064</v>
      </c>
      <c r="N3008" s="44">
        <v>43069</v>
      </c>
      <c r="O3008" s="313" t="s">
        <v>7287</v>
      </c>
      <c r="P3008" s="49"/>
      <c r="Q3008" s="49"/>
      <c r="R3008" s="49"/>
      <c r="S3008" s="43"/>
      <c r="T3008" s="43" t="s">
        <v>1</v>
      </c>
    </row>
    <row r="3009" spans="1:21" ht="30" hidden="1" customHeight="1" x14ac:dyDescent="0.25">
      <c r="A3009" s="74">
        <v>2995</v>
      </c>
      <c r="B3009" s="74" t="s">
        <v>7288</v>
      </c>
      <c r="C3009" s="43" t="s">
        <v>7289</v>
      </c>
      <c r="D3009" s="529"/>
      <c r="E3009" s="60"/>
      <c r="F3009" s="43" t="s">
        <v>7290</v>
      </c>
      <c r="G3009" s="87">
        <v>43034</v>
      </c>
      <c r="H3009" s="55">
        <v>43034</v>
      </c>
      <c r="I3009" s="68">
        <v>1000</v>
      </c>
      <c r="J3009" s="204">
        <v>1000</v>
      </c>
      <c r="K3009" s="98"/>
      <c r="L3009" s="43" t="s">
        <v>47</v>
      </c>
      <c r="M3009" s="59" t="s">
        <v>7112</v>
      </c>
      <c r="N3009" s="44">
        <v>43059</v>
      </c>
      <c r="O3009" s="313" t="s">
        <v>7291</v>
      </c>
      <c r="P3009" s="49"/>
      <c r="Q3009" s="49"/>
      <c r="R3009" s="49"/>
      <c r="S3009" s="43"/>
      <c r="T3009" s="43" t="s">
        <v>1</v>
      </c>
    </row>
    <row r="3010" spans="1:21" ht="30" customHeight="1" x14ac:dyDescent="0.25">
      <c r="A3010" s="378">
        <v>2996</v>
      </c>
      <c r="B3010" s="74"/>
      <c r="C3010" s="46"/>
      <c r="D3010" s="560"/>
      <c r="E3010" s="325" t="s">
        <v>7292</v>
      </c>
      <c r="F3010" s="46"/>
      <c r="G3010" s="478">
        <v>43032</v>
      </c>
      <c r="H3010" s="326">
        <v>43032</v>
      </c>
      <c r="I3010" s="388">
        <v>-2069.5500000000002</v>
      </c>
      <c r="J3010" s="443">
        <v>-2403.0100000000002</v>
      </c>
      <c r="K3010" s="613"/>
      <c r="L3010" s="46" t="s">
        <v>5323</v>
      </c>
      <c r="M3010" s="409">
        <v>43044</v>
      </c>
      <c r="N3010" s="132"/>
      <c r="O3010" s="327"/>
      <c r="P3010" s="131"/>
      <c r="Q3010" s="131"/>
      <c r="R3010" s="131"/>
      <c r="S3010" s="46"/>
      <c r="T3010" s="46"/>
    </row>
    <row r="3011" spans="1:21" ht="60" hidden="1" x14ac:dyDescent="0.25">
      <c r="A3011" s="74">
        <v>2997</v>
      </c>
      <c r="B3011" s="74" t="s">
        <v>1501</v>
      </c>
      <c r="C3011" s="43" t="s">
        <v>7293</v>
      </c>
      <c r="D3011" s="529"/>
      <c r="E3011" s="60"/>
      <c r="F3011" s="43" t="s">
        <v>7514</v>
      </c>
      <c r="G3011" s="87">
        <v>43040</v>
      </c>
      <c r="H3011" s="55">
        <v>43040</v>
      </c>
      <c r="I3011" s="68">
        <v>437.23</v>
      </c>
      <c r="J3011" s="204">
        <v>507.68</v>
      </c>
      <c r="K3011" s="98"/>
      <c r="L3011" s="43" t="s">
        <v>2866</v>
      </c>
      <c r="M3011" s="59">
        <v>43049</v>
      </c>
      <c r="N3011" s="44"/>
      <c r="O3011" s="313"/>
      <c r="P3011" s="49"/>
      <c r="Q3011" s="49"/>
      <c r="R3011" s="49"/>
      <c r="S3011" s="43"/>
      <c r="T3011" s="43"/>
    </row>
    <row r="3012" spans="1:21" ht="30" hidden="1" customHeight="1" x14ac:dyDescent="0.25">
      <c r="A3012" s="74">
        <v>2998</v>
      </c>
      <c r="B3012" s="74" t="s">
        <v>5584</v>
      </c>
      <c r="C3012" s="43" t="s">
        <v>7294</v>
      </c>
      <c r="D3012" s="529"/>
      <c r="E3012" s="60"/>
      <c r="F3012" s="733" t="s">
        <v>7295</v>
      </c>
      <c r="G3012" s="87">
        <v>43039</v>
      </c>
      <c r="H3012" s="55">
        <v>43039</v>
      </c>
      <c r="I3012" s="68">
        <v>18745</v>
      </c>
      <c r="J3012" s="204">
        <v>18745</v>
      </c>
      <c r="K3012" s="98"/>
      <c r="L3012" s="43" t="s">
        <v>28</v>
      </c>
      <c r="M3012" s="59">
        <v>43039</v>
      </c>
      <c r="N3012" s="44">
        <v>43074</v>
      </c>
      <c r="O3012" s="313" t="s">
        <v>7296</v>
      </c>
      <c r="P3012" s="49"/>
      <c r="Q3012" s="49"/>
      <c r="R3012" s="49"/>
      <c r="S3012" s="43"/>
      <c r="T3012" s="43"/>
      <c r="U3012" s="66" t="s">
        <v>1</v>
      </c>
    </row>
    <row r="3013" spans="1:21" ht="30" hidden="1" customHeight="1" x14ac:dyDescent="0.25">
      <c r="A3013" s="74">
        <v>2999</v>
      </c>
      <c r="B3013" s="74" t="s">
        <v>7297</v>
      </c>
      <c r="C3013" s="43" t="s">
        <v>7482</v>
      </c>
      <c r="D3013" s="529" t="s">
        <v>7299</v>
      </c>
      <c r="E3013" s="60"/>
      <c r="F3013" s="43" t="s">
        <v>7298</v>
      </c>
      <c r="G3013" s="87">
        <v>43069</v>
      </c>
      <c r="H3013" s="55">
        <v>43069</v>
      </c>
      <c r="I3013" s="68">
        <v>337</v>
      </c>
      <c r="J3013" s="204">
        <v>337</v>
      </c>
      <c r="K3013" s="98"/>
      <c r="L3013" s="43" t="s">
        <v>28</v>
      </c>
      <c r="M3013" s="59">
        <v>43034</v>
      </c>
      <c r="N3013" s="44">
        <v>43052</v>
      </c>
      <c r="O3013" s="749" t="s">
        <v>7483</v>
      </c>
      <c r="P3013" s="49"/>
      <c r="Q3013" s="49"/>
      <c r="R3013" s="49">
        <v>337</v>
      </c>
      <c r="S3013" s="43"/>
      <c r="T3013" s="43"/>
      <c r="U3013" s="688" t="s">
        <v>1</v>
      </c>
    </row>
    <row r="3014" spans="1:21" ht="30" hidden="1" customHeight="1" x14ac:dyDescent="0.25">
      <c r="A3014" s="74">
        <v>3000</v>
      </c>
      <c r="B3014" s="74" t="s">
        <v>6333</v>
      </c>
      <c r="C3014" s="43" t="s">
        <v>7300</v>
      </c>
      <c r="D3014" s="529"/>
      <c r="E3014" s="60"/>
      <c r="F3014" s="43" t="s">
        <v>7301</v>
      </c>
      <c r="G3014" s="87">
        <v>43009</v>
      </c>
      <c r="H3014" s="55">
        <v>43034</v>
      </c>
      <c r="I3014" s="137">
        <f t="shared" ref="I3014:I3019" si="15">0.910771*J3014</f>
        <v>8843.1765630499995</v>
      </c>
      <c r="J3014" s="381">
        <v>9709.5499999999993</v>
      </c>
      <c r="K3014" s="98"/>
      <c r="L3014" s="43" t="s">
        <v>28</v>
      </c>
      <c r="M3014" s="59">
        <v>43095</v>
      </c>
      <c r="N3014" s="44">
        <v>43068</v>
      </c>
      <c r="O3014" s="313" t="s">
        <v>7304</v>
      </c>
      <c r="P3014" s="49"/>
      <c r="Q3014" s="49"/>
      <c r="R3014" s="49"/>
      <c r="S3014" s="43"/>
      <c r="T3014" s="43"/>
      <c r="U3014" s="66" t="s">
        <v>1</v>
      </c>
    </row>
    <row r="3015" spans="1:21" ht="30" hidden="1" customHeight="1" x14ac:dyDescent="0.25">
      <c r="A3015" s="74">
        <v>3001</v>
      </c>
      <c r="B3015" s="74" t="s">
        <v>6333</v>
      </c>
      <c r="C3015" s="43" t="s">
        <v>7302</v>
      </c>
      <c r="D3015" s="529"/>
      <c r="E3015" s="60"/>
      <c r="F3015" s="43" t="s">
        <v>7303</v>
      </c>
      <c r="G3015" s="87">
        <v>43034</v>
      </c>
      <c r="H3015" s="55">
        <v>43034</v>
      </c>
      <c r="I3015" s="137">
        <f t="shared" si="15"/>
        <v>24448.782262549998</v>
      </c>
      <c r="J3015" s="381">
        <v>26844.05</v>
      </c>
      <c r="K3015" s="98"/>
      <c r="L3015" s="43" t="s">
        <v>28</v>
      </c>
      <c r="M3015" s="59">
        <v>43095</v>
      </c>
      <c r="N3015" s="44">
        <v>43068</v>
      </c>
      <c r="O3015" s="313" t="s">
        <v>7305</v>
      </c>
      <c r="P3015" s="49"/>
      <c r="Q3015" s="49"/>
      <c r="R3015" s="49"/>
      <c r="S3015" s="43"/>
      <c r="T3015" s="43"/>
      <c r="U3015" s="66" t="s">
        <v>1</v>
      </c>
    </row>
    <row r="3016" spans="1:21" ht="30" customHeight="1" x14ac:dyDescent="0.25">
      <c r="A3016" s="118">
        <v>3002</v>
      </c>
      <c r="B3016" s="118"/>
      <c r="C3016" s="20"/>
      <c r="D3016" s="560"/>
      <c r="E3016" s="61"/>
      <c r="F3016" s="65"/>
      <c r="G3016" s="480">
        <v>43034</v>
      </c>
      <c r="H3016" s="54">
        <v>43034</v>
      </c>
      <c r="I3016" s="636">
        <f t="shared" si="15"/>
        <v>31211.211399</v>
      </c>
      <c r="J3016" s="637">
        <v>34269</v>
      </c>
      <c r="K3016" s="577"/>
      <c r="L3016" s="20" t="s">
        <v>28</v>
      </c>
      <c r="M3016" s="410">
        <v>43095</v>
      </c>
      <c r="N3016" s="23"/>
      <c r="O3016" s="314"/>
      <c r="P3016" s="84"/>
      <c r="Q3016" s="84"/>
      <c r="R3016" s="84"/>
      <c r="S3016" s="20"/>
      <c r="T3016" s="20"/>
      <c r="U3016" s="66" t="s">
        <v>1</v>
      </c>
    </row>
    <row r="3017" spans="1:21" ht="30" customHeight="1" x14ac:dyDescent="0.25">
      <c r="A3017" s="118">
        <v>3003</v>
      </c>
      <c r="B3017" s="118"/>
      <c r="C3017" s="20"/>
      <c r="D3017" s="560"/>
      <c r="E3017" s="61"/>
      <c r="F3017" s="20"/>
      <c r="G3017" s="480">
        <v>43034</v>
      </c>
      <c r="H3017" s="54">
        <v>43034</v>
      </c>
      <c r="I3017" s="636">
        <f t="shared" si="15"/>
        <v>520.18685664999998</v>
      </c>
      <c r="J3017" s="637">
        <v>571.15</v>
      </c>
      <c r="K3017" s="577"/>
      <c r="L3017" s="20" t="s">
        <v>28</v>
      </c>
      <c r="M3017" s="410">
        <v>43095</v>
      </c>
      <c r="N3017" s="23"/>
      <c r="O3017" s="314"/>
      <c r="P3017" s="84"/>
      <c r="Q3017" s="84"/>
      <c r="R3017" s="84"/>
      <c r="S3017" s="20"/>
      <c r="T3017" s="20"/>
      <c r="U3017" s="66" t="s">
        <v>1</v>
      </c>
    </row>
    <row r="3018" spans="1:21" ht="30" customHeight="1" x14ac:dyDescent="0.25">
      <c r="A3018" s="118">
        <v>3004</v>
      </c>
      <c r="B3018" s="118"/>
      <c r="C3018" s="20"/>
      <c r="D3018" s="560"/>
      <c r="E3018" s="61"/>
      <c r="F3018" s="65"/>
      <c r="G3018" s="480">
        <v>43034</v>
      </c>
      <c r="H3018" s="54">
        <v>43034</v>
      </c>
      <c r="I3018" s="636">
        <f t="shared" si="15"/>
        <v>7282.6159931000002</v>
      </c>
      <c r="J3018" s="637">
        <v>7996.1</v>
      </c>
      <c r="K3018" s="577"/>
      <c r="L3018" s="20" t="s">
        <v>28</v>
      </c>
      <c r="M3018" s="410">
        <v>43095</v>
      </c>
      <c r="N3018" s="23"/>
      <c r="O3018" s="314"/>
      <c r="P3018" s="84"/>
      <c r="Q3018" s="84"/>
      <c r="R3018" s="84"/>
      <c r="S3018" s="20"/>
      <c r="T3018" s="20"/>
      <c r="U3018" s="66" t="s">
        <v>1</v>
      </c>
    </row>
    <row r="3019" spans="1:21" ht="30" customHeight="1" x14ac:dyDescent="0.25">
      <c r="A3019" s="118">
        <v>3005</v>
      </c>
      <c r="B3019" s="118"/>
      <c r="C3019" s="20"/>
      <c r="D3019" s="560"/>
      <c r="E3019" s="61"/>
      <c r="F3019" s="20"/>
      <c r="G3019" s="480">
        <v>43034</v>
      </c>
      <c r="H3019" s="54">
        <v>43034</v>
      </c>
      <c r="I3019" s="636">
        <f t="shared" si="15"/>
        <v>27569.90340245</v>
      </c>
      <c r="J3019" s="637">
        <v>30270.95</v>
      </c>
      <c r="K3019" s="577"/>
      <c r="L3019" s="20" t="s">
        <v>28</v>
      </c>
      <c r="M3019" s="410">
        <v>43095</v>
      </c>
      <c r="N3019" s="23"/>
      <c r="O3019" s="314"/>
      <c r="P3019" s="84"/>
      <c r="Q3019" s="84"/>
      <c r="R3019" s="84"/>
      <c r="S3019" s="20"/>
      <c r="T3019" s="20"/>
      <c r="U3019" s="66" t="s">
        <v>1</v>
      </c>
    </row>
    <row r="3020" spans="1:21" ht="45" customHeight="1" x14ac:dyDescent="0.25">
      <c r="A3020" s="118">
        <v>3006</v>
      </c>
      <c r="B3020" s="118"/>
      <c r="C3020" s="20"/>
      <c r="D3020" s="560"/>
      <c r="E3020" s="61"/>
      <c r="F3020" s="20"/>
      <c r="G3020" s="480">
        <v>43035</v>
      </c>
      <c r="H3020" s="54">
        <v>43035</v>
      </c>
      <c r="I3020" s="371">
        <v>400</v>
      </c>
      <c r="J3020" s="209">
        <v>480</v>
      </c>
      <c r="K3020" s="577"/>
      <c r="L3020" s="20" t="s">
        <v>47</v>
      </c>
      <c r="M3020" s="410" t="s">
        <v>1241</v>
      </c>
      <c r="N3020" s="23"/>
      <c r="O3020" s="314"/>
      <c r="P3020" s="84"/>
      <c r="Q3020" s="84"/>
      <c r="R3020" s="84"/>
      <c r="S3020" s="20"/>
      <c r="T3020" s="20"/>
      <c r="U3020" s="66" t="s">
        <v>1</v>
      </c>
    </row>
    <row r="3021" spans="1:21" ht="15" customHeight="1" x14ac:dyDescent="0.25">
      <c r="A3021" s="124">
        <v>3007</v>
      </c>
      <c r="B3021" s="124"/>
      <c r="C3021" s="65"/>
      <c r="D3021" s="607" t="s">
        <v>7317</v>
      </c>
      <c r="E3021" s="85"/>
      <c r="F3021" s="65"/>
      <c r="G3021" s="479">
        <v>43038</v>
      </c>
      <c r="H3021" s="86">
        <v>43038</v>
      </c>
      <c r="I3021" s="766">
        <v>493.94</v>
      </c>
      <c r="J3021" s="483">
        <v>592.73</v>
      </c>
      <c r="K3021" s="767"/>
      <c r="L3021" s="65" t="s">
        <v>28</v>
      </c>
      <c r="M3021" s="768">
        <v>43100</v>
      </c>
      <c r="N3021" s="450"/>
      <c r="O3021" s="769"/>
      <c r="P3021" s="119"/>
      <c r="Q3021" s="119"/>
      <c r="R3021" s="119"/>
      <c r="S3021" s="65"/>
      <c r="T3021" s="65" t="s">
        <v>1</v>
      </c>
    </row>
    <row r="3022" spans="1:21" ht="15" hidden="1" customHeight="1" x14ac:dyDescent="0.25">
      <c r="A3022" s="74">
        <v>3008</v>
      </c>
      <c r="B3022" s="74" t="s">
        <v>2337</v>
      </c>
      <c r="C3022" s="43" t="s">
        <v>7312</v>
      </c>
      <c r="D3022" s="529" t="s">
        <v>7313</v>
      </c>
      <c r="E3022" s="60"/>
      <c r="F3022" s="43" t="s">
        <v>7314</v>
      </c>
      <c r="G3022" s="87">
        <v>43034</v>
      </c>
      <c r="H3022" s="55">
        <v>43034</v>
      </c>
      <c r="I3022" s="68">
        <v>176.85</v>
      </c>
      <c r="J3022" s="204">
        <v>218.38</v>
      </c>
      <c r="K3022" s="98"/>
      <c r="L3022" s="43" t="s">
        <v>727</v>
      </c>
      <c r="M3022" s="59">
        <v>43044</v>
      </c>
      <c r="N3022" s="44">
        <v>43066</v>
      </c>
      <c r="O3022" s="313" t="s">
        <v>7315</v>
      </c>
      <c r="P3022" s="49"/>
      <c r="Q3022" s="49"/>
      <c r="R3022" s="49"/>
      <c r="S3022" s="43"/>
      <c r="T3022" s="43"/>
    </row>
    <row r="3023" spans="1:21" ht="15" customHeight="1" x14ac:dyDescent="0.25">
      <c r="A3023" s="118">
        <v>3009</v>
      </c>
      <c r="B3023" s="118"/>
      <c r="C3023" s="20"/>
      <c r="D3023" s="560" t="s">
        <v>7316</v>
      </c>
      <c r="E3023" s="61"/>
      <c r="F3023" s="20"/>
      <c r="G3023" s="480">
        <v>43039</v>
      </c>
      <c r="H3023" s="54">
        <v>43039</v>
      </c>
      <c r="I3023" s="371">
        <v>1433.8</v>
      </c>
      <c r="J3023" s="209">
        <v>1720.56</v>
      </c>
      <c r="K3023" s="577"/>
      <c r="L3023" s="20" t="s">
        <v>28</v>
      </c>
      <c r="M3023" s="410">
        <v>43100</v>
      </c>
      <c r="N3023" s="23"/>
      <c r="O3023" s="314"/>
      <c r="P3023" s="84"/>
      <c r="Q3023" s="84"/>
      <c r="R3023" s="84"/>
      <c r="S3023" s="20"/>
      <c r="T3023" s="20" t="s">
        <v>1</v>
      </c>
    </row>
    <row r="3024" spans="1:21" ht="30" hidden="1" customHeight="1" x14ac:dyDescent="0.25">
      <c r="A3024" s="74">
        <v>3010</v>
      </c>
      <c r="B3024" s="74" t="s">
        <v>7334</v>
      </c>
      <c r="C3024" s="43">
        <v>92017</v>
      </c>
      <c r="D3024" s="529"/>
      <c r="E3024" s="60"/>
      <c r="F3024" s="43" t="s">
        <v>7321</v>
      </c>
      <c r="G3024" s="87">
        <v>43004</v>
      </c>
      <c r="H3024" s="55">
        <v>43004</v>
      </c>
      <c r="I3024" s="68">
        <v>22200</v>
      </c>
      <c r="J3024" s="204">
        <v>22200</v>
      </c>
      <c r="K3024" s="98"/>
      <c r="L3024" s="43" t="s">
        <v>28</v>
      </c>
      <c r="M3024" s="59">
        <v>43039</v>
      </c>
      <c r="N3024" s="44">
        <v>43042</v>
      </c>
      <c r="O3024" s="313" t="s">
        <v>7318</v>
      </c>
      <c r="P3024" s="84"/>
      <c r="Q3024" s="84"/>
      <c r="R3024" s="84"/>
      <c r="S3024" s="20"/>
      <c r="T3024" s="20"/>
      <c r="U3024" s="66" t="s">
        <v>1</v>
      </c>
    </row>
    <row r="3025" spans="1:21" ht="30" hidden="1" customHeight="1" x14ac:dyDescent="0.25">
      <c r="A3025" s="74">
        <v>3011</v>
      </c>
      <c r="B3025" s="74" t="s">
        <v>7319</v>
      </c>
      <c r="C3025" s="43" t="s">
        <v>7320</v>
      </c>
      <c r="D3025" s="529"/>
      <c r="E3025" s="60"/>
      <c r="F3025" s="43" t="s">
        <v>7325</v>
      </c>
      <c r="G3025" s="87">
        <v>42972</v>
      </c>
      <c r="H3025" s="55">
        <v>42972</v>
      </c>
      <c r="I3025" s="137">
        <f t="shared" ref="I3025:I3027" si="16">0.910771*J3025</f>
        <v>21429.530858999999</v>
      </c>
      <c r="J3025" s="381">
        <v>23529</v>
      </c>
      <c r="K3025" s="98"/>
      <c r="L3025" s="43" t="s">
        <v>28</v>
      </c>
      <c r="M3025" s="59">
        <v>43069</v>
      </c>
      <c r="N3025" s="44">
        <v>43056</v>
      </c>
      <c r="O3025" s="313" t="s">
        <v>7322</v>
      </c>
      <c r="P3025" s="49"/>
      <c r="Q3025" s="49"/>
      <c r="R3025" s="49"/>
      <c r="S3025" s="43"/>
      <c r="T3025" s="43"/>
      <c r="U3025" s="66" t="s">
        <v>1</v>
      </c>
    </row>
    <row r="3026" spans="1:21" ht="30" hidden="1" customHeight="1" x14ac:dyDescent="0.25">
      <c r="A3026" s="74">
        <v>3012</v>
      </c>
      <c r="B3026" s="74" t="s">
        <v>7319</v>
      </c>
      <c r="C3026" s="43" t="s">
        <v>7323</v>
      </c>
      <c r="D3026" s="529"/>
      <c r="E3026" s="60"/>
      <c r="F3026" s="43" t="s">
        <v>7326</v>
      </c>
      <c r="G3026" s="87">
        <v>43003</v>
      </c>
      <c r="H3026" s="55">
        <v>43003</v>
      </c>
      <c r="I3026" s="137">
        <f t="shared" si="16"/>
        <v>7453.7498640000003</v>
      </c>
      <c r="J3026" s="381">
        <v>8184</v>
      </c>
      <c r="K3026" s="98"/>
      <c r="L3026" s="43" t="s">
        <v>28</v>
      </c>
      <c r="M3026" s="59">
        <v>43069</v>
      </c>
      <c r="N3026" s="44">
        <v>43066</v>
      </c>
      <c r="O3026" s="313" t="s">
        <v>7324</v>
      </c>
      <c r="P3026" s="49"/>
      <c r="Q3026" s="49"/>
      <c r="R3026" s="49"/>
      <c r="S3026" s="43"/>
      <c r="T3026" s="43"/>
      <c r="U3026" s="66" t="s">
        <v>1</v>
      </c>
    </row>
    <row r="3027" spans="1:21" ht="30" customHeight="1" x14ac:dyDescent="0.25">
      <c r="A3027" s="118">
        <v>3013</v>
      </c>
      <c r="B3027" s="118"/>
      <c r="C3027" s="20"/>
      <c r="D3027" s="560"/>
      <c r="E3027" s="61"/>
      <c r="F3027" s="20"/>
      <c r="G3027" s="480">
        <v>43033</v>
      </c>
      <c r="H3027" s="54">
        <v>43033</v>
      </c>
      <c r="I3027" s="636">
        <f t="shared" si="16"/>
        <v>26088.124523999999</v>
      </c>
      <c r="J3027" s="637">
        <v>28644</v>
      </c>
      <c r="K3027" s="577"/>
      <c r="L3027" s="20" t="s">
        <v>28</v>
      </c>
      <c r="M3027" s="410">
        <v>43069</v>
      </c>
      <c r="N3027" s="23"/>
      <c r="O3027" s="314"/>
      <c r="P3027" s="84"/>
      <c r="Q3027" s="84"/>
      <c r="R3027" s="84"/>
      <c r="S3027" s="20"/>
      <c r="T3027" s="20"/>
      <c r="U3027" s="66" t="s">
        <v>1</v>
      </c>
    </row>
    <row r="3028" spans="1:21" ht="15" hidden="1" customHeight="1" x14ac:dyDescent="0.25">
      <c r="A3028" s="74">
        <v>3014</v>
      </c>
      <c r="B3028" s="74" t="s">
        <v>7118</v>
      </c>
      <c r="C3028" s="43">
        <v>6469</v>
      </c>
      <c r="D3028" s="529"/>
      <c r="E3028" s="60"/>
      <c r="F3028" s="43" t="s">
        <v>7121</v>
      </c>
      <c r="G3028" s="87">
        <v>43039</v>
      </c>
      <c r="H3028" s="55">
        <v>43039</v>
      </c>
      <c r="I3028" s="68">
        <v>504</v>
      </c>
      <c r="J3028" s="204">
        <v>604.79999999999995</v>
      </c>
      <c r="K3028" s="98"/>
      <c r="L3028" s="43" t="s">
        <v>47</v>
      </c>
      <c r="M3028" s="59">
        <v>43069</v>
      </c>
      <c r="N3028" s="44">
        <v>43089</v>
      </c>
      <c r="O3028" s="313" t="s">
        <v>7327</v>
      </c>
      <c r="P3028" s="49"/>
      <c r="Q3028" s="49"/>
      <c r="R3028" s="49"/>
      <c r="S3028" s="43"/>
      <c r="T3028" s="43" t="s">
        <v>1</v>
      </c>
    </row>
    <row r="3029" spans="1:21" ht="15" hidden="1" customHeight="1" x14ac:dyDescent="0.25">
      <c r="A3029" s="74">
        <v>3015</v>
      </c>
      <c r="B3029" s="74" t="s">
        <v>5519</v>
      </c>
      <c r="C3029" s="43">
        <v>1939</v>
      </c>
      <c r="D3029" s="529"/>
      <c r="E3029" s="60"/>
      <c r="F3029" s="43" t="s">
        <v>7461</v>
      </c>
      <c r="G3029" s="87">
        <v>43039</v>
      </c>
      <c r="H3029" s="55">
        <v>43039</v>
      </c>
      <c r="I3029" s="137">
        <f>1.18*J3029</f>
        <v>955.10379999999986</v>
      </c>
      <c r="J3029" s="208">
        <v>809.41</v>
      </c>
      <c r="K3029" s="98"/>
      <c r="L3029" s="43" t="s">
        <v>47</v>
      </c>
      <c r="M3029" s="59">
        <v>43069</v>
      </c>
      <c r="N3029" s="44">
        <v>43089</v>
      </c>
      <c r="O3029" s="313" t="s">
        <v>7503</v>
      </c>
      <c r="P3029" s="49"/>
      <c r="Q3029" s="49"/>
      <c r="R3029" s="49"/>
      <c r="S3029" s="43"/>
      <c r="T3029" s="43" t="s">
        <v>1</v>
      </c>
    </row>
    <row r="3030" spans="1:21" ht="15" hidden="1" customHeight="1" x14ac:dyDescent="0.25">
      <c r="A3030" s="74">
        <v>3016</v>
      </c>
      <c r="B3030" s="74" t="s">
        <v>4204</v>
      </c>
      <c r="C3030" s="43">
        <v>170298</v>
      </c>
      <c r="D3030" s="529"/>
      <c r="E3030" s="60"/>
      <c r="F3030" s="43" t="s">
        <v>7328</v>
      </c>
      <c r="G3030" s="87">
        <v>43035</v>
      </c>
      <c r="H3030" s="55">
        <v>43035</v>
      </c>
      <c r="I3030" s="68">
        <v>510</v>
      </c>
      <c r="J3030" s="204">
        <v>538.04999999999995</v>
      </c>
      <c r="K3030" s="98"/>
      <c r="L3030" s="43" t="s">
        <v>47</v>
      </c>
      <c r="M3030" s="59">
        <v>43035</v>
      </c>
      <c r="N3030" s="44">
        <v>43069</v>
      </c>
      <c r="O3030" s="313" t="s">
        <v>7329</v>
      </c>
      <c r="P3030" s="49"/>
      <c r="Q3030" s="49"/>
      <c r="R3030" s="49"/>
      <c r="S3030" s="43"/>
      <c r="T3030" s="43" t="s">
        <v>1</v>
      </c>
    </row>
    <row r="3031" spans="1:21" ht="15" customHeight="1" x14ac:dyDescent="0.25">
      <c r="A3031" s="118">
        <v>3017</v>
      </c>
      <c r="B3031" s="118"/>
      <c r="C3031" s="20"/>
      <c r="D3031" s="560"/>
      <c r="E3031" s="61"/>
      <c r="F3031" s="20"/>
      <c r="G3031" s="480">
        <v>43031</v>
      </c>
      <c r="H3031" s="54">
        <v>43031</v>
      </c>
      <c r="I3031" s="371">
        <v>100</v>
      </c>
      <c r="J3031" s="209">
        <v>120</v>
      </c>
      <c r="K3031" s="577"/>
      <c r="L3031" s="20" t="s">
        <v>727</v>
      </c>
      <c r="M3031" s="410">
        <v>43054</v>
      </c>
      <c r="N3031" s="23"/>
      <c r="O3031" s="314"/>
      <c r="P3031" s="84"/>
      <c r="Q3031" s="84"/>
      <c r="R3031" s="84"/>
      <c r="S3031" s="20"/>
      <c r="T3031" s="20"/>
    </row>
    <row r="3032" spans="1:21" ht="15" hidden="1" customHeight="1" x14ac:dyDescent="0.25">
      <c r="A3032" s="74">
        <v>3018</v>
      </c>
      <c r="B3032" s="74" t="s">
        <v>448</v>
      </c>
      <c r="C3032" s="43">
        <v>57174105</v>
      </c>
      <c r="D3032" s="529"/>
      <c r="E3032" s="60"/>
      <c r="F3032" s="43" t="s">
        <v>7330</v>
      </c>
      <c r="G3032" s="87">
        <v>43035</v>
      </c>
      <c r="H3032" s="55">
        <v>43035</v>
      </c>
      <c r="I3032" s="68">
        <v>760.15</v>
      </c>
      <c r="J3032" s="204">
        <v>889.11</v>
      </c>
      <c r="K3032" s="98"/>
      <c r="L3032" s="43" t="s">
        <v>5323</v>
      </c>
      <c r="M3032" s="59">
        <v>43045</v>
      </c>
      <c r="N3032" s="44">
        <v>43045</v>
      </c>
      <c r="O3032" s="313" t="s">
        <v>7331</v>
      </c>
      <c r="P3032" s="49"/>
      <c r="Q3032" s="49"/>
      <c r="R3032" s="49"/>
      <c r="S3032" s="43"/>
      <c r="T3032" s="43"/>
    </row>
    <row r="3033" spans="1:21" x14ac:dyDescent="0.25">
      <c r="A3033" s="118">
        <v>3019</v>
      </c>
      <c r="B3033" s="118"/>
      <c r="C3033" s="20"/>
      <c r="D3033" s="560"/>
      <c r="E3033" s="61"/>
      <c r="F3033" s="20"/>
      <c r="G3033" s="480">
        <v>43035</v>
      </c>
      <c r="H3033" s="54">
        <v>43035</v>
      </c>
      <c r="I3033" s="371">
        <v>3513.19</v>
      </c>
      <c r="J3033" s="209">
        <v>3513.19</v>
      </c>
      <c r="K3033" s="577"/>
      <c r="L3033" s="20" t="s">
        <v>727</v>
      </c>
      <c r="M3033" s="410">
        <v>43067</v>
      </c>
      <c r="N3033" s="23"/>
      <c r="O3033" s="314"/>
      <c r="P3033" s="84"/>
      <c r="Q3033" s="84"/>
      <c r="R3033" s="84">
        <v>3513.18</v>
      </c>
      <c r="S3033" s="20"/>
      <c r="T3033" s="20"/>
    </row>
    <row r="3034" spans="1:21" ht="15" customHeight="1" x14ac:dyDescent="0.25">
      <c r="A3034" s="118">
        <v>3020</v>
      </c>
      <c r="B3034" s="118"/>
      <c r="C3034" s="20"/>
      <c r="D3034" s="560"/>
      <c r="E3034" s="61"/>
      <c r="F3034" s="20"/>
      <c r="G3034" s="480">
        <v>43034</v>
      </c>
      <c r="H3034" s="54">
        <v>43034</v>
      </c>
      <c r="I3034" s="371">
        <v>260</v>
      </c>
      <c r="J3034" s="209">
        <v>312</v>
      </c>
      <c r="K3034" s="577"/>
      <c r="L3034" s="20" t="s">
        <v>727</v>
      </c>
      <c r="M3034" s="410">
        <v>43084</v>
      </c>
      <c r="N3034" s="23"/>
      <c r="O3034" s="314"/>
      <c r="P3034" s="84"/>
      <c r="Q3034" s="84"/>
      <c r="R3034" s="84"/>
      <c r="S3034" s="20"/>
      <c r="T3034" s="20" t="s">
        <v>1</v>
      </c>
    </row>
    <row r="3035" spans="1:21" ht="15" customHeight="1" x14ac:dyDescent="0.25">
      <c r="A3035" s="118">
        <v>3021</v>
      </c>
      <c r="B3035" s="118"/>
      <c r="C3035" s="20"/>
      <c r="D3035" s="560"/>
      <c r="E3035" s="61"/>
      <c r="F3035" s="20"/>
      <c r="G3035" s="480">
        <v>43039</v>
      </c>
      <c r="H3035" s="54">
        <v>43039</v>
      </c>
      <c r="I3035" s="371">
        <v>20</v>
      </c>
      <c r="J3035" s="209">
        <v>24</v>
      </c>
      <c r="K3035" s="577"/>
      <c r="L3035" s="20" t="s">
        <v>47</v>
      </c>
      <c r="M3035" s="410">
        <v>43069</v>
      </c>
      <c r="N3035" s="31" t="s">
        <v>7491</v>
      </c>
      <c r="O3035" s="314"/>
      <c r="P3035" s="84"/>
      <c r="Q3035" s="84"/>
      <c r="R3035" s="84"/>
      <c r="S3035" s="20"/>
      <c r="T3035" s="20"/>
    </row>
    <row r="3036" spans="1:21" ht="30" customHeight="1" x14ac:dyDescent="0.25">
      <c r="A3036" s="118">
        <v>3022</v>
      </c>
      <c r="B3036" s="118"/>
      <c r="C3036" s="20"/>
      <c r="D3036" s="560"/>
      <c r="E3036" s="61"/>
      <c r="F3036" s="65"/>
      <c r="G3036" s="480">
        <v>43039</v>
      </c>
      <c r="H3036" s="54">
        <v>43039</v>
      </c>
      <c r="I3036" s="371">
        <v>17094</v>
      </c>
      <c r="J3036" s="209">
        <v>20512.8</v>
      </c>
      <c r="K3036" s="577"/>
      <c r="L3036" s="20" t="s">
        <v>28</v>
      </c>
      <c r="M3036" s="410">
        <v>43100</v>
      </c>
      <c r="N3036" s="23"/>
      <c r="O3036" s="314"/>
      <c r="P3036" s="84"/>
      <c r="Q3036" s="84"/>
      <c r="R3036" s="84"/>
      <c r="S3036" s="20"/>
      <c r="T3036" s="20"/>
      <c r="U3036" s="66" t="s">
        <v>1</v>
      </c>
    </row>
    <row r="3037" spans="1:21" ht="15" hidden="1" customHeight="1" x14ac:dyDescent="0.25">
      <c r="A3037" s="74">
        <v>3023</v>
      </c>
      <c r="B3037" s="74" t="s">
        <v>6973</v>
      </c>
      <c r="C3037" s="43" t="s">
        <v>7347</v>
      </c>
      <c r="D3037" s="529"/>
      <c r="E3037" s="60"/>
      <c r="F3037" s="43" t="s">
        <v>7333</v>
      </c>
      <c r="G3037" s="87">
        <v>43040</v>
      </c>
      <c r="H3037" s="55">
        <v>43040</v>
      </c>
      <c r="I3037" s="68">
        <v>3450</v>
      </c>
      <c r="J3037" s="204">
        <v>3450</v>
      </c>
      <c r="K3037" s="98"/>
      <c r="L3037" s="43" t="s">
        <v>727</v>
      </c>
      <c r="M3037" s="59">
        <v>43040</v>
      </c>
      <c r="N3037" s="44">
        <v>43042</v>
      </c>
      <c r="O3037" s="313" t="s">
        <v>7348</v>
      </c>
      <c r="P3037" s="49"/>
      <c r="Q3037" s="49"/>
      <c r="R3037" s="49"/>
      <c r="S3037" s="43"/>
      <c r="T3037" s="43"/>
      <c r="U3037" s="66" t="s">
        <v>1</v>
      </c>
    </row>
    <row r="3038" spans="1:21" ht="30" hidden="1" customHeight="1" x14ac:dyDescent="0.25">
      <c r="A3038" s="74">
        <v>3024</v>
      </c>
      <c r="B3038" s="74" t="s">
        <v>69</v>
      </c>
      <c r="C3038" s="43" t="s">
        <v>7335</v>
      </c>
      <c r="D3038" s="529"/>
      <c r="E3038" s="60"/>
      <c r="F3038" s="43" t="s">
        <v>125</v>
      </c>
      <c r="G3038" s="87">
        <v>43044</v>
      </c>
      <c r="H3038" s="55">
        <v>43044</v>
      </c>
      <c r="I3038" s="68">
        <v>10.8</v>
      </c>
      <c r="J3038" s="204">
        <v>12.96</v>
      </c>
      <c r="K3038" s="98"/>
      <c r="L3038" s="43" t="s">
        <v>727</v>
      </c>
      <c r="M3038" s="59">
        <v>43044</v>
      </c>
      <c r="N3038" s="44">
        <v>43052</v>
      </c>
      <c r="O3038" s="313" t="s">
        <v>7336</v>
      </c>
      <c r="P3038" s="49"/>
      <c r="Q3038" s="49"/>
      <c r="R3038" s="49"/>
      <c r="S3038" s="43"/>
      <c r="T3038" s="43"/>
    </row>
    <row r="3039" spans="1:21" ht="15" customHeight="1" x14ac:dyDescent="0.25">
      <c r="A3039" s="118">
        <v>3025</v>
      </c>
      <c r="B3039" s="118"/>
      <c r="C3039" s="20"/>
      <c r="D3039" s="560"/>
      <c r="E3039" s="61"/>
      <c r="F3039" s="20"/>
      <c r="G3039" s="480">
        <v>43042</v>
      </c>
      <c r="H3039" s="54">
        <v>43042</v>
      </c>
      <c r="I3039" s="371">
        <v>153</v>
      </c>
      <c r="J3039" s="209">
        <v>183.6</v>
      </c>
      <c r="K3039" s="577"/>
      <c r="L3039" s="20" t="s">
        <v>28</v>
      </c>
      <c r="M3039" s="410" t="s">
        <v>1241</v>
      </c>
      <c r="N3039" s="23"/>
      <c r="O3039" s="314"/>
      <c r="P3039" s="84"/>
      <c r="Q3039" s="84"/>
      <c r="R3039" s="84"/>
      <c r="S3039" s="20"/>
      <c r="T3039" s="20" t="s">
        <v>1</v>
      </c>
    </row>
    <row r="3040" spans="1:21" ht="15" hidden="1" customHeight="1" x14ac:dyDescent="0.25">
      <c r="A3040" s="74">
        <v>3026</v>
      </c>
      <c r="B3040" s="74" t="s">
        <v>4552</v>
      </c>
      <c r="C3040" s="43" t="s">
        <v>7337</v>
      </c>
      <c r="D3040" s="529"/>
      <c r="E3040" s="60"/>
      <c r="F3040" s="43" t="s">
        <v>7338</v>
      </c>
      <c r="G3040" s="87">
        <v>43045</v>
      </c>
      <c r="H3040" s="55">
        <v>43045</v>
      </c>
      <c r="I3040" s="68">
        <v>17170</v>
      </c>
      <c r="J3040" s="204">
        <v>17170</v>
      </c>
      <c r="K3040" s="98"/>
      <c r="L3040" s="43" t="s">
        <v>727</v>
      </c>
      <c r="M3040" s="59">
        <v>43049</v>
      </c>
      <c r="N3040" s="44">
        <v>43052</v>
      </c>
      <c r="O3040" s="770" t="s">
        <v>7339</v>
      </c>
      <c r="P3040" s="49"/>
      <c r="Q3040" s="49"/>
      <c r="R3040" s="49"/>
      <c r="S3040" s="43"/>
      <c r="T3040" s="43"/>
      <c r="U3040" s="66" t="s">
        <v>1</v>
      </c>
    </row>
    <row r="3041" spans="1:21" ht="15" hidden="1" customHeight="1" x14ac:dyDescent="0.25">
      <c r="A3041" s="74">
        <v>3027</v>
      </c>
      <c r="B3041" s="74" t="s">
        <v>112</v>
      </c>
      <c r="C3041" s="43">
        <v>67</v>
      </c>
      <c r="D3041" s="529"/>
      <c r="E3041" s="60"/>
      <c r="F3041" s="43" t="s">
        <v>7340</v>
      </c>
      <c r="G3041" s="87">
        <v>43038</v>
      </c>
      <c r="H3041" s="55">
        <v>43038</v>
      </c>
      <c r="I3041" s="68">
        <v>1350</v>
      </c>
      <c r="J3041" s="204">
        <v>1350</v>
      </c>
      <c r="K3041" s="98"/>
      <c r="L3041" s="43" t="s">
        <v>47</v>
      </c>
      <c r="M3041" s="59">
        <v>43054</v>
      </c>
      <c r="N3041" s="44">
        <v>43089</v>
      </c>
      <c r="O3041" s="313" t="s">
        <v>7341</v>
      </c>
      <c r="P3041" s="49"/>
      <c r="Q3041" s="49"/>
      <c r="R3041" s="49"/>
      <c r="S3041" s="43"/>
      <c r="T3041" s="43" t="s">
        <v>1</v>
      </c>
    </row>
    <row r="3042" spans="1:21" ht="30" customHeight="1" x14ac:dyDescent="0.25">
      <c r="A3042" s="118">
        <v>3028</v>
      </c>
      <c r="B3042" s="118"/>
      <c r="C3042" s="20"/>
      <c r="D3042" s="560"/>
      <c r="E3042" s="61"/>
      <c r="F3042" s="20"/>
      <c r="G3042" s="480">
        <v>43046</v>
      </c>
      <c r="H3042" s="54">
        <v>43046</v>
      </c>
      <c r="I3042" s="371">
        <v>104.71</v>
      </c>
      <c r="J3042" s="209">
        <v>114.98</v>
      </c>
      <c r="K3042" s="577"/>
      <c r="L3042" s="20" t="s">
        <v>28</v>
      </c>
      <c r="M3042" s="410" t="s">
        <v>1241</v>
      </c>
      <c r="N3042" s="23"/>
      <c r="O3042" s="314"/>
      <c r="P3042" s="84"/>
      <c r="Q3042" s="84"/>
      <c r="R3042" s="84"/>
      <c r="S3042" s="20"/>
      <c r="T3042" s="20" t="s">
        <v>1</v>
      </c>
    </row>
    <row r="3043" spans="1:21" ht="30" hidden="1" customHeight="1" x14ac:dyDescent="0.25">
      <c r="A3043" s="74">
        <v>3029</v>
      </c>
      <c r="B3043" s="74" t="s">
        <v>6333</v>
      </c>
      <c r="C3043" s="43" t="s">
        <v>7342</v>
      </c>
      <c r="D3043" s="529"/>
      <c r="E3043" s="60"/>
      <c r="F3043" s="43" t="s">
        <v>7343</v>
      </c>
      <c r="G3043" s="87">
        <v>42893</v>
      </c>
      <c r="H3043" s="55">
        <v>42893</v>
      </c>
      <c r="I3043" s="137">
        <f t="shared" ref="I3043:I3044" si="17">0.910771*J3043</f>
        <v>4644.9321</v>
      </c>
      <c r="J3043" s="381">
        <v>5100</v>
      </c>
      <c r="K3043" s="98"/>
      <c r="L3043" s="43" t="s">
        <v>28</v>
      </c>
      <c r="M3043" s="59">
        <v>42954</v>
      </c>
      <c r="N3043" s="44">
        <v>43053</v>
      </c>
      <c r="O3043" s="313" t="s">
        <v>7344</v>
      </c>
      <c r="P3043" s="49"/>
      <c r="Q3043" s="49"/>
      <c r="R3043" s="49"/>
      <c r="S3043" s="43"/>
      <c r="T3043" s="43"/>
      <c r="U3043" s="66" t="s">
        <v>1</v>
      </c>
    </row>
    <row r="3044" spans="1:21" ht="30" hidden="1" customHeight="1" x14ac:dyDescent="0.25">
      <c r="A3044" s="74">
        <v>3030</v>
      </c>
      <c r="B3044" s="74" t="s">
        <v>6333</v>
      </c>
      <c r="C3044" s="43" t="s">
        <v>7345</v>
      </c>
      <c r="D3044" s="529"/>
      <c r="E3044" s="60"/>
      <c r="F3044" s="43" t="s">
        <v>7306</v>
      </c>
      <c r="G3044" s="87">
        <v>42893</v>
      </c>
      <c r="H3044" s="55">
        <v>42893</v>
      </c>
      <c r="I3044" s="137">
        <f t="shared" si="17"/>
        <v>10109.5581</v>
      </c>
      <c r="J3044" s="381">
        <v>11100</v>
      </c>
      <c r="K3044" s="98"/>
      <c r="L3044" s="43" t="s">
        <v>28</v>
      </c>
      <c r="M3044" s="59">
        <v>42954</v>
      </c>
      <c r="N3044" s="44">
        <v>43053</v>
      </c>
      <c r="O3044" s="313" t="s">
        <v>7346</v>
      </c>
      <c r="P3044" s="49"/>
      <c r="Q3044" s="49"/>
      <c r="R3044" s="49"/>
      <c r="S3044" s="43"/>
      <c r="T3044" s="43"/>
      <c r="U3044" s="66" t="s">
        <v>1</v>
      </c>
    </row>
    <row r="3045" spans="1:21" ht="15" hidden="1" customHeight="1" x14ac:dyDescent="0.25">
      <c r="A3045" s="74">
        <v>3031</v>
      </c>
      <c r="B3045" s="74" t="s">
        <v>39</v>
      </c>
      <c r="C3045" s="43" t="s">
        <v>7349</v>
      </c>
      <c r="D3045" s="529"/>
      <c r="E3045" s="60"/>
      <c r="F3045" s="43" t="s">
        <v>1715</v>
      </c>
      <c r="G3045" s="87">
        <v>43039</v>
      </c>
      <c r="H3045" s="55">
        <v>43039</v>
      </c>
      <c r="I3045" s="68">
        <v>371.81</v>
      </c>
      <c r="J3045" s="204">
        <v>446.16</v>
      </c>
      <c r="K3045" s="98"/>
      <c r="L3045" s="43" t="s">
        <v>34</v>
      </c>
      <c r="M3045" s="59">
        <v>43049</v>
      </c>
      <c r="N3045" s="44">
        <v>43049</v>
      </c>
      <c r="O3045" s="313" t="s">
        <v>7350</v>
      </c>
      <c r="P3045" s="49"/>
      <c r="Q3045" s="49"/>
      <c r="R3045" s="49"/>
      <c r="S3045" s="43"/>
      <c r="T3045" s="43"/>
    </row>
    <row r="3046" spans="1:21" s="90" customFormat="1" ht="30" hidden="1" customHeight="1" x14ac:dyDescent="0.25">
      <c r="A3046" s="74">
        <v>3032</v>
      </c>
      <c r="B3046" s="74" t="s">
        <v>59</v>
      </c>
      <c r="C3046" s="43">
        <v>5810346171</v>
      </c>
      <c r="D3046" s="529"/>
      <c r="E3046" s="43"/>
      <c r="F3046" s="43" t="s">
        <v>7355</v>
      </c>
      <c r="G3046" s="290">
        <v>43039</v>
      </c>
      <c r="H3046" s="44">
        <v>43039</v>
      </c>
      <c r="I3046" s="125">
        <v>311.49</v>
      </c>
      <c r="J3046" s="411">
        <v>373.79</v>
      </c>
      <c r="K3046" s="98"/>
      <c r="L3046" s="43" t="s">
        <v>727</v>
      </c>
      <c r="M3046" s="82">
        <v>43069</v>
      </c>
      <c r="N3046" s="44">
        <v>43069</v>
      </c>
      <c r="O3046" s="763" t="s">
        <v>7356</v>
      </c>
      <c r="P3046" s="49"/>
      <c r="Q3046" s="49"/>
      <c r="R3046" s="49"/>
      <c r="S3046" s="43" t="s">
        <v>7448</v>
      </c>
      <c r="T3046" s="20" t="s">
        <v>1</v>
      </c>
      <c r="U3046" s="1"/>
    </row>
    <row r="3047" spans="1:21" ht="15" hidden="1" customHeight="1" x14ac:dyDescent="0.25">
      <c r="A3047" s="74">
        <v>3033</v>
      </c>
      <c r="B3047" s="74" t="s">
        <v>427</v>
      </c>
      <c r="C3047" s="43">
        <v>1342</v>
      </c>
      <c r="D3047" s="529"/>
      <c r="E3047" s="60"/>
      <c r="F3047" s="43" t="s">
        <v>7357</v>
      </c>
      <c r="G3047" s="87">
        <v>43039</v>
      </c>
      <c r="H3047" s="55">
        <v>43039</v>
      </c>
      <c r="I3047" s="68">
        <v>117</v>
      </c>
      <c r="J3047" s="204">
        <v>140.4</v>
      </c>
      <c r="K3047" s="98"/>
      <c r="L3047" s="43" t="s">
        <v>28</v>
      </c>
      <c r="M3047" s="59">
        <v>43069</v>
      </c>
      <c r="N3047" s="44">
        <v>43069</v>
      </c>
      <c r="O3047" s="313" t="s">
        <v>7358</v>
      </c>
      <c r="P3047" s="49"/>
      <c r="Q3047" s="49"/>
      <c r="R3047" s="49"/>
      <c r="S3047" s="43"/>
      <c r="T3047" s="43"/>
    </row>
    <row r="3048" spans="1:21" ht="15" hidden="1" customHeight="1" x14ac:dyDescent="0.25">
      <c r="A3048" s="74">
        <v>3034</v>
      </c>
      <c r="B3048" s="74" t="s">
        <v>36</v>
      </c>
      <c r="C3048" s="43" t="s">
        <v>7359</v>
      </c>
      <c r="D3048" s="529"/>
      <c r="E3048" s="60"/>
      <c r="F3048" s="43" t="s">
        <v>7360</v>
      </c>
      <c r="G3048" s="87">
        <v>43040</v>
      </c>
      <c r="H3048" s="55">
        <v>43040</v>
      </c>
      <c r="I3048" s="68">
        <v>67.349999999999994</v>
      </c>
      <c r="J3048" s="204">
        <v>80.819999999999993</v>
      </c>
      <c r="K3048" s="98"/>
      <c r="L3048" s="43" t="s">
        <v>34</v>
      </c>
      <c r="M3048" s="59">
        <v>43040</v>
      </c>
      <c r="N3048" s="44">
        <v>43041</v>
      </c>
      <c r="O3048" s="313" t="s">
        <v>7361</v>
      </c>
      <c r="P3048" s="49"/>
      <c r="Q3048" s="49"/>
      <c r="R3048" s="49"/>
      <c r="S3048" s="43"/>
      <c r="T3048" s="43"/>
    </row>
    <row r="3049" spans="1:21" ht="30" hidden="1" x14ac:dyDescent="0.25">
      <c r="A3049" s="74">
        <v>3035</v>
      </c>
      <c r="B3049" s="74" t="s">
        <v>6785</v>
      </c>
      <c r="C3049" s="43">
        <v>7970105</v>
      </c>
      <c r="D3049" s="529"/>
      <c r="E3049" s="60"/>
      <c r="F3049" s="43" t="s">
        <v>7504</v>
      </c>
      <c r="G3049" s="87">
        <v>43039</v>
      </c>
      <c r="H3049" s="55">
        <v>43039</v>
      </c>
      <c r="I3049" s="68">
        <v>291.8</v>
      </c>
      <c r="J3049" s="204">
        <v>350.16</v>
      </c>
      <c r="K3049" s="98"/>
      <c r="L3049" s="43" t="s">
        <v>47</v>
      </c>
      <c r="M3049" s="59">
        <v>43069</v>
      </c>
      <c r="N3049" s="44">
        <v>43089</v>
      </c>
      <c r="O3049" s="313" t="s">
        <v>7362</v>
      </c>
      <c r="P3049" s="49"/>
      <c r="Q3049" s="49"/>
      <c r="R3049" s="49"/>
      <c r="S3049" s="43"/>
      <c r="T3049" s="43" t="s">
        <v>1</v>
      </c>
    </row>
    <row r="3050" spans="1:21" ht="15" customHeight="1" x14ac:dyDescent="0.25">
      <c r="A3050" s="118">
        <v>3036</v>
      </c>
      <c r="B3050" s="118"/>
      <c r="C3050" s="20"/>
      <c r="D3050" s="560"/>
      <c r="E3050" s="61"/>
      <c r="F3050" s="20"/>
      <c r="G3050" s="480">
        <v>43008</v>
      </c>
      <c r="H3050" s="54">
        <v>43008</v>
      </c>
      <c r="I3050" s="371">
        <v>11723</v>
      </c>
      <c r="J3050" s="209">
        <v>14067.6</v>
      </c>
      <c r="K3050" s="577"/>
      <c r="L3050" s="20" t="s">
        <v>727</v>
      </c>
      <c r="M3050" s="410">
        <v>43039</v>
      </c>
      <c r="N3050" s="23"/>
      <c r="O3050" s="314"/>
      <c r="P3050" s="84"/>
      <c r="Q3050" s="84"/>
      <c r="R3050" s="84"/>
      <c r="S3050" s="20"/>
      <c r="T3050" s="20"/>
      <c r="U3050" s="66" t="s">
        <v>1</v>
      </c>
    </row>
    <row r="3051" spans="1:21" ht="15" hidden="1" customHeight="1" x14ac:dyDescent="0.25">
      <c r="A3051" s="74">
        <v>3037</v>
      </c>
      <c r="B3051" s="74" t="s">
        <v>4318</v>
      </c>
      <c r="C3051" s="43" t="s">
        <v>7363</v>
      </c>
      <c r="D3051" s="529"/>
      <c r="E3051" s="60"/>
      <c r="F3051" s="43" t="s">
        <v>7364</v>
      </c>
      <c r="G3051" s="87">
        <v>43008</v>
      </c>
      <c r="H3051" s="55">
        <v>43008</v>
      </c>
      <c r="I3051" s="68">
        <v>3394</v>
      </c>
      <c r="J3051" s="204">
        <v>4072.8</v>
      </c>
      <c r="K3051" s="98"/>
      <c r="L3051" s="43" t="s">
        <v>727</v>
      </c>
      <c r="M3051" s="59">
        <v>43039</v>
      </c>
      <c r="N3051" s="44">
        <v>43069</v>
      </c>
      <c r="O3051" s="313" t="s">
        <v>7365</v>
      </c>
      <c r="P3051" s="49"/>
      <c r="Q3051" s="49"/>
      <c r="R3051" s="49"/>
      <c r="S3051" s="43"/>
      <c r="T3051" s="43"/>
      <c r="U3051" s="66" t="s">
        <v>1</v>
      </c>
    </row>
    <row r="3052" spans="1:21" ht="30" customHeight="1" x14ac:dyDescent="0.25">
      <c r="A3052" s="118">
        <v>3038</v>
      </c>
      <c r="B3052" s="118"/>
      <c r="C3052" s="20"/>
      <c r="D3052" s="560"/>
      <c r="E3052" s="61"/>
      <c r="F3052" s="65"/>
      <c r="G3052" s="480">
        <v>43039</v>
      </c>
      <c r="H3052" s="54">
        <v>43039</v>
      </c>
      <c r="I3052" s="371">
        <v>1200.0999999999999</v>
      </c>
      <c r="J3052" s="209">
        <v>1440.12</v>
      </c>
      <c r="K3052" s="577"/>
      <c r="L3052" s="20" t="s">
        <v>47</v>
      </c>
      <c r="M3052" s="410">
        <v>43069</v>
      </c>
      <c r="N3052" s="23"/>
      <c r="O3052" s="314"/>
      <c r="P3052" s="84"/>
      <c r="Q3052" s="84"/>
      <c r="R3052" s="84"/>
      <c r="S3052" s="20"/>
      <c r="T3052" s="20" t="s">
        <v>1</v>
      </c>
    </row>
    <row r="3053" spans="1:21" ht="30" hidden="1" customHeight="1" x14ac:dyDescent="0.25">
      <c r="A3053" s="74">
        <v>3039</v>
      </c>
      <c r="B3053" s="74" t="s">
        <v>4953</v>
      </c>
      <c r="C3053" s="43" t="s">
        <v>7366</v>
      </c>
      <c r="D3053" s="529"/>
      <c r="E3053" s="60"/>
      <c r="F3053" s="43" t="s">
        <v>7371</v>
      </c>
      <c r="G3053" s="87">
        <v>43040</v>
      </c>
      <c r="H3053" s="55">
        <v>43040</v>
      </c>
      <c r="I3053" s="68">
        <v>584.69000000000005</v>
      </c>
      <c r="J3053" s="204">
        <v>674.87</v>
      </c>
      <c r="K3053" s="98"/>
      <c r="L3053" s="43" t="s">
        <v>5323</v>
      </c>
      <c r="M3053" s="59">
        <v>43040</v>
      </c>
      <c r="N3053" s="44">
        <v>43040</v>
      </c>
      <c r="O3053" s="313" t="s">
        <v>7368</v>
      </c>
      <c r="P3053" s="49"/>
      <c r="Q3053" s="49"/>
      <c r="R3053" s="49"/>
      <c r="S3053" s="43"/>
      <c r="T3053" s="43"/>
    </row>
    <row r="3054" spans="1:21" ht="30" hidden="1" customHeight="1" x14ac:dyDescent="0.25">
      <c r="A3054" s="74">
        <v>3040</v>
      </c>
      <c r="B3054" s="74" t="s">
        <v>4953</v>
      </c>
      <c r="C3054" s="43" t="s">
        <v>7369</v>
      </c>
      <c r="D3054" s="529"/>
      <c r="E3054" s="60"/>
      <c r="F3054" s="43" t="s">
        <v>7370</v>
      </c>
      <c r="G3054" s="87">
        <v>43009</v>
      </c>
      <c r="H3054" s="55">
        <v>43009</v>
      </c>
      <c r="I3054" s="68">
        <v>584.69000000000005</v>
      </c>
      <c r="J3054" s="204">
        <v>674.87</v>
      </c>
      <c r="K3054" s="98"/>
      <c r="L3054" s="43" t="s">
        <v>5323</v>
      </c>
      <c r="M3054" s="59">
        <v>43009</v>
      </c>
      <c r="N3054" s="44">
        <v>43010</v>
      </c>
      <c r="O3054" s="313" t="s">
        <v>7372</v>
      </c>
      <c r="P3054" s="49"/>
      <c r="Q3054" s="49"/>
      <c r="R3054" s="49"/>
      <c r="S3054" s="43"/>
      <c r="T3054" s="43"/>
    </row>
    <row r="3055" spans="1:21" ht="30" customHeight="1" x14ac:dyDescent="0.25">
      <c r="A3055" s="118">
        <v>3041</v>
      </c>
      <c r="B3055" s="118"/>
      <c r="C3055" s="20"/>
      <c r="D3055" s="560"/>
      <c r="E3055" s="61"/>
      <c r="F3055" s="20"/>
      <c r="G3055" s="480">
        <v>43038</v>
      </c>
      <c r="H3055" s="54">
        <v>43039</v>
      </c>
      <c r="I3055" s="371">
        <v>2236</v>
      </c>
      <c r="J3055" s="209">
        <v>2683.2</v>
      </c>
      <c r="K3055" s="577"/>
      <c r="L3055" s="20" t="s">
        <v>47</v>
      </c>
      <c r="M3055" s="410">
        <v>43069</v>
      </c>
      <c r="N3055" s="23"/>
      <c r="O3055" s="314"/>
      <c r="P3055" s="84"/>
      <c r="Q3055" s="84"/>
      <c r="R3055" s="84"/>
      <c r="S3055" s="20"/>
      <c r="T3055" s="20" t="s">
        <v>1</v>
      </c>
    </row>
    <row r="3056" spans="1:21" ht="15" customHeight="1" x14ac:dyDescent="0.25">
      <c r="A3056" s="118">
        <v>3042</v>
      </c>
      <c r="B3056" s="118"/>
      <c r="C3056" s="20"/>
      <c r="D3056" s="560"/>
      <c r="E3056" s="61"/>
      <c r="F3056" s="65"/>
      <c r="G3056" s="480">
        <v>43038</v>
      </c>
      <c r="H3056" s="54">
        <v>43039</v>
      </c>
      <c r="I3056" s="371">
        <v>150</v>
      </c>
      <c r="J3056" s="209">
        <v>180</v>
      </c>
      <c r="K3056" s="577"/>
      <c r="L3056" s="20" t="s">
        <v>727</v>
      </c>
      <c r="M3056" s="410">
        <v>43069</v>
      </c>
      <c r="N3056" s="23"/>
      <c r="O3056" s="314"/>
      <c r="P3056" s="84"/>
      <c r="Q3056" s="84"/>
      <c r="R3056" s="84"/>
      <c r="S3056" s="20"/>
      <c r="T3056" s="20" t="s">
        <v>1</v>
      </c>
    </row>
    <row r="3057" spans="1:21" ht="15" hidden="1" customHeight="1" x14ac:dyDescent="0.25">
      <c r="A3057" s="74">
        <v>3043</v>
      </c>
      <c r="B3057" s="74" t="s">
        <v>3361</v>
      </c>
      <c r="C3057" s="43" t="s">
        <v>7373</v>
      </c>
      <c r="D3057" s="529"/>
      <c r="E3057" s="60"/>
      <c r="F3057" s="43" t="s">
        <v>7374</v>
      </c>
      <c r="G3057" s="87">
        <v>43038</v>
      </c>
      <c r="H3057" s="55">
        <v>43038</v>
      </c>
      <c r="I3057" s="68">
        <v>23.15</v>
      </c>
      <c r="J3057" s="204">
        <v>27.78</v>
      </c>
      <c r="K3057" s="98"/>
      <c r="L3057" s="43" t="s">
        <v>5323</v>
      </c>
      <c r="M3057" s="59">
        <v>43046</v>
      </c>
      <c r="N3057" s="44">
        <v>43047</v>
      </c>
      <c r="O3057" s="313" t="s">
        <v>7375</v>
      </c>
      <c r="P3057" s="49"/>
      <c r="Q3057" s="49"/>
      <c r="R3057" s="49"/>
      <c r="S3057" s="43"/>
      <c r="T3057" s="43"/>
    </row>
    <row r="3058" spans="1:21" x14ac:dyDescent="0.25">
      <c r="A3058" s="118">
        <v>3044</v>
      </c>
      <c r="B3058" s="118"/>
      <c r="C3058" s="20"/>
      <c r="D3058" s="560"/>
      <c r="E3058" s="61"/>
      <c r="F3058" s="20"/>
      <c r="G3058" s="480">
        <v>43039</v>
      </c>
      <c r="H3058" s="54">
        <v>43039</v>
      </c>
      <c r="I3058" s="371">
        <v>548.75</v>
      </c>
      <c r="J3058" s="209">
        <v>658.75</v>
      </c>
      <c r="K3058" s="577"/>
      <c r="L3058" s="20" t="s">
        <v>1053</v>
      </c>
      <c r="M3058" s="410">
        <v>43069</v>
      </c>
      <c r="N3058" s="23"/>
      <c r="O3058" s="314"/>
      <c r="P3058" s="84"/>
      <c r="Q3058" s="84"/>
      <c r="R3058" s="84"/>
      <c r="S3058" s="20"/>
      <c r="T3058" s="20" t="s">
        <v>1</v>
      </c>
    </row>
    <row r="3059" spans="1:21" ht="15" hidden="1" customHeight="1" x14ac:dyDescent="0.25">
      <c r="A3059" s="74">
        <v>3045</v>
      </c>
      <c r="B3059" s="74" t="s">
        <v>5227</v>
      </c>
      <c r="C3059" s="43" t="s">
        <v>7376</v>
      </c>
      <c r="D3059" s="529"/>
      <c r="E3059" s="60"/>
      <c r="F3059" s="43" t="s">
        <v>7377</v>
      </c>
      <c r="G3059" s="87">
        <v>43040</v>
      </c>
      <c r="H3059" s="55">
        <v>43040</v>
      </c>
      <c r="I3059" s="68">
        <v>67.55</v>
      </c>
      <c r="J3059" s="204">
        <v>81.05</v>
      </c>
      <c r="K3059" s="98"/>
      <c r="L3059" s="43" t="s">
        <v>6994</v>
      </c>
      <c r="M3059" s="59">
        <v>43045</v>
      </c>
      <c r="N3059" s="44">
        <v>43046</v>
      </c>
      <c r="O3059" s="313" t="s">
        <v>7378</v>
      </c>
      <c r="P3059" s="49"/>
      <c r="Q3059" s="49"/>
      <c r="R3059" s="49"/>
      <c r="S3059" s="43"/>
      <c r="T3059" s="43"/>
    </row>
    <row r="3060" spans="1:21" ht="60" customHeight="1" x14ac:dyDescent="0.25">
      <c r="A3060" s="118">
        <v>3046</v>
      </c>
      <c r="B3060" s="118"/>
      <c r="C3060" s="20"/>
      <c r="D3060" s="560"/>
      <c r="E3060" s="61"/>
      <c r="F3060" s="20"/>
      <c r="G3060" s="480">
        <v>43039</v>
      </c>
      <c r="H3060" s="54">
        <v>43039</v>
      </c>
      <c r="I3060" s="371">
        <v>4988.34</v>
      </c>
      <c r="J3060" s="209">
        <v>5986.01</v>
      </c>
      <c r="K3060" s="577"/>
      <c r="L3060" s="20" t="s">
        <v>28</v>
      </c>
      <c r="M3060" s="410">
        <v>43100</v>
      </c>
      <c r="N3060" s="23"/>
      <c r="O3060" s="314"/>
      <c r="P3060" s="84"/>
      <c r="Q3060" s="84"/>
      <c r="R3060" s="84"/>
      <c r="S3060" s="20"/>
      <c r="T3060" s="20" t="s">
        <v>1</v>
      </c>
    </row>
    <row r="3061" spans="1:21" ht="15" customHeight="1" x14ac:dyDescent="0.25">
      <c r="A3061" s="118">
        <v>3047</v>
      </c>
      <c r="B3061" s="118"/>
      <c r="C3061" s="20"/>
      <c r="D3061" s="560"/>
      <c r="E3061" s="61"/>
      <c r="F3061" s="20"/>
      <c r="G3061" s="480">
        <v>43039</v>
      </c>
      <c r="H3061" s="54">
        <v>43039</v>
      </c>
      <c r="I3061" s="371">
        <v>20680</v>
      </c>
      <c r="J3061" s="209">
        <v>24816</v>
      </c>
      <c r="K3061" s="577"/>
      <c r="L3061" s="20" t="s">
        <v>28</v>
      </c>
      <c r="M3061" s="410">
        <v>43069</v>
      </c>
      <c r="N3061" s="23"/>
      <c r="O3061" s="314"/>
      <c r="P3061" s="84"/>
      <c r="Q3061" s="84"/>
      <c r="R3061" s="84"/>
      <c r="S3061" s="20"/>
      <c r="T3061" s="20"/>
      <c r="U3061" s="66" t="s">
        <v>1</v>
      </c>
    </row>
    <row r="3062" spans="1:21" ht="15" hidden="1" customHeight="1" x14ac:dyDescent="0.25">
      <c r="A3062" s="74">
        <v>3048</v>
      </c>
      <c r="B3062" s="74" t="s">
        <v>180</v>
      </c>
      <c r="C3062" s="43">
        <v>48852429</v>
      </c>
      <c r="D3062" s="529"/>
      <c r="E3062" s="60"/>
      <c r="F3062" s="43" t="s">
        <v>7379</v>
      </c>
      <c r="G3062" s="87">
        <v>43048</v>
      </c>
      <c r="H3062" s="55">
        <v>43048</v>
      </c>
      <c r="I3062" s="68">
        <v>583.41</v>
      </c>
      <c r="J3062" s="204">
        <v>665.42</v>
      </c>
      <c r="K3062" s="98"/>
      <c r="L3062" s="43" t="s">
        <v>5323</v>
      </c>
      <c r="M3062" s="59">
        <v>43059</v>
      </c>
      <c r="N3062" s="44">
        <v>43059</v>
      </c>
      <c r="O3062" s="313" t="s">
        <v>7380</v>
      </c>
      <c r="P3062" s="49"/>
      <c r="Q3062" s="49"/>
      <c r="R3062" s="49"/>
      <c r="S3062" s="43"/>
      <c r="T3062" s="43"/>
    </row>
    <row r="3063" spans="1:21" ht="30" hidden="1" customHeight="1" x14ac:dyDescent="0.25">
      <c r="A3063" s="74">
        <v>3049</v>
      </c>
      <c r="B3063" s="74" t="s">
        <v>1276</v>
      </c>
      <c r="C3063" s="43" t="s">
        <v>7381</v>
      </c>
      <c r="D3063" s="529"/>
      <c r="E3063" s="60"/>
      <c r="F3063" s="43" t="s">
        <v>7382</v>
      </c>
      <c r="G3063" s="87">
        <v>43049</v>
      </c>
      <c r="H3063" s="55">
        <v>43049</v>
      </c>
      <c r="I3063" s="68">
        <v>1000</v>
      </c>
      <c r="J3063" s="204">
        <v>800</v>
      </c>
      <c r="K3063" s="98"/>
      <c r="L3063" s="43" t="s">
        <v>47</v>
      </c>
      <c r="M3063" s="59" t="s">
        <v>1241</v>
      </c>
      <c r="N3063" s="44">
        <v>43069</v>
      </c>
      <c r="O3063" s="313" t="s">
        <v>7383</v>
      </c>
      <c r="P3063" s="49"/>
      <c r="Q3063" s="49"/>
      <c r="R3063" s="49"/>
      <c r="S3063" s="43" t="s">
        <v>7447</v>
      </c>
      <c r="T3063" s="43" t="s">
        <v>1</v>
      </c>
    </row>
    <row r="3064" spans="1:21" ht="15" customHeight="1" x14ac:dyDescent="0.25">
      <c r="A3064" s="118">
        <v>3050</v>
      </c>
      <c r="B3064" s="118"/>
      <c r="C3064" s="20"/>
      <c r="D3064" s="560"/>
      <c r="E3064" s="61"/>
      <c r="F3064" s="20"/>
      <c r="G3064" s="480">
        <v>43048</v>
      </c>
      <c r="H3064" s="54">
        <v>43048</v>
      </c>
      <c r="I3064" s="371">
        <v>3475</v>
      </c>
      <c r="J3064" s="209">
        <v>3475</v>
      </c>
      <c r="K3064" s="577"/>
      <c r="L3064" s="20" t="s">
        <v>28</v>
      </c>
      <c r="M3064" s="410">
        <v>43078</v>
      </c>
      <c r="N3064" s="23"/>
      <c r="O3064" s="314"/>
      <c r="P3064" s="84"/>
      <c r="Q3064" s="84"/>
      <c r="R3064" s="84">
        <v>3475</v>
      </c>
      <c r="S3064" s="20"/>
      <c r="T3064" s="20"/>
      <c r="U3064" s="66" t="s">
        <v>1</v>
      </c>
    </row>
    <row r="3065" spans="1:21" ht="60" customHeight="1" x14ac:dyDescent="0.25">
      <c r="A3065" s="118">
        <v>3051</v>
      </c>
      <c r="B3065" s="118"/>
      <c r="C3065" s="20"/>
      <c r="D3065" s="560"/>
      <c r="E3065" s="61"/>
      <c r="F3065" s="20"/>
      <c r="G3065" s="480">
        <v>43047</v>
      </c>
      <c r="H3065" s="54">
        <v>43047</v>
      </c>
      <c r="I3065" s="589">
        <f>1.18*J3065</f>
        <v>306.8</v>
      </c>
      <c r="J3065" s="590">
        <v>260</v>
      </c>
      <c r="K3065" s="577"/>
      <c r="L3065" s="20" t="s">
        <v>28</v>
      </c>
      <c r="M3065" s="410">
        <v>43077</v>
      </c>
      <c r="N3065" s="23"/>
      <c r="O3065" s="314"/>
      <c r="P3065" s="84"/>
      <c r="Q3065" s="84"/>
      <c r="R3065" s="84"/>
      <c r="S3065" s="20"/>
      <c r="T3065" s="20" t="s">
        <v>1</v>
      </c>
    </row>
    <row r="3066" spans="1:21" ht="45" customHeight="1" x14ac:dyDescent="0.25">
      <c r="A3066" s="118">
        <v>3052</v>
      </c>
      <c r="B3066" s="118"/>
      <c r="C3066" s="20"/>
      <c r="D3066" s="560"/>
      <c r="E3066" s="61"/>
      <c r="F3066" s="20"/>
      <c r="G3066" s="480">
        <v>43047</v>
      </c>
      <c r="H3066" s="54">
        <v>43047</v>
      </c>
      <c r="I3066" s="589">
        <f>1.18*J3066</f>
        <v>253.7</v>
      </c>
      <c r="J3066" s="590">
        <v>215</v>
      </c>
      <c r="K3066" s="577"/>
      <c r="L3066" s="20" t="s">
        <v>28</v>
      </c>
      <c r="M3066" s="410">
        <v>43077</v>
      </c>
      <c r="N3066" s="23"/>
      <c r="O3066" s="314"/>
      <c r="P3066" s="84"/>
      <c r="Q3066" s="84"/>
      <c r="R3066" s="84"/>
      <c r="S3066" s="20"/>
      <c r="T3066" s="20" t="s">
        <v>1</v>
      </c>
    </row>
    <row r="3067" spans="1:21" ht="15" customHeight="1" x14ac:dyDescent="0.25">
      <c r="A3067" s="118">
        <v>3053</v>
      </c>
      <c r="B3067" s="118"/>
      <c r="C3067" s="20"/>
      <c r="D3067" s="560"/>
      <c r="E3067" s="61"/>
      <c r="F3067" s="20"/>
      <c r="G3067" s="480">
        <v>43044</v>
      </c>
      <c r="H3067" s="54">
        <v>43052</v>
      </c>
      <c r="I3067" s="371">
        <v>205.83</v>
      </c>
      <c r="J3067" s="209">
        <v>225</v>
      </c>
      <c r="K3067" s="577"/>
      <c r="L3067" s="20" t="s">
        <v>28</v>
      </c>
      <c r="M3067" s="410" t="s">
        <v>1241</v>
      </c>
      <c r="N3067" s="23"/>
      <c r="O3067" s="314"/>
      <c r="P3067" s="84"/>
      <c r="Q3067" s="84"/>
      <c r="R3067" s="84"/>
      <c r="S3067" s="20"/>
      <c r="T3067" s="20"/>
    </row>
    <row r="3068" spans="1:21" ht="30" hidden="1" customHeight="1" x14ac:dyDescent="0.25">
      <c r="A3068" s="74">
        <v>3054</v>
      </c>
      <c r="B3068" s="74" t="s">
        <v>7387</v>
      </c>
      <c r="C3068" s="43" t="s">
        <v>7388</v>
      </c>
      <c r="D3068" s="529"/>
      <c r="E3068" s="60"/>
      <c r="F3068" s="43" t="s">
        <v>7389</v>
      </c>
      <c r="G3068" s="87">
        <v>42978</v>
      </c>
      <c r="H3068" s="55">
        <v>42978</v>
      </c>
      <c r="I3068" s="68">
        <v>15925</v>
      </c>
      <c r="J3068" s="204">
        <v>15925</v>
      </c>
      <c r="K3068" s="98"/>
      <c r="L3068" s="43" t="s">
        <v>28</v>
      </c>
      <c r="M3068" s="59">
        <v>43023</v>
      </c>
      <c r="N3068" s="44">
        <v>43069</v>
      </c>
      <c r="O3068" s="313" t="s">
        <v>7390</v>
      </c>
      <c r="P3068" s="49"/>
      <c r="Q3068" s="49"/>
      <c r="R3068" s="49"/>
      <c r="S3068" s="43"/>
      <c r="T3068" s="43"/>
      <c r="U3068" s="66" t="s">
        <v>1</v>
      </c>
    </row>
    <row r="3069" spans="1:21" ht="30" hidden="1" customHeight="1" x14ac:dyDescent="0.25">
      <c r="A3069" s="74">
        <v>3055</v>
      </c>
      <c r="B3069" s="74" t="s">
        <v>7387</v>
      </c>
      <c r="C3069" s="43" t="s">
        <v>7391</v>
      </c>
      <c r="D3069" s="529"/>
      <c r="E3069" s="60"/>
      <c r="F3069" s="43" t="s">
        <v>7392</v>
      </c>
      <c r="G3069" s="87">
        <v>43008</v>
      </c>
      <c r="H3069" s="55">
        <v>43008</v>
      </c>
      <c r="I3069" s="68">
        <v>19500</v>
      </c>
      <c r="J3069" s="204">
        <v>19500</v>
      </c>
      <c r="K3069" s="98"/>
      <c r="L3069" s="43" t="s">
        <v>28</v>
      </c>
      <c r="M3069" s="59">
        <v>43054</v>
      </c>
      <c r="N3069" s="44">
        <v>43069</v>
      </c>
      <c r="O3069" s="313" t="s">
        <v>7393</v>
      </c>
      <c r="P3069" s="49"/>
      <c r="Q3069" s="49"/>
      <c r="R3069" s="49"/>
      <c r="S3069" s="43"/>
      <c r="T3069" s="43"/>
      <c r="U3069" s="66" t="s">
        <v>1</v>
      </c>
    </row>
    <row r="3070" spans="1:21" ht="30" customHeight="1" x14ac:dyDescent="0.25">
      <c r="A3070" s="118">
        <v>3056</v>
      </c>
      <c r="B3070" s="118"/>
      <c r="C3070" s="20"/>
      <c r="D3070" s="560"/>
      <c r="E3070" s="61"/>
      <c r="F3070" s="20"/>
      <c r="G3070" s="480">
        <v>43039</v>
      </c>
      <c r="H3070" s="54">
        <v>43039</v>
      </c>
      <c r="I3070" s="371">
        <v>12025</v>
      </c>
      <c r="J3070" s="209">
        <v>12025</v>
      </c>
      <c r="K3070" s="577">
        <v>1100</v>
      </c>
      <c r="L3070" s="20" t="s">
        <v>28</v>
      </c>
      <c r="M3070" s="410">
        <v>43084</v>
      </c>
      <c r="N3070" s="23"/>
      <c r="O3070" s="314"/>
      <c r="P3070" s="84"/>
      <c r="Q3070" s="84"/>
      <c r="R3070" s="84"/>
      <c r="S3070" s="20"/>
      <c r="T3070" s="20"/>
      <c r="U3070" s="66" t="s">
        <v>1</v>
      </c>
    </row>
    <row r="3071" spans="1:21" ht="15" hidden="1" customHeight="1" x14ac:dyDescent="0.25">
      <c r="A3071" s="74">
        <v>3057</v>
      </c>
      <c r="B3071" s="74" t="s">
        <v>7247</v>
      </c>
      <c r="C3071" s="43">
        <v>8</v>
      </c>
      <c r="D3071" s="529"/>
      <c r="E3071" s="60"/>
      <c r="F3071" s="43" t="s">
        <v>7394</v>
      </c>
      <c r="G3071" s="87">
        <v>43048</v>
      </c>
      <c r="H3071" s="55">
        <v>43048</v>
      </c>
      <c r="I3071" s="137">
        <f>+J3071*0.930835</f>
        <v>51236.630414550003</v>
      </c>
      <c r="J3071" s="381">
        <v>55043.73</v>
      </c>
      <c r="K3071" s="98"/>
      <c r="L3071" s="43" t="s">
        <v>727</v>
      </c>
      <c r="M3071" s="59">
        <v>43048</v>
      </c>
      <c r="N3071" s="44">
        <v>43084</v>
      </c>
      <c r="O3071" s="313" t="s">
        <v>7395</v>
      </c>
      <c r="P3071" s="49"/>
      <c r="Q3071" s="49"/>
      <c r="R3071" s="49"/>
      <c r="S3071" s="43"/>
      <c r="T3071" s="43"/>
      <c r="U3071" s="66" t="s">
        <v>1</v>
      </c>
    </row>
    <row r="3072" spans="1:21" ht="30" hidden="1" customHeight="1" x14ac:dyDescent="0.25">
      <c r="A3072" s="74">
        <v>3058</v>
      </c>
      <c r="B3072" s="74" t="s">
        <v>7247</v>
      </c>
      <c r="C3072" s="43">
        <v>9</v>
      </c>
      <c r="D3072" s="529"/>
      <c r="E3072" s="60"/>
      <c r="F3072" s="43" t="s">
        <v>7396</v>
      </c>
      <c r="G3072" s="87">
        <v>43048</v>
      </c>
      <c r="H3072" s="55">
        <v>43048</v>
      </c>
      <c r="I3072" s="137">
        <f>+J3072*0.930835</f>
        <v>43782.056933749998</v>
      </c>
      <c r="J3072" s="381">
        <v>47035.25</v>
      </c>
      <c r="K3072" s="98"/>
      <c r="L3072" s="43" t="s">
        <v>727</v>
      </c>
      <c r="M3072" s="59">
        <v>43048</v>
      </c>
      <c r="N3072" s="44">
        <v>43084</v>
      </c>
      <c r="O3072" s="313" t="s">
        <v>7397</v>
      </c>
      <c r="P3072" s="49"/>
      <c r="Q3072" s="49"/>
      <c r="R3072" s="49"/>
      <c r="S3072" s="43"/>
      <c r="T3072" s="43"/>
      <c r="U3072" s="66" t="s">
        <v>1</v>
      </c>
    </row>
    <row r="3073" spans="1:21" ht="30" customHeight="1" x14ac:dyDescent="0.25">
      <c r="A3073" s="118">
        <v>3059</v>
      </c>
      <c r="B3073" s="118"/>
      <c r="C3073" s="20"/>
      <c r="D3073" s="560"/>
      <c r="E3073" s="61"/>
      <c r="F3073" s="20"/>
      <c r="G3073" s="480">
        <v>43039</v>
      </c>
      <c r="H3073" s="54">
        <v>43039</v>
      </c>
      <c r="I3073" s="371">
        <v>2276</v>
      </c>
      <c r="J3073" s="209">
        <v>2276</v>
      </c>
      <c r="K3073" s="577"/>
      <c r="L3073" s="20" t="s">
        <v>28</v>
      </c>
      <c r="M3073" s="410">
        <v>43100</v>
      </c>
      <c r="N3073" s="23"/>
      <c r="O3073" s="314"/>
      <c r="P3073" s="84"/>
      <c r="Q3073" s="84"/>
      <c r="R3073" s="84"/>
      <c r="S3073" s="20"/>
      <c r="T3073" s="20"/>
      <c r="U3073" s="66" t="s">
        <v>1</v>
      </c>
    </row>
    <row r="3074" spans="1:21" ht="30" customHeight="1" x14ac:dyDescent="0.25">
      <c r="A3074" s="118">
        <v>3060</v>
      </c>
      <c r="B3074" s="118"/>
      <c r="C3074" s="20"/>
      <c r="D3074" s="560"/>
      <c r="E3074" s="61"/>
      <c r="F3074" s="20"/>
      <c r="G3074" s="480">
        <v>43039</v>
      </c>
      <c r="H3074" s="54">
        <v>43039</v>
      </c>
      <c r="I3074" s="371">
        <v>14671</v>
      </c>
      <c r="J3074" s="209">
        <v>14671</v>
      </c>
      <c r="K3074" s="577"/>
      <c r="L3074" s="20" t="s">
        <v>28</v>
      </c>
      <c r="M3074" s="410">
        <v>43100</v>
      </c>
      <c r="N3074" s="23"/>
      <c r="O3074" s="314"/>
      <c r="P3074" s="84"/>
      <c r="Q3074" s="84"/>
      <c r="R3074" s="84"/>
      <c r="S3074" s="20"/>
      <c r="T3074" s="20"/>
      <c r="U3074" s="66" t="s">
        <v>1</v>
      </c>
    </row>
    <row r="3075" spans="1:21" ht="30" customHeight="1" x14ac:dyDescent="0.25">
      <c r="A3075" s="118">
        <v>3061</v>
      </c>
      <c r="B3075" s="118"/>
      <c r="C3075" s="20"/>
      <c r="D3075" s="560"/>
      <c r="E3075" s="61"/>
      <c r="F3075" s="20"/>
      <c r="G3075" s="480">
        <v>43039</v>
      </c>
      <c r="H3075" s="54">
        <v>43039</v>
      </c>
      <c r="I3075" s="371">
        <v>11219</v>
      </c>
      <c r="J3075" s="209">
        <v>11219</v>
      </c>
      <c r="K3075" s="577"/>
      <c r="L3075" s="20" t="s">
        <v>28</v>
      </c>
      <c r="M3075" s="410">
        <v>43130</v>
      </c>
      <c r="N3075" s="23"/>
      <c r="O3075" s="314"/>
      <c r="P3075" s="84"/>
      <c r="Q3075" s="84"/>
      <c r="R3075" s="84"/>
      <c r="S3075" s="20"/>
      <c r="T3075" s="20"/>
      <c r="U3075" s="66" t="s">
        <v>1</v>
      </c>
    </row>
    <row r="3076" spans="1:21" ht="30" hidden="1" customHeight="1" x14ac:dyDescent="0.25">
      <c r="A3076" s="74">
        <v>3062</v>
      </c>
      <c r="B3076" s="74" t="s">
        <v>5252</v>
      </c>
      <c r="C3076" s="43" t="s">
        <v>7398</v>
      </c>
      <c r="D3076" s="529"/>
      <c r="E3076" s="60"/>
      <c r="F3076" s="43" t="s">
        <v>7399</v>
      </c>
      <c r="G3076" s="87">
        <v>42978</v>
      </c>
      <c r="H3076" s="55">
        <v>42978</v>
      </c>
      <c r="I3076" s="137">
        <f>0.941371 *J3076</f>
        <v>27563.34288</v>
      </c>
      <c r="J3076" s="381">
        <v>29280</v>
      </c>
      <c r="K3076" s="98"/>
      <c r="L3076" s="43" t="s">
        <v>727</v>
      </c>
      <c r="M3076" s="59">
        <v>43008</v>
      </c>
      <c r="N3076" s="44">
        <v>43054</v>
      </c>
      <c r="O3076" s="313" t="s">
        <v>7400</v>
      </c>
      <c r="P3076" s="49"/>
      <c r="Q3076" s="49"/>
      <c r="R3076" s="49"/>
      <c r="S3076" s="43"/>
      <c r="T3076" s="43"/>
      <c r="U3076" s="66" t="s">
        <v>1</v>
      </c>
    </row>
    <row r="3077" spans="1:21" ht="30" hidden="1" customHeight="1" x14ac:dyDescent="0.25">
      <c r="A3077" s="74">
        <v>3063</v>
      </c>
      <c r="B3077" s="74" t="s">
        <v>5252</v>
      </c>
      <c r="C3077" s="43" t="s">
        <v>7401</v>
      </c>
      <c r="D3077" s="529"/>
      <c r="E3077" s="60"/>
      <c r="F3077" s="43" t="s">
        <v>7402</v>
      </c>
      <c r="G3077" s="87">
        <v>43008</v>
      </c>
      <c r="H3077" s="55">
        <v>43008</v>
      </c>
      <c r="I3077" s="137">
        <f>0.941371 *J3077</f>
        <v>6890.83572</v>
      </c>
      <c r="J3077" s="381">
        <v>7320</v>
      </c>
      <c r="K3077" s="98"/>
      <c r="L3077" s="43" t="s">
        <v>727</v>
      </c>
      <c r="M3077" s="59">
        <v>43039</v>
      </c>
      <c r="N3077" s="44">
        <v>43061</v>
      </c>
      <c r="O3077" s="770" t="s">
        <v>7403</v>
      </c>
      <c r="P3077" s="49"/>
      <c r="Q3077" s="49"/>
      <c r="R3077" s="49"/>
      <c r="S3077" s="43"/>
      <c r="T3077" s="43"/>
      <c r="U3077" s="66" t="s">
        <v>1</v>
      </c>
    </row>
    <row r="3078" spans="1:21" ht="30" customHeight="1" x14ac:dyDescent="0.25">
      <c r="A3078" s="118">
        <v>3064</v>
      </c>
      <c r="B3078" s="118"/>
      <c r="C3078" s="20"/>
      <c r="D3078" s="560"/>
      <c r="E3078" s="61"/>
      <c r="F3078" s="65"/>
      <c r="G3078" s="480">
        <v>43039</v>
      </c>
      <c r="H3078" s="54">
        <v>43039</v>
      </c>
      <c r="I3078" s="589">
        <f>0.941371 *J3078</f>
        <v>34454.178599999999</v>
      </c>
      <c r="J3078" s="702">
        <v>36600</v>
      </c>
      <c r="K3078" s="577"/>
      <c r="L3078" s="20" t="s">
        <v>727</v>
      </c>
      <c r="M3078" s="410">
        <v>43069</v>
      </c>
      <c r="N3078" s="23"/>
      <c r="O3078" s="314"/>
      <c r="P3078" s="84"/>
      <c r="Q3078" s="84"/>
      <c r="R3078" s="84"/>
      <c r="S3078" s="20"/>
      <c r="T3078" s="20"/>
      <c r="U3078" s="66" t="s">
        <v>1</v>
      </c>
    </row>
    <row r="3079" spans="1:21" ht="15" customHeight="1" x14ac:dyDescent="0.25">
      <c r="A3079" s="118">
        <v>3065</v>
      </c>
      <c r="B3079" s="118"/>
      <c r="C3079" s="20"/>
      <c r="D3079" s="560"/>
      <c r="E3079" s="61"/>
      <c r="F3079" s="20"/>
      <c r="G3079" s="480">
        <v>43049</v>
      </c>
      <c r="H3079" s="54">
        <v>43049</v>
      </c>
      <c r="I3079" s="371">
        <v>1500</v>
      </c>
      <c r="J3079" s="209">
        <v>1500</v>
      </c>
      <c r="K3079" s="577"/>
      <c r="L3079" s="20" t="s">
        <v>47</v>
      </c>
      <c r="M3079" s="410">
        <v>43079</v>
      </c>
      <c r="N3079" s="23"/>
      <c r="O3079" s="314"/>
      <c r="P3079" s="84"/>
      <c r="Q3079" s="84"/>
      <c r="R3079" s="84"/>
      <c r="S3079" s="20"/>
      <c r="T3079" s="20" t="s">
        <v>1</v>
      </c>
    </row>
    <row r="3080" spans="1:21" ht="15" hidden="1" customHeight="1" x14ac:dyDescent="0.25">
      <c r="A3080" s="74">
        <v>3066</v>
      </c>
      <c r="B3080" s="74" t="s">
        <v>7404</v>
      </c>
      <c r="C3080" s="43">
        <v>20170734</v>
      </c>
      <c r="D3080" s="529"/>
      <c r="E3080" s="60"/>
      <c r="F3080" s="43" t="s">
        <v>7405</v>
      </c>
      <c r="G3080" s="87">
        <v>43059</v>
      </c>
      <c r="H3080" s="55">
        <v>43059</v>
      </c>
      <c r="I3080" s="68">
        <v>2520</v>
      </c>
      <c r="J3080" s="204">
        <v>3024</v>
      </c>
      <c r="K3080" s="98"/>
      <c r="L3080" s="43" t="s">
        <v>727</v>
      </c>
      <c r="M3080" s="59" t="s">
        <v>7112</v>
      </c>
      <c r="N3080" s="44">
        <v>43066</v>
      </c>
      <c r="O3080" s="313" t="s">
        <v>7406</v>
      </c>
      <c r="P3080" s="49"/>
      <c r="Q3080" s="49"/>
      <c r="R3080" s="49"/>
      <c r="S3080" s="43"/>
      <c r="T3080" s="43"/>
    </row>
    <row r="3081" spans="1:21" ht="15" customHeight="1" x14ac:dyDescent="0.25">
      <c r="A3081" s="118">
        <v>3067</v>
      </c>
      <c r="B3081" s="118"/>
      <c r="C3081" s="20"/>
      <c r="D3081" s="560"/>
      <c r="E3081" s="61"/>
      <c r="F3081" s="20"/>
      <c r="G3081" s="480">
        <v>43059</v>
      </c>
      <c r="H3081" s="54">
        <v>43059</v>
      </c>
      <c r="I3081" s="589">
        <f>1.18*J3081</f>
        <v>41.3</v>
      </c>
      <c r="J3081" s="590">
        <v>35</v>
      </c>
      <c r="K3081" s="577"/>
      <c r="L3081" s="20" t="s">
        <v>28</v>
      </c>
      <c r="M3081" s="410">
        <v>43089</v>
      </c>
      <c r="N3081" s="23"/>
      <c r="O3081" s="314"/>
      <c r="P3081" s="84"/>
      <c r="Q3081" s="84"/>
      <c r="R3081" s="84"/>
      <c r="S3081" s="20"/>
      <c r="T3081" s="20" t="s">
        <v>1</v>
      </c>
    </row>
    <row r="3082" spans="1:21" ht="30" customHeight="1" x14ac:dyDescent="0.25">
      <c r="A3082" s="118">
        <v>3067</v>
      </c>
      <c r="B3082" s="118"/>
      <c r="C3082" s="20"/>
      <c r="D3082" s="560"/>
      <c r="E3082" s="61"/>
      <c r="F3082" s="20"/>
      <c r="G3082" s="480">
        <v>43061</v>
      </c>
      <c r="H3082" s="54">
        <v>43061</v>
      </c>
      <c r="I3082" s="371">
        <v>600</v>
      </c>
      <c r="J3082" s="209">
        <v>600</v>
      </c>
      <c r="K3082" s="577"/>
      <c r="L3082" s="20" t="s">
        <v>28</v>
      </c>
      <c r="M3082" s="410">
        <v>43063</v>
      </c>
      <c r="N3082" s="23"/>
      <c r="O3082" s="314"/>
      <c r="P3082" s="84"/>
      <c r="Q3082" s="84"/>
      <c r="R3082" s="84"/>
      <c r="S3082" s="20"/>
      <c r="T3082" s="20" t="s">
        <v>1</v>
      </c>
    </row>
    <row r="3083" spans="1:21" ht="30" customHeight="1" x14ac:dyDescent="0.25">
      <c r="A3083" s="118">
        <v>3068</v>
      </c>
      <c r="B3083" s="118"/>
      <c r="C3083" s="20"/>
      <c r="D3083" s="560"/>
      <c r="E3083" s="61"/>
      <c r="F3083" s="20"/>
      <c r="G3083" s="480">
        <v>43039</v>
      </c>
      <c r="H3083" s="54">
        <v>43039</v>
      </c>
      <c r="I3083" s="636">
        <f>0.84355*J3083</f>
        <v>7889.301375</v>
      </c>
      <c r="J3083" s="702">
        <v>9352.5</v>
      </c>
      <c r="K3083" s="577"/>
      <c r="L3083" s="20" t="s">
        <v>28</v>
      </c>
      <c r="M3083" s="410">
        <v>43100</v>
      </c>
      <c r="N3083" s="23" t="s">
        <v>1301</v>
      </c>
      <c r="O3083" s="314"/>
      <c r="P3083" s="84"/>
      <c r="Q3083" s="84"/>
      <c r="R3083" s="84"/>
      <c r="S3083" s="20"/>
      <c r="T3083" s="20"/>
      <c r="U3083" s="66" t="s">
        <v>1</v>
      </c>
    </row>
    <row r="3084" spans="1:21" ht="30" customHeight="1" x14ac:dyDescent="0.25">
      <c r="A3084" s="118">
        <v>3069</v>
      </c>
      <c r="B3084" s="118"/>
      <c r="C3084" s="20"/>
      <c r="D3084" s="560"/>
      <c r="E3084" s="61"/>
      <c r="F3084" s="20"/>
      <c r="G3084" s="480">
        <v>43039</v>
      </c>
      <c r="H3084" s="54">
        <v>43039</v>
      </c>
      <c r="I3084" s="636">
        <f>0.84355*J3084</f>
        <v>5168.8526250000004</v>
      </c>
      <c r="J3084" s="702">
        <v>6127.5</v>
      </c>
      <c r="K3084" s="577"/>
      <c r="L3084" s="20" t="s">
        <v>28</v>
      </c>
      <c r="M3084" s="410">
        <v>43100</v>
      </c>
      <c r="N3084" s="23"/>
      <c r="O3084" s="314"/>
      <c r="P3084" s="84"/>
      <c r="Q3084" s="84"/>
      <c r="R3084" s="84"/>
      <c r="S3084" s="20"/>
      <c r="T3084" s="20"/>
      <c r="U3084" s="66" t="s">
        <v>1</v>
      </c>
    </row>
    <row r="3085" spans="1:21" ht="30" hidden="1" customHeight="1" x14ac:dyDescent="0.25">
      <c r="A3085" s="74">
        <v>3070</v>
      </c>
      <c r="B3085" s="74" t="s">
        <v>3726</v>
      </c>
      <c r="C3085" s="43">
        <v>17168</v>
      </c>
      <c r="D3085" s="529"/>
      <c r="E3085" s="60"/>
      <c r="F3085" s="43" t="s">
        <v>7407</v>
      </c>
      <c r="G3085" s="87">
        <v>43039</v>
      </c>
      <c r="H3085" s="55">
        <v>43039</v>
      </c>
      <c r="I3085" s="137">
        <f>0.84355*17415</f>
        <v>14690.42325</v>
      </c>
      <c r="J3085" s="381">
        <v>17415</v>
      </c>
      <c r="K3085" s="98"/>
      <c r="L3085" s="43" t="s">
        <v>28</v>
      </c>
      <c r="M3085" s="59">
        <v>43100</v>
      </c>
      <c r="N3085" s="44">
        <v>43066</v>
      </c>
      <c r="O3085" s="313" t="s">
        <v>7408</v>
      </c>
      <c r="P3085" s="49"/>
      <c r="Q3085" s="49"/>
      <c r="R3085" s="49"/>
      <c r="S3085" s="43"/>
      <c r="T3085" s="43"/>
      <c r="U3085" s="66" t="s">
        <v>1</v>
      </c>
    </row>
    <row r="3086" spans="1:21" ht="30" customHeight="1" x14ac:dyDescent="0.25">
      <c r="A3086" s="118">
        <v>3071</v>
      </c>
      <c r="B3086" s="118"/>
      <c r="C3086" s="20"/>
      <c r="D3086" s="560"/>
      <c r="E3086" s="61"/>
      <c r="F3086" s="20"/>
      <c r="G3086" s="480">
        <v>43039</v>
      </c>
      <c r="H3086" s="54">
        <v>43039</v>
      </c>
      <c r="I3086" s="371">
        <v>8481</v>
      </c>
      <c r="J3086" s="209">
        <v>8481</v>
      </c>
      <c r="K3086" s="577"/>
      <c r="L3086" s="20" t="s">
        <v>28</v>
      </c>
      <c r="M3086" s="410">
        <v>43100</v>
      </c>
      <c r="N3086" s="23"/>
      <c r="O3086" s="314"/>
      <c r="P3086" s="84"/>
      <c r="Q3086" s="84"/>
      <c r="R3086" s="84"/>
      <c r="S3086" s="20"/>
      <c r="T3086" s="20"/>
      <c r="U3086" s="66" t="s">
        <v>1</v>
      </c>
    </row>
    <row r="3087" spans="1:21" ht="30" customHeight="1" x14ac:dyDescent="0.25">
      <c r="A3087" s="118">
        <v>3072</v>
      </c>
      <c r="B3087" s="118"/>
      <c r="C3087" s="20"/>
      <c r="D3087" s="560"/>
      <c r="E3087" s="61"/>
      <c r="F3087" s="20"/>
      <c r="G3087" s="480">
        <v>43039</v>
      </c>
      <c r="H3087" s="54">
        <v>43039</v>
      </c>
      <c r="I3087" s="371">
        <v>4338</v>
      </c>
      <c r="J3087" s="209">
        <v>4338</v>
      </c>
      <c r="K3087" s="577"/>
      <c r="L3087" s="20" t="s">
        <v>28</v>
      </c>
      <c r="M3087" s="410">
        <v>43100</v>
      </c>
      <c r="N3087" s="23"/>
      <c r="O3087" s="314"/>
      <c r="P3087" s="84"/>
      <c r="Q3087" s="84"/>
      <c r="R3087" s="84"/>
      <c r="S3087" s="20"/>
      <c r="T3087" s="20"/>
      <c r="U3087" s="66" t="s">
        <v>1</v>
      </c>
    </row>
    <row r="3088" spans="1:21" ht="30" customHeight="1" x14ac:dyDescent="0.25">
      <c r="A3088" s="118">
        <v>3073</v>
      </c>
      <c r="B3088" s="118"/>
      <c r="C3088" s="20"/>
      <c r="D3088" s="560"/>
      <c r="E3088" s="61"/>
      <c r="F3088" s="20"/>
      <c r="G3088" s="480">
        <v>43039</v>
      </c>
      <c r="H3088" s="54">
        <v>43039</v>
      </c>
      <c r="I3088" s="371">
        <v>13680</v>
      </c>
      <c r="J3088" s="209">
        <v>13680</v>
      </c>
      <c r="K3088" s="577"/>
      <c r="L3088" s="20" t="s">
        <v>28</v>
      </c>
      <c r="M3088" s="410">
        <v>43100</v>
      </c>
      <c r="N3088" s="23"/>
      <c r="O3088" s="314"/>
      <c r="P3088" s="84"/>
      <c r="Q3088" s="84"/>
      <c r="R3088" s="84"/>
      <c r="S3088" s="20"/>
      <c r="T3088" s="20"/>
      <c r="U3088" s="66" t="s">
        <v>1</v>
      </c>
    </row>
    <row r="3089" spans="1:21" ht="30" customHeight="1" x14ac:dyDescent="0.25">
      <c r="A3089" s="118">
        <v>3074</v>
      </c>
      <c r="B3089" s="118"/>
      <c r="C3089" s="20"/>
      <c r="D3089" s="560"/>
      <c r="E3089" s="61"/>
      <c r="F3089" s="20"/>
      <c r="G3089" s="480">
        <v>43039</v>
      </c>
      <c r="H3089" s="54">
        <v>43039</v>
      </c>
      <c r="I3089" s="371">
        <v>6345</v>
      </c>
      <c r="J3089" s="209">
        <v>6345</v>
      </c>
      <c r="K3089" s="577"/>
      <c r="L3089" s="20" t="s">
        <v>28</v>
      </c>
      <c r="M3089" s="410">
        <v>43100</v>
      </c>
      <c r="N3089" s="23"/>
      <c r="O3089" s="314"/>
      <c r="P3089" s="84"/>
      <c r="Q3089" s="84"/>
      <c r="R3089" s="84"/>
      <c r="S3089" s="20"/>
      <c r="T3089" s="20"/>
      <c r="U3089" s="66" t="s">
        <v>1</v>
      </c>
    </row>
    <row r="3090" spans="1:21" ht="30" customHeight="1" x14ac:dyDescent="0.25">
      <c r="A3090" s="118">
        <v>3075</v>
      </c>
      <c r="B3090" s="118"/>
      <c r="C3090" s="20"/>
      <c r="D3090" s="560"/>
      <c r="E3090" s="61"/>
      <c r="F3090" s="65"/>
      <c r="G3090" s="480">
        <v>43039</v>
      </c>
      <c r="H3090" s="54">
        <v>43039</v>
      </c>
      <c r="I3090" s="636">
        <f>0.84355*J3090</f>
        <v>5463.0406874999999</v>
      </c>
      <c r="J3090" s="702">
        <v>6476.25</v>
      </c>
      <c r="K3090" s="577"/>
      <c r="L3090" s="20" t="s">
        <v>28</v>
      </c>
      <c r="M3090" s="410">
        <v>43100</v>
      </c>
      <c r="N3090" s="23"/>
      <c r="O3090" s="314"/>
      <c r="P3090" s="84"/>
      <c r="Q3090" s="84"/>
      <c r="R3090" s="84"/>
      <c r="S3090" s="20"/>
      <c r="T3090" s="20"/>
      <c r="U3090" s="66" t="s">
        <v>3</v>
      </c>
    </row>
    <row r="3091" spans="1:21" ht="30" hidden="1" customHeight="1" x14ac:dyDescent="0.25">
      <c r="A3091" s="74">
        <v>3076</v>
      </c>
      <c r="B3091" s="74" t="s">
        <v>6156</v>
      </c>
      <c r="C3091" s="43">
        <v>90943041</v>
      </c>
      <c r="D3091" s="529"/>
      <c r="E3091" s="60"/>
      <c r="F3091" s="43" t="s">
        <v>7409</v>
      </c>
      <c r="G3091" s="87">
        <v>43059</v>
      </c>
      <c r="H3091" s="55">
        <v>43059</v>
      </c>
      <c r="I3091" s="68">
        <v>136</v>
      </c>
      <c r="J3091" s="204">
        <v>163.19999999999999</v>
      </c>
      <c r="K3091" s="98"/>
      <c r="L3091" s="43" t="s">
        <v>5323</v>
      </c>
      <c r="M3091" s="59">
        <v>43067</v>
      </c>
      <c r="N3091" s="44">
        <v>43069</v>
      </c>
      <c r="O3091" s="313" t="s">
        <v>7410</v>
      </c>
      <c r="P3091" s="49"/>
      <c r="Q3091" s="49"/>
      <c r="R3091" s="49"/>
      <c r="S3091" s="43"/>
      <c r="T3091" s="43"/>
    </row>
    <row r="3092" spans="1:21" ht="30" hidden="1" customHeight="1" x14ac:dyDescent="0.25">
      <c r="A3092" s="74">
        <v>3077</v>
      </c>
      <c r="B3092" s="74" t="s">
        <v>6412</v>
      </c>
      <c r="C3092" s="529" t="s">
        <v>7411</v>
      </c>
      <c r="D3092" s="529"/>
      <c r="E3092" s="60"/>
      <c r="F3092" s="43" t="s">
        <v>7413</v>
      </c>
      <c r="G3092" s="87">
        <v>43057</v>
      </c>
      <c r="H3092" s="55">
        <v>43057</v>
      </c>
      <c r="I3092" s="68">
        <v>154.55000000000001</v>
      </c>
      <c r="J3092" s="204">
        <v>170</v>
      </c>
      <c r="K3092" s="98"/>
      <c r="L3092" s="43" t="s">
        <v>47</v>
      </c>
      <c r="M3092" s="59">
        <v>43069</v>
      </c>
      <c r="N3092" s="44">
        <v>43089</v>
      </c>
      <c r="O3092" s="313" t="s">
        <v>7415</v>
      </c>
      <c r="P3092" s="49"/>
      <c r="Q3092" s="49"/>
      <c r="R3092" s="49"/>
      <c r="S3092" s="43"/>
      <c r="T3092" s="43" t="s">
        <v>1</v>
      </c>
    </row>
    <row r="3093" spans="1:21" ht="45" hidden="1" x14ac:dyDescent="0.25">
      <c r="A3093" s="74">
        <v>3078</v>
      </c>
      <c r="B3093" s="74" t="s">
        <v>67</v>
      </c>
      <c r="C3093" s="43">
        <v>7000195648</v>
      </c>
      <c r="D3093" s="529" t="s">
        <v>7416</v>
      </c>
      <c r="E3093" s="60"/>
      <c r="F3093" s="43" t="s">
        <v>7489</v>
      </c>
      <c r="G3093" s="87">
        <v>43005</v>
      </c>
      <c r="H3093" s="55">
        <v>43005</v>
      </c>
      <c r="I3093" s="68">
        <v>573.26</v>
      </c>
      <c r="J3093" s="204">
        <v>687.91</v>
      </c>
      <c r="K3093" s="98"/>
      <c r="L3093" s="43" t="s">
        <v>47</v>
      </c>
      <c r="M3093" s="59">
        <v>43069</v>
      </c>
      <c r="N3093" s="44">
        <v>43089</v>
      </c>
      <c r="O3093" s="313" t="s">
        <v>7417</v>
      </c>
      <c r="P3093" s="49"/>
      <c r="Q3093" s="49"/>
      <c r="R3093" s="49"/>
      <c r="S3093" s="43"/>
      <c r="T3093" s="43" t="s">
        <v>1</v>
      </c>
    </row>
    <row r="3094" spans="1:21" hidden="1" x14ac:dyDescent="0.25">
      <c r="A3094" s="74">
        <v>3079</v>
      </c>
      <c r="B3094" s="74" t="s">
        <v>39</v>
      </c>
      <c r="C3094" s="43" t="s">
        <v>7418</v>
      </c>
      <c r="D3094" s="529"/>
      <c r="E3094" s="60"/>
      <c r="F3094" s="43" t="s">
        <v>1715</v>
      </c>
      <c r="G3094" s="87">
        <v>43054</v>
      </c>
      <c r="H3094" s="55">
        <v>43054</v>
      </c>
      <c r="I3094" s="68">
        <v>403.53</v>
      </c>
      <c r="J3094" s="204">
        <v>484.18</v>
      </c>
      <c r="K3094" s="98"/>
      <c r="L3094" s="43" t="s">
        <v>34</v>
      </c>
      <c r="M3094" s="59">
        <v>43064</v>
      </c>
      <c r="N3094" s="44">
        <v>43066</v>
      </c>
      <c r="O3094" s="313" t="s">
        <v>7419</v>
      </c>
      <c r="P3094" s="49"/>
      <c r="Q3094" s="49"/>
      <c r="R3094" s="49"/>
      <c r="S3094" s="43"/>
      <c r="T3094" s="43"/>
    </row>
    <row r="3095" spans="1:21" x14ac:dyDescent="0.25">
      <c r="A3095" s="118">
        <v>3080</v>
      </c>
      <c r="B3095" s="118"/>
      <c r="C3095" s="20"/>
      <c r="D3095" s="560"/>
      <c r="E3095" s="61"/>
      <c r="F3095" s="65"/>
      <c r="G3095" s="480">
        <v>43039</v>
      </c>
      <c r="H3095" s="54">
        <v>43039</v>
      </c>
      <c r="I3095" s="589">
        <f>+J3095*0.930835</f>
        <v>12217.209375</v>
      </c>
      <c r="J3095" s="702">
        <v>13125</v>
      </c>
      <c r="K3095" s="577"/>
      <c r="L3095" s="20" t="s">
        <v>28</v>
      </c>
      <c r="M3095" s="410">
        <v>43100</v>
      </c>
      <c r="N3095" s="23"/>
      <c r="O3095" s="314"/>
      <c r="P3095" s="84"/>
      <c r="Q3095" s="84"/>
      <c r="R3095" s="84"/>
      <c r="S3095" s="20"/>
      <c r="T3095" s="20"/>
      <c r="U3095" s="66" t="s">
        <v>1</v>
      </c>
    </row>
    <row r="3096" spans="1:21" ht="30" hidden="1" x14ac:dyDescent="0.25">
      <c r="A3096" s="74">
        <v>3081</v>
      </c>
      <c r="B3096" s="74" t="s">
        <v>7247</v>
      </c>
      <c r="C3096" s="43">
        <v>10</v>
      </c>
      <c r="D3096" s="529"/>
      <c r="E3096" s="60"/>
      <c r="F3096" s="43" t="s">
        <v>7420</v>
      </c>
      <c r="G3096" s="87">
        <v>43055</v>
      </c>
      <c r="H3096" s="55">
        <v>43055</v>
      </c>
      <c r="I3096" s="137">
        <f>+J3096*0.930835</f>
        <v>20268.569099349999</v>
      </c>
      <c r="J3096" s="381">
        <v>21774.61</v>
      </c>
      <c r="K3096" s="98"/>
      <c r="L3096" s="43" t="s">
        <v>727</v>
      </c>
      <c r="M3096" s="59">
        <v>43055</v>
      </c>
      <c r="N3096" s="44">
        <v>43084</v>
      </c>
      <c r="O3096" s="313" t="s">
        <v>7421</v>
      </c>
      <c r="P3096" s="49"/>
      <c r="Q3096" s="49"/>
      <c r="R3096" s="49"/>
      <c r="S3096" s="43"/>
      <c r="T3096" s="43"/>
      <c r="U3096" s="66" t="s">
        <v>1</v>
      </c>
    </row>
    <row r="3097" spans="1:21" hidden="1" x14ac:dyDescent="0.25">
      <c r="A3097" s="74">
        <v>3082</v>
      </c>
      <c r="B3097" s="74" t="s">
        <v>6619</v>
      </c>
      <c r="C3097" s="529" t="s">
        <v>7423</v>
      </c>
      <c r="D3097" s="529"/>
      <c r="E3097" s="60"/>
      <c r="F3097" s="43" t="s">
        <v>7424</v>
      </c>
      <c r="G3097" s="87">
        <v>42825</v>
      </c>
      <c r="H3097" s="55">
        <v>42825</v>
      </c>
      <c r="I3097" s="137">
        <f>+J3097*0.930835</f>
        <v>3164.8389999999999</v>
      </c>
      <c r="J3097" s="381">
        <v>3400</v>
      </c>
      <c r="K3097" s="98"/>
      <c r="L3097" s="43" t="s">
        <v>727</v>
      </c>
      <c r="M3097" s="59" t="s">
        <v>25</v>
      </c>
      <c r="N3097" s="44">
        <v>43011</v>
      </c>
      <c r="O3097" s="313" t="s">
        <v>7425</v>
      </c>
      <c r="P3097" s="49"/>
      <c r="Q3097" s="49"/>
      <c r="R3097" s="49"/>
      <c r="S3097" s="43"/>
      <c r="T3097" s="43"/>
      <c r="U3097" s="66" t="s">
        <v>1</v>
      </c>
    </row>
    <row r="3098" spans="1:21" hidden="1" x14ac:dyDescent="0.25">
      <c r="A3098" s="74">
        <v>3083</v>
      </c>
      <c r="B3098" s="74" t="s">
        <v>6619</v>
      </c>
      <c r="C3098" s="529" t="s">
        <v>7426</v>
      </c>
      <c r="D3098" s="529"/>
      <c r="E3098" s="60"/>
      <c r="F3098" s="43" t="s">
        <v>7427</v>
      </c>
      <c r="G3098" s="87">
        <v>42825</v>
      </c>
      <c r="H3098" s="55">
        <v>42825</v>
      </c>
      <c r="I3098" s="137">
        <f>+J3098*0.930835</f>
        <v>1117.002</v>
      </c>
      <c r="J3098" s="381">
        <v>1200</v>
      </c>
      <c r="K3098" s="98"/>
      <c r="L3098" s="43" t="s">
        <v>727</v>
      </c>
      <c r="M3098" s="59" t="s">
        <v>25</v>
      </c>
      <c r="N3098" s="44">
        <v>43011</v>
      </c>
      <c r="O3098" s="313" t="s">
        <v>7428</v>
      </c>
      <c r="P3098" s="49"/>
      <c r="Q3098" s="49"/>
      <c r="R3098" s="49"/>
      <c r="S3098" s="43"/>
      <c r="T3098" s="43"/>
      <c r="U3098" s="66" t="s">
        <v>1</v>
      </c>
    </row>
    <row r="3099" spans="1:21" hidden="1" x14ac:dyDescent="0.25">
      <c r="A3099" s="74">
        <v>3084</v>
      </c>
      <c r="B3099" s="74" t="s">
        <v>39</v>
      </c>
      <c r="C3099" s="43" t="s">
        <v>7429</v>
      </c>
      <c r="D3099" s="529"/>
      <c r="E3099" s="60"/>
      <c r="F3099" s="43" t="s">
        <v>1715</v>
      </c>
      <c r="G3099" s="87">
        <v>43008</v>
      </c>
      <c r="H3099" s="55">
        <v>43008</v>
      </c>
      <c r="I3099" s="68">
        <v>318.62</v>
      </c>
      <c r="J3099" s="204">
        <v>382.35</v>
      </c>
      <c r="K3099" s="98"/>
      <c r="L3099" s="43" t="s">
        <v>5323</v>
      </c>
      <c r="M3099" s="59">
        <v>43018</v>
      </c>
      <c r="N3099" s="44">
        <v>43018</v>
      </c>
      <c r="O3099" s="313" t="s">
        <v>7430</v>
      </c>
      <c r="P3099" s="49"/>
      <c r="Q3099" s="49"/>
      <c r="R3099" s="49"/>
      <c r="S3099" s="43"/>
      <c r="T3099" s="43"/>
    </row>
    <row r="3100" spans="1:21" ht="30" hidden="1" x14ac:dyDescent="0.25">
      <c r="A3100" s="74">
        <v>3085</v>
      </c>
      <c r="B3100" s="74" t="s">
        <v>4552</v>
      </c>
      <c r="C3100" s="43" t="s">
        <v>7431</v>
      </c>
      <c r="D3100" s="529"/>
      <c r="E3100" s="60"/>
      <c r="F3100" s="43" t="s">
        <v>7432</v>
      </c>
      <c r="G3100" s="87">
        <v>43063</v>
      </c>
      <c r="H3100" s="55">
        <v>43063</v>
      </c>
      <c r="I3100" s="68">
        <v>25250</v>
      </c>
      <c r="J3100" s="204">
        <v>25250</v>
      </c>
      <c r="K3100" s="98"/>
      <c r="L3100" s="43" t="s">
        <v>727</v>
      </c>
      <c r="M3100" s="59">
        <v>43079</v>
      </c>
      <c r="N3100" s="44">
        <v>43080</v>
      </c>
      <c r="O3100" s="313" t="s">
        <v>7433</v>
      </c>
      <c r="P3100" s="49"/>
      <c r="Q3100" s="49"/>
      <c r="R3100" s="49"/>
      <c r="S3100" s="43"/>
      <c r="T3100" s="43"/>
      <c r="U3100" s="66" t="s">
        <v>1</v>
      </c>
    </row>
    <row r="3101" spans="1:21" hidden="1" x14ac:dyDescent="0.25">
      <c r="A3101" s="74">
        <v>3086</v>
      </c>
      <c r="B3101" s="74" t="s">
        <v>4310</v>
      </c>
      <c r="C3101" s="43" t="s">
        <v>7436</v>
      </c>
      <c r="D3101" s="529"/>
      <c r="E3101" s="60"/>
      <c r="F3101" s="43" t="s">
        <v>7434</v>
      </c>
      <c r="G3101" s="87">
        <v>43066</v>
      </c>
      <c r="H3101" s="55">
        <v>43062</v>
      </c>
      <c r="I3101" s="68">
        <v>1304</v>
      </c>
      <c r="J3101" s="204">
        <v>1318.4</v>
      </c>
      <c r="K3101" s="98"/>
      <c r="L3101" s="43" t="s">
        <v>727</v>
      </c>
      <c r="M3101" s="59" t="s">
        <v>634</v>
      </c>
      <c r="N3101" s="44">
        <v>43080</v>
      </c>
      <c r="O3101" s="313" t="s">
        <v>7435</v>
      </c>
      <c r="P3101" s="49"/>
      <c r="Q3101" s="49"/>
      <c r="R3101" s="49"/>
      <c r="S3101" s="43"/>
      <c r="T3101" s="43"/>
    </row>
    <row r="3102" spans="1:21" x14ac:dyDescent="0.25">
      <c r="A3102" s="118">
        <v>3087</v>
      </c>
      <c r="B3102" s="118"/>
      <c r="C3102" s="20"/>
      <c r="D3102" s="560"/>
      <c r="E3102" s="61"/>
      <c r="F3102" s="20"/>
      <c r="G3102" s="480">
        <v>43066</v>
      </c>
      <c r="H3102" s="54">
        <v>43066</v>
      </c>
      <c r="I3102" s="371">
        <v>152.97</v>
      </c>
      <c r="J3102" s="209">
        <v>167.97</v>
      </c>
      <c r="K3102" s="577"/>
      <c r="L3102" s="20" t="s">
        <v>47</v>
      </c>
      <c r="M3102" s="410" t="s">
        <v>1241</v>
      </c>
      <c r="N3102" s="23"/>
      <c r="O3102" s="314"/>
      <c r="P3102" s="84"/>
      <c r="Q3102" s="84"/>
      <c r="R3102" s="84"/>
      <c r="S3102" s="20"/>
      <c r="T3102" s="20" t="s">
        <v>1</v>
      </c>
    </row>
    <row r="3103" spans="1:21" x14ac:dyDescent="0.25">
      <c r="A3103" s="118">
        <v>3088</v>
      </c>
      <c r="B3103" s="118"/>
      <c r="C3103" s="20"/>
      <c r="D3103" s="560"/>
      <c r="E3103" s="61"/>
      <c r="F3103" s="20"/>
      <c r="G3103" s="480">
        <v>43061</v>
      </c>
      <c r="H3103" s="54">
        <v>43061</v>
      </c>
      <c r="I3103" s="371">
        <v>1585.6</v>
      </c>
      <c r="J3103" s="209">
        <v>1902.72</v>
      </c>
      <c r="K3103" s="577"/>
      <c r="L3103" s="20" t="s">
        <v>727</v>
      </c>
      <c r="M3103" s="410">
        <v>43069</v>
      </c>
      <c r="N3103" s="31" t="s">
        <v>7491</v>
      </c>
      <c r="O3103" s="314"/>
      <c r="P3103" s="84"/>
      <c r="Q3103" s="84"/>
      <c r="R3103" s="84"/>
      <c r="S3103" s="20"/>
      <c r="T3103" s="20"/>
    </row>
    <row r="3104" spans="1:21" x14ac:dyDescent="0.25">
      <c r="A3104" s="118">
        <v>3089</v>
      </c>
      <c r="B3104" s="118"/>
      <c r="C3104" s="20"/>
      <c r="D3104" s="560"/>
      <c r="E3104" s="61"/>
      <c r="F3104" s="20"/>
      <c r="G3104" s="480">
        <v>43060</v>
      </c>
      <c r="H3104" s="54">
        <v>43060</v>
      </c>
      <c r="I3104" s="371">
        <v>6.27</v>
      </c>
      <c r="J3104" s="209">
        <v>7.52</v>
      </c>
      <c r="K3104" s="577"/>
      <c r="L3104" s="20" t="s">
        <v>727</v>
      </c>
      <c r="M3104" s="410">
        <v>43090</v>
      </c>
      <c r="N3104" s="23"/>
      <c r="O3104" s="314"/>
      <c r="P3104" s="84"/>
      <c r="Q3104" s="84"/>
      <c r="R3104" s="84"/>
      <c r="S3104" s="20"/>
      <c r="T3104" s="20"/>
    </row>
    <row r="3105" spans="1:21" x14ac:dyDescent="0.25">
      <c r="A3105" s="118">
        <v>3090</v>
      </c>
      <c r="B3105" s="118"/>
      <c r="C3105" s="20"/>
      <c r="D3105" s="560"/>
      <c r="E3105" s="61"/>
      <c r="F3105" s="20"/>
      <c r="G3105" s="480">
        <v>43054</v>
      </c>
      <c r="H3105" s="54">
        <v>43054</v>
      </c>
      <c r="I3105" s="371">
        <v>500</v>
      </c>
      <c r="J3105" s="209">
        <v>500</v>
      </c>
      <c r="K3105" s="577"/>
      <c r="L3105" s="20" t="s">
        <v>47</v>
      </c>
      <c r="M3105" s="410" t="s">
        <v>1241</v>
      </c>
      <c r="N3105" s="23"/>
      <c r="O3105" s="314"/>
      <c r="P3105" s="84"/>
      <c r="Q3105" s="84"/>
      <c r="R3105" s="84"/>
      <c r="S3105" s="20"/>
      <c r="T3105" s="20" t="s">
        <v>1</v>
      </c>
    </row>
    <row r="3106" spans="1:21" hidden="1" x14ac:dyDescent="0.25">
      <c r="A3106" s="74">
        <v>3091</v>
      </c>
      <c r="B3106" s="74" t="s">
        <v>36</v>
      </c>
      <c r="C3106" s="43">
        <v>56013372</v>
      </c>
      <c r="D3106" s="529"/>
      <c r="E3106" s="60"/>
      <c r="F3106" s="43" t="s">
        <v>7438</v>
      </c>
      <c r="G3106" s="87">
        <v>43039</v>
      </c>
      <c r="H3106" s="55">
        <v>43039</v>
      </c>
      <c r="I3106" s="68">
        <v>1631.71</v>
      </c>
      <c r="J3106" s="204">
        <v>1951.35</v>
      </c>
      <c r="K3106" s="98"/>
      <c r="L3106" s="43" t="s">
        <v>5323</v>
      </c>
      <c r="M3106" s="59">
        <v>43073</v>
      </c>
      <c r="N3106" s="44">
        <v>43073</v>
      </c>
      <c r="O3106" s="313" t="s">
        <v>7439</v>
      </c>
      <c r="P3106" s="49"/>
      <c r="Q3106" s="49"/>
      <c r="R3106" s="49"/>
      <c r="S3106" s="43"/>
      <c r="T3106" s="43"/>
    </row>
    <row r="3107" spans="1:21" x14ac:dyDescent="0.25">
      <c r="A3107" s="118">
        <v>3092</v>
      </c>
      <c r="B3107" s="118"/>
      <c r="C3107" s="20"/>
      <c r="D3107" s="560"/>
      <c r="E3107" s="61"/>
      <c r="F3107" s="20"/>
      <c r="G3107" s="480">
        <v>43059</v>
      </c>
      <c r="H3107" s="54">
        <v>43059</v>
      </c>
      <c r="I3107" s="371">
        <v>579.66999999999996</v>
      </c>
      <c r="J3107" s="209">
        <v>611.54999999999995</v>
      </c>
      <c r="K3107" s="577"/>
      <c r="L3107" s="20" t="s">
        <v>28</v>
      </c>
      <c r="M3107" s="410">
        <v>43059</v>
      </c>
      <c r="N3107" s="23"/>
      <c r="O3107" s="314"/>
      <c r="P3107" s="84"/>
      <c r="Q3107" s="84"/>
      <c r="R3107" s="84"/>
      <c r="S3107" s="20"/>
      <c r="T3107" s="20"/>
    </row>
    <row r="3108" spans="1:21" x14ac:dyDescent="0.25">
      <c r="A3108" s="118">
        <v>3093</v>
      </c>
      <c r="B3108" s="118"/>
      <c r="C3108" s="20"/>
      <c r="D3108" s="560"/>
      <c r="E3108" s="61"/>
      <c r="F3108" s="20"/>
      <c r="G3108" s="480">
        <v>43056</v>
      </c>
      <c r="H3108" s="54">
        <v>43056</v>
      </c>
      <c r="I3108" s="371">
        <v>250.65</v>
      </c>
      <c r="J3108" s="209">
        <v>300.77999999999997</v>
      </c>
      <c r="K3108" s="577"/>
      <c r="L3108" s="20" t="s">
        <v>28</v>
      </c>
      <c r="M3108" s="410">
        <v>43096</v>
      </c>
      <c r="N3108" s="23"/>
      <c r="O3108" s="314"/>
      <c r="P3108" s="84"/>
      <c r="Q3108" s="84"/>
      <c r="R3108" s="84"/>
      <c r="S3108" s="20"/>
      <c r="T3108" s="20" t="s">
        <v>1</v>
      </c>
    </row>
    <row r="3109" spans="1:21" x14ac:dyDescent="0.25">
      <c r="A3109" s="118">
        <v>3094</v>
      </c>
      <c r="B3109" s="118"/>
      <c r="C3109" s="20"/>
      <c r="D3109" s="560"/>
      <c r="E3109" s="61"/>
      <c r="F3109" s="20"/>
      <c r="G3109" s="480">
        <v>43039</v>
      </c>
      <c r="H3109" s="54">
        <v>43039</v>
      </c>
      <c r="I3109" s="371">
        <v>9872</v>
      </c>
      <c r="J3109" s="209">
        <v>11846.4</v>
      </c>
      <c r="K3109" s="577"/>
      <c r="L3109" s="20" t="s">
        <v>727</v>
      </c>
      <c r="M3109" s="410">
        <v>43069</v>
      </c>
      <c r="N3109" s="23"/>
      <c r="O3109" s="314"/>
      <c r="P3109" s="84"/>
      <c r="Q3109" s="84"/>
      <c r="R3109" s="84"/>
      <c r="S3109" s="20"/>
      <c r="T3109" s="20"/>
      <c r="U3109" s="66" t="s">
        <v>1</v>
      </c>
    </row>
    <row r="3110" spans="1:21" ht="30" hidden="1" x14ac:dyDescent="0.25">
      <c r="A3110" s="378">
        <v>3095</v>
      </c>
      <c r="B3110" s="378" t="s">
        <v>1501</v>
      </c>
      <c r="C3110" s="46"/>
      <c r="D3110" s="601"/>
      <c r="E3110" s="325" t="s">
        <v>7442</v>
      </c>
      <c r="F3110" s="46" t="s">
        <v>7515</v>
      </c>
      <c r="G3110" s="478">
        <v>43041</v>
      </c>
      <c r="H3110" s="326">
        <v>43041</v>
      </c>
      <c r="I3110" s="388">
        <v>-286.62</v>
      </c>
      <c r="J3110" s="443">
        <v>-286.62</v>
      </c>
      <c r="K3110" s="613"/>
      <c r="L3110" s="46" t="s">
        <v>727</v>
      </c>
      <c r="M3110" s="409">
        <v>43049</v>
      </c>
      <c r="N3110" s="132">
        <v>43055</v>
      </c>
      <c r="O3110" s="327"/>
      <c r="P3110" s="131"/>
      <c r="Q3110" s="131"/>
      <c r="R3110" s="131"/>
      <c r="S3110" s="46"/>
      <c r="T3110" s="46"/>
    </row>
    <row r="3111" spans="1:21" hidden="1" x14ac:dyDescent="0.25">
      <c r="A3111" s="74">
        <v>3096</v>
      </c>
      <c r="B3111" s="74" t="s">
        <v>36</v>
      </c>
      <c r="C3111" s="529" t="s">
        <v>7443</v>
      </c>
      <c r="D3111" s="529"/>
      <c r="E3111" s="60"/>
      <c r="F3111" s="43" t="s">
        <v>4091</v>
      </c>
      <c r="G3111" s="87">
        <v>43053</v>
      </c>
      <c r="H3111" s="55">
        <v>43053</v>
      </c>
      <c r="I3111" s="68">
        <v>80</v>
      </c>
      <c r="J3111" s="204">
        <v>96</v>
      </c>
      <c r="K3111" s="98"/>
      <c r="L3111" s="43" t="s">
        <v>5323</v>
      </c>
      <c r="M3111" s="59">
        <v>43064</v>
      </c>
      <c r="N3111" s="44">
        <v>43066</v>
      </c>
      <c r="O3111" s="313" t="s">
        <v>7444</v>
      </c>
      <c r="P3111" s="49"/>
      <c r="Q3111" s="49"/>
      <c r="R3111" s="49"/>
      <c r="S3111" s="43"/>
      <c r="T3111" s="43"/>
    </row>
    <row r="3112" spans="1:21" ht="45" hidden="1" x14ac:dyDescent="0.25">
      <c r="A3112" s="74">
        <v>3097</v>
      </c>
      <c r="B3112" s="74" t="s">
        <v>67</v>
      </c>
      <c r="C3112" s="43">
        <v>7000196070</v>
      </c>
      <c r="D3112" s="529" t="s">
        <v>7450</v>
      </c>
      <c r="E3112" s="60"/>
      <c r="F3112" s="43" t="s">
        <v>7490</v>
      </c>
      <c r="G3112" s="87">
        <v>42979</v>
      </c>
      <c r="H3112" s="55">
        <v>43006</v>
      </c>
      <c r="I3112" s="68">
        <v>580.53</v>
      </c>
      <c r="J3112" s="204">
        <v>696.64</v>
      </c>
      <c r="K3112" s="98"/>
      <c r="L3112" s="43" t="s">
        <v>47</v>
      </c>
      <c r="M3112" s="59">
        <v>43069</v>
      </c>
      <c r="N3112" s="44">
        <v>43089</v>
      </c>
      <c r="O3112" s="370" t="s">
        <v>7451</v>
      </c>
      <c r="P3112" s="49"/>
      <c r="Q3112" s="49"/>
      <c r="R3112" s="49"/>
      <c r="S3112" s="43"/>
      <c r="T3112" s="43" t="s">
        <v>1</v>
      </c>
    </row>
    <row r="3113" spans="1:21" ht="30" hidden="1" x14ac:dyDescent="0.25">
      <c r="A3113" s="74">
        <v>3098</v>
      </c>
      <c r="B3113" s="74" t="s">
        <v>7454</v>
      </c>
      <c r="C3113" s="43">
        <v>20170757</v>
      </c>
      <c r="D3113" s="529"/>
      <c r="E3113" s="60"/>
      <c r="F3113" s="43" t="s">
        <v>7455</v>
      </c>
      <c r="G3113" s="87">
        <v>43070</v>
      </c>
      <c r="H3113" s="55">
        <v>43070</v>
      </c>
      <c r="I3113" s="68">
        <v>2853</v>
      </c>
      <c r="J3113" s="204">
        <v>3423.6</v>
      </c>
      <c r="K3113" s="98"/>
      <c r="L3113" s="43" t="s">
        <v>28</v>
      </c>
      <c r="M3113" s="59">
        <v>43070</v>
      </c>
      <c r="N3113" s="44">
        <v>43074</v>
      </c>
      <c r="O3113" s="313" t="s">
        <v>7456</v>
      </c>
      <c r="P3113" s="49"/>
      <c r="Q3113" s="49"/>
      <c r="R3113" s="49"/>
      <c r="S3113" s="43"/>
      <c r="T3113" s="43"/>
    </row>
    <row r="3114" spans="1:21" x14ac:dyDescent="0.25">
      <c r="A3114" s="118">
        <v>3099</v>
      </c>
      <c r="B3114" s="118"/>
      <c r="C3114" s="20"/>
      <c r="D3114" s="560"/>
      <c r="E3114" s="61"/>
      <c r="F3114" s="20"/>
      <c r="G3114" s="480">
        <v>43064</v>
      </c>
      <c r="H3114" s="54">
        <v>43064</v>
      </c>
      <c r="I3114" s="636">
        <f t="shared" ref="I3114" si="18">0.910771*J3114</f>
        <v>4658.5936650000003</v>
      </c>
      <c r="J3114" s="637">
        <v>5115</v>
      </c>
      <c r="K3114" s="577"/>
      <c r="L3114" s="20" t="s">
        <v>28</v>
      </c>
      <c r="M3114" s="410">
        <v>43100</v>
      </c>
      <c r="N3114" s="23"/>
      <c r="O3114" s="314"/>
      <c r="P3114" s="84"/>
      <c r="Q3114" s="84"/>
      <c r="R3114" s="84"/>
      <c r="S3114" s="20"/>
      <c r="T3114" s="20"/>
      <c r="U3114" s="66" t="s">
        <v>1</v>
      </c>
    </row>
    <row r="3115" spans="1:21" x14ac:dyDescent="0.25">
      <c r="A3115" s="118">
        <v>4000</v>
      </c>
      <c r="B3115" s="118"/>
      <c r="C3115" s="20"/>
      <c r="D3115" s="560"/>
      <c r="E3115" s="61"/>
      <c r="F3115" s="65"/>
      <c r="G3115" s="480">
        <v>43070</v>
      </c>
      <c r="H3115" s="54">
        <v>43070</v>
      </c>
      <c r="I3115" s="371">
        <v>22200</v>
      </c>
      <c r="J3115" s="371">
        <v>22200</v>
      </c>
      <c r="K3115" s="577"/>
      <c r="L3115" s="20" t="s">
        <v>28</v>
      </c>
      <c r="M3115" s="410">
        <v>43100</v>
      </c>
      <c r="N3115" s="23"/>
      <c r="O3115" s="314"/>
      <c r="P3115" s="84"/>
      <c r="Q3115" s="84"/>
      <c r="R3115" s="84"/>
      <c r="S3115" s="20"/>
      <c r="T3115" s="20"/>
      <c r="U3115" s="66" t="s">
        <v>1</v>
      </c>
    </row>
    <row r="3116" spans="1:21" x14ac:dyDescent="0.25">
      <c r="A3116" s="118">
        <v>4001</v>
      </c>
      <c r="B3116" s="118"/>
      <c r="C3116" s="20"/>
      <c r="D3116" s="560"/>
      <c r="E3116" s="61"/>
      <c r="F3116" s="20"/>
      <c r="G3116" s="480">
        <v>43073</v>
      </c>
      <c r="H3116" s="54">
        <v>43073</v>
      </c>
      <c r="I3116" s="371">
        <v>540</v>
      </c>
      <c r="J3116" s="209">
        <v>540</v>
      </c>
      <c r="K3116" s="577"/>
      <c r="L3116" s="20" t="s">
        <v>1053</v>
      </c>
      <c r="M3116" s="410">
        <v>42740</v>
      </c>
      <c r="N3116" s="23"/>
      <c r="O3116" s="314"/>
      <c r="P3116" s="84"/>
      <c r="Q3116" s="84"/>
      <c r="R3116" s="84"/>
      <c r="S3116" s="20"/>
      <c r="T3116" s="20" t="s">
        <v>1</v>
      </c>
    </row>
    <row r="3117" spans="1:21" hidden="1" x14ac:dyDescent="0.25">
      <c r="A3117" s="74">
        <v>4002</v>
      </c>
      <c r="B3117" s="74" t="s">
        <v>7457</v>
      </c>
      <c r="C3117" s="43" t="s">
        <v>7458</v>
      </c>
      <c r="D3117" s="529"/>
      <c r="E3117" s="60"/>
      <c r="F3117" s="43" t="s">
        <v>7459</v>
      </c>
      <c r="G3117" s="87">
        <v>43066</v>
      </c>
      <c r="H3117" s="55">
        <v>43066</v>
      </c>
      <c r="I3117" s="68">
        <v>900</v>
      </c>
      <c r="J3117" s="204">
        <v>900</v>
      </c>
      <c r="K3117" s="98"/>
      <c r="L3117" s="43" t="s">
        <v>7133</v>
      </c>
      <c r="M3117" s="59">
        <v>43096</v>
      </c>
      <c r="N3117" s="44">
        <v>43077</v>
      </c>
      <c r="O3117" s="313" t="s">
        <v>7460</v>
      </c>
      <c r="P3117" s="49"/>
      <c r="Q3117" s="49"/>
      <c r="R3117" s="49"/>
      <c r="S3117" s="43"/>
      <c r="T3117" s="43" t="s">
        <v>1</v>
      </c>
    </row>
    <row r="3118" spans="1:21" x14ac:dyDescent="0.25">
      <c r="A3118" s="118">
        <v>4003</v>
      </c>
      <c r="B3118" s="118"/>
      <c r="C3118" s="20"/>
      <c r="D3118" s="560"/>
      <c r="E3118" s="61"/>
      <c r="F3118" s="20"/>
      <c r="G3118" s="480">
        <v>43082</v>
      </c>
      <c r="H3118" s="54">
        <v>43082</v>
      </c>
      <c r="I3118" s="371">
        <v>76.5</v>
      </c>
      <c r="J3118" s="209">
        <v>91.8</v>
      </c>
      <c r="K3118" s="577"/>
      <c r="L3118" s="20" t="s">
        <v>28</v>
      </c>
      <c r="M3118" s="410">
        <v>43100</v>
      </c>
      <c r="N3118" s="23"/>
      <c r="O3118" s="750"/>
      <c r="P3118" s="84"/>
      <c r="Q3118" s="84"/>
      <c r="R3118" s="84"/>
      <c r="S3118" s="20"/>
      <c r="T3118" s="20"/>
    </row>
    <row r="3119" spans="1:21" x14ac:dyDescent="0.25">
      <c r="A3119" s="118">
        <v>4004</v>
      </c>
      <c r="B3119" s="118"/>
      <c r="C3119" s="20"/>
      <c r="D3119" s="560"/>
      <c r="E3119" s="61"/>
      <c r="F3119" s="20"/>
      <c r="G3119" s="480">
        <v>43070</v>
      </c>
      <c r="H3119" s="54">
        <v>43074</v>
      </c>
      <c r="I3119" s="371">
        <v>500</v>
      </c>
      <c r="J3119" s="209">
        <v>500</v>
      </c>
      <c r="K3119" s="577"/>
      <c r="L3119" s="20" t="s">
        <v>47</v>
      </c>
      <c r="M3119" s="410">
        <v>43084</v>
      </c>
      <c r="N3119" s="23"/>
      <c r="O3119" s="315"/>
      <c r="P3119" s="84"/>
      <c r="Q3119" s="84"/>
      <c r="R3119" s="84"/>
      <c r="S3119" s="20"/>
      <c r="T3119" s="20" t="s">
        <v>1</v>
      </c>
    </row>
    <row r="3120" spans="1:21" x14ac:dyDescent="0.25">
      <c r="A3120" s="118">
        <v>4005</v>
      </c>
      <c r="B3120" s="118"/>
      <c r="C3120" s="20"/>
      <c r="D3120" s="560"/>
      <c r="E3120" s="61"/>
      <c r="F3120" s="20"/>
      <c r="G3120" s="480">
        <v>43074</v>
      </c>
      <c r="H3120" s="54">
        <v>43074</v>
      </c>
      <c r="I3120" s="371">
        <v>180</v>
      </c>
      <c r="J3120" s="209">
        <v>216</v>
      </c>
      <c r="K3120" s="577"/>
      <c r="L3120" s="20" t="s">
        <v>28</v>
      </c>
      <c r="M3120" s="410">
        <v>43105</v>
      </c>
      <c r="N3120" s="23"/>
      <c r="O3120" s="314"/>
      <c r="P3120" s="84"/>
      <c r="Q3120" s="84"/>
      <c r="R3120" s="84"/>
      <c r="S3120" s="20"/>
      <c r="T3120" s="20"/>
    </row>
    <row r="3121" spans="1:21" x14ac:dyDescent="0.25">
      <c r="A3121" s="118">
        <v>4006</v>
      </c>
      <c r="B3121" s="118"/>
      <c r="C3121" s="20"/>
      <c r="D3121" s="560"/>
      <c r="E3121" s="61"/>
      <c r="F3121" s="20"/>
      <c r="G3121" s="480">
        <v>43069</v>
      </c>
      <c r="H3121" s="54">
        <v>43069</v>
      </c>
      <c r="I3121" s="371">
        <v>250</v>
      </c>
      <c r="J3121" s="209">
        <v>300</v>
      </c>
      <c r="K3121" s="577"/>
      <c r="L3121" s="20" t="s">
        <v>28</v>
      </c>
      <c r="M3121" s="410">
        <v>43100</v>
      </c>
      <c r="N3121" s="23"/>
      <c r="O3121" s="314"/>
      <c r="P3121" s="84"/>
      <c r="Q3121" s="84"/>
      <c r="R3121" s="84"/>
      <c r="S3121" s="20"/>
      <c r="T3121" s="20"/>
    </row>
    <row r="3122" spans="1:21" x14ac:dyDescent="0.25">
      <c r="A3122" s="118">
        <v>4007</v>
      </c>
      <c r="B3122" s="118"/>
      <c r="C3122" s="20"/>
      <c r="D3122" s="560"/>
      <c r="E3122" s="61"/>
      <c r="F3122" s="20"/>
      <c r="G3122" s="480">
        <v>43067</v>
      </c>
      <c r="H3122" s="54">
        <v>43067</v>
      </c>
      <c r="I3122" s="371">
        <v>298.52999999999997</v>
      </c>
      <c r="J3122" s="209">
        <v>358.24</v>
      </c>
      <c r="K3122" s="577"/>
      <c r="L3122" s="20" t="s">
        <v>28</v>
      </c>
      <c r="M3122" s="410">
        <v>43097</v>
      </c>
      <c r="N3122" s="23"/>
      <c r="O3122" s="314"/>
      <c r="P3122" s="84"/>
      <c r="Q3122" s="84"/>
      <c r="R3122" s="84"/>
      <c r="S3122" s="20"/>
      <c r="T3122" s="20" t="s">
        <v>1</v>
      </c>
    </row>
    <row r="3123" spans="1:21" ht="60" hidden="1" x14ac:dyDescent="0.25">
      <c r="A3123" s="378">
        <v>4008</v>
      </c>
      <c r="B3123" s="378" t="s">
        <v>2267</v>
      </c>
      <c r="C3123" s="46"/>
      <c r="D3123" s="601"/>
      <c r="E3123" s="325">
        <v>106481</v>
      </c>
      <c r="F3123" s="46" t="s">
        <v>7488</v>
      </c>
      <c r="G3123" s="478">
        <v>43067</v>
      </c>
      <c r="H3123" s="326">
        <v>43067</v>
      </c>
      <c r="I3123" s="116">
        <v>-2873.31</v>
      </c>
      <c r="J3123" s="207">
        <v>-3447.97</v>
      </c>
      <c r="K3123" s="613"/>
      <c r="L3123" s="46"/>
      <c r="M3123" s="409">
        <v>43097</v>
      </c>
      <c r="N3123" s="132"/>
      <c r="O3123" s="327" t="s">
        <v>7462</v>
      </c>
      <c r="P3123" s="131"/>
      <c r="Q3123" s="131"/>
      <c r="R3123" s="131"/>
      <c r="S3123" s="46"/>
      <c r="T3123" s="46" t="s">
        <v>1</v>
      </c>
    </row>
    <row r="3124" spans="1:21" ht="45" hidden="1" x14ac:dyDescent="0.25">
      <c r="A3124" s="378">
        <v>4009</v>
      </c>
      <c r="B3124" s="378" t="s">
        <v>2267</v>
      </c>
      <c r="C3124" s="46">
        <v>106346</v>
      </c>
      <c r="D3124" s="601"/>
      <c r="E3124" s="325"/>
      <c r="F3124" s="46" t="s">
        <v>7463</v>
      </c>
      <c r="G3124" s="478">
        <v>43059</v>
      </c>
      <c r="H3124" s="326">
        <v>43059</v>
      </c>
      <c r="I3124" s="388">
        <v>2873.31</v>
      </c>
      <c r="J3124" s="443">
        <v>3447.97</v>
      </c>
      <c r="K3124" s="613"/>
      <c r="L3124" s="46"/>
      <c r="M3124" s="409">
        <v>43089</v>
      </c>
      <c r="N3124" s="132"/>
      <c r="O3124" s="327" t="s">
        <v>7464</v>
      </c>
      <c r="P3124" s="131"/>
      <c r="Q3124" s="131"/>
      <c r="R3124" s="131"/>
      <c r="S3124" s="46"/>
      <c r="T3124" s="46" t="s">
        <v>1</v>
      </c>
    </row>
    <row r="3125" spans="1:21" x14ac:dyDescent="0.25">
      <c r="A3125" s="118">
        <v>4010</v>
      </c>
      <c r="B3125" s="118"/>
      <c r="C3125" s="20"/>
      <c r="D3125" s="560"/>
      <c r="E3125" s="61"/>
      <c r="F3125" s="65"/>
      <c r="G3125" s="480">
        <v>43055</v>
      </c>
      <c r="H3125" s="54">
        <v>43055</v>
      </c>
      <c r="I3125" s="371">
        <v>552.74</v>
      </c>
      <c r="J3125" s="209">
        <v>663.29</v>
      </c>
      <c r="K3125" s="577"/>
      <c r="L3125" s="20" t="s">
        <v>28</v>
      </c>
      <c r="M3125" s="410">
        <v>43085</v>
      </c>
      <c r="N3125" s="23"/>
      <c r="O3125" s="314"/>
      <c r="P3125" s="84"/>
      <c r="Q3125" s="84"/>
      <c r="R3125" s="84"/>
      <c r="S3125" s="20"/>
      <c r="T3125" s="20" t="s">
        <v>1</v>
      </c>
    </row>
    <row r="3126" spans="1:21" x14ac:dyDescent="0.25">
      <c r="A3126" s="118">
        <v>4011</v>
      </c>
      <c r="B3126" s="118"/>
      <c r="C3126" s="20"/>
      <c r="D3126" s="560"/>
      <c r="E3126" s="61"/>
      <c r="F3126" s="65"/>
      <c r="G3126" s="480">
        <v>43069</v>
      </c>
      <c r="H3126" s="54">
        <v>43069</v>
      </c>
      <c r="I3126" s="371">
        <v>117</v>
      </c>
      <c r="J3126" s="209">
        <v>140.4</v>
      </c>
      <c r="K3126" s="577"/>
      <c r="L3126" s="20" t="s">
        <v>28</v>
      </c>
      <c r="M3126" s="410">
        <v>43100</v>
      </c>
      <c r="N3126" s="23"/>
      <c r="O3126" s="314"/>
      <c r="P3126" s="84"/>
      <c r="Q3126" s="84"/>
      <c r="R3126" s="84"/>
      <c r="S3126" s="20"/>
      <c r="T3126" s="20"/>
    </row>
    <row r="3127" spans="1:21" hidden="1" x14ac:dyDescent="0.25">
      <c r="A3127" s="74">
        <v>4012</v>
      </c>
      <c r="B3127" s="74" t="s">
        <v>448</v>
      </c>
      <c r="C3127" s="43">
        <v>57234392</v>
      </c>
      <c r="D3127" s="529"/>
      <c r="E3127" s="60"/>
      <c r="F3127" s="43" t="s">
        <v>7465</v>
      </c>
      <c r="G3127" s="87">
        <v>43063</v>
      </c>
      <c r="H3127" s="55">
        <v>43063</v>
      </c>
      <c r="I3127" s="68">
        <v>760.15</v>
      </c>
      <c r="J3127" s="204">
        <v>889.11</v>
      </c>
      <c r="K3127" s="98"/>
      <c r="L3127" s="43" t="s">
        <v>5323</v>
      </c>
      <c r="M3127" s="59">
        <v>43070</v>
      </c>
      <c r="N3127" s="44">
        <v>43076</v>
      </c>
      <c r="O3127" s="313" t="s">
        <v>7466</v>
      </c>
      <c r="P3127" s="49"/>
      <c r="Q3127" s="49"/>
      <c r="R3127" s="49"/>
      <c r="S3127" s="43"/>
      <c r="T3127" s="43"/>
    </row>
    <row r="3128" spans="1:21" x14ac:dyDescent="0.25">
      <c r="A3128" s="118">
        <v>4013</v>
      </c>
      <c r="B3128" s="118"/>
      <c r="C3128" s="20"/>
      <c r="D3128" s="560"/>
      <c r="E3128" s="61"/>
      <c r="F3128" s="20"/>
      <c r="G3128" s="480">
        <v>43066</v>
      </c>
      <c r="H3128" s="54">
        <v>43066</v>
      </c>
      <c r="I3128" s="371">
        <v>1250</v>
      </c>
      <c r="J3128" s="209">
        <v>1250</v>
      </c>
      <c r="K3128" s="577"/>
      <c r="L3128" s="20" t="s">
        <v>28</v>
      </c>
      <c r="M3128" s="410">
        <v>43084</v>
      </c>
      <c r="N3128" s="23"/>
      <c r="O3128" s="314"/>
      <c r="P3128" s="84"/>
      <c r="Q3128" s="84"/>
      <c r="R3128" s="84"/>
      <c r="S3128" s="20"/>
      <c r="T3128" s="20" t="s">
        <v>1</v>
      </c>
    </row>
    <row r="3129" spans="1:21" hidden="1" x14ac:dyDescent="0.25">
      <c r="A3129" s="74">
        <v>4014</v>
      </c>
      <c r="B3129" s="74" t="s">
        <v>39</v>
      </c>
      <c r="C3129" s="43" t="s">
        <v>7467</v>
      </c>
      <c r="D3129" s="529"/>
      <c r="E3129" s="60"/>
      <c r="F3129" s="43" t="s">
        <v>1715</v>
      </c>
      <c r="G3129" s="87">
        <v>43069</v>
      </c>
      <c r="H3129" s="55">
        <v>43069</v>
      </c>
      <c r="I3129" s="68">
        <v>337.35</v>
      </c>
      <c r="J3129" s="204">
        <v>404.8</v>
      </c>
      <c r="K3129" s="98"/>
      <c r="L3129" s="43" t="s">
        <v>5323</v>
      </c>
      <c r="M3129" s="59">
        <v>43079</v>
      </c>
      <c r="N3129" s="44">
        <v>43080</v>
      </c>
      <c r="O3129" s="313" t="s">
        <v>7468</v>
      </c>
      <c r="P3129" s="49"/>
      <c r="Q3129" s="49"/>
      <c r="R3129" s="49"/>
      <c r="S3129" s="43"/>
      <c r="T3129" s="43"/>
    </row>
    <row r="3130" spans="1:21" hidden="1" x14ac:dyDescent="0.25">
      <c r="A3130" s="74">
        <v>4015</v>
      </c>
      <c r="B3130" s="74" t="s">
        <v>6973</v>
      </c>
      <c r="C3130" s="43" t="s">
        <v>7469</v>
      </c>
      <c r="D3130" s="529"/>
      <c r="E3130" s="60"/>
      <c r="F3130" s="43" t="s">
        <v>7470</v>
      </c>
      <c r="G3130" s="87">
        <v>43082</v>
      </c>
      <c r="H3130" s="55">
        <v>43082</v>
      </c>
      <c r="I3130" s="68">
        <v>3450</v>
      </c>
      <c r="J3130" s="204">
        <v>3450</v>
      </c>
      <c r="K3130" s="98"/>
      <c r="L3130" s="43" t="s">
        <v>727</v>
      </c>
      <c r="M3130" s="59">
        <v>43070</v>
      </c>
      <c r="N3130" s="44">
        <v>43077</v>
      </c>
      <c r="O3130" s="313" t="s">
        <v>7487</v>
      </c>
      <c r="P3130" s="49"/>
      <c r="Q3130" s="49"/>
      <c r="R3130" s="49"/>
      <c r="S3130" s="43"/>
      <c r="T3130" s="43"/>
    </row>
    <row r="3131" spans="1:21" hidden="1" x14ac:dyDescent="0.25">
      <c r="A3131" s="142">
        <v>4016</v>
      </c>
      <c r="B3131" s="142" t="s">
        <v>1160</v>
      </c>
      <c r="C3131" s="62">
        <v>10068795209</v>
      </c>
      <c r="D3131" s="596"/>
      <c r="E3131" s="120"/>
      <c r="F3131" s="62" t="s">
        <v>7471</v>
      </c>
      <c r="G3131" s="476">
        <v>43063</v>
      </c>
      <c r="H3131" s="122">
        <v>43063</v>
      </c>
      <c r="I3131" s="68">
        <v>3891.22</v>
      </c>
      <c r="J3131" s="205">
        <v>4601.62</v>
      </c>
      <c r="K3131" s="379">
        <v>251.02</v>
      </c>
      <c r="L3131" s="62" t="s">
        <v>5323</v>
      </c>
      <c r="M3131" s="122">
        <v>43080</v>
      </c>
      <c r="N3131" s="126">
        <v>43080</v>
      </c>
      <c r="O3131" s="792" t="s">
        <v>7472</v>
      </c>
      <c r="P3131" s="125"/>
      <c r="Q3131" s="125"/>
      <c r="R3131" s="125"/>
      <c r="S3131" s="62"/>
      <c r="T3131" s="62"/>
    </row>
    <row r="3132" spans="1:21" x14ac:dyDescent="0.25">
      <c r="A3132" s="118">
        <v>4017</v>
      </c>
      <c r="B3132" s="118"/>
      <c r="C3132" s="20"/>
      <c r="D3132" s="560"/>
      <c r="E3132" s="61"/>
      <c r="F3132" s="65"/>
      <c r="G3132" s="480">
        <v>43063</v>
      </c>
      <c r="H3132" s="54">
        <v>43063</v>
      </c>
      <c r="I3132" s="371">
        <v>10226.35</v>
      </c>
      <c r="J3132" s="209">
        <v>12271.62</v>
      </c>
      <c r="K3132" s="577"/>
      <c r="L3132" s="20" t="s">
        <v>1053</v>
      </c>
      <c r="M3132" s="410">
        <v>43101</v>
      </c>
      <c r="N3132" s="23"/>
      <c r="O3132" s="314"/>
      <c r="P3132" s="84"/>
      <c r="Q3132" s="84"/>
      <c r="R3132" s="84"/>
      <c r="S3132" s="20"/>
      <c r="T3132" s="20"/>
    </row>
    <row r="3133" spans="1:21" ht="30" hidden="1" x14ac:dyDescent="0.25">
      <c r="A3133" s="74">
        <v>4018</v>
      </c>
      <c r="B3133" s="74" t="s">
        <v>4953</v>
      </c>
      <c r="C3133" s="43" t="s">
        <v>7473</v>
      </c>
      <c r="D3133" s="529"/>
      <c r="E3133" s="60"/>
      <c r="F3133" s="43" t="s">
        <v>7474</v>
      </c>
      <c r="G3133" s="87">
        <v>43070</v>
      </c>
      <c r="H3133" s="55">
        <v>43070</v>
      </c>
      <c r="I3133" s="68">
        <v>584.69000000000005</v>
      </c>
      <c r="J3133" s="204">
        <v>674.87</v>
      </c>
      <c r="K3133" s="98"/>
      <c r="L3133" s="43" t="s">
        <v>5323</v>
      </c>
      <c r="M3133" s="59">
        <v>43070</v>
      </c>
      <c r="N3133" s="44">
        <v>43070</v>
      </c>
      <c r="O3133" s="313" t="s">
        <v>7475</v>
      </c>
      <c r="P3133" s="49"/>
      <c r="Q3133" s="49"/>
      <c r="R3133" s="49"/>
      <c r="S3133" s="43"/>
      <c r="T3133" s="43"/>
    </row>
    <row r="3134" spans="1:21" x14ac:dyDescent="0.25">
      <c r="A3134" s="118">
        <v>4019</v>
      </c>
      <c r="B3134" s="118"/>
      <c r="C3134" s="20"/>
      <c r="D3134" s="560" t="s">
        <v>7476</v>
      </c>
      <c r="E3134" s="61"/>
      <c r="F3134" s="20"/>
      <c r="G3134" s="480">
        <v>43040</v>
      </c>
      <c r="H3134" s="54">
        <v>43069</v>
      </c>
      <c r="I3134" s="371">
        <v>453.07</v>
      </c>
      <c r="J3134" s="209">
        <v>543.67999999999995</v>
      </c>
      <c r="K3134" s="577"/>
      <c r="L3134" s="20" t="s">
        <v>28</v>
      </c>
      <c r="M3134" s="410">
        <v>43100</v>
      </c>
      <c r="N3134" s="23"/>
      <c r="O3134" s="314"/>
      <c r="P3134" s="84"/>
      <c r="Q3134" s="84"/>
      <c r="R3134" s="84"/>
      <c r="S3134" s="20"/>
      <c r="T3134" s="20"/>
    </row>
    <row r="3135" spans="1:21" x14ac:dyDescent="0.25">
      <c r="A3135" s="118">
        <v>4020</v>
      </c>
      <c r="B3135" s="118"/>
      <c r="C3135" s="20"/>
      <c r="D3135" s="560"/>
      <c r="E3135" s="61"/>
      <c r="F3135" s="65"/>
      <c r="G3135" s="480">
        <v>43075</v>
      </c>
      <c r="H3135" s="54">
        <v>43075</v>
      </c>
      <c r="I3135" s="589">
        <f t="shared" ref="I3135:I3136" si="19">0.910771*J3135</f>
        <v>30691.024542349998</v>
      </c>
      <c r="J3135" s="702">
        <v>33697.85</v>
      </c>
      <c r="K3135" s="577"/>
      <c r="L3135" s="20" t="s">
        <v>28</v>
      </c>
      <c r="M3135" s="410">
        <v>43137</v>
      </c>
      <c r="N3135" s="23"/>
      <c r="O3135" s="314"/>
      <c r="P3135" s="84"/>
      <c r="Q3135" s="84"/>
      <c r="R3135" s="84"/>
      <c r="S3135" s="20"/>
      <c r="T3135" s="20"/>
      <c r="U3135" s="66" t="s">
        <v>1</v>
      </c>
    </row>
    <row r="3136" spans="1:21" x14ac:dyDescent="0.25">
      <c r="A3136" s="118">
        <v>4021</v>
      </c>
      <c r="B3136" s="118"/>
      <c r="C3136" s="20"/>
      <c r="D3136" s="560"/>
      <c r="E3136" s="61"/>
      <c r="F3136" s="20"/>
      <c r="G3136" s="480">
        <v>43075</v>
      </c>
      <c r="H3136" s="54">
        <v>43075</v>
      </c>
      <c r="I3136" s="589">
        <f t="shared" si="19"/>
        <v>2600.9342832500001</v>
      </c>
      <c r="J3136" s="702">
        <v>2855.75</v>
      </c>
      <c r="K3136" s="577"/>
      <c r="L3136" s="20" t="s">
        <v>28</v>
      </c>
      <c r="M3136" s="410">
        <v>43137</v>
      </c>
      <c r="N3136" s="23"/>
      <c r="O3136" s="314"/>
      <c r="P3136" s="84"/>
      <c r="Q3136" s="84"/>
      <c r="R3136" s="84"/>
      <c r="S3136" s="20"/>
      <c r="T3136" s="20"/>
      <c r="U3136" s="66" t="s">
        <v>1</v>
      </c>
    </row>
    <row r="3137" spans="1:21" x14ac:dyDescent="0.25">
      <c r="A3137" s="118">
        <v>4022</v>
      </c>
      <c r="B3137" s="118"/>
      <c r="C3137" s="20"/>
      <c r="D3137" s="560"/>
      <c r="E3137" s="61"/>
      <c r="F3137" s="65"/>
      <c r="G3137" s="480">
        <v>43069</v>
      </c>
      <c r="H3137" s="54">
        <v>43069</v>
      </c>
      <c r="I3137" s="589">
        <f>+J3137*0.930835</f>
        <v>16289.612499999999</v>
      </c>
      <c r="J3137" s="702">
        <v>17500</v>
      </c>
      <c r="K3137" s="577"/>
      <c r="L3137" s="20" t="s">
        <v>28</v>
      </c>
      <c r="M3137" s="410">
        <v>43131</v>
      </c>
      <c r="N3137" s="23"/>
      <c r="O3137" s="314"/>
      <c r="P3137" s="84"/>
      <c r="Q3137" s="84"/>
      <c r="R3137" s="84"/>
      <c r="S3137" s="20"/>
      <c r="T3137" s="20"/>
      <c r="U3137" s="66" t="s">
        <v>1</v>
      </c>
    </row>
    <row r="3138" spans="1:21" x14ac:dyDescent="0.25">
      <c r="A3138" s="118">
        <v>4023</v>
      </c>
      <c r="B3138" s="118"/>
      <c r="C3138" s="20"/>
      <c r="D3138" s="560"/>
      <c r="E3138" s="61"/>
      <c r="F3138" s="20"/>
      <c r="G3138" s="480">
        <v>43077</v>
      </c>
      <c r="H3138" s="54">
        <v>43077</v>
      </c>
      <c r="I3138" s="371">
        <v>224</v>
      </c>
      <c r="J3138" s="209">
        <v>268.8</v>
      </c>
      <c r="K3138" s="577"/>
      <c r="L3138" s="20" t="s">
        <v>47</v>
      </c>
      <c r="M3138" s="410">
        <v>43100</v>
      </c>
      <c r="N3138" s="23"/>
      <c r="O3138" s="314"/>
      <c r="P3138" s="84"/>
      <c r="Q3138" s="84"/>
      <c r="R3138" s="84"/>
      <c r="S3138" s="20"/>
      <c r="T3138" s="20" t="s">
        <v>1</v>
      </c>
    </row>
    <row r="3139" spans="1:21" hidden="1" x14ac:dyDescent="0.25">
      <c r="A3139" s="74">
        <v>4024</v>
      </c>
      <c r="B3139" s="74" t="s">
        <v>5227</v>
      </c>
      <c r="C3139" s="43" t="s">
        <v>7477</v>
      </c>
      <c r="D3139" s="529"/>
      <c r="E3139" s="60"/>
      <c r="F3139" s="43" t="s">
        <v>7478</v>
      </c>
      <c r="G3139" s="87">
        <v>43070</v>
      </c>
      <c r="H3139" s="55">
        <v>43070</v>
      </c>
      <c r="I3139" s="68">
        <v>67.55</v>
      </c>
      <c r="J3139" s="204">
        <v>81.05</v>
      </c>
      <c r="K3139" s="98"/>
      <c r="L3139" s="43" t="s">
        <v>5323</v>
      </c>
      <c r="M3139" s="59">
        <v>43074</v>
      </c>
      <c r="N3139" s="44">
        <v>43075</v>
      </c>
      <c r="O3139" s="313" t="s">
        <v>7479</v>
      </c>
      <c r="P3139" s="49"/>
      <c r="Q3139" s="49"/>
      <c r="R3139" s="49"/>
      <c r="S3139" s="43"/>
      <c r="T3139" s="43"/>
    </row>
    <row r="3140" spans="1:21" x14ac:dyDescent="0.25">
      <c r="A3140" s="118">
        <v>4025</v>
      </c>
      <c r="B3140" s="118"/>
      <c r="C3140" s="20"/>
      <c r="D3140" s="560"/>
      <c r="E3140" s="61"/>
      <c r="F3140" s="20"/>
      <c r="G3140" s="480">
        <v>43069</v>
      </c>
      <c r="H3140" s="54">
        <v>43069</v>
      </c>
      <c r="I3140" s="371">
        <v>8833.98</v>
      </c>
      <c r="J3140" s="209">
        <v>10600.78</v>
      </c>
      <c r="K3140" s="577"/>
      <c r="L3140" s="20" t="s">
        <v>28</v>
      </c>
      <c r="M3140" s="410">
        <v>43130</v>
      </c>
      <c r="N3140" s="23"/>
      <c r="O3140" s="314"/>
      <c r="P3140" s="84"/>
      <c r="Q3140" s="84"/>
      <c r="R3140" s="84"/>
      <c r="S3140" s="20"/>
      <c r="T3140" s="20" t="s">
        <v>1</v>
      </c>
    </row>
    <row r="3141" spans="1:21" hidden="1" x14ac:dyDescent="0.25">
      <c r="A3141" s="74">
        <v>4026</v>
      </c>
      <c r="B3141" s="74" t="s">
        <v>36</v>
      </c>
      <c r="C3141" s="43" t="s">
        <v>7480</v>
      </c>
      <c r="D3141" s="529" t="s">
        <v>1301</v>
      </c>
      <c r="E3141" s="60"/>
      <c r="F3141" s="43" t="s">
        <v>4091</v>
      </c>
      <c r="G3141" s="87">
        <v>43073</v>
      </c>
      <c r="H3141" s="55">
        <v>43073</v>
      </c>
      <c r="I3141" s="68">
        <v>52.87</v>
      </c>
      <c r="J3141" s="204">
        <v>63.44</v>
      </c>
      <c r="K3141" s="98"/>
      <c r="L3141" s="43" t="s">
        <v>5323</v>
      </c>
      <c r="M3141" s="59">
        <v>43083</v>
      </c>
      <c r="N3141" s="44">
        <v>43083</v>
      </c>
      <c r="O3141" s="770" t="s">
        <v>7481</v>
      </c>
      <c r="P3141" s="49"/>
      <c r="Q3141" s="49"/>
      <c r="R3141" s="49"/>
      <c r="S3141" s="43"/>
      <c r="T3141" s="43"/>
    </row>
    <row r="3142" spans="1:21" x14ac:dyDescent="0.25">
      <c r="A3142" s="118">
        <v>4027</v>
      </c>
      <c r="B3142" s="118"/>
      <c r="C3142" s="20"/>
      <c r="D3142" s="560"/>
      <c r="E3142" s="61"/>
      <c r="F3142" s="65"/>
      <c r="G3142" s="480">
        <v>43069</v>
      </c>
      <c r="H3142" s="54">
        <v>43069</v>
      </c>
      <c r="I3142" s="371">
        <v>16317</v>
      </c>
      <c r="J3142" s="209">
        <v>19580.400000000001</v>
      </c>
      <c r="K3142" s="577"/>
      <c r="L3142" s="20" t="s">
        <v>28</v>
      </c>
      <c r="M3142" s="410">
        <v>43159</v>
      </c>
      <c r="N3142" s="23"/>
      <c r="O3142" s="314"/>
      <c r="P3142" s="84"/>
      <c r="Q3142" s="84"/>
      <c r="R3142" s="84"/>
      <c r="S3142" s="20"/>
      <c r="T3142" s="20"/>
      <c r="U3142" s="66" t="s">
        <v>1</v>
      </c>
    </row>
    <row r="3143" spans="1:21" hidden="1" x14ac:dyDescent="0.25">
      <c r="A3143" s="74">
        <v>4028</v>
      </c>
      <c r="B3143" s="74" t="s">
        <v>36</v>
      </c>
      <c r="C3143" s="43" t="s">
        <v>7484</v>
      </c>
      <c r="D3143" s="529"/>
      <c r="E3143" s="60"/>
      <c r="F3143" s="43" t="s">
        <v>7485</v>
      </c>
      <c r="G3143" s="87">
        <v>43070</v>
      </c>
      <c r="H3143" s="55">
        <v>43070</v>
      </c>
      <c r="I3143" s="68">
        <v>67.349999999999994</v>
      </c>
      <c r="J3143" s="204">
        <v>80.819999999999993</v>
      </c>
      <c r="K3143" s="98"/>
      <c r="L3143" s="43" t="s">
        <v>5323</v>
      </c>
      <c r="M3143" s="59">
        <v>43070</v>
      </c>
      <c r="N3143" s="44">
        <v>43070</v>
      </c>
      <c r="O3143" s="313" t="s">
        <v>7486</v>
      </c>
      <c r="P3143" s="49"/>
      <c r="Q3143" s="49"/>
      <c r="R3143" s="49"/>
      <c r="S3143" s="43"/>
      <c r="T3143" s="43"/>
    </row>
    <row r="3144" spans="1:21" x14ac:dyDescent="0.25">
      <c r="A3144" s="118">
        <v>4029</v>
      </c>
      <c r="B3144" s="118"/>
      <c r="C3144" s="65"/>
      <c r="D3144" s="560"/>
      <c r="E3144" s="61"/>
      <c r="F3144" s="20"/>
      <c r="G3144" s="480">
        <v>43070</v>
      </c>
      <c r="H3144" s="54">
        <v>43070</v>
      </c>
      <c r="I3144" s="371">
        <v>799.04</v>
      </c>
      <c r="J3144" s="209">
        <v>870.96</v>
      </c>
      <c r="K3144" s="577"/>
      <c r="L3144" s="20" t="s">
        <v>727</v>
      </c>
      <c r="M3144" s="410">
        <v>43084</v>
      </c>
      <c r="N3144" s="23"/>
      <c r="O3144" s="314"/>
      <c r="P3144" s="84"/>
      <c r="Q3144" s="84"/>
      <c r="R3144" s="84"/>
      <c r="S3144" s="20"/>
      <c r="T3144" s="20"/>
    </row>
    <row r="3145" spans="1:21" x14ac:dyDescent="0.25">
      <c r="A3145" s="118">
        <v>4030</v>
      </c>
      <c r="B3145" s="118"/>
      <c r="C3145" s="20"/>
      <c r="D3145" s="560"/>
      <c r="E3145" s="61"/>
      <c r="F3145" s="20"/>
      <c r="G3145" s="480">
        <v>43055</v>
      </c>
      <c r="H3145" s="54">
        <v>43055</v>
      </c>
      <c r="I3145" s="371">
        <v>344.5</v>
      </c>
      <c r="J3145" s="209">
        <v>413.4</v>
      </c>
      <c r="K3145" s="577"/>
      <c r="L3145" s="20" t="s">
        <v>1053</v>
      </c>
      <c r="M3145" s="410">
        <v>43085</v>
      </c>
      <c r="N3145" s="23"/>
      <c r="O3145" s="314"/>
      <c r="P3145" s="84"/>
      <c r="Q3145" s="84"/>
      <c r="R3145" s="84"/>
      <c r="S3145" s="20"/>
      <c r="T3145" s="20"/>
    </row>
    <row r="3146" spans="1:21" x14ac:dyDescent="0.25">
      <c r="A3146" s="118">
        <v>4031</v>
      </c>
      <c r="B3146" s="118"/>
      <c r="C3146" s="20"/>
      <c r="D3146" s="560"/>
      <c r="E3146" s="61"/>
      <c r="F3146" s="20"/>
      <c r="G3146" s="480">
        <v>43080</v>
      </c>
      <c r="H3146" s="54">
        <v>43080</v>
      </c>
      <c r="I3146" s="371">
        <v>450</v>
      </c>
      <c r="J3146" s="209">
        <v>540</v>
      </c>
      <c r="K3146" s="577"/>
      <c r="L3146" s="20" t="s">
        <v>28</v>
      </c>
      <c r="M3146" s="410">
        <v>43115</v>
      </c>
      <c r="N3146" s="23"/>
      <c r="O3146" s="314"/>
      <c r="P3146" s="84"/>
      <c r="Q3146" s="84"/>
      <c r="R3146" s="84"/>
      <c r="S3146" s="20"/>
      <c r="T3146" s="20" t="s">
        <v>1</v>
      </c>
    </row>
    <row r="3147" spans="1:21" x14ac:dyDescent="0.25">
      <c r="A3147" s="118">
        <v>4032</v>
      </c>
      <c r="B3147" s="118"/>
      <c r="C3147" s="20"/>
      <c r="D3147" s="560"/>
      <c r="E3147" s="61"/>
      <c r="F3147" s="20"/>
      <c r="G3147" s="480">
        <v>43080</v>
      </c>
      <c r="H3147" s="54">
        <v>43080</v>
      </c>
      <c r="I3147" s="371">
        <v>450</v>
      </c>
      <c r="J3147" s="209">
        <v>540</v>
      </c>
      <c r="K3147" s="577"/>
      <c r="L3147" s="20" t="s">
        <v>28</v>
      </c>
      <c r="M3147" s="410">
        <v>43115</v>
      </c>
      <c r="N3147" s="23"/>
      <c r="O3147" s="314"/>
      <c r="P3147" s="84"/>
      <c r="Q3147" s="84"/>
      <c r="R3147" s="84"/>
      <c r="S3147" s="20"/>
      <c r="T3147" s="20" t="s">
        <v>1</v>
      </c>
    </row>
    <row r="3148" spans="1:21" x14ac:dyDescent="0.25">
      <c r="A3148" s="118">
        <v>4033</v>
      </c>
      <c r="B3148" s="118"/>
      <c r="C3148" s="20"/>
      <c r="D3148" s="560"/>
      <c r="E3148" s="61"/>
      <c r="F3148" s="20"/>
      <c r="G3148" s="480">
        <v>43081</v>
      </c>
      <c r="H3148" s="54">
        <v>43081</v>
      </c>
      <c r="I3148" s="371">
        <v>29336.03</v>
      </c>
      <c r="J3148" s="209">
        <v>35203.24</v>
      </c>
      <c r="K3148" s="577"/>
      <c r="L3148" s="20" t="s">
        <v>28</v>
      </c>
      <c r="M3148" s="410">
        <v>43131</v>
      </c>
      <c r="N3148" s="23"/>
      <c r="O3148" s="314"/>
      <c r="P3148" s="84"/>
      <c r="Q3148" s="84"/>
      <c r="R3148" s="84"/>
      <c r="S3148" s="20"/>
      <c r="T3148" s="20" t="s">
        <v>1</v>
      </c>
    </row>
    <row r="3149" spans="1:21" x14ac:dyDescent="0.25">
      <c r="A3149" s="118">
        <v>4034</v>
      </c>
      <c r="B3149" s="118"/>
      <c r="C3149" s="20"/>
      <c r="D3149" s="560"/>
      <c r="E3149" s="61"/>
      <c r="F3149" s="20"/>
      <c r="G3149" s="480">
        <v>43080</v>
      </c>
      <c r="H3149" s="54">
        <v>43080</v>
      </c>
      <c r="I3149" s="371">
        <v>750</v>
      </c>
      <c r="J3149" s="209">
        <v>900</v>
      </c>
      <c r="K3149" s="577"/>
      <c r="L3149" s="20" t="s">
        <v>28</v>
      </c>
      <c r="M3149" s="410">
        <v>43115</v>
      </c>
      <c r="N3149" s="23"/>
      <c r="O3149" s="314"/>
      <c r="P3149" s="84"/>
      <c r="Q3149" s="84"/>
      <c r="R3149" s="84"/>
      <c r="S3149" s="20"/>
      <c r="T3149" s="20" t="s">
        <v>1</v>
      </c>
    </row>
    <row r="3150" spans="1:21" x14ac:dyDescent="0.25">
      <c r="A3150" s="118">
        <v>4036</v>
      </c>
      <c r="B3150" s="118"/>
      <c r="C3150" s="20"/>
      <c r="D3150" s="560"/>
      <c r="E3150" s="61"/>
      <c r="F3150" s="20"/>
      <c r="G3150" s="480">
        <v>42979</v>
      </c>
      <c r="H3150" s="54">
        <v>42992</v>
      </c>
      <c r="I3150" s="371">
        <v>255</v>
      </c>
      <c r="J3150" s="209">
        <v>255</v>
      </c>
      <c r="K3150" s="577"/>
      <c r="L3150" s="20" t="s">
        <v>727</v>
      </c>
      <c r="M3150" s="410">
        <v>43115</v>
      </c>
      <c r="N3150" s="23"/>
      <c r="O3150" s="314"/>
      <c r="P3150" s="84"/>
      <c r="Q3150" s="84"/>
      <c r="R3150" s="84"/>
      <c r="S3150" s="20"/>
      <c r="T3150" s="20"/>
    </row>
    <row r="3151" spans="1:21" x14ac:dyDescent="0.25">
      <c r="A3151" s="118">
        <v>4037</v>
      </c>
      <c r="B3151" s="118"/>
      <c r="C3151" s="20"/>
      <c r="D3151" s="560"/>
      <c r="E3151" s="61"/>
      <c r="F3151" s="20"/>
      <c r="G3151" s="480">
        <v>43084</v>
      </c>
      <c r="H3151" s="54">
        <v>43084</v>
      </c>
      <c r="I3151" s="371">
        <v>3472</v>
      </c>
      <c r="J3151" s="209">
        <v>4166.3999999999996</v>
      </c>
      <c r="K3151" s="577"/>
      <c r="L3151" s="20" t="s">
        <v>28</v>
      </c>
      <c r="M3151" s="410">
        <v>43115</v>
      </c>
      <c r="N3151" s="23"/>
      <c r="O3151" s="314"/>
      <c r="P3151" s="84"/>
      <c r="Q3151" s="84"/>
      <c r="R3151" s="84"/>
      <c r="S3151" s="20"/>
      <c r="T3151" s="20" t="s">
        <v>1</v>
      </c>
    </row>
    <row r="3152" spans="1:21" x14ac:dyDescent="0.25">
      <c r="A3152" s="118">
        <v>4038</v>
      </c>
      <c r="B3152" s="118"/>
      <c r="C3152" s="20"/>
      <c r="D3152" s="560"/>
      <c r="E3152" s="61"/>
      <c r="F3152" s="20"/>
      <c r="G3152" s="480">
        <v>43084</v>
      </c>
      <c r="H3152" s="54">
        <v>43084</v>
      </c>
      <c r="I3152" s="589">
        <f>1.18*J3152</f>
        <v>141.6</v>
      </c>
      <c r="J3152" s="590">
        <v>120</v>
      </c>
      <c r="K3152" s="577"/>
      <c r="L3152" s="20" t="s">
        <v>28</v>
      </c>
      <c r="M3152" s="410">
        <v>43115</v>
      </c>
      <c r="N3152" s="23"/>
      <c r="O3152" s="314"/>
      <c r="P3152" s="84"/>
      <c r="Q3152" s="84"/>
      <c r="R3152" s="84"/>
      <c r="S3152" s="20"/>
      <c r="T3152" s="20" t="s">
        <v>1</v>
      </c>
    </row>
    <row r="3153" spans="1:21" x14ac:dyDescent="0.25">
      <c r="A3153" s="118">
        <v>4039</v>
      </c>
      <c r="B3153" s="118"/>
      <c r="C3153" s="20"/>
      <c r="D3153" s="560"/>
      <c r="E3153" s="61"/>
      <c r="F3153" s="20"/>
      <c r="G3153" s="480">
        <v>43082</v>
      </c>
      <c r="H3153" s="54">
        <v>43082</v>
      </c>
      <c r="I3153" s="371">
        <v>1425.76</v>
      </c>
      <c r="J3153" s="209">
        <v>1710.91</v>
      </c>
      <c r="K3153" s="577"/>
      <c r="L3153" s="20" t="s">
        <v>28</v>
      </c>
      <c r="M3153" s="410" t="s">
        <v>1241</v>
      </c>
      <c r="N3153" s="23"/>
      <c r="O3153" s="314"/>
      <c r="P3153" s="84"/>
      <c r="Q3153" s="84"/>
      <c r="R3153" s="84"/>
      <c r="S3153" s="20"/>
      <c r="T3153" s="20"/>
    </row>
    <row r="3154" spans="1:21" x14ac:dyDescent="0.25">
      <c r="A3154" s="118">
        <v>4040</v>
      </c>
      <c r="B3154" s="118"/>
      <c r="C3154" s="20"/>
      <c r="D3154" s="560"/>
      <c r="E3154" s="61"/>
      <c r="F3154" s="20"/>
      <c r="G3154" s="480">
        <v>43082</v>
      </c>
      <c r="H3154" s="54">
        <v>43082</v>
      </c>
      <c r="I3154" s="589">
        <f>+J3154*0.930835</f>
        <v>33998.106098849996</v>
      </c>
      <c r="J3154" s="702">
        <v>36524.31</v>
      </c>
      <c r="K3154" s="577"/>
      <c r="L3154" s="20" t="s">
        <v>28</v>
      </c>
      <c r="M3154" s="410">
        <v>43115</v>
      </c>
      <c r="N3154" s="23"/>
      <c r="O3154" s="314"/>
      <c r="P3154" s="84"/>
      <c r="Q3154" s="84"/>
      <c r="R3154" s="84"/>
      <c r="S3154" s="20"/>
      <c r="T3154" s="20"/>
      <c r="U3154" s="66" t="s">
        <v>1</v>
      </c>
    </row>
    <row r="3155" spans="1:21" x14ac:dyDescent="0.25">
      <c r="A3155" s="118">
        <v>4041</v>
      </c>
      <c r="B3155" s="118"/>
      <c r="C3155" s="20"/>
      <c r="D3155" s="560"/>
      <c r="E3155" s="61"/>
      <c r="F3155" s="20"/>
      <c r="G3155" s="480">
        <v>43082</v>
      </c>
      <c r="H3155" s="54">
        <v>43082</v>
      </c>
      <c r="I3155" s="589">
        <f>+J3155*0.930835</f>
        <v>27474.935427399996</v>
      </c>
      <c r="J3155" s="702">
        <v>29516.44</v>
      </c>
      <c r="K3155" s="577"/>
      <c r="L3155" s="20" t="s">
        <v>28</v>
      </c>
      <c r="M3155" s="410">
        <v>43115</v>
      </c>
      <c r="N3155" s="23"/>
      <c r="O3155" s="314"/>
      <c r="P3155" s="84"/>
      <c r="Q3155" s="84"/>
      <c r="R3155" s="84"/>
      <c r="S3155" s="20"/>
      <c r="T3155" s="20"/>
      <c r="U3155" s="66" t="s">
        <v>1</v>
      </c>
    </row>
    <row r="3156" spans="1:21" x14ac:dyDescent="0.25">
      <c r="A3156" s="118">
        <v>4042</v>
      </c>
      <c r="B3156" s="118"/>
      <c r="C3156" s="20"/>
      <c r="D3156" s="560"/>
      <c r="E3156" s="61"/>
      <c r="F3156" s="20"/>
      <c r="G3156" s="480">
        <v>43082</v>
      </c>
      <c r="H3156" s="54">
        <v>43082</v>
      </c>
      <c r="I3156" s="589">
        <f>+J3156*0.930835</f>
        <v>40877.758650249998</v>
      </c>
      <c r="J3156" s="702">
        <v>43915.15</v>
      </c>
      <c r="K3156" s="577"/>
      <c r="L3156" s="20" t="s">
        <v>28</v>
      </c>
      <c r="M3156" s="410">
        <v>43115</v>
      </c>
      <c r="N3156" s="23"/>
      <c r="O3156" s="314"/>
      <c r="P3156" s="84"/>
      <c r="Q3156" s="84"/>
      <c r="R3156" s="84"/>
      <c r="S3156" s="20"/>
      <c r="T3156" s="20"/>
      <c r="U3156" s="66" t="s">
        <v>1</v>
      </c>
    </row>
    <row r="3157" spans="1:21" x14ac:dyDescent="0.25">
      <c r="A3157" s="118">
        <v>4043</v>
      </c>
      <c r="B3157" s="118"/>
      <c r="C3157" s="20"/>
      <c r="D3157" s="560" t="s">
        <v>7496</v>
      </c>
      <c r="E3157" s="61"/>
      <c r="F3157" s="20"/>
      <c r="G3157" s="480">
        <v>43082</v>
      </c>
      <c r="H3157" s="54">
        <v>43082</v>
      </c>
      <c r="I3157" s="371">
        <v>1104.1600000000001</v>
      </c>
      <c r="J3157" s="209">
        <v>1324.99</v>
      </c>
      <c r="K3157" s="577"/>
      <c r="L3157" s="20" t="s">
        <v>28</v>
      </c>
      <c r="M3157" s="410">
        <v>43131</v>
      </c>
      <c r="N3157" s="23"/>
      <c r="O3157" s="314"/>
      <c r="P3157" s="84"/>
      <c r="Q3157" s="84"/>
      <c r="R3157" s="84"/>
      <c r="S3157" s="20"/>
      <c r="T3157" s="20" t="s">
        <v>1</v>
      </c>
    </row>
    <row r="3158" spans="1:21" x14ac:dyDescent="0.25">
      <c r="A3158" s="118">
        <v>4044</v>
      </c>
      <c r="B3158" s="118"/>
      <c r="C3158" s="20"/>
      <c r="D3158" s="560"/>
      <c r="E3158" s="61"/>
      <c r="F3158" s="20"/>
      <c r="G3158" s="480">
        <v>43100</v>
      </c>
      <c r="H3158" s="54">
        <v>43100</v>
      </c>
      <c r="I3158" s="371">
        <v>12025</v>
      </c>
      <c r="J3158" s="209">
        <v>12025</v>
      </c>
      <c r="K3158" s="577"/>
      <c r="L3158" s="20" t="s">
        <v>28</v>
      </c>
      <c r="M3158" s="410">
        <v>43146</v>
      </c>
      <c r="N3158" s="23"/>
      <c r="O3158" s="314"/>
      <c r="P3158" s="84"/>
      <c r="Q3158" s="84"/>
      <c r="R3158" s="84"/>
      <c r="S3158" s="20"/>
      <c r="T3158" s="20"/>
      <c r="U3158" s="66" t="s">
        <v>1</v>
      </c>
    </row>
    <row r="3159" spans="1:21" x14ac:dyDescent="0.25">
      <c r="A3159" s="118">
        <v>4045</v>
      </c>
      <c r="B3159" s="118"/>
      <c r="C3159" s="20"/>
      <c r="D3159" s="560"/>
      <c r="E3159" s="61"/>
      <c r="F3159" s="20"/>
      <c r="G3159" s="480">
        <v>43069</v>
      </c>
      <c r="H3159" s="54">
        <v>43069</v>
      </c>
      <c r="I3159" s="371">
        <v>7713</v>
      </c>
      <c r="J3159" s="209">
        <v>9255.6</v>
      </c>
      <c r="K3159" s="577"/>
      <c r="L3159" s="20" t="s">
        <v>28</v>
      </c>
      <c r="M3159" s="410">
        <v>43100</v>
      </c>
      <c r="N3159" s="23"/>
      <c r="O3159" s="314"/>
      <c r="P3159" s="84"/>
      <c r="Q3159" s="84"/>
      <c r="R3159" s="84"/>
      <c r="S3159" s="20"/>
      <c r="T3159" s="20"/>
      <c r="U3159" s="66" t="s">
        <v>1</v>
      </c>
    </row>
    <row r="3160" spans="1:21" hidden="1" x14ac:dyDescent="0.25">
      <c r="A3160" s="118">
        <v>4046</v>
      </c>
      <c r="B3160" s="74" t="s">
        <v>3361</v>
      </c>
      <c r="C3160" s="43" t="s">
        <v>7497</v>
      </c>
      <c r="D3160" s="529"/>
      <c r="E3160" s="60"/>
      <c r="F3160" s="43" t="s">
        <v>7498</v>
      </c>
      <c r="G3160" s="87">
        <v>43069</v>
      </c>
      <c r="H3160" s="55">
        <v>43069</v>
      </c>
      <c r="I3160" s="68">
        <v>23.15</v>
      </c>
      <c r="J3160" s="204">
        <v>27.78</v>
      </c>
      <c r="K3160" s="98"/>
      <c r="L3160" s="43" t="s">
        <v>5323</v>
      </c>
      <c r="M3160" s="59">
        <v>43077</v>
      </c>
      <c r="N3160" s="44">
        <v>43080</v>
      </c>
      <c r="O3160" s="313" t="s">
        <v>7499</v>
      </c>
      <c r="P3160" s="49"/>
      <c r="Q3160" s="49"/>
      <c r="R3160" s="49"/>
      <c r="S3160" s="43"/>
      <c r="T3160" s="43"/>
    </row>
    <row r="3161" spans="1:21" hidden="1" x14ac:dyDescent="0.25">
      <c r="A3161" s="74">
        <v>4047</v>
      </c>
      <c r="B3161" s="74" t="s">
        <v>180</v>
      </c>
      <c r="C3161" s="43">
        <v>49107433</v>
      </c>
      <c r="D3161" s="529"/>
      <c r="E3161" s="60"/>
      <c r="F3161" s="43" t="s">
        <v>7500</v>
      </c>
      <c r="G3161" s="87">
        <v>43077</v>
      </c>
      <c r="H3161" s="55">
        <v>43077</v>
      </c>
      <c r="I3161" s="68">
        <v>620.32000000000005</v>
      </c>
      <c r="J3161" s="204">
        <v>724.74</v>
      </c>
      <c r="K3161" s="98"/>
      <c r="L3161" s="43" t="s">
        <v>5323</v>
      </c>
      <c r="M3161" s="59">
        <v>43087</v>
      </c>
      <c r="N3161" s="44">
        <v>43087</v>
      </c>
      <c r="O3161" s="313" t="s">
        <v>7501</v>
      </c>
      <c r="P3161" s="49"/>
      <c r="Q3161" s="49"/>
      <c r="R3161" s="49"/>
      <c r="S3161" s="43"/>
      <c r="T3161" s="43"/>
    </row>
    <row r="3162" spans="1:21" x14ac:dyDescent="0.25">
      <c r="A3162" s="118">
        <v>4048</v>
      </c>
      <c r="B3162" s="118"/>
      <c r="C3162" s="20"/>
      <c r="D3162" s="560"/>
      <c r="E3162" s="61"/>
      <c r="F3162" s="20"/>
      <c r="G3162" s="480">
        <v>43069</v>
      </c>
      <c r="H3162" s="54">
        <v>43069</v>
      </c>
      <c r="I3162" s="371">
        <v>11280</v>
      </c>
      <c r="J3162" s="209">
        <v>13536</v>
      </c>
      <c r="K3162" s="577"/>
      <c r="L3162" s="20" t="s">
        <v>28</v>
      </c>
      <c r="M3162" s="410">
        <v>43100</v>
      </c>
      <c r="N3162" s="23"/>
      <c r="O3162" s="314"/>
      <c r="P3162" s="84"/>
      <c r="Q3162" s="84"/>
      <c r="R3162" s="84"/>
      <c r="S3162" s="20"/>
      <c r="T3162" s="20"/>
      <c r="U3162" s="66" t="s">
        <v>1</v>
      </c>
    </row>
    <row r="3163" spans="1:21" x14ac:dyDescent="0.25">
      <c r="A3163" s="118">
        <v>4049</v>
      </c>
      <c r="B3163" s="118"/>
      <c r="C3163" s="20"/>
      <c r="D3163" s="560"/>
      <c r="E3163" s="61"/>
      <c r="F3163" s="65"/>
      <c r="G3163" s="480">
        <v>43100</v>
      </c>
      <c r="H3163" s="54">
        <v>43100</v>
      </c>
      <c r="I3163" s="589">
        <f>0.941371 *J3163</f>
        <v>31046.415579999997</v>
      </c>
      <c r="J3163" s="702">
        <v>32980</v>
      </c>
      <c r="K3163" s="577"/>
      <c r="L3163" s="20" t="s">
        <v>28</v>
      </c>
      <c r="M3163" s="410">
        <v>43131</v>
      </c>
      <c r="N3163" s="23"/>
      <c r="O3163" s="314"/>
      <c r="P3163" s="84"/>
      <c r="Q3163" s="84"/>
      <c r="R3163" s="84"/>
      <c r="S3163" s="20"/>
      <c r="T3163" s="20"/>
      <c r="U3163" s="66" t="s">
        <v>1</v>
      </c>
    </row>
    <row r="3164" spans="1:21" x14ac:dyDescent="0.25">
      <c r="A3164" s="118">
        <v>4050</v>
      </c>
      <c r="B3164" s="118"/>
      <c r="C3164" s="20"/>
      <c r="D3164" s="560"/>
      <c r="E3164" s="61"/>
      <c r="F3164" s="65"/>
      <c r="G3164" s="480">
        <v>43088</v>
      </c>
      <c r="H3164" s="54">
        <v>43088</v>
      </c>
      <c r="I3164" s="589">
        <f>+J3164*0.930835</f>
        <v>12624.4496875</v>
      </c>
      <c r="J3164" s="702">
        <v>13562.5</v>
      </c>
      <c r="K3164" s="577"/>
      <c r="L3164" s="20" t="s">
        <v>28</v>
      </c>
      <c r="M3164" s="410">
        <v>43159</v>
      </c>
      <c r="N3164" s="23"/>
      <c r="O3164" s="314"/>
      <c r="P3164" s="84"/>
      <c r="Q3164" s="84"/>
      <c r="R3164" s="84"/>
      <c r="S3164" s="20"/>
      <c r="T3164" s="20"/>
      <c r="U3164" s="66" t="s">
        <v>1</v>
      </c>
    </row>
    <row r="3165" spans="1:21" x14ac:dyDescent="0.25">
      <c r="A3165" s="118">
        <v>4051</v>
      </c>
      <c r="B3165" s="118"/>
      <c r="C3165" s="20"/>
      <c r="D3165" s="560"/>
      <c r="E3165" s="61"/>
      <c r="F3165" s="20"/>
      <c r="G3165" s="480">
        <v>43087</v>
      </c>
      <c r="H3165" s="54">
        <v>43087</v>
      </c>
      <c r="I3165" s="371">
        <v>300</v>
      </c>
      <c r="J3165" s="209">
        <v>300</v>
      </c>
      <c r="K3165" s="577"/>
      <c r="L3165" s="20" t="s">
        <v>28</v>
      </c>
      <c r="M3165" s="410">
        <v>43115</v>
      </c>
      <c r="N3165" s="23"/>
      <c r="O3165" s="314"/>
      <c r="P3165" s="84"/>
      <c r="Q3165" s="84"/>
      <c r="R3165" s="84"/>
      <c r="S3165" s="20"/>
      <c r="T3165" s="20" t="s">
        <v>1</v>
      </c>
    </row>
    <row r="3166" spans="1:21" x14ac:dyDescent="0.25">
      <c r="A3166" s="118">
        <v>4052</v>
      </c>
      <c r="B3166" s="118"/>
      <c r="C3166" s="20"/>
      <c r="D3166" s="560"/>
      <c r="E3166" s="61"/>
      <c r="F3166" s="20"/>
      <c r="G3166" s="480">
        <v>43088</v>
      </c>
      <c r="H3166" s="54">
        <v>43088</v>
      </c>
      <c r="I3166" s="371">
        <v>1470</v>
      </c>
      <c r="J3166" s="209">
        <v>1470</v>
      </c>
      <c r="K3166" s="577"/>
      <c r="L3166" s="20" t="s">
        <v>28</v>
      </c>
      <c r="M3166" s="410">
        <v>43084</v>
      </c>
      <c r="N3166" s="23"/>
      <c r="O3166" s="314"/>
      <c r="P3166" s="84"/>
      <c r="Q3166" s="84"/>
      <c r="R3166" s="84"/>
      <c r="S3166" s="20"/>
      <c r="T3166" s="20" t="s">
        <v>1</v>
      </c>
    </row>
    <row r="3167" spans="1:21" x14ac:dyDescent="0.25">
      <c r="A3167" s="118">
        <v>4053</v>
      </c>
      <c r="B3167" s="118"/>
      <c r="C3167" s="20"/>
      <c r="D3167" s="560"/>
      <c r="E3167" s="61"/>
      <c r="F3167" s="20"/>
      <c r="G3167" s="480">
        <v>43088</v>
      </c>
      <c r="H3167" s="54">
        <v>43088</v>
      </c>
      <c r="I3167" s="371">
        <v>3920</v>
      </c>
      <c r="J3167" s="209">
        <v>3920</v>
      </c>
      <c r="K3167" s="577"/>
      <c r="L3167" s="20" t="s">
        <v>28</v>
      </c>
      <c r="M3167" s="410">
        <v>43084</v>
      </c>
      <c r="N3167" s="23"/>
      <c r="O3167" s="314"/>
      <c r="P3167" s="84"/>
      <c r="Q3167" s="84"/>
      <c r="R3167" s="84"/>
      <c r="S3167" s="20"/>
      <c r="T3167" s="20" t="s">
        <v>1</v>
      </c>
    </row>
    <row r="3168" spans="1:21" x14ac:dyDescent="0.25">
      <c r="A3168" s="118">
        <v>4054</v>
      </c>
      <c r="B3168" s="118"/>
      <c r="C3168" s="20"/>
      <c r="D3168" s="560"/>
      <c r="E3168" s="61"/>
      <c r="F3168" s="20"/>
      <c r="G3168" s="480">
        <v>43088</v>
      </c>
      <c r="H3168" s="54">
        <v>43088</v>
      </c>
      <c r="I3168" s="371">
        <v>4900</v>
      </c>
      <c r="J3168" s="209">
        <v>4900</v>
      </c>
      <c r="K3168" s="577"/>
      <c r="L3168" s="20" t="s">
        <v>28</v>
      </c>
      <c r="M3168" s="410">
        <v>43084</v>
      </c>
      <c r="N3168" s="23"/>
      <c r="O3168" s="314"/>
      <c r="P3168" s="84"/>
      <c r="Q3168" s="84"/>
      <c r="R3168" s="84"/>
      <c r="S3168" s="20"/>
      <c r="T3168" s="20" t="s">
        <v>1</v>
      </c>
    </row>
    <row r="3169" spans="1:21" x14ac:dyDescent="0.25">
      <c r="A3169" s="118">
        <v>4055</v>
      </c>
      <c r="B3169" s="118"/>
      <c r="C3169" s="20"/>
      <c r="D3169" s="560"/>
      <c r="E3169" s="61"/>
      <c r="F3169" s="20"/>
      <c r="G3169" s="480">
        <v>43094</v>
      </c>
      <c r="H3169" s="54">
        <v>43094</v>
      </c>
      <c r="I3169" s="636">
        <f t="shared" ref="I3169" si="20">0.910771*J3169</f>
        <v>27051.720241999999</v>
      </c>
      <c r="J3169" s="637">
        <v>29702</v>
      </c>
      <c r="K3169" s="577"/>
      <c r="L3169" s="20" t="s">
        <v>28</v>
      </c>
      <c r="M3169" s="410">
        <v>43131</v>
      </c>
      <c r="N3169" s="23"/>
      <c r="O3169" s="314"/>
      <c r="P3169" s="84"/>
      <c r="Q3169" s="84"/>
      <c r="R3169" s="84"/>
      <c r="S3169" s="20"/>
      <c r="T3169" s="20"/>
      <c r="U3169" s="66" t="s">
        <v>1</v>
      </c>
    </row>
    <row r="3170" spans="1:21" x14ac:dyDescent="0.25">
      <c r="A3170" s="118">
        <v>4056</v>
      </c>
      <c r="B3170" s="118"/>
      <c r="C3170" s="20"/>
      <c r="D3170" s="560"/>
      <c r="E3170" s="61"/>
      <c r="F3170" s="20"/>
      <c r="G3170" s="480">
        <v>43069</v>
      </c>
      <c r="H3170" s="54">
        <v>43069</v>
      </c>
      <c r="I3170" s="636">
        <f>0.84355*J3170</f>
        <v>14146.333500000001</v>
      </c>
      <c r="J3170" s="702">
        <v>16770</v>
      </c>
      <c r="K3170" s="577"/>
      <c r="L3170" s="20" t="s">
        <v>28</v>
      </c>
      <c r="M3170" s="410">
        <v>43131</v>
      </c>
      <c r="N3170" s="23"/>
      <c r="O3170" s="314"/>
      <c r="P3170" s="84"/>
      <c r="Q3170" s="84"/>
      <c r="R3170" s="84"/>
      <c r="S3170" s="20"/>
      <c r="T3170" s="20"/>
      <c r="U3170" s="66" t="s">
        <v>1</v>
      </c>
    </row>
    <row r="3171" spans="1:21" x14ac:dyDescent="0.25">
      <c r="A3171" s="118">
        <v>4057</v>
      </c>
      <c r="B3171" s="118"/>
      <c r="C3171" s="20"/>
      <c r="D3171" s="560"/>
      <c r="E3171" s="61"/>
      <c r="F3171" s="65"/>
      <c r="G3171" s="480">
        <v>43069</v>
      </c>
      <c r="H3171" s="54">
        <v>43069</v>
      </c>
      <c r="I3171" s="636">
        <f>0.84355*J3171</f>
        <v>21852.16275</v>
      </c>
      <c r="J3171" s="702">
        <v>25905</v>
      </c>
      <c r="K3171" s="577"/>
      <c r="L3171" s="20" t="s">
        <v>28</v>
      </c>
      <c r="M3171" s="410">
        <v>43131</v>
      </c>
      <c r="N3171" s="23"/>
      <c r="O3171" s="314"/>
      <c r="P3171" s="84"/>
      <c r="Q3171" s="84"/>
      <c r="R3171" s="84"/>
      <c r="S3171" s="20"/>
      <c r="T3171" s="20"/>
      <c r="U3171" s="66" t="s">
        <v>1</v>
      </c>
    </row>
    <row r="3172" spans="1:21" x14ac:dyDescent="0.25">
      <c r="A3172" s="118">
        <v>4058</v>
      </c>
      <c r="B3172" s="118"/>
      <c r="C3172" s="20"/>
      <c r="D3172" s="560"/>
      <c r="E3172" s="61"/>
      <c r="F3172" s="20"/>
      <c r="G3172" s="480">
        <v>43069</v>
      </c>
      <c r="H3172" s="54">
        <v>43069</v>
      </c>
      <c r="I3172" s="371">
        <v>15792.4</v>
      </c>
      <c r="J3172" s="209">
        <v>15792.4</v>
      </c>
      <c r="K3172" s="577"/>
      <c r="L3172" s="20" t="s">
        <v>28</v>
      </c>
      <c r="M3172" s="410">
        <v>43131</v>
      </c>
      <c r="N3172" s="23"/>
      <c r="O3172" s="314"/>
      <c r="P3172" s="84"/>
      <c r="Q3172" s="84"/>
      <c r="R3172" s="84"/>
      <c r="S3172" s="20"/>
      <c r="T3172" s="20"/>
      <c r="U3172" s="66" t="s">
        <v>1</v>
      </c>
    </row>
    <row r="3173" spans="1:21" x14ac:dyDescent="0.25">
      <c r="A3173" s="118">
        <v>4059</v>
      </c>
      <c r="B3173" s="118"/>
      <c r="C3173" s="20"/>
      <c r="D3173" s="560"/>
      <c r="E3173" s="61"/>
      <c r="F3173" s="20"/>
      <c r="G3173" s="480">
        <v>43069</v>
      </c>
      <c r="H3173" s="54">
        <v>43069</v>
      </c>
      <c r="I3173" s="371">
        <v>8360</v>
      </c>
      <c r="J3173" s="209">
        <v>8360</v>
      </c>
      <c r="K3173" s="577"/>
      <c r="L3173" s="20" t="s">
        <v>28</v>
      </c>
      <c r="M3173" s="410">
        <v>43131</v>
      </c>
      <c r="N3173" s="23"/>
      <c r="O3173" s="314"/>
      <c r="P3173" s="84"/>
      <c r="Q3173" s="84"/>
      <c r="R3173" s="84"/>
      <c r="S3173" s="20"/>
      <c r="T3173" s="20"/>
      <c r="U3173" s="66" t="s">
        <v>1</v>
      </c>
    </row>
    <row r="3174" spans="1:21" x14ac:dyDescent="0.25">
      <c r="A3174" s="118">
        <v>4060</v>
      </c>
      <c r="B3174" s="118"/>
      <c r="C3174" s="20"/>
      <c r="D3174" s="560"/>
      <c r="E3174" s="61"/>
      <c r="F3174" s="20"/>
      <c r="G3174" s="480">
        <v>43069</v>
      </c>
      <c r="H3174" s="54">
        <v>43069</v>
      </c>
      <c r="I3174" s="371">
        <v>15906</v>
      </c>
      <c r="J3174" s="209">
        <v>15906</v>
      </c>
      <c r="K3174" s="577"/>
      <c r="L3174" s="20" t="s">
        <v>28</v>
      </c>
      <c r="M3174" s="410">
        <v>43131</v>
      </c>
      <c r="N3174" s="23"/>
      <c r="O3174" s="314"/>
      <c r="P3174" s="84"/>
      <c r="Q3174" s="84"/>
      <c r="R3174" s="84"/>
      <c r="S3174" s="20"/>
      <c r="T3174" s="20"/>
      <c r="U3174" s="66" t="s">
        <v>1</v>
      </c>
    </row>
    <row r="3175" spans="1:21" hidden="1" x14ac:dyDescent="0.25">
      <c r="A3175" s="74">
        <v>4061</v>
      </c>
      <c r="B3175" s="74" t="s">
        <v>39</v>
      </c>
      <c r="C3175" s="43" t="s">
        <v>7507</v>
      </c>
      <c r="D3175" s="529"/>
      <c r="E3175" s="60"/>
      <c r="F3175" s="43" t="s">
        <v>1715</v>
      </c>
      <c r="G3175" s="87">
        <v>43084</v>
      </c>
      <c r="H3175" s="55">
        <v>43084</v>
      </c>
      <c r="I3175" s="68">
        <v>453.78</v>
      </c>
      <c r="J3175" s="204">
        <v>544.53</v>
      </c>
      <c r="K3175" s="98"/>
      <c r="L3175" s="43" t="s">
        <v>5323</v>
      </c>
      <c r="M3175" s="59">
        <v>43094</v>
      </c>
      <c r="N3175" s="44">
        <v>43096</v>
      </c>
      <c r="O3175" s="313" t="s">
        <v>7508</v>
      </c>
      <c r="P3175" s="49"/>
      <c r="Q3175" s="49"/>
      <c r="R3175" s="49"/>
      <c r="S3175" s="43"/>
      <c r="T3175" s="43"/>
    </row>
    <row r="3176" spans="1:21" x14ac:dyDescent="0.25">
      <c r="A3176" s="118">
        <v>4062</v>
      </c>
      <c r="B3176" s="74"/>
      <c r="C3176" s="43"/>
      <c r="D3176" s="560"/>
      <c r="E3176" s="61"/>
      <c r="F3176" s="20"/>
      <c r="G3176" s="480">
        <v>43084</v>
      </c>
      <c r="H3176" s="54">
        <v>43084</v>
      </c>
      <c r="I3176" s="371">
        <v>885</v>
      </c>
      <c r="J3176" s="209">
        <v>1062</v>
      </c>
      <c r="K3176" s="577"/>
      <c r="L3176" s="20" t="s">
        <v>601</v>
      </c>
      <c r="M3176" s="410">
        <v>43101</v>
      </c>
      <c r="N3176" s="23"/>
      <c r="O3176" s="314"/>
      <c r="P3176" s="84"/>
      <c r="Q3176" s="84"/>
      <c r="R3176" s="84"/>
      <c r="S3176" s="20"/>
      <c r="T3176" s="20"/>
    </row>
    <row r="3177" spans="1:21" x14ac:dyDescent="0.25">
      <c r="A3177" s="118">
        <v>4063</v>
      </c>
      <c r="B3177" s="118"/>
      <c r="C3177" s="20"/>
      <c r="D3177" s="560"/>
      <c r="E3177" s="61"/>
      <c r="F3177" s="20"/>
      <c r="G3177" s="480">
        <v>43091</v>
      </c>
      <c r="H3177" s="54">
        <v>43091</v>
      </c>
      <c r="I3177" s="371">
        <v>102</v>
      </c>
      <c r="J3177" s="209">
        <v>122.4</v>
      </c>
      <c r="K3177" s="577"/>
      <c r="L3177" s="20" t="s">
        <v>28</v>
      </c>
      <c r="M3177" s="410">
        <v>43100</v>
      </c>
      <c r="N3177" s="23"/>
      <c r="O3177" s="314"/>
      <c r="P3177" s="84"/>
      <c r="Q3177" s="84"/>
      <c r="R3177" s="84"/>
      <c r="S3177" s="20"/>
      <c r="T3177" s="20"/>
    </row>
    <row r="3178" spans="1:21" x14ac:dyDescent="0.25">
      <c r="A3178" s="118">
        <v>4064</v>
      </c>
      <c r="B3178" s="74"/>
      <c r="C3178" s="43"/>
      <c r="D3178" s="560"/>
      <c r="E3178" s="61"/>
      <c r="F3178" s="20"/>
      <c r="G3178" s="480">
        <v>43088</v>
      </c>
      <c r="H3178" s="54">
        <v>43088</v>
      </c>
      <c r="I3178" s="371">
        <v>316.55</v>
      </c>
      <c r="J3178" s="209">
        <v>379.86</v>
      </c>
      <c r="K3178" s="577"/>
      <c r="L3178" s="20" t="s">
        <v>34</v>
      </c>
      <c r="M3178" s="410">
        <v>43098</v>
      </c>
      <c r="N3178" s="23"/>
      <c r="O3178" s="314"/>
      <c r="P3178" s="84"/>
      <c r="Q3178" s="84"/>
      <c r="R3178" s="84"/>
      <c r="S3178" s="20"/>
      <c r="T3178" s="20"/>
    </row>
    <row r="3179" spans="1:21" x14ac:dyDescent="0.25">
      <c r="A3179" s="118">
        <v>4065</v>
      </c>
      <c r="B3179" s="74"/>
      <c r="C3179" s="43"/>
      <c r="D3179" s="560"/>
      <c r="E3179" s="61"/>
      <c r="F3179" s="20"/>
      <c r="G3179" s="480">
        <v>43069</v>
      </c>
      <c r="H3179" s="54">
        <v>43069</v>
      </c>
      <c r="I3179" s="371">
        <v>1274.43</v>
      </c>
      <c r="J3179" s="209">
        <v>1522.61</v>
      </c>
      <c r="K3179" s="577"/>
      <c r="L3179" s="20" t="s">
        <v>34</v>
      </c>
      <c r="M3179" s="410">
        <v>43101</v>
      </c>
      <c r="N3179" s="23"/>
      <c r="O3179" s="314"/>
      <c r="P3179" s="84"/>
      <c r="Q3179" s="84"/>
      <c r="R3179" s="84"/>
      <c r="S3179" s="20"/>
      <c r="T3179" s="20"/>
    </row>
    <row r="3180" spans="1:21" x14ac:dyDescent="0.25">
      <c r="A3180" s="118">
        <v>4066</v>
      </c>
      <c r="B3180" s="118"/>
      <c r="C3180" s="20"/>
      <c r="D3180" s="560"/>
      <c r="E3180" s="61"/>
      <c r="F3180" s="20"/>
      <c r="G3180" s="480">
        <v>43100</v>
      </c>
      <c r="H3180" s="54">
        <v>43100</v>
      </c>
      <c r="I3180" s="371">
        <v>21190</v>
      </c>
      <c r="J3180" s="209">
        <v>21190</v>
      </c>
      <c r="K3180" s="577"/>
      <c r="L3180" s="20" t="s">
        <v>28</v>
      </c>
      <c r="M3180" s="410">
        <v>43131</v>
      </c>
      <c r="N3180" s="23"/>
      <c r="O3180" s="314"/>
      <c r="P3180" s="84"/>
      <c r="Q3180" s="84"/>
      <c r="R3180" s="84"/>
      <c r="S3180" s="20"/>
      <c r="T3180" s="20"/>
      <c r="U3180" s="66" t="s">
        <v>1</v>
      </c>
    </row>
    <row r="3181" spans="1:21" x14ac:dyDescent="0.25">
      <c r="A3181" s="118"/>
      <c r="B3181" s="118"/>
      <c r="C3181" s="20"/>
      <c r="D3181" s="560"/>
      <c r="E3181" s="61"/>
      <c r="F3181" s="20"/>
      <c r="G3181" s="480"/>
      <c r="H3181" s="54"/>
      <c r="I3181" s="371"/>
      <c r="J3181" s="209"/>
      <c r="K3181" s="577"/>
      <c r="L3181" s="20"/>
      <c r="M3181" s="410"/>
      <c r="N3181" s="23"/>
      <c r="O3181" s="315"/>
      <c r="P3181" s="84"/>
      <c r="Q3181" s="84"/>
      <c r="R3181" s="84"/>
      <c r="S3181" s="20"/>
      <c r="T3181" s="20"/>
    </row>
    <row r="3182" spans="1:21" x14ac:dyDescent="0.25">
      <c r="A3182" s="118"/>
      <c r="B3182" s="118"/>
      <c r="C3182" s="20"/>
      <c r="D3182" s="560"/>
      <c r="E3182" s="61"/>
      <c r="F3182" s="20"/>
      <c r="G3182" s="480"/>
      <c r="H3182" s="54"/>
      <c r="I3182" s="371"/>
      <c r="J3182" s="209"/>
      <c r="K3182" s="577"/>
      <c r="L3182" s="20"/>
      <c r="M3182" s="410"/>
      <c r="N3182" s="23"/>
      <c r="O3182" s="315"/>
      <c r="P3182" s="84"/>
      <c r="Q3182" s="84"/>
      <c r="R3182" s="84"/>
      <c r="S3182" s="20"/>
      <c r="T3182" s="20"/>
    </row>
    <row r="3183" spans="1:21" x14ac:dyDescent="0.25">
      <c r="A3183" s="118"/>
      <c r="B3183" s="118"/>
      <c r="C3183" s="20"/>
      <c r="D3183" s="560"/>
      <c r="E3183" s="61"/>
      <c r="F3183" s="20"/>
      <c r="G3183" s="480"/>
      <c r="H3183" s="54"/>
      <c r="I3183" s="371"/>
      <c r="J3183" s="209"/>
      <c r="K3183" s="577"/>
      <c r="L3183" s="20"/>
      <c r="M3183" s="410"/>
      <c r="N3183" s="23"/>
      <c r="O3183" s="315"/>
      <c r="P3183" s="84"/>
      <c r="Q3183" s="84"/>
      <c r="R3183" s="84"/>
      <c r="S3183" s="20"/>
      <c r="T3183" s="20"/>
    </row>
    <row r="3184" spans="1:21" x14ac:dyDescent="0.25">
      <c r="A3184" s="118"/>
      <c r="B3184" s="118"/>
      <c r="C3184" s="20"/>
      <c r="D3184" s="560"/>
      <c r="E3184" s="61"/>
      <c r="F3184" s="20"/>
      <c r="G3184" s="480"/>
      <c r="H3184" s="54"/>
      <c r="I3184" s="371"/>
      <c r="J3184" s="209"/>
      <c r="K3184" s="577"/>
      <c r="L3184" s="20"/>
      <c r="M3184" s="410"/>
      <c r="N3184" s="23"/>
      <c r="O3184" s="315"/>
      <c r="P3184" s="84"/>
      <c r="Q3184" s="84"/>
      <c r="R3184" s="84"/>
      <c r="S3184" s="20"/>
      <c r="T3184" s="20"/>
    </row>
    <row r="3185" spans="1:20" x14ac:dyDescent="0.25">
      <c r="A3185" s="118"/>
      <c r="B3185" s="118"/>
      <c r="C3185" s="20"/>
      <c r="D3185" s="560"/>
      <c r="E3185" s="61"/>
      <c r="F3185" s="20"/>
      <c r="G3185" s="480"/>
      <c r="H3185" s="54"/>
      <c r="I3185" s="371"/>
      <c r="J3185" s="209"/>
      <c r="K3185" s="577"/>
      <c r="L3185" s="20"/>
      <c r="M3185" s="410"/>
      <c r="N3185" s="23"/>
      <c r="O3185" s="315"/>
      <c r="P3185" s="84"/>
      <c r="Q3185" s="84"/>
      <c r="R3185" s="84"/>
      <c r="S3185" s="20"/>
      <c r="T3185" s="20"/>
    </row>
    <row r="3186" spans="1:20" x14ac:dyDescent="0.25">
      <c r="A3186" s="118"/>
      <c r="B3186" s="118"/>
      <c r="C3186" s="20"/>
      <c r="D3186" s="560"/>
      <c r="E3186" s="61"/>
      <c r="F3186" s="781"/>
      <c r="G3186" s="480"/>
      <c r="H3186" s="54"/>
      <c r="I3186" s="371"/>
      <c r="J3186" s="209"/>
      <c r="K3186" s="577"/>
      <c r="L3186" s="20"/>
      <c r="M3186" s="410"/>
      <c r="N3186" s="23"/>
      <c r="O3186" s="315"/>
      <c r="P3186" s="84"/>
      <c r="Q3186" s="84"/>
      <c r="R3186" s="84"/>
      <c r="S3186" s="20"/>
      <c r="T3186" s="20"/>
    </row>
    <row r="3187" spans="1:20" x14ac:dyDescent="0.25">
      <c r="A3187" s="118"/>
      <c r="B3187" s="118"/>
      <c r="C3187" s="20"/>
      <c r="D3187" s="560"/>
      <c r="E3187" s="61"/>
      <c r="F3187" s="20"/>
      <c r="G3187" s="480"/>
      <c r="H3187" s="54"/>
      <c r="I3187" s="371"/>
      <c r="J3187" s="209"/>
      <c r="K3187" s="577"/>
      <c r="L3187" s="20"/>
      <c r="M3187" s="410"/>
      <c r="N3187" s="23"/>
      <c r="O3187" s="315"/>
      <c r="P3187" s="84"/>
      <c r="Q3187" s="84"/>
      <c r="R3187" s="84"/>
      <c r="S3187" s="20"/>
      <c r="T3187" s="20"/>
    </row>
    <row r="3188" spans="1:20" x14ac:dyDescent="0.25">
      <c r="A3188" s="118"/>
      <c r="B3188" s="118"/>
      <c r="C3188" s="20"/>
      <c r="D3188" s="560"/>
      <c r="E3188" s="61"/>
      <c r="F3188" s="20"/>
      <c r="G3188" s="480"/>
      <c r="H3188" s="54"/>
      <c r="I3188" s="371"/>
      <c r="J3188" s="209"/>
      <c r="K3188" s="577"/>
      <c r="L3188" s="20"/>
      <c r="M3188" s="410"/>
      <c r="N3188" s="23"/>
      <c r="O3188" s="315"/>
      <c r="P3188" s="84"/>
      <c r="Q3188" s="84"/>
      <c r="R3188" s="84"/>
      <c r="S3188" s="20"/>
      <c r="T3188" s="20"/>
    </row>
    <row r="3189" spans="1:20" x14ac:dyDescent="0.25">
      <c r="A3189" s="118"/>
      <c r="B3189" s="118"/>
      <c r="C3189" s="20"/>
      <c r="D3189" s="560"/>
      <c r="E3189" s="61"/>
      <c r="F3189" s="20"/>
      <c r="G3189" s="480"/>
      <c r="H3189" s="54"/>
      <c r="I3189" s="371"/>
      <c r="J3189" s="209"/>
      <c r="K3189" s="577"/>
      <c r="L3189" s="20"/>
      <c r="M3189" s="410"/>
      <c r="N3189" s="23"/>
      <c r="O3189" s="315"/>
      <c r="P3189" s="84"/>
      <c r="Q3189" s="84"/>
      <c r="R3189" s="84"/>
      <c r="S3189" s="20"/>
      <c r="T3189" s="20"/>
    </row>
    <row r="3190" spans="1:20" x14ac:dyDescent="0.25">
      <c r="A3190" s="118"/>
      <c r="B3190" s="118"/>
      <c r="C3190" s="20"/>
      <c r="D3190" s="560"/>
      <c r="E3190" s="61"/>
      <c r="F3190" s="20"/>
      <c r="G3190" s="480"/>
      <c r="H3190" s="54"/>
      <c r="I3190" s="371"/>
      <c r="J3190" s="209"/>
      <c r="K3190" s="577"/>
      <c r="L3190" s="20"/>
      <c r="M3190" s="410"/>
      <c r="N3190" s="23"/>
      <c r="O3190" s="315"/>
      <c r="P3190" s="84"/>
      <c r="Q3190" s="84"/>
      <c r="R3190" s="84"/>
      <c r="S3190" s="20"/>
      <c r="T3190" s="20"/>
    </row>
    <row r="3191" spans="1:20" x14ac:dyDescent="0.25">
      <c r="A3191" s="118"/>
      <c r="B3191" s="118"/>
      <c r="C3191" s="20"/>
      <c r="D3191" s="560"/>
      <c r="E3191" s="61"/>
      <c r="F3191" s="20"/>
      <c r="G3191" s="480"/>
      <c r="H3191" s="54"/>
      <c r="I3191" s="371"/>
      <c r="J3191" s="209"/>
      <c r="K3191" s="577"/>
      <c r="L3191" s="20"/>
      <c r="M3191" s="410"/>
      <c r="N3191" s="23"/>
      <c r="O3191" s="315"/>
      <c r="P3191" s="84"/>
      <c r="Q3191" s="84"/>
      <c r="R3191" s="84"/>
      <c r="S3191" s="20"/>
      <c r="T3191" s="20"/>
    </row>
    <row r="3192" spans="1:20" x14ac:dyDescent="0.25">
      <c r="A3192" s="118"/>
      <c r="B3192" s="118"/>
      <c r="C3192" s="20"/>
      <c r="D3192" s="560"/>
      <c r="E3192" s="61"/>
      <c r="F3192" s="20"/>
      <c r="G3192" s="480"/>
      <c r="H3192" s="54"/>
      <c r="I3192" s="371"/>
      <c r="J3192" s="209"/>
      <c r="K3192" s="577"/>
      <c r="L3192" s="20"/>
      <c r="M3192" s="410"/>
      <c r="N3192" s="23"/>
      <c r="O3192" s="315"/>
      <c r="P3192" s="84"/>
      <c r="Q3192" s="84"/>
      <c r="R3192" s="84"/>
      <c r="S3192" s="20"/>
      <c r="T3192" s="20"/>
    </row>
    <row r="3193" spans="1:20" x14ac:dyDescent="0.25">
      <c r="A3193" s="118"/>
      <c r="B3193" s="118"/>
      <c r="C3193" s="20"/>
      <c r="D3193" s="560"/>
      <c r="E3193" s="61"/>
      <c r="F3193" s="20"/>
      <c r="G3193" s="480"/>
      <c r="H3193" s="54"/>
      <c r="I3193" s="371"/>
      <c r="J3193" s="209"/>
      <c r="K3193" s="577"/>
      <c r="L3193" s="20"/>
      <c r="M3193" s="410"/>
      <c r="N3193" s="23"/>
      <c r="O3193" s="315"/>
      <c r="P3193" s="84"/>
      <c r="Q3193" s="84"/>
      <c r="R3193" s="84"/>
      <c r="S3193" s="20"/>
      <c r="T3193" s="20"/>
    </row>
    <row r="3194" spans="1:20" x14ac:dyDescent="0.25">
      <c r="A3194" s="118"/>
      <c r="B3194" s="118"/>
      <c r="C3194" s="20"/>
      <c r="D3194" s="560"/>
      <c r="E3194" s="61"/>
      <c r="F3194" s="20"/>
      <c r="G3194" s="480"/>
      <c r="H3194" s="54"/>
      <c r="I3194" s="371"/>
      <c r="J3194" s="209"/>
      <c r="K3194" s="577"/>
      <c r="L3194" s="20"/>
      <c r="M3194" s="410"/>
      <c r="N3194" s="23"/>
      <c r="O3194" s="315"/>
      <c r="P3194" s="84"/>
      <c r="Q3194" s="84"/>
      <c r="R3194" s="84"/>
      <c r="S3194" s="20"/>
      <c r="T3194" s="20"/>
    </row>
    <row r="3195" spans="1:20" x14ac:dyDescent="0.25">
      <c r="A3195" s="118"/>
      <c r="B3195" s="118"/>
      <c r="C3195" s="20"/>
      <c r="D3195" s="560"/>
      <c r="E3195" s="61"/>
      <c r="F3195" s="20"/>
      <c r="G3195" s="480"/>
      <c r="H3195" s="54"/>
      <c r="I3195" s="371"/>
      <c r="J3195" s="209"/>
      <c r="K3195" s="577"/>
      <c r="L3195" s="20"/>
      <c r="M3195" s="410"/>
      <c r="N3195" s="23"/>
      <c r="O3195" s="315"/>
      <c r="P3195" s="84"/>
      <c r="Q3195" s="84"/>
      <c r="R3195" s="84"/>
      <c r="S3195" s="20"/>
      <c r="T3195" s="20"/>
    </row>
    <row r="3196" spans="1:20" x14ac:dyDescent="0.25">
      <c r="A3196" s="118"/>
      <c r="B3196" s="118"/>
      <c r="C3196" s="20"/>
      <c r="D3196" s="560"/>
      <c r="E3196" s="61"/>
      <c r="F3196" s="20"/>
      <c r="G3196" s="480"/>
      <c r="H3196" s="54"/>
      <c r="I3196" s="371"/>
      <c r="J3196" s="209"/>
      <c r="K3196" s="577"/>
      <c r="L3196" s="20"/>
      <c r="M3196" s="410"/>
      <c r="N3196" s="23"/>
      <c r="O3196" s="315"/>
      <c r="P3196" s="84"/>
      <c r="Q3196" s="84"/>
      <c r="R3196" s="84"/>
      <c r="S3196" s="20"/>
      <c r="T3196" s="20"/>
    </row>
    <row r="3197" spans="1:20" x14ac:dyDescent="0.25">
      <c r="A3197" s="118"/>
      <c r="B3197" s="118"/>
      <c r="C3197" s="20"/>
      <c r="D3197" s="560"/>
      <c r="E3197" s="61"/>
      <c r="F3197" s="20"/>
      <c r="G3197" s="480"/>
      <c r="H3197" s="54"/>
      <c r="I3197" s="371"/>
      <c r="J3197" s="209"/>
      <c r="K3197" s="577"/>
      <c r="L3197" s="20"/>
      <c r="M3197" s="410"/>
      <c r="N3197" s="23"/>
      <c r="O3197" s="315"/>
      <c r="P3197" s="84"/>
      <c r="Q3197" s="84"/>
      <c r="R3197" s="84"/>
      <c r="S3197" s="20"/>
      <c r="T3197" s="20"/>
    </row>
    <row r="3198" spans="1:20" x14ac:dyDescent="0.25">
      <c r="A3198" s="118"/>
      <c r="B3198" s="118"/>
      <c r="C3198" s="20"/>
      <c r="D3198" s="560"/>
      <c r="E3198" s="61"/>
      <c r="F3198" s="20"/>
      <c r="G3198" s="480"/>
      <c r="H3198" s="54"/>
      <c r="I3198" s="371"/>
      <c r="J3198" s="209"/>
      <c r="K3198" s="577"/>
      <c r="L3198" s="20"/>
      <c r="M3198" s="410"/>
      <c r="N3198" s="23"/>
      <c r="O3198" s="315"/>
      <c r="P3198" s="84"/>
      <c r="Q3198" s="84"/>
      <c r="R3198" s="84"/>
      <c r="S3198" s="20"/>
      <c r="T3198" s="20"/>
    </row>
    <row r="3199" spans="1:20" x14ac:dyDescent="0.25">
      <c r="A3199" s="118"/>
      <c r="B3199" s="118"/>
      <c r="C3199" s="20"/>
      <c r="D3199" s="560"/>
      <c r="E3199" s="61"/>
      <c r="F3199" s="20"/>
      <c r="G3199" s="480"/>
      <c r="H3199" s="54"/>
      <c r="I3199" s="371"/>
      <c r="J3199" s="209"/>
      <c r="K3199" s="577"/>
      <c r="L3199" s="20"/>
      <c r="M3199" s="410"/>
      <c r="N3199" s="23"/>
      <c r="O3199" s="315"/>
      <c r="P3199" s="84"/>
      <c r="Q3199" s="84"/>
      <c r="R3199" s="84"/>
      <c r="S3199" s="20"/>
      <c r="T3199" s="20"/>
    </row>
    <row r="3200" spans="1:20" x14ac:dyDescent="0.25">
      <c r="A3200" s="118"/>
      <c r="B3200" s="118"/>
      <c r="C3200" s="20"/>
      <c r="D3200" s="560"/>
      <c r="E3200" s="61"/>
      <c r="F3200" s="20"/>
      <c r="G3200" s="480"/>
      <c r="H3200" s="54"/>
      <c r="I3200" s="371"/>
      <c r="J3200" s="209"/>
      <c r="K3200" s="577"/>
      <c r="L3200" s="20"/>
      <c r="M3200" s="410"/>
      <c r="N3200" s="23"/>
      <c r="O3200" s="315"/>
      <c r="P3200" s="84"/>
      <c r="Q3200" s="84"/>
      <c r="R3200" s="84"/>
      <c r="S3200" s="20"/>
      <c r="T3200" s="20"/>
    </row>
    <row r="3201" spans="1:20" x14ac:dyDescent="0.25">
      <c r="A3201" s="118"/>
      <c r="B3201" s="118"/>
      <c r="C3201" s="20"/>
      <c r="D3201" s="560"/>
      <c r="E3201" s="61"/>
      <c r="F3201" s="20"/>
      <c r="G3201" s="480"/>
      <c r="H3201" s="54"/>
      <c r="I3201" s="371"/>
      <c r="J3201" s="209"/>
      <c r="K3201" s="577"/>
      <c r="L3201" s="20"/>
      <c r="M3201" s="410"/>
      <c r="N3201" s="23"/>
      <c r="O3201" s="315"/>
      <c r="P3201" s="84"/>
      <c r="Q3201" s="84"/>
      <c r="R3201" s="84"/>
      <c r="S3201" s="20"/>
      <c r="T3201" s="20"/>
    </row>
    <row r="3202" spans="1:20" x14ac:dyDescent="0.25">
      <c r="A3202" s="118"/>
      <c r="B3202" s="118"/>
      <c r="C3202" s="20"/>
      <c r="D3202" s="560"/>
      <c r="E3202" s="61"/>
      <c r="F3202" s="20"/>
      <c r="G3202" s="480"/>
      <c r="H3202" s="54"/>
      <c r="I3202" s="371"/>
      <c r="J3202" s="209"/>
      <c r="K3202" s="577"/>
      <c r="L3202" s="20"/>
      <c r="M3202" s="410"/>
      <c r="N3202" s="23"/>
      <c r="O3202" s="315"/>
      <c r="P3202" s="84"/>
      <c r="Q3202" s="84"/>
      <c r="R3202" s="84"/>
      <c r="S3202" s="20"/>
      <c r="T3202" s="20"/>
    </row>
    <row r="3203" spans="1:20" x14ac:dyDescent="0.25">
      <c r="A3203" s="118"/>
      <c r="B3203" s="118"/>
      <c r="C3203" s="20"/>
      <c r="D3203" s="560"/>
      <c r="E3203" s="61"/>
      <c r="F3203" s="20"/>
      <c r="G3203" s="480"/>
      <c r="H3203" s="54"/>
      <c r="I3203" s="371"/>
      <c r="J3203" s="209"/>
      <c r="K3203" s="577"/>
      <c r="L3203" s="20"/>
      <c r="M3203" s="410"/>
      <c r="N3203" s="23"/>
      <c r="O3203" s="315"/>
      <c r="P3203" s="84"/>
      <c r="Q3203" s="84"/>
      <c r="R3203" s="84"/>
      <c r="S3203" s="20"/>
      <c r="T3203" s="20"/>
    </row>
    <row r="3204" spans="1:20" x14ac:dyDescent="0.25">
      <c r="A3204" s="118"/>
      <c r="B3204" s="118"/>
      <c r="C3204" s="20"/>
      <c r="D3204" s="560"/>
      <c r="E3204" s="61"/>
      <c r="F3204" s="20"/>
      <c r="G3204" s="480"/>
      <c r="H3204" s="54"/>
      <c r="I3204" s="371"/>
      <c r="J3204" s="209"/>
      <c r="K3204" s="577"/>
      <c r="L3204" s="20"/>
      <c r="M3204" s="410"/>
      <c r="N3204" s="23"/>
      <c r="O3204" s="315"/>
      <c r="P3204" s="84"/>
      <c r="Q3204" s="84"/>
      <c r="R3204" s="84"/>
      <c r="S3204" s="20"/>
      <c r="T3204" s="20"/>
    </row>
    <row r="3205" spans="1:20" x14ac:dyDescent="0.25">
      <c r="A3205" s="118"/>
      <c r="B3205" s="118"/>
      <c r="C3205" s="20"/>
      <c r="D3205" s="560"/>
      <c r="E3205" s="61"/>
      <c r="F3205" s="20"/>
      <c r="G3205" s="480"/>
      <c r="H3205" s="54"/>
      <c r="I3205" s="371"/>
      <c r="J3205" s="209"/>
      <c r="K3205" s="577"/>
      <c r="L3205" s="20"/>
      <c r="M3205" s="410"/>
      <c r="N3205" s="23"/>
      <c r="O3205" s="315"/>
      <c r="P3205" s="84"/>
      <c r="Q3205" s="84"/>
      <c r="R3205" s="84"/>
      <c r="S3205" s="20"/>
      <c r="T3205" s="20"/>
    </row>
    <row r="3206" spans="1:20" x14ac:dyDescent="0.25">
      <c r="A3206" s="118"/>
      <c r="B3206" s="118"/>
      <c r="C3206" s="20"/>
      <c r="D3206" s="560"/>
      <c r="E3206" s="61"/>
      <c r="F3206" s="20"/>
      <c r="G3206" s="480"/>
      <c r="H3206" s="54"/>
      <c r="I3206" s="371"/>
      <c r="J3206" s="209"/>
      <c r="K3206" s="577"/>
      <c r="L3206" s="20"/>
      <c r="M3206" s="410"/>
      <c r="N3206" s="23"/>
      <c r="O3206" s="315"/>
      <c r="P3206" s="84"/>
      <c r="Q3206" s="84"/>
      <c r="R3206" s="84"/>
      <c r="S3206" s="20"/>
      <c r="T3206" s="20"/>
    </row>
    <row r="3207" spans="1:20" x14ac:dyDescent="0.25">
      <c r="A3207" s="118"/>
      <c r="B3207" s="118"/>
      <c r="C3207" s="20"/>
      <c r="D3207" s="560"/>
      <c r="E3207" s="61"/>
      <c r="F3207" s="20"/>
      <c r="G3207" s="480"/>
      <c r="H3207" s="54"/>
      <c r="I3207" s="371"/>
      <c r="J3207" s="209"/>
      <c r="K3207" s="577"/>
      <c r="L3207" s="20"/>
      <c r="M3207" s="410"/>
      <c r="N3207" s="23"/>
      <c r="O3207" s="315"/>
      <c r="P3207" s="84"/>
      <c r="Q3207" s="84"/>
      <c r="R3207" s="84"/>
      <c r="S3207" s="20"/>
      <c r="T3207" s="20"/>
    </row>
    <row r="3208" spans="1:20" x14ac:dyDescent="0.25">
      <c r="A3208" s="118"/>
      <c r="B3208" s="118"/>
      <c r="C3208" s="20"/>
      <c r="D3208" s="560"/>
      <c r="E3208" s="61"/>
      <c r="F3208" s="20"/>
      <c r="G3208" s="480"/>
      <c r="H3208" s="54"/>
      <c r="I3208" s="371"/>
      <c r="J3208" s="209"/>
      <c r="K3208" s="577"/>
      <c r="L3208" s="20"/>
      <c r="M3208" s="410"/>
      <c r="N3208" s="23"/>
      <c r="O3208" s="315"/>
      <c r="P3208" s="84"/>
      <c r="Q3208" s="84"/>
      <c r="R3208" s="84"/>
      <c r="S3208" s="20"/>
      <c r="T3208" s="20"/>
    </row>
    <row r="3209" spans="1:20" x14ac:dyDescent="0.25">
      <c r="A3209" s="118"/>
      <c r="B3209" s="118"/>
      <c r="C3209" s="20"/>
      <c r="D3209" s="560"/>
      <c r="E3209" s="61"/>
      <c r="F3209" s="20"/>
      <c r="G3209" s="480"/>
      <c r="H3209" s="54"/>
      <c r="I3209" s="371"/>
      <c r="J3209" s="209"/>
      <c r="K3209" s="577"/>
      <c r="L3209" s="20"/>
      <c r="M3209" s="410"/>
      <c r="N3209" s="23"/>
      <c r="O3209" s="315"/>
      <c r="P3209" s="84"/>
      <c r="Q3209" s="84"/>
      <c r="R3209" s="84"/>
      <c r="S3209" s="20"/>
      <c r="T3209" s="20"/>
    </row>
    <row r="3210" spans="1:20" x14ac:dyDescent="0.25">
      <c r="A3210" s="118"/>
      <c r="B3210" s="118"/>
      <c r="C3210" s="20"/>
      <c r="D3210" s="560"/>
      <c r="E3210" s="61"/>
      <c r="F3210" s="20"/>
      <c r="G3210" s="480"/>
      <c r="H3210" s="54"/>
      <c r="I3210" s="371"/>
      <c r="J3210" s="209"/>
      <c r="K3210" s="577"/>
      <c r="L3210" s="20"/>
      <c r="M3210" s="410"/>
      <c r="N3210" s="23"/>
      <c r="O3210" s="315"/>
      <c r="P3210" s="84"/>
      <c r="Q3210" s="84"/>
      <c r="R3210" s="84"/>
      <c r="S3210" s="20"/>
      <c r="T3210" s="20"/>
    </row>
    <row r="3211" spans="1:20" x14ac:dyDescent="0.25">
      <c r="A3211" s="118"/>
      <c r="B3211" s="118"/>
      <c r="C3211" s="20"/>
      <c r="D3211" s="560"/>
      <c r="E3211" s="61"/>
      <c r="F3211" s="20"/>
      <c r="G3211" s="480"/>
      <c r="H3211" s="54"/>
      <c r="I3211" s="371"/>
      <c r="J3211" s="209"/>
      <c r="K3211" s="577"/>
      <c r="L3211" s="20"/>
      <c r="M3211" s="410"/>
      <c r="N3211" s="23"/>
      <c r="O3211" s="315"/>
      <c r="P3211" s="84"/>
      <c r="Q3211" s="84"/>
      <c r="R3211" s="84"/>
      <c r="S3211" s="20"/>
      <c r="T3211" s="20"/>
    </row>
    <row r="3212" spans="1:20" x14ac:dyDescent="0.25">
      <c r="A3212" s="118"/>
      <c r="B3212" s="118"/>
      <c r="C3212" s="20"/>
      <c r="D3212" s="560"/>
      <c r="E3212" s="61"/>
      <c r="F3212" s="20"/>
      <c r="G3212" s="480"/>
      <c r="H3212" s="54"/>
      <c r="I3212" s="371"/>
      <c r="J3212" s="209"/>
      <c r="K3212" s="577"/>
      <c r="L3212" s="20"/>
      <c r="M3212" s="410"/>
      <c r="N3212" s="23"/>
      <c r="O3212" s="315"/>
      <c r="P3212" s="84"/>
      <c r="Q3212" s="84"/>
      <c r="R3212" s="84"/>
      <c r="S3212" s="20"/>
      <c r="T3212" s="20"/>
    </row>
    <row r="3213" spans="1:20" x14ac:dyDescent="0.25">
      <c r="A3213" s="118"/>
      <c r="B3213" s="118"/>
      <c r="C3213" s="20"/>
      <c r="D3213" s="560"/>
      <c r="E3213" s="61"/>
      <c r="F3213" s="20"/>
      <c r="G3213" s="480"/>
      <c r="H3213" s="54"/>
      <c r="I3213" s="371"/>
      <c r="J3213" s="209"/>
      <c r="K3213" s="577"/>
      <c r="L3213" s="20"/>
      <c r="M3213" s="410"/>
      <c r="N3213" s="23"/>
      <c r="O3213" s="315"/>
      <c r="P3213" s="84"/>
      <c r="Q3213" s="84"/>
      <c r="R3213" s="84"/>
      <c r="S3213" s="20"/>
      <c r="T3213" s="20"/>
    </row>
    <row r="3214" spans="1:20" x14ac:dyDescent="0.25">
      <c r="A3214" s="118"/>
      <c r="B3214" s="118"/>
      <c r="C3214" s="20"/>
      <c r="D3214" s="560"/>
      <c r="E3214" s="61"/>
      <c r="F3214" s="20"/>
      <c r="G3214" s="480"/>
      <c r="H3214" s="54"/>
      <c r="I3214" s="371"/>
      <c r="J3214" s="209"/>
      <c r="K3214" s="577"/>
      <c r="L3214" s="20"/>
      <c r="M3214" s="410"/>
      <c r="N3214" s="23"/>
      <c r="O3214" s="315"/>
      <c r="P3214" s="84"/>
      <c r="Q3214" s="84"/>
      <c r="R3214" s="84"/>
      <c r="S3214" s="20"/>
      <c r="T3214" s="20"/>
    </row>
    <row r="3215" spans="1:20" x14ac:dyDescent="0.25">
      <c r="A3215" s="118"/>
      <c r="B3215" s="118"/>
      <c r="C3215" s="20"/>
      <c r="D3215" s="560"/>
      <c r="E3215" s="61"/>
      <c r="F3215" s="20"/>
      <c r="G3215" s="480"/>
      <c r="H3215" s="54"/>
      <c r="I3215" s="371"/>
      <c r="J3215" s="209"/>
      <c r="K3215" s="577"/>
      <c r="L3215" s="20"/>
      <c r="M3215" s="410"/>
      <c r="N3215" s="23"/>
      <c r="O3215" s="315"/>
      <c r="P3215" s="84"/>
      <c r="Q3215" s="84"/>
      <c r="R3215" s="84"/>
      <c r="S3215" s="20"/>
      <c r="T3215" s="20"/>
    </row>
    <row r="3216" spans="1:20" x14ac:dyDescent="0.25">
      <c r="A3216" s="118"/>
      <c r="B3216" s="118"/>
      <c r="C3216" s="20"/>
      <c r="D3216" s="560"/>
      <c r="E3216" s="61"/>
      <c r="F3216" s="20"/>
      <c r="G3216" s="480"/>
      <c r="H3216" s="54"/>
      <c r="I3216" s="371"/>
      <c r="J3216" s="209"/>
      <c r="K3216" s="577"/>
      <c r="L3216" s="20"/>
      <c r="M3216" s="410"/>
      <c r="N3216" s="23"/>
      <c r="O3216" s="315"/>
      <c r="P3216" s="84"/>
      <c r="Q3216" s="84"/>
      <c r="R3216" s="84"/>
      <c r="S3216" s="20"/>
      <c r="T3216" s="20"/>
    </row>
    <row r="3217" spans="1:20" x14ac:dyDescent="0.25">
      <c r="A3217" s="118"/>
      <c r="B3217" s="118"/>
      <c r="C3217" s="20"/>
      <c r="D3217" s="560"/>
      <c r="E3217" s="61"/>
      <c r="F3217" s="20"/>
      <c r="G3217" s="480"/>
      <c r="H3217" s="54"/>
      <c r="I3217" s="371"/>
      <c r="J3217" s="209"/>
      <c r="K3217" s="577"/>
      <c r="L3217" s="20"/>
      <c r="M3217" s="410"/>
      <c r="N3217" s="23"/>
      <c r="O3217" s="315"/>
      <c r="P3217" s="84"/>
      <c r="Q3217" s="84"/>
      <c r="R3217" s="84"/>
      <c r="S3217" s="20"/>
      <c r="T3217" s="20"/>
    </row>
    <row r="3218" spans="1:20" x14ac:dyDescent="0.25">
      <c r="A3218" s="118"/>
      <c r="B3218" s="118"/>
      <c r="C3218" s="20"/>
      <c r="D3218" s="560"/>
      <c r="E3218" s="61"/>
      <c r="F3218" s="20"/>
      <c r="G3218" s="480"/>
      <c r="H3218" s="54"/>
      <c r="I3218" s="371"/>
      <c r="J3218" s="209"/>
      <c r="K3218" s="577"/>
      <c r="L3218" s="20"/>
      <c r="M3218" s="410"/>
      <c r="N3218" s="23"/>
      <c r="O3218" s="315"/>
      <c r="P3218" s="84"/>
      <c r="Q3218" s="84"/>
      <c r="R3218" s="84"/>
      <c r="S3218" s="20"/>
      <c r="T3218" s="20"/>
    </row>
    <row r="3219" spans="1:20" x14ac:dyDescent="0.25">
      <c r="A3219" s="118"/>
      <c r="B3219" s="118"/>
      <c r="C3219" s="20"/>
      <c r="D3219" s="560"/>
      <c r="E3219" s="61"/>
      <c r="F3219" s="20"/>
      <c r="G3219" s="480"/>
      <c r="H3219" s="54"/>
      <c r="I3219" s="371"/>
      <c r="J3219" s="209"/>
      <c r="K3219" s="577"/>
      <c r="L3219" s="20"/>
      <c r="M3219" s="410"/>
      <c r="N3219" s="23"/>
      <c r="O3219" s="315"/>
      <c r="P3219" s="84"/>
      <c r="Q3219" s="84"/>
      <c r="R3219" s="84"/>
      <c r="S3219" s="20"/>
      <c r="T3219" s="20"/>
    </row>
    <row r="3220" spans="1:20" x14ac:dyDescent="0.25">
      <c r="A3220" s="118"/>
      <c r="B3220" s="118"/>
      <c r="C3220" s="20"/>
      <c r="D3220" s="560"/>
      <c r="E3220" s="61"/>
      <c r="F3220" s="20"/>
      <c r="G3220" s="480"/>
      <c r="H3220" s="54"/>
      <c r="I3220" s="371"/>
      <c r="J3220" s="209"/>
      <c r="K3220" s="577"/>
      <c r="L3220" s="20"/>
      <c r="M3220" s="410"/>
      <c r="N3220" s="23"/>
      <c r="O3220" s="315"/>
      <c r="P3220" s="84"/>
      <c r="Q3220" s="84"/>
      <c r="R3220" s="84"/>
      <c r="S3220" s="20"/>
      <c r="T3220" s="20"/>
    </row>
    <row r="3221" spans="1:20" x14ac:dyDescent="0.25">
      <c r="A3221" s="118"/>
      <c r="B3221" s="118"/>
      <c r="C3221" s="20"/>
      <c r="D3221" s="560"/>
      <c r="E3221" s="61"/>
      <c r="F3221" s="20"/>
      <c r="G3221" s="480"/>
      <c r="H3221" s="54"/>
      <c r="I3221" s="371"/>
      <c r="J3221" s="209"/>
      <c r="K3221" s="577"/>
      <c r="L3221" s="20"/>
      <c r="M3221" s="410"/>
      <c r="N3221" s="23"/>
      <c r="O3221" s="315"/>
      <c r="P3221" s="84"/>
      <c r="Q3221" s="84"/>
      <c r="R3221" s="84"/>
      <c r="S3221" s="20"/>
      <c r="T3221" s="20"/>
    </row>
    <row r="3222" spans="1:20" x14ac:dyDescent="0.25">
      <c r="A3222" s="118"/>
      <c r="B3222" s="118"/>
      <c r="C3222" s="20"/>
      <c r="D3222" s="560"/>
      <c r="E3222" s="61"/>
      <c r="F3222" s="20"/>
      <c r="G3222" s="480"/>
      <c r="H3222" s="54"/>
      <c r="I3222" s="371"/>
      <c r="J3222" s="209"/>
      <c r="K3222" s="577"/>
      <c r="L3222" s="20"/>
      <c r="M3222" s="410"/>
      <c r="N3222" s="23"/>
      <c r="O3222" s="315"/>
      <c r="P3222" s="84"/>
      <c r="Q3222" s="84"/>
      <c r="R3222" s="84"/>
      <c r="S3222" s="20"/>
      <c r="T3222" s="20"/>
    </row>
    <row r="3223" spans="1:20" x14ac:dyDescent="0.25">
      <c r="A3223" s="118"/>
      <c r="B3223" s="118"/>
      <c r="C3223" s="20"/>
      <c r="D3223" s="560"/>
      <c r="E3223" s="61"/>
      <c r="F3223" s="20"/>
      <c r="G3223" s="480"/>
      <c r="H3223" s="54"/>
      <c r="I3223" s="371"/>
      <c r="J3223" s="209"/>
      <c r="K3223" s="577"/>
      <c r="L3223" s="20"/>
      <c r="M3223" s="410"/>
      <c r="N3223" s="23"/>
      <c r="O3223" s="315"/>
      <c r="P3223" s="84"/>
      <c r="Q3223" s="84"/>
      <c r="R3223" s="84"/>
      <c r="S3223" s="20"/>
      <c r="T3223" s="20"/>
    </row>
    <row r="3224" spans="1:20" x14ac:dyDescent="0.25">
      <c r="A3224" s="118"/>
      <c r="B3224" s="118"/>
      <c r="C3224" s="20"/>
      <c r="D3224" s="560"/>
      <c r="E3224" s="61"/>
      <c r="F3224" s="20"/>
      <c r="G3224" s="480"/>
      <c r="H3224" s="54"/>
      <c r="I3224" s="371"/>
      <c r="J3224" s="209"/>
      <c r="K3224" s="577"/>
      <c r="L3224" s="20"/>
      <c r="M3224" s="410"/>
      <c r="N3224" s="23"/>
      <c r="O3224" s="315"/>
      <c r="P3224" s="84"/>
      <c r="Q3224" s="84"/>
      <c r="R3224" s="84"/>
      <c r="S3224" s="20"/>
      <c r="T3224" s="20"/>
    </row>
    <row r="3225" spans="1:20" x14ac:dyDescent="0.25">
      <c r="A3225" s="118"/>
      <c r="B3225" s="118"/>
      <c r="C3225" s="20"/>
      <c r="D3225" s="560"/>
      <c r="E3225" s="61"/>
      <c r="F3225" s="20"/>
      <c r="G3225" s="480"/>
      <c r="H3225" s="54"/>
      <c r="I3225" s="371"/>
      <c r="J3225" s="209"/>
      <c r="K3225" s="577"/>
      <c r="L3225" s="20"/>
      <c r="M3225" s="410"/>
      <c r="N3225" s="23"/>
      <c r="O3225" s="315"/>
      <c r="P3225" s="84"/>
      <c r="Q3225" s="84"/>
      <c r="R3225" s="84"/>
      <c r="S3225" s="20"/>
      <c r="T3225" s="20"/>
    </row>
    <row r="3226" spans="1:20" x14ac:dyDescent="0.25">
      <c r="A3226" s="118"/>
      <c r="B3226" s="118"/>
      <c r="C3226" s="20"/>
      <c r="D3226" s="560"/>
      <c r="E3226" s="61"/>
      <c r="F3226" s="20"/>
      <c r="G3226" s="480"/>
      <c r="H3226" s="54"/>
      <c r="I3226" s="371"/>
      <c r="J3226" s="209"/>
      <c r="K3226" s="577"/>
      <c r="L3226" s="20"/>
      <c r="M3226" s="410"/>
      <c r="N3226" s="23"/>
      <c r="O3226" s="315"/>
      <c r="P3226" s="84"/>
      <c r="Q3226" s="84"/>
      <c r="R3226" s="84"/>
      <c r="S3226" s="20"/>
      <c r="T3226" s="20"/>
    </row>
    <row r="3227" spans="1:20" x14ac:dyDescent="0.25">
      <c r="A3227" s="118"/>
      <c r="B3227" s="118"/>
      <c r="C3227" s="20"/>
      <c r="D3227" s="560"/>
      <c r="E3227" s="61"/>
      <c r="F3227" s="20"/>
      <c r="G3227" s="480"/>
      <c r="H3227" s="54"/>
      <c r="I3227" s="371"/>
      <c r="J3227" s="209"/>
      <c r="K3227" s="577"/>
      <c r="L3227" s="20"/>
      <c r="M3227" s="410"/>
      <c r="N3227" s="23"/>
      <c r="O3227" s="315"/>
      <c r="P3227" s="84"/>
      <c r="Q3227" s="84"/>
      <c r="R3227" s="84"/>
      <c r="S3227" s="20"/>
      <c r="T3227" s="20"/>
    </row>
    <row r="3228" spans="1:20" x14ac:dyDescent="0.25">
      <c r="A3228" s="118"/>
      <c r="B3228" s="118"/>
      <c r="C3228" s="20"/>
      <c r="D3228" s="560"/>
      <c r="E3228" s="61"/>
      <c r="F3228" s="20"/>
      <c r="G3228" s="480"/>
      <c r="H3228" s="54"/>
      <c r="I3228" s="371"/>
      <c r="J3228" s="209"/>
      <c r="K3228" s="577"/>
      <c r="L3228" s="20"/>
      <c r="M3228" s="410"/>
      <c r="N3228" s="23"/>
      <c r="O3228" s="315"/>
      <c r="P3228" s="84"/>
      <c r="Q3228" s="84"/>
      <c r="R3228" s="84"/>
      <c r="S3228" s="20"/>
      <c r="T3228" s="20"/>
    </row>
    <row r="3229" spans="1:20" x14ac:dyDescent="0.25">
      <c r="A3229" s="118"/>
      <c r="B3229" s="118"/>
      <c r="C3229" s="20"/>
      <c r="D3229" s="560"/>
      <c r="E3229" s="61"/>
      <c r="F3229" s="20"/>
      <c r="G3229" s="480"/>
      <c r="H3229" s="54"/>
      <c r="I3229" s="371"/>
      <c r="J3229" s="209"/>
      <c r="K3229" s="577"/>
      <c r="L3229" s="20"/>
      <c r="M3229" s="410"/>
      <c r="N3229" s="23"/>
      <c r="O3229" s="315"/>
      <c r="P3229" s="84"/>
      <c r="Q3229" s="84"/>
      <c r="R3229" s="84"/>
      <c r="S3229" s="20"/>
      <c r="T3229" s="20"/>
    </row>
    <row r="3230" spans="1:20" x14ac:dyDescent="0.25">
      <c r="A3230" s="118"/>
      <c r="B3230" s="118"/>
      <c r="C3230" s="20"/>
      <c r="D3230" s="560"/>
      <c r="E3230" s="61"/>
      <c r="F3230" s="20"/>
      <c r="G3230" s="480"/>
      <c r="H3230" s="54"/>
      <c r="I3230" s="371"/>
      <c r="J3230" s="209"/>
      <c r="K3230" s="577"/>
      <c r="L3230" s="20"/>
      <c r="M3230" s="410"/>
      <c r="N3230" s="23"/>
      <c r="O3230" s="315"/>
      <c r="P3230" s="84"/>
      <c r="Q3230" s="84"/>
      <c r="R3230" s="84"/>
      <c r="S3230" s="20"/>
      <c r="T3230" s="20"/>
    </row>
  </sheetData>
  <autoFilter ref="A4:U3180">
    <filterColumn colId="3">
      <colorFilter dxfId="0"/>
    </filterColumn>
    <sortState ref="A5:U3023">
      <sortCondition ref="A4:A3023"/>
    </sortState>
  </autoFilter>
  <mergeCells count="1">
    <mergeCell ref="I2:J2"/>
  </mergeCells>
  <dataValidations disablePrompts="1" count="1">
    <dataValidation allowBlank="1" showInputMessage="1" showErrorMessage="1" error="La date est invalide !" sqref="G372:H372"/>
  </dataValidations>
  <hyperlinks>
    <hyperlink ref="O1640" r:id="rId1"/>
    <hyperlink ref="O652" r:id="rId2"/>
    <hyperlink ref="O754" r:id="rId3"/>
    <hyperlink ref="O759" r:id="rId4"/>
    <hyperlink ref="O762" r:id="rId5"/>
    <hyperlink ref="O758" r:id="rId6"/>
    <hyperlink ref="O755" r:id="rId7"/>
    <hyperlink ref="O756" r:id="rId8"/>
    <hyperlink ref="O763" r:id="rId9"/>
    <hyperlink ref="O764" r:id="rId10"/>
    <hyperlink ref="O760" r:id="rId11"/>
    <hyperlink ref="O765" r:id="rId12"/>
    <hyperlink ref="O769" r:id="rId13"/>
    <hyperlink ref="O718" r:id="rId14"/>
    <hyperlink ref="O771" r:id="rId15"/>
    <hyperlink ref="O773" r:id="rId16"/>
    <hyperlink ref="O775" r:id="rId17"/>
    <hyperlink ref="O776" r:id="rId18"/>
    <hyperlink ref="O777" r:id="rId19"/>
    <hyperlink ref="O778" r:id="rId20"/>
    <hyperlink ref="O779" r:id="rId21"/>
    <hyperlink ref="O780" r:id="rId22"/>
    <hyperlink ref="O781" r:id="rId23"/>
    <hyperlink ref="O782" r:id="rId24"/>
    <hyperlink ref="O783" r:id="rId25"/>
    <hyperlink ref="O784" r:id="rId26"/>
    <hyperlink ref="O786" r:id="rId27"/>
    <hyperlink ref="O787" r:id="rId28"/>
    <hyperlink ref="O785" r:id="rId29"/>
    <hyperlink ref="O790" r:id="rId30"/>
    <hyperlink ref="O791" r:id="rId31"/>
    <hyperlink ref="O793" r:id="rId32"/>
    <hyperlink ref="O799" r:id="rId33"/>
    <hyperlink ref="O801" r:id="rId34"/>
    <hyperlink ref="O803" r:id="rId35" display="..\CMTE\février 2015\CMETE Facture 36.2 du 28.02.15.pdf"/>
    <hyperlink ref="O798" r:id="rId36"/>
    <hyperlink ref="O794" r:id="rId37"/>
    <hyperlink ref="O804" r:id="rId38"/>
    <hyperlink ref="O805" r:id="rId39"/>
    <hyperlink ref="O817" r:id="rId40"/>
    <hyperlink ref="O818" r:id="rId41"/>
    <hyperlink ref="O806" r:id="rId42"/>
    <hyperlink ref="O822" r:id="rId43"/>
    <hyperlink ref="O823" r:id="rId44"/>
    <hyperlink ref="O828" r:id="rId45"/>
    <hyperlink ref="O835" r:id="rId46"/>
    <hyperlink ref="O830" r:id="rId47"/>
    <hyperlink ref="O831" r:id="rId48"/>
    <hyperlink ref="O832" r:id="rId49"/>
    <hyperlink ref="O837" r:id="rId50"/>
    <hyperlink ref="O839" r:id="rId51"/>
    <hyperlink ref="O872" r:id="rId52"/>
    <hyperlink ref="O858" r:id="rId53"/>
    <hyperlink ref="O873" r:id="rId54"/>
    <hyperlink ref="O874" r:id="rId55"/>
    <hyperlink ref="O875" r:id="rId56"/>
    <hyperlink ref="O866" r:id="rId57"/>
    <hyperlink ref="O863" r:id="rId58"/>
    <hyperlink ref="O862" r:id="rId59"/>
    <hyperlink ref="O861" r:id="rId60"/>
    <hyperlink ref="O860" r:id="rId61"/>
    <hyperlink ref="O833" r:id="rId62"/>
    <hyperlink ref="O772" r:id="rId63"/>
    <hyperlink ref="O702" r:id="rId64"/>
    <hyperlink ref="O876" r:id="rId65"/>
    <hyperlink ref="O877" r:id="rId66"/>
    <hyperlink ref="O880" r:id="rId67"/>
    <hyperlink ref="O881" r:id="rId68"/>
    <hyperlink ref="O885" r:id="rId69"/>
    <hyperlink ref="O884" r:id="rId70"/>
    <hyperlink ref="O883" r:id="rId71"/>
    <hyperlink ref="O843" r:id="rId72"/>
    <hyperlink ref="O844" r:id="rId73"/>
    <hyperlink ref="O886" r:id="rId74"/>
    <hyperlink ref="O887" r:id="rId75"/>
    <hyperlink ref="O888" r:id="rId76"/>
    <hyperlink ref="O889" r:id="rId77"/>
    <hyperlink ref="O890" r:id="rId78"/>
    <hyperlink ref="O893" r:id="rId79"/>
    <hyperlink ref="O895" r:id="rId80"/>
    <hyperlink ref="O896" r:id="rId81"/>
    <hyperlink ref="O898" r:id="rId82"/>
    <hyperlink ref="O899" r:id="rId83"/>
    <hyperlink ref="O891" r:id="rId84"/>
    <hyperlink ref="O901" r:id="rId85"/>
    <hyperlink ref="O827" r:id="rId86"/>
    <hyperlink ref="O903" r:id="rId87"/>
    <hyperlink ref="O856" r:id="rId88"/>
    <hyperlink ref="O838" r:id="rId89"/>
    <hyperlink ref="O857" r:id="rId90"/>
    <hyperlink ref="O904" r:id="rId91"/>
    <hyperlink ref="O905" r:id="rId92"/>
    <hyperlink ref="O907" r:id="rId93"/>
    <hyperlink ref="O908" r:id="rId94"/>
    <hyperlink ref="O909" r:id="rId95"/>
    <hyperlink ref="O910" r:id="rId96"/>
    <hyperlink ref="O911" r:id="rId97"/>
    <hyperlink ref="O912" r:id="rId98"/>
    <hyperlink ref="O913" r:id="rId99"/>
    <hyperlink ref="O914" r:id="rId100"/>
    <hyperlink ref="O915" r:id="rId101"/>
    <hyperlink ref="O916" r:id="rId102"/>
    <hyperlink ref="O917" r:id="rId103"/>
    <hyperlink ref="O918" r:id="rId104"/>
    <hyperlink ref="O919" r:id="rId105"/>
    <hyperlink ref="O920" r:id="rId106"/>
    <hyperlink ref="O921" r:id="rId107"/>
    <hyperlink ref="O922" r:id="rId108"/>
    <hyperlink ref="O923" r:id="rId109"/>
    <hyperlink ref="O924" r:id="rId110"/>
    <hyperlink ref="O840" r:id="rId111"/>
    <hyperlink ref="O926" r:id="rId112"/>
    <hyperlink ref="O927" r:id="rId113"/>
    <hyperlink ref="O929" r:id="rId114"/>
    <hyperlink ref="O930" r:id="rId115"/>
    <hyperlink ref="O931" r:id="rId116"/>
    <hyperlink ref="O932" r:id="rId117"/>
    <hyperlink ref="O933" r:id="rId118"/>
    <hyperlink ref="O934" r:id="rId119"/>
    <hyperlink ref="O935" r:id="rId120"/>
    <hyperlink ref="O936" r:id="rId121"/>
    <hyperlink ref="O937" r:id="rId122"/>
    <hyperlink ref="O938" r:id="rId123"/>
    <hyperlink ref="O867" r:id="rId124"/>
    <hyperlink ref="O869" r:id="rId125"/>
    <hyperlink ref="O870" r:id="rId126"/>
    <hyperlink ref="O878" r:id="rId127"/>
    <hyperlink ref="O852" r:id="rId128"/>
    <hyperlink ref="O845" r:id="rId129"/>
    <hyperlink ref="O939" r:id="rId130"/>
    <hyperlink ref="O941" r:id="rId131"/>
    <hyperlink ref="O925" r:id="rId132"/>
    <hyperlink ref="O940" r:id="rId133"/>
    <hyperlink ref="O942" r:id="rId134"/>
    <hyperlink ref="O943" r:id="rId135"/>
    <hyperlink ref="O944" r:id="rId136"/>
    <hyperlink ref="O945" r:id="rId137"/>
    <hyperlink ref="O946" r:id="rId138"/>
    <hyperlink ref="O947" r:id="rId139"/>
    <hyperlink ref="O948" r:id="rId140"/>
    <hyperlink ref="O949" r:id="rId141"/>
    <hyperlink ref="O950" r:id="rId142"/>
    <hyperlink ref="O951" r:id="rId143"/>
    <hyperlink ref="O952" r:id="rId144"/>
    <hyperlink ref="O953" r:id="rId145"/>
    <hyperlink ref="O954" r:id="rId146"/>
    <hyperlink ref="O87" r:id="rId147"/>
    <hyperlink ref="O955" r:id="rId148"/>
    <hyperlink ref="O956" r:id="rId149"/>
    <hyperlink ref="O958" r:id="rId150"/>
    <hyperlink ref="O957" r:id="rId151"/>
    <hyperlink ref="O959" r:id="rId152"/>
    <hyperlink ref="O960" r:id="rId153"/>
    <hyperlink ref="O961" r:id="rId154"/>
    <hyperlink ref="O962" r:id="rId155"/>
    <hyperlink ref="O963" r:id="rId156"/>
    <hyperlink ref="O964" r:id="rId157"/>
    <hyperlink ref="O965" r:id="rId158"/>
    <hyperlink ref="O966" r:id="rId159"/>
    <hyperlink ref="O967" r:id="rId160"/>
    <hyperlink ref="O968" r:id="rId161"/>
    <hyperlink ref="O969" r:id="rId162"/>
    <hyperlink ref="O970" r:id="rId163"/>
    <hyperlink ref="O971" r:id="rId164"/>
    <hyperlink ref="O972" r:id="rId165"/>
    <hyperlink ref="O973" r:id="rId166"/>
    <hyperlink ref="O974" r:id="rId167"/>
    <hyperlink ref="O975" r:id="rId168"/>
    <hyperlink ref="O976" r:id="rId169"/>
    <hyperlink ref="O977" r:id="rId170"/>
    <hyperlink ref="O979" r:id="rId171"/>
    <hyperlink ref="O980" r:id="rId172"/>
    <hyperlink ref="O981" r:id="rId173"/>
    <hyperlink ref="O900" r:id="rId174"/>
    <hyperlink ref="O983" r:id="rId175"/>
    <hyperlink ref="O985" r:id="rId176"/>
    <hyperlink ref="O986" r:id="rId177"/>
    <hyperlink ref="O987" r:id="rId178"/>
    <hyperlink ref="O989" r:id="rId179"/>
    <hyperlink ref="O846" r:id="rId180"/>
    <hyperlink ref="O990" r:id="rId181"/>
    <hyperlink ref="O991" r:id="rId182"/>
    <hyperlink ref="O993" r:id="rId183"/>
    <hyperlink ref="O992" r:id="rId184"/>
    <hyperlink ref="O994" r:id="rId185"/>
    <hyperlink ref="O995" r:id="rId186"/>
    <hyperlink ref="O996" r:id="rId187"/>
    <hyperlink ref="O997" r:id="rId188"/>
    <hyperlink ref="O998" r:id="rId189"/>
    <hyperlink ref="O999" r:id="rId190"/>
    <hyperlink ref="O1000" r:id="rId191"/>
    <hyperlink ref="O1001" r:id="rId192"/>
    <hyperlink ref="O1002" r:id="rId193"/>
    <hyperlink ref="O1003" r:id="rId194"/>
    <hyperlink ref="O1004" r:id="rId195"/>
    <hyperlink ref="O1005" r:id="rId196"/>
    <hyperlink ref="O1006" r:id="rId197"/>
    <hyperlink ref="O1007" r:id="rId198"/>
    <hyperlink ref="O984" r:id="rId199"/>
    <hyperlink ref="O1008" r:id="rId200"/>
    <hyperlink ref="O851" r:id="rId201"/>
    <hyperlink ref="O1009" r:id="rId202"/>
    <hyperlink ref="O1010" r:id="rId203"/>
    <hyperlink ref="O1011" r:id="rId204"/>
    <hyperlink ref="O1014" r:id="rId205"/>
    <hyperlink ref="O1015" r:id="rId206"/>
    <hyperlink ref="O1016" r:id="rId207"/>
    <hyperlink ref="O820" r:id="rId208"/>
    <hyperlink ref="O1017" r:id="rId209"/>
    <hyperlink ref="O1018" r:id="rId210"/>
    <hyperlink ref="O1019" r:id="rId211"/>
    <hyperlink ref="O1020" r:id="rId212"/>
    <hyperlink ref="O1021" r:id="rId213"/>
    <hyperlink ref="O1022" r:id="rId214"/>
    <hyperlink ref="O1023" r:id="rId215"/>
    <hyperlink ref="O1024" r:id="rId216"/>
    <hyperlink ref="O1025" r:id="rId217"/>
    <hyperlink ref="O1026" r:id="rId218"/>
    <hyperlink ref="O1027" r:id="rId219"/>
    <hyperlink ref="O1028" r:id="rId220"/>
    <hyperlink ref="O1029" r:id="rId221"/>
    <hyperlink ref="O1030" r:id="rId222"/>
    <hyperlink ref="O1031" r:id="rId223"/>
    <hyperlink ref="O1032" r:id="rId224"/>
    <hyperlink ref="O1033" r:id="rId225"/>
    <hyperlink ref="O1035" r:id="rId226"/>
    <hyperlink ref="O1036" r:id="rId227"/>
    <hyperlink ref="O1037" r:id="rId228"/>
    <hyperlink ref="O1038" r:id="rId229"/>
    <hyperlink ref="O1034" r:id="rId230"/>
    <hyperlink ref="O1039" r:id="rId231"/>
    <hyperlink ref="O1040" r:id="rId232"/>
    <hyperlink ref="O868" r:id="rId233"/>
    <hyperlink ref="O842" r:id="rId234"/>
    <hyperlink ref="O841" r:id="rId235"/>
    <hyperlink ref="O834" r:id="rId236"/>
    <hyperlink ref="O613" r:id="rId237"/>
    <hyperlink ref="O612" r:id="rId238"/>
    <hyperlink ref="O1041" r:id="rId239"/>
    <hyperlink ref="O1042" r:id="rId240"/>
    <hyperlink ref="O1043" r:id="rId241"/>
    <hyperlink ref="O1044" r:id="rId242"/>
    <hyperlink ref="O1045" r:id="rId243"/>
    <hyperlink ref="O1046" r:id="rId244"/>
    <hyperlink ref="O1047" r:id="rId245"/>
    <hyperlink ref="O1048" r:id="rId246"/>
    <hyperlink ref="O1049" r:id="rId247"/>
    <hyperlink ref="O1050" r:id="rId248"/>
    <hyperlink ref="O1051" r:id="rId249"/>
    <hyperlink ref="O1052" r:id="rId250"/>
    <hyperlink ref="O1053" r:id="rId251"/>
    <hyperlink ref="O1054" r:id="rId252"/>
    <hyperlink ref="O1055" r:id="rId253"/>
    <hyperlink ref="O1056" r:id="rId254"/>
    <hyperlink ref="O1057" r:id="rId255"/>
    <hyperlink ref="O530" r:id="rId256"/>
    <hyperlink ref="O534" r:id="rId257"/>
    <hyperlink ref="O1058" r:id="rId258"/>
    <hyperlink ref="O1059" r:id="rId259"/>
    <hyperlink ref="O1060" r:id="rId260"/>
    <hyperlink ref="O1061" r:id="rId261"/>
    <hyperlink ref="O1062" r:id="rId262"/>
    <hyperlink ref="O1063" r:id="rId263"/>
    <hyperlink ref="O1064" r:id="rId264"/>
    <hyperlink ref="O1065" r:id="rId265"/>
    <hyperlink ref="O1066" r:id="rId266"/>
    <hyperlink ref="O1067" r:id="rId267"/>
    <hyperlink ref="O1068" r:id="rId268"/>
    <hyperlink ref="O1069" r:id="rId269"/>
    <hyperlink ref="O1070" r:id="rId270"/>
    <hyperlink ref="O1071" r:id="rId271"/>
    <hyperlink ref="O1074" r:id="rId272"/>
    <hyperlink ref="O1075" r:id="rId273"/>
    <hyperlink ref="O1076" r:id="rId274"/>
    <hyperlink ref="O1077" r:id="rId275"/>
    <hyperlink ref="O1078" r:id="rId276"/>
    <hyperlink ref="O1079" r:id="rId277"/>
    <hyperlink ref="O1080" r:id="rId278"/>
    <hyperlink ref="O1081" r:id="rId279"/>
    <hyperlink ref="O1082" r:id="rId280"/>
    <hyperlink ref="O1083" r:id="rId281"/>
    <hyperlink ref="O1084" r:id="rId282"/>
    <hyperlink ref="O1085" r:id="rId283"/>
    <hyperlink ref="O1086" r:id="rId284"/>
    <hyperlink ref="O1087" r:id="rId285"/>
    <hyperlink ref="O1088" r:id="rId286"/>
    <hyperlink ref="O1089" r:id="rId287"/>
    <hyperlink ref="O1090" r:id="rId288"/>
    <hyperlink ref="O1093" r:id="rId289"/>
    <hyperlink ref="O1094" r:id="rId290"/>
    <hyperlink ref="O1095" r:id="rId291"/>
    <hyperlink ref="O1096" r:id="rId292"/>
    <hyperlink ref="O1097" r:id="rId293"/>
    <hyperlink ref="O1098" r:id="rId294"/>
    <hyperlink ref="O1099" r:id="rId295"/>
    <hyperlink ref="O1100" r:id="rId296"/>
    <hyperlink ref="O1101" r:id="rId297"/>
    <hyperlink ref="O1102" r:id="rId298"/>
    <hyperlink ref="O1103" r:id="rId299"/>
    <hyperlink ref="O1104" r:id="rId300"/>
    <hyperlink ref="O1105" r:id="rId301"/>
    <hyperlink ref="O1106" r:id="rId302"/>
    <hyperlink ref="O1107" r:id="rId303"/>
    <hyperlink ref="O1108" r:id="rId304"/>
    <hyperlink ref="O1109" r:id="rId305"/>
    <hyperlink ref="O1110" r:id="rId306"/>
    <hyperlink ref="O540" r:id="rId307"/>
    <hyperlink ref="O1111" r:id="rId308"/>
    <hyperlink ref="O1112" r:id="rId309"/>
    <hyperlink ref="O1113" r:id="rId310"/>
    <hyperlink ref="O1114" r:id="rId311"/>
    <hyperlink ref="O1115" r:id="rId312"/>
    <hyperlink ref="O1116" r:id="rId313"/>
    <hyperlink ref="O1117" r:id="rId314"/>
    <hyperlink ref="O1118" r:id="rId315"/>
    <hyperlink ref="O1119" r:id="rId316"/>
    <hyperlink ref="O1121" r:id="rId317"/>
    <hyperlink ref="O1122" r:id="rId318"/>
    <hyperlink ref="O1123" r:id="rId319"/>
    <hyperlink ref="O1124" r:id="rId320"/>
    <hyperlink ref="O1125" r:id="rId321"/>
    <hyperlink ref="O1126" r:id="rId322"/>
    <hyperlink ref="O314" r:id="rId323"/>
    <hyperlink ref="O435" r:id="rId324"/>
    <hyperlink ref="O1127" r:id="rId325"/>
    <hyperlink ref="O1130" r:id="rId326"/>
    <hyperlink ref="O1131" r:id="rId327"/>
    <hyperlink ref="O1132" r:id="rId328"/>
    <hyperlink ref="O1133" r:id="rId329"/>
    <hyperlink ref="O1134" r:id="rId330"/>
    <hyperlink ref="O1135" r:id="rId331"/>
    <hyperlink ref="O1136" r:id="rId332"/>
    <hyperlink ref="O1138" r:id="rId333"/>
    <hyperlink ref="O1137" r:id="rId334"/>
    <hyperlink ref="O1139" r:id="rId335"/>
    <hyperlink ref="O1140" r:id="rId336"/>
    <hyperlink ref="O1141" r:id="rId337"/>
    <hyperlink ref="O1143" r:id="rId338"/>
    <hyperlink ref="O1144" r:id="rId339"/>
    <hyperlink ref="O1145" r:id="rId340"/>
    <hyperlink ref="O1146" r:id="rId341"/>
    <hyperlink ref="O1147" r:id="rId342"/>
    <hyperlink ref="O1148" r:id="rId343"/>
    <hyperlink ref="O1150" r:id="rId344"/>
    <hyperlink ref="O1151" r:id="rId345"/>
    <hyperlink ref="O1152" r:id="rId346"/>
    <hyperlink ref="O1153" r:id="rId347"/>
    <hyperlink ref="O1154" r:id="rId348"/>
    <hyperlink ref="O1155" r:id="rId349"/>
    <hyperlink ref="O1156" r:id="rId350"/>
    <hyperlink ref="O1157" r:id="rId351"/>
    <hyperlink ref="O1159" r:id="rId352"/>
    <hyperlink ref="O1160" r:id="rId353"/>
    <hyperlink ref="O1092" r:id="rId354"/>
    <hyperlink ref="O1161" r:id="rId355"/>
    <hyperlink ref="O1162" r:id="rId356"/>
    <hyperlink ref="O1163" r:id="rId357"/>
    <hyperlink ref="O1164" r:id="rId358"/>
    <hyperlink ref="O1166" r:id="rId359"/>
    <hyperlink ref="O1167" r:id="rId360"/>
    <hyperlink ref="O1168" r:id="rId361"/>
    <hyperlink ref="O1170" r:id="rId362"/>
    <hyperlink ref="O1171" r:id="rId363"/>
    <hyperlink ref="O1172" r:id="rId364"/>
    <hyperlink ref="O1173" r:id="rId365"/>
    <hyperlink ref="O1149" r:id="rId366"/>
    <hyperlink ref="O1174" r:id="rId367"/>
    <hyperlink ref="O1175" r:id="rId368"/>
    <hyperlink ref="O1176" r:id="rId369"/>
    <hyperlink ref="O1177" r:id="rId370"/>
    <hyperlink ref="O1178" r:id="rId371"/>
    <hyperlink ref="O1179" r:id="rId372"/>
    <hyperlink ref="O1180" r:id="rId373"/>
    <hyperlink ref="O1181" r:id="rId374"/>
    <hyperlink ref="O1182" r:id="rId375"/>
    <hyperlink ref="O1183" r:id="rId376"/>
    <hyperlink ref="O1184" r:id="rId377"/>
    <hyperlink ref="O1185" r:id="rId378"/>
    <hyperlink ref="O1186" r:id="rId379"/>
    <hyperlink ref="O1187" r:id="rId380"/>
    <hyperlink ref="O1188" r:id="rId381"/>
    <hyperlink ref="O1189" r:id="rId382"/>
    <hyperlink ref="O1190" r:id="rId383"/>
    <hyperlink ref="O1191" r:id="rId384"/>
    <hyperlink ref="O1192" r:id="rId385"/>
    <hyperlink ref="O1193" r:id="rId386"/>
    <hyperlink ref="O1196" r:id="rId387"/>
    <hyperlink ref="O1197" r:id="rId388"/>
    <hyperlink ref="O1198" r:id="rId389"/>
    <hyperlink ref="O1199" r:id="rId390"/>
    <hyperlink ref="O1200" r:id="rId391"/>
    <hyperlink ref="O1201" r:id="rId392"/>
    <hyperlink ref="O1202" r:id="rId393"/>
    <hyperlink ref="O1203" r:id="rId394"/>
    <hyperlink ref="O1204" r:id="rId395"/>
    <hyperlink ref="O1205" r:id="rId396"/>
    <hyperlink ref="O1210" r:id="rId397"/>
    <hyperlink ref="O1211" r:id="rId398"/>
    <hyperlink ref="O1212" r:id="rId399"/>
    <hyperlink ref="O1213" r:id="rId400"/>
    <hyperlink ref="O1215" r:id="rId401"/>
    <hyperlink ref="O1214" r:id="rId402"/>
    <hyperlink ref="O1216" r:id="rId403"/>
    <hyperlink ref="O1218" r:id="rId404"/>
    <hyperlink ref="O750" r:id="rId405"/>
    <hyperlink ref="O819" r:id="rId406"/>
    <hyperlink ref="O879" r:id="rId407"/>
    <hyperlink ref="O928" r:id="rId408"/>
    <hyperlink ref="O978" r:id="rId409"/>
    <hyperlink ref="O1120" r:id="rId410"/>
    <hyperlink ref="O1128" r:id="rId411"/>
    <hyperlink ref="O1165" r:id="rId412"/>
    <hyperlink ref="O1219" r:id="rId413"/>
    <hyperlink ref="O1220" r:id="rId414"/>
    <hyperlink ref="O1221" r:id="rId415"/>
    <hyperlink ref="O1222" r:id="rId416"/>
    <hyperlink ref="O1223" r:id="rId417"/>
    <hyperlink ref="O1224" r:id="rId418"/>
    <hyperlink ref="O1225" r:id="rId419"/>
    <hyperlink ref="O1226" r:id="rId420"/>
    <hyperlink ref="O1227" r:id="rId421"/>
    <hyperlink ref="O1228" r:id="rId422"/>
    <hyperlink ref="O1229" r:id="rId423"/>
    <hyperlink ref="O1230" r:id="rId424"/>
    <hyperlink ref="O1231" r:id="rId425"/>
    <hyperlink ref="O1232" r:id="rId426"/>
    <hyperlink ref="O1233" r:id="rId427"/>
    <hyperlink ref="O1234" r:id="rId428"/>
    <hyperlink ref="O1235" r:id="rId429"/>
    <hyperlink ref="O1236" r:id="rId430"/>
    <hyperlink ref="O1237" r:id="rId431"/>
    <hyperlink ref="O1238" r:id="rId432"/>
    <hyperlink ref="O1239" r:id="rId433"/>
    <hyperlink ref="O1240" r:id="rId434"/>
    <hyperlink ref="O1241" r:id="rId435"/>
    <hyperlink ref="O1242" r:id="rId436"/>
    <hyperlink ref="O1243" r:id="rId437"/>
    <hyperlink ref="O1244" r:id="rId438"/>
    <hyperlink ref="O1246" r:id="rId439"/>
    <hyperlink ref="O1247" r:id="rId440"/>
    <hyperlink ref="O1248" r:id="rId441"/>
    <hyperlink ref="O1249" r:id="rId442"/>
    <hyperlink ref="O1250" r:id="rId443"/>
    <hyperlink ref="O1252" r:id="rId444"/>
    <hyperlink ref="O1255" r:id="rId445"/>
    <hyperlink ref="O1256" r:id="rId446"/>
    <hyperlink ref="O1257" r:id="rId447"/>
    <hyperlink ref="O1258" r:id="rId448"/>
    <hyperlink ref="O1259" r:id="rId449"/>
    <hyperlink ref="O1260" r:id="rId450"/>
    <hyperlink ref="O1261" r:id="rId451"/>
    <hyperlink ref="O1262" r:id="rId452"/>
    <hyperlink ref="O1263" r:id="rId453"/>
    <hyperlink ref="O1268" r:id="rId454"/>
    <hyperlink ref="O1269" r:id="rId455"/>
    <hyperlink ref="O1270" r:id="rId456"/>
    <hyperlink ref="O1271" r:id="rId457"/>
    <hyperlink ref="O1273" r:id="rId458"/>
    <hyperlink ref="O1272" r:id="rId459"/>
    <hyperlink ref="O1245" r:id="rId460"/>
    <hyperlink ref="O1274" r:id="rId461"/>
    <hyperlink ref="O1275" r:id="rId462"/>
    <hyperlink ref="O1276" r:id="rId463"/>
    <hyperlink ref="O1277" r:id="rId464"/>
    <hyperlink ref="O1278" r:id="rId465"/>
    <hyperlink ref="O1279" r:id="rId466"/>
    <hyperlink ref="O1280" r:id="rId467"/>
    <hyperlink ref="O1281" r:id="rId468"/>
    <hyperlink ref="O1282" r:id="rId469"/>
    <hyperlink ref="O1283" r:id="rId470"/>
    <hyperlink ref="O1284" r:id="rId471"/>
    <hyperlink ref="O1285" r:id="rId472"/>
    <hyperlink ref="O1286" r:id="rId473"/>
    <hyperlink ref="O1287" r:id="rId474"/>
    <hyperlink ref="O1288" r:id="rId475"/>
    <hyperlink ref="O1289" r:id="rId476"/>
    <hyperlink ref="O1291" r:id="rId477"/>
    <hyperlink ref="O742" r:id="rId478"/>
    <hyperlink ref="O865" r:id="rId479"/>
    <hyperlink ref="O1292" r:id="rId480"/>
    <hyperlink ref="O1293" r:id="rId481"/>
    <hyperlink ref="O1294" r:id="rId482"/>
    <hyperlink ref="O1295" r:id="rId483"/>
    <hyperlink ref="O1296" r:id="rId484"/>
    <hyperlink ref="O1297" r:id="rId485"/>
    <hyperlink ref="O1298" r:id="rId486"/>
    <hyperlink ref="O1299" r:id="rId487"/>
    <hyperlink ref="O1300" r:id="rId488"/>
    <hyperlink ref="O1301" r:id="rId489"/>
    <hyperlink ref="O1304" r:id="rId490"/>
    <hyperlink ref="O1305" r:id="rId491"/>
    <hyperlink ref="O1306" r:id="rId492"/>
    <hyperlink ref="O1307" r:id="rId493"/>
    <hyperlink ref="O1308" r:id="rId494"/>
    <hyperlink ref="O1309" r:id="rId495"/>
    <hyperlink ref="O1310" r:id="rId496"/>
    <hyperlink ref="O1312" r:id="rId497"/>
    <hyperlink ref="O1254" r:id="rId498"/>
    <hyperlink ref="O1313" r:id="rId499"/>
    <hyperlink ref="O1311" r:id="rId500"/>
    <hyperlink ref="O1253" r:id="rId501"/>
    <hyperlink ref="O1194" r:id="rId502"/>
    <hyperlink ref="O1129" r:id="rId503"/>
    <hyperlink ref="O1072" r:id="rId504"/>
    <hyperlink ref="O1013" r:id="rId505"/>
    <hyperlink ref="O1012" r:id="rId506"/>
    <hyperlink ref="O906" r:id="rId507"/>
    <hyperlink ref="O847" r:id="rId508"/>
    <hyperlink ref="O788" r:id="rId509"/>
    <hyperlink ref="O724" r:id="rId510"/>
    <hyperlink ref="O650" r:id="rId511"/>
    <hyperlink ref="O1314" r:id="rId512"/>
    <hyperlink ref="O1317" r:id="rId513"/>
    <hyperlink ref="O1318" r:id="rId514"/>
    <hyperlink ref="O1319" r:id="rId515"/>
    <hyperlink ref="O1320" r:id="rId516"/>
    <hyperlink ref="O1321" r:id="rId517"/>
    <hyperlink ref="O1323" r:id="rId518"/>
    <hyperlink ref="O1324" r:id="rId519"/>
    <hyperlink ref="O1325" r:id="rId520"/>
    <hyperlink ref="O1326" r:id="rId521"/>
    <hyperlink ref="O1327" r:id="rId522"/>
    <hyperlink ref="O1328" r:id="rId523"/>
    <hyperlink ref="O1329" r:id="rId524"/>
    <hyperlink ref="O730" r:id="rId525"/>
    <hyperlink ref="O731" r:id="rId526"/>
    <hyperlink ref="O1330" r:id="rId527"/>
    <hyperlink ref="O1331" r:id="rId528"/>
    <hyperlink ref="O1332" r:id="rId529"/>
    <hyperlink ref="O1265" r:id="rId530"/>
    <hyperlink ref="O1333" r:id="rId531"/>
    <hyperlink ref="O1334" r:id="rId532"/>
    <hyperlink ref="O1335" r:id="rId533"/>
    <hyperlink ref="O1336" r:id="rId534"/>
    <hyperlink ref="O1337" r:id="rId535"/>
    <hyperlink ref="O1338" r:id="rId536"/>
    <hyperlink ref="O1339" r:id="rId537"/>
    <hyperlink ref="O1340" r:id="rId538"/>
    <hyperlink ref="O1341" r:id="rId539"/>
    <hyperlink ref="O1342" r:id="rId540"/>
    <hyperlink ref="O1343" r:id="rId541"/>
    <hyperlink ref="O1344" r:id="rId542"/>
    <hyperlink ref="O1345" r:id="rId543"/>
    <hyperlink ref="O1346" r:id="rId544"/>
    <hyperlink ref="O1347" r:id="rId545"/>
    <hyperlink ref="O1290" r:id="rId546"/>
    <hyperlink ref="O1349" r:id="rId547"/>
    <hyperlink ref="O1350" r:id="rId548"/>
    <hyperlink ref="O1351" r:id="rId549"/>
    <hyperlink ref="O1352" r:id="rId550"/>
    <hyperlink ref="O1354" r:id="rId551"/>
    <hyperlink ref="O1355" r:id="rId552"/>
    <hyperlink ref="O1356" r:id="rId553"/>
    <hyperlink ref="O1357" r:id="rId554"/>
    <hyperlink ref="O1358" r:id="rId555"/>
    <hyperlink ref="O1348" r:id="rId556"/>
    <hyperlink ref="O1359" r:id="rId557"/>
    <hyperlink ref="O1360" r:id="rId558"/>
    <hyperlink ref="O1361" r:id="rId559"/>
    <hyperlink ref="O1362" r:id="rId560"/>
    <hyperlink ref="O1363" r:id="rId561"/>
    <hyperlink ref="O1364" r:id="rId562"/>
    <hyperlink ref="O1365" r:id="rId563"/>
    <hyperlink ref="O1366" r:id="rId564"/>
    <hyperlink ref="O1367" r:id="rId565"/>
    <hyperlink ref="O1368" r:id="rId566"/>
    <hyperlink ref="O1142" r:id="rId567"/>
    <hyperlink ref="O1370" r:id="rId568"/>
    <hyperlink ref="O1371" r:id="rId569"/>
    <hyperlink ref="O1372" r:id="rId570"/>
    <hyperlink ref="O1373" r:id="rId571"/>
    <hyperlink ref="O1374" r:id="rId572"/>
    <hyperlink ref="O1375" r:id="rId573"/>
    <hyperlink ref="O1376" r:id="rId574"/>
    <hyperlink ref="O1377" r:id="rId575"/>
    <hyperlink ref="O1378" r:id="rId576"/>
    <hyperlink ref="O1379" r:id="rId577"/>
    <hyperlink ref="O1380" r:id="rId578"/>
    <hyperlink ref="O1381" r:id="rId579"/>
    <hyperlink ref="O1382" r:id="rId580"/>
    <hyperlink ref="O1158" r:id="rId581"/>
    <hyperlink ref="O1383" r:id="rId582"/>
    <hyperlink ref="O1385" r:id="rId583"/>
    <hyperlink ref="O1386" r:id="rId584"/>
    <hyperlink ref="O1388" r:id="rId585"/>
    <hyperlink ref="O1387" r:id="rId586"/>
    <hyperlink ref="O1389" r:id="rId587"/>
    <hyperlink ref="O1390" r:id="rId588"/>
    <hyperlink ref="O214" r:id="rId589"/>
    <hyperlink ref="O1392" r:id="rId590"/>
    <hyperlink ref="O1393" r:id="rId591"/>
    <hyperlink ref="O1394" r:id="rId592"/>
    <hyperlink ref="O1395" r:id="rId593"/>
    <hyperlink ref="O1396" r:id="rId594"/>
    <hyperlink ref="O1397" r:id="rId595"/>
    <hyperlink ref="O1398" r:id="rId596"/>
    <hyperlink ref="O1391" r:id="rId597"/>
    <hyperlink ref="O521" r:id="rId598"/>
    <hyperlink ref="O1399" r:id="rId599"/>
    <hyperlink ref="O1400" r:id="rId600"/>
    <hyperlink ref="O1402" r:id="rId601"/>
    <hyperlink ref="O1401" r:id="rId602"/>
    <hyperlink ref="O1403" r:id="rId603"/>
    <hyperlink ref="O1404" r:id="rId604"/>
    <hyperlink ref="O1405" r:id="rId605"/>
    <hyperlink ref="O1407" r:id="rId606"/>
    <hyperlink ref="O1408" r:id="rId607"/>
    <hyperlink ref="O1409" r:id="rId608"/>
    <hyperlink ref="O1411" r:id="rId609"/>
    <hyperlink ref="O1412" r:id="rId610"/>
    <hyperlink ref="O1414" r:id="rId611"/>
    <hyperlink ref="O1416" r:id="rId612"/>
    <hyperlink ref="O1417" r:id="rId613"/>
    <hyperlink ref="O1418" r:id="rId614"/>
    <hyperlink ref="O1419" r:id="rId615"/>
    <hyperlink ref="O1420" r:id="rId616"/>
    <hyperlink ref="O1421" r:id="rId617"/>
    <hyperlink ref="O1422" r:id="rId618"/>
    <hyperlink ref="O1423" r:id="rId619"/>
    <hyperlink ref="O1424" r:id="rId620"/>
    <hyperlink ref="O1425" r:id="rId621"/>
    <hyperlink ref="O1426" r:id="rId622"/>
    <hyperlink ref="O1427" r:id="rId623"/>
    <hyperlink ref="O1429" r:id="rId624"/>
    <hyperlink ref="O1430" r:id="rId625"/>
    <hyperlink ref="O836" r:id="rId626"/>
    <hyperlink ref="O1431" r:id="rId627"/>
    <hyperlink ref="O1432" r:id="rId628"/>
    <hyperlink ref="O1433" r:id="rId629"/>
    <hyperlink ref="O1434" r:id="rId630"/>
    <hyperlink ref="O1435" r:id="rId631"/>
    <hyperlink ref="O1369" r:id="rId632"/>
    <hyperlink ref="O1437" r:id="rId633"/>
    <hyperlink ref="O1439" r:id="rId634"/>
    <hyperlink ref="O1440" r:id="rId635"/>
    <hyperlink ref="O1441" r:id="rId636"/>
    <hyperlink ref="O1442" r:id="rId637"/>
    <hyperlink ref="O1443" r:id="rId638"/>
    <hyperlink ref="O1444" r:id="rId639"/>
    <hyperlink ref="O1445" r:id="rId640"/>
    <hyperlink ref="O1446" r:id="rId641"/>
    <hyperlink ref="O1447" r:id="rId642"/>
    <hyperlink ref="O1448" r:id="rId643"/>
    <hyperlink ref="O1449" r:id="rId644"/>
    <hyperlink ref="O1450" r:id="rId645"/>
    <hyperlink ref="O1452" r:id="rId646"/>
    <hyperlink ref="O1266" r:id="rId647"/>
    <hyperlink ref="O1413" r:id="rId648"/>
    <hyperlink ref="O1453" r:id="rId649"/>
    <hyperlink ref="O1454" r:id="rId650"/>
    <hyperlink ref="O1455" r:id="rId651"/>
    <hyperlink ref="O1456" r:id="rId652"/>
    <hyperlink ref="O1457" r:id="rId653"/>
    <hyperlink ref="O1458" r:id="rId654"/>
    <hyperlink ref="O1459" r:id="rId655"/>
    <hyperlink ref="O1460" r:id="rId656"/>
    <hyperlink ref="O1436" r:id="rId657"/>
    <hyperlink ref="O1461" r:id="rId658"/>
    <hyperlink ref="O1462" r:id="rId659"/>
    <hyperlink ref="O1463" r:id="rId660"/>
    <hyperlink ref="O1464" r:id="rId661"/>
    <hyperlink ref="O1465" r:id="rId662"/>
    <hyperlink ref="O1467" r:id="rId663"/>
    <hyperlink ref="O1468" r:id="rId664"/>
    <hyperlink ref="O1410" r:id="rId665"/>
    <hyperlink ref="O1469" r:id="rId666"/>
    <hyperlink ref="O1470" r:id="rId667"/>
    <hyperlink ref="O1471" r:id="rId668"/>
    <hyperlink ref="O1472" r:id="rId669"/>
    <hyperlink ref="O1473" r:id="rId670"/>
    <hyperlink ref="O1474" r:id="rId671"/>
    <hyperlink ref="O1475" r:id="rId672"/>
    <hyperlink ref="O1476" r:id="rId673"/>
    <hyperlink ref="O1477" r:id="rId674"/>
    <hyperlink ref="O1478" r:id="rId675"/>
    <hyperlink ref="O1315" r:id="rId676"/>
    <hyperlink ref="O1316" r:id="rId677"/>
    <hyperlink ref="O1415" r:id="rId678"/>
    <hyperlink ref="O1483" r:id="rId679"/>
    <hyperlink ref="O1484" r:id="rId680"/>
    <hyperlink ref="O1480" r:id="rId681"/>
    <hyperlink ref="O1486" r:id="rId682"/>
    <hyperlink ref="O1487" r:id="rId683"/>
    <hyperlink ref="O1488" r:id="rId684"/>
    <hyperlink ref="O1489" r:id="rId685"/>
    <hyperlink ref="O1322" r:id="rId686"/>
    <hyperlink ref="O39" r:id="rId687"/>
    <hyperlink ref="O62" r:id="rId688"/>
    <hyperlink ref="O173" r:id="rId689"/>
    <hyperlink ref="O404" r:id="rId690"/>
    <hyperlink ref="O545" r:id="rId691"/>
    <hyperlink ref="O608" r:id="rId692"/>
    <hyperlink ref="O774" r:id="rId693"/>
    <hyperlink ref="O982" r:id="rId694"/>
    <hyperlink ref="O1073" r:id="rId695"/>
    <hyperlink ref="O1091" r:id="rId696"/>
    <hyperlink ref="O1195" r:id="rId697"/>
    <hyperlink ref="O1491" r:id="rId698"/>
    <hyperlink ref="O1492" r:id="rId699"/>
    <hyperlink ref="O1494" r:id="rId700"/>
    <hyperlink ref="O1495" r:id="rId701"/>
    <hyperlink ref="O1496" r:id="rId702"/>
    <hyperlink ref="O1497" r:id="rId703"/>
    <hyperlink ref="O1498" r:id="rId704"/>
    <hyperlink ref="O1499" r:id="rId705"/>
    <hyperlink ref="O1500" r:id="rId706"/>
    <hyperlink ref="O1501" r:id="rId707"/>
    <hyperlink ref="O1482" r:id="rId708"/>
    <hyperlink ref="O1502" r:id="rId709"/>
    <hyperlink ref="O1503" r:id="rId710"/>
    <hyperlink ref="O1504" r:id="rId711"/>
    <hyperlink ref="O1509" r:id="rId712"/>
    <hyperlink ref="O1510" r:id="rId713"/>
    <hyperlink ref="O1406" r:id="rId714"/>
    <hyperlink ref="O1511" r:id="rId715"/>
    <hyperlink ref="O1512" r:id="rId716"/>
    <hyperlink ref="O1513" r:id="rId717"/>
    <hyperlink ref="O1514" r:id="rId718"/>
    <hyperlink ref="O1515" r:id="rId719"/>
    <hyperlink ref="O1490" r:id="rId720"/>
    <hyperlink ref="O1516" r:id="rId721"/>
    <hyperlink ref="O1517" r:id="rId722"/>
    <hyperlink ref="O1518" r:id="rId723"/>
    <hyperlink ref="O1384" r:id="rId724"/>
    <hyperlink ref="O1451" r:id="rId725"/>
    <hyperlink ref="O1519" r:id="rId726"/>
    <hyperlink ref="O1525" r:id="rId727"/>
    <hyperlink ref="O1527" r:id="rId728"/>
    <hyperlink ref="O1526" r:id="rId729"/>
    <hyperlink ref="O1528" r:id="rId730"/>
    <hyperlink ref="O1529" r:id="rId731"/>
    <hyperlink ref="O1530" r:id="rId732"/>
    <hyperlink ref="O1531" r:id="rId733"/>
    <hyperlink ref="O1532" r:id="rId734"/>
    <hyperlink ref="O1533" r:id="rId735"/>
    <hyperlink ref="O1534" r:id="rId736"/>
    <hyperlink ref="O1535" r:id="rId737"/>
    <hyperlink ref="O1536" r:id="rId738"/>
    <hyperlink ref="O1537" r:id="rId739"/>
    <hyperlink ref="O1538" r:id="rId740"/>
    <hyperlink ref="O1479" r:id="rId741"/>
    <hyperlink ref="O1540" r:id="rId742"/>
    <hyperlink ref="O1541" r:id="rId743"/>
    <hyperlink ref="O1542" r:id="rId744"/>
    <hyperlink ref="O1169" r:id="rId745"/>
    <hyperlink ref="O1544" r:id="rId746"/>
    <hyperlink ref="O1545" r:id="rId747"/>
    <hyperlink ref="O1547" r:id="rId748"/>
    <hyperlink ref="O1546" r:id="rId749"/>
    <hyperlink ref="O1548" r:id="rId750"/>
    <hyperlink ref="O734" r:id="rId751"/>
    <hyperlink ref="O1550" r:id="rId752"/>
    <hyperlink ref="O1551" r:id="rId753"/>
    <hyperlink ref="O1552" r:id="rId754"/>
    <hyperlink ref="O1553" r:id="rId755"/>
    <hyperlink ref="O1554" r:id="rId756"/>
    <hyperlink ref="O1555" r:id="rId757"/>
    <hyperlink ref="O1556" r:id="rId758"/>
    <hyperlink ref="O1557" r:id="rId759"/>
    <hyperlink ref="O239" r:id="rId760"/>
    <hyperlink ref="O1559" r:id="rId761"/>
    <hyperlink ref="O1560" r:id="rId762"/>
    <hyperlink ref="O1561" r:id="rId763"/>
    <hyperlink ref="O1565" r:id="rId764"/>
    <hyperlink ref="O1566" r:id="rId765"/>
    <hyperlink ref="O1567" r:id="rId766"/>
    <hyperlink ref="O1568" r:id="rId767"/>
    <hyperlink ref="O1569" r:id="rId768"/>
    <hyperlink ref="O1571" r:id="rId769"/>
    <hyperlink ref="O1572" r:id="rId770"/>
    <hyperlink ref="O1573" r:id="rId771"/>
    <hyperlink ref="O1574" r:id="rId772"/>
    <hyperlink ref="O1575" r:id="rId773"/>
    <hyperlink ref="O1576" r:id="rId774"/>
    <hyperlink ref="O1438" r:id="rId775"/>
    <hyperlink ref="O1543" r:id="rId776"/>
    <hyperlink ref="O1549" r:id="rId777"/>
    <hyperlink ref="O1562" r:id="rId778"/>
    <hyperlink ref="O1563" r:id="rId779"/>
    <hyperlink ref="O1564" r:id="rId780"/>
    <hyperlink ref="O1578" r:id="rId781"/>
    <hyperlink ref="O1579" r:id="rId782"/>
    <hyperlink ref="O1580" r:id="rId783"/>
    <hyperlink ref="O1581" r:id="rId784"/>
    <hyperlink ref="O1577" r:id="rId785"/>
    <hyperlink ref="O1583" r:id="rId786"/>
    <hyperlink ref="O1584" r:id="rId787"/>
    <hyperlink ref="O1585" r:id="rId788"/>
    <hyperlink ref="O1586" r:id="rId789"/>
    <hyperlink ref="O1587" r:id="rId790"/>
    <hyperlink ref="O1588" r:id="rId791"/>
    <hyperlink ref="O1589" r:id="rId792"/>
    <hyperlink ref="O1590" r:id="rId793"/>
    <hyperlink ref="O1591" r:id="rId794"/>
    <hyperlink ref="O1592" r:id="rId795"/>
    <hyperlink ref="O1593" r:id="rId796"/>
    <hyperlink ref="O1595" r:id="rId797"/>
    <hyperlink ref="O1596" r:id="rId798"/>
    <hyperlink ref="O1597" r:id="rId799"/>
    <hyperlink ref="O1598" r:id="rId800"/>
    <hyperlink ref="O1599" r:id="rId801"/>
    <hyperlink ref="O1600" r:id="rId802"/>
    <hyperlink ref="O1601" r:id="rId803"/>
    <hyperlink ref="O1602" r:id="rId804"/>
    <hyperlink ref="O1603" r:id="rId805"/>
    <hyperlink ref="O1604" r:id="rId806"/>
    <hyperlink ref="O1605" r:id="rId807"/>
    <hyperlink ref="O1608" r:id="rId808"/>
    <hyperlink ref="O1609" r:id="rId809"/>
    <hyperlink ref="O1610" r:id="rId810"/>
    <hyperlink ref="O1611" r:id="rId811"/>
    <hyperlink ref="O1612" r:id="rId812"/>
    <hyperlink ref="O1614" r:id="rId813"/>
    <hyperlink ref="O1615" r:id="rId814"/>
    <hyperlink ref="O1616" r:id="rId815"/>
    <hyperlink ref="O1617" r:id="rId816"/>
    <hyperlink ref="O1618" r:id="rId817"/>
    <hyperlink ref="O75" r:id="rId818"/>
    <hyperlink ref="O1619" r:id="rId819"/>
    <hyperlink ref="O1620" r:id="rId820"/>
    <hyperlink ref="O1621" r:id="rId821"/>
    <hyperlink ref="O1622" r:id="rId822"/>
    <hyperlink ref="O1623" r:id="rId823"/>
    <hyperlink ref="O1624" r:id="rId824"/>
    <hyperlink ref="O1625" r:id="rId825"/>
    <hyperlink ref="O1626" r:id="rId826"/>
    <hyperlink ref="O1627" r:id="rId827"/>
    <hyperlink ref="O1628" r:id="rId828"/>
    <hyperlink ref="O1629" r:id="rId829"/>
    <hyperlink ref="O1630" r:id="rId830"/>
    <hyperlink ref="O1631" r:id="rId831"/>
    <hyperlink ref="O1632" r:id="rId832"/>
    <hyperlink ref="O1633" r:id="rId833"/>
    <hyperlink ref="O1634" r:id="rId834"/>
    <hyperlink ref="O1636" r:id="rId835"/>
    <hyperlink ref="O1637" r:id="rId836"/>
    <hyperlink ref="O1638" r:id="rId837"/>
    <hyperlink ref="O1639" r:id="rId838"/>
    <hyperlink ref="O1642" r:id="rId839"/>
    <hyperlink ref="O1643" r:id="rId840"/>
    <hyperlink ref="O1644" r:id="rId841"/>
    <hyperlink ref="O1645" r:id="rId842"/>
    <hyperlink ref="O1647" r:id="rId843"/>
    <hyperlink ref="O1648" r:id="rId844"/>
    <hyperlink ref="O1649" r:id="rId845"/>
    <hyperlink ref="O1650" r:id="rId846"/>
    <hyperlink ref="O1651" r:id="rId847"/>
    <hyperlink ref="O1652" r:id="rId848"/>
    <hyperlink ref="O1656" r:id="rId849"/>
    <hyperlink ref="O1657" r:id="rId850"/>
    <hyperlink ref="O1658" r:id="rId851"/>
    <hyperlink ref="O1522" r:id="rId852"/>
    <hyperlink ref="O1523" r:id="rId853"/>
    <hyperlink ref="O1524" r:id="rId854"/>
    <hyperlink ref="O1606" r:id="rId855"/>
    <hyperlink ref="O1659" r:id="rId856"/>
    <hyperlink ref="O1660" r:id="rId857"/>
    <hyperlink ref="O1661" r:id="rId858"/>
    <hyperlink ref="O1662" r:id="rId859"/>
    <hyperlink ref="O1663" r:id="rId860"/>
    <hyperlink ref="O1664" r:id="rId861"/>
    <hyperlink ref="O1665" r:id="rId862"/>
    <hyperlink ref="O1666" r:id="rId863"/>
    <hyperlink ref="O1669" r:id="rId864"/>
    <hyperlink ref="O1667" r:id="rId865"/>
    <hyperlink ref="O1668" r:id="rId866"/>
    <hyperlink ref="O1670" r:id="rId867"/>
    <hyperlink ref="O1671" r:id="rId868"/>
    <hyperlink ref="O1520" r:id="rId869"/>
    <hyperlink ref="O1672" r:id="rId870"/>
    <hyperlink ref="O1673" r:id="rId871"/>
    <hyperlink ref="O1674" r:id="rId872"/>
    <hyperlink ref="O1675" r:id="rId873"/>
    <hyperlink ref="O1676" r:id="rId874"/>
    <hyperlink ref="O1677" r:id="rId875"/>
    <hyperlink ref="O1521" r:id="rId876"/>
    <hyperlink ref="O1678" r:id="rId877"/>
    <hyperlink ref="O1679" r:id="rId878"/>
    <hyperlink ref="O1680" r:id="rId879"/>
    <hyperlink ref="O1681" r:id="rId880"/>
    <hyperlink ref="O1682" r:id="rId881"/>
    <hyperlink ref="O1683" r:id="rId882"/>
    <hyperlink ref="O1684" r:id="rId883"/>
    <hyperlink ref="O1685" r:id="rId884"/>
    <hyperlink ref="O1686" r:id="rId885"/>
    <hyperlink ref="O1687" r:id="rId886"/>
    <hyperlink ref="O1688" r:id="rId887"/>
    <hyperlink ref="O1607" r:id="rId888"/>
    <hyperlink ref="O1689" r:id="rId889"/>
    <hyperlink ref="O1690" r:id="rId890"/>
    <hyperlink ref="O1691" r:id="rId891"/>
    <hyperlink ref="O1692" r:id="rId892"/>
    <hyperlink ref="O1693" r:id="rId893"/>
    <hyperlink ref="O1694" r:id="rId894"/>
    <hyperlink ref="O1695" r:id="rId895"/>
    <hyperlink ref="O1696" r:id="rId896"/>
    <hyperlink ref="O1697" r:id="rId897"/>
    <hyperlink ref="O1698" r:id="rId898"/>
    <hyperlink ref="O1264" r:id="rId899"/>
    <hyperlink ref="O1700" r:id="rId900"/>
    <hyperlink ref="O373" r:id="rId901"/>
    <hyperlink ref="O333" r:id="rId902"/>
    <hyperlink ref="O305" r:id="rId903"/>
    <hyperlink ref="O1701" r:id="rId904"/>
    <hyperlink ref="O1702" r:id="rId905"/>
    <hyperlink ref="O1703" r:id="rId906"/>
    <hyperlink ref="O1704" r:id="rId907"/>
    <hyperlink ref="O1705" r:id="rId908"/>
    <hyperlink ref="O1353" r:id="rId909"/>
    <hyperlink ref="O1466" r:id="rId910"/>
    <hyperlink ref="O1485" r:id="rId911"/>
    <hyperlink ref="O1493" r:id="rId912"/>
    <hyperlink ref="O1539" r:id="rId913"/>
    <hyperlink ref="O1570" r:id="rId914"/>
    <hyperlink ref="O1582" r:id="rId915"/>
    <hyperlink ref="O1706" r:id="rId916"/>
    <hyperlink ref="O1707" r:id="rId917"/>
    <hyperlink ref="O1709" r:id="rId918"/>
    <hyperlink ref="O1710" r:id="rId919"/>
    <hyperlink ref="O1711" r:id="rId920"/>
    <hyperlink ref="O1712" r:id="rId921"/>
    <hyperlink ref="O1713" r:id="rId922"/>
    <hyperlink ref="O1699" r:id="rId923"/>
    <hyperlink ref="O1714" r:id="rId924"/>
    <hyperlink ref="O1715" r:id="rId925"/>
    <hyperlink ref="O1716" r:id="rId926"/>
    <hyperlink ref="O1717" r:id="rId927"/>
    <hyperlink ref="O1718" r:id="rId928"/>
    <hyperlink ref="O1719" r:id="rId929"/>
    <hyperlink ref="O1481" r:id="rId930"/>
    <hyperlink ref="O1720" r:id="rId931"/>
    <hyperlink ref="O1594" r:id="rId932"/>
    <hyperlink ref="O1646" r:id="rId933"/>
    <hyperlink ref="O1722" r:id="rId934"/>
    <hyperlink ref="O1723" r:id="rId935"/>
    <hyperlink ref="O1724" r:id="rId936"/>
    <hyperlink ref="O1725" r:id="rId937"/>
    <hyperlink ref="O1727" r:id="rId938"/>
    <hyperlink ref="O1728" r:id="rId939"/>
    <hyperlink ref="O1729" r:id="rId940"/>
    <hyperlink ref="O1730" r:id="rId941"/>
    <hyperlink ref="O1731" r:id="rId942"/>
    <hyperlink ref="O1732" r:id="rId943"/>
    <hyperlink ref="O1733" r:id="rId944"/>
    <hyperlink ref="O1734" r:id="rId945"/>
    <hyperlink ref="O1735" r:id="rId946"/>
    <hyperlink ref="O1736" r:id="rId947"/>
    <hyperlink ref="O1737" r:id="rId948"/>
    <hyperlink ref="O1738" r:id="rId949"/>
    <hyperlink ref="O1739" r:id="rId950"/>
    <hyperlink ref="O1740" r:id="rId951"/>
    <hyperlink ref="O1741" r:id="rId952"/>
    <hyperlink ref="O1742" r:id="rId953"/>
    <hyperlink ref="O1743" r:id="rId954"/>
    <hyperlink ref="O1744" r:id="rId955"/>
    <hyperlink ref="O1746" r:id="rId956"/>
    <hyperlink ref="O1747" r:id="rId957"/>
    <hyperlink ref="O1748" r:id="rId958"/>
    <hyperlink ref="O1749" r:id="rId959"/>
    <hyperlink ref="O1721" r:id="rId960"/>
    <hyperlink ref="O1750" r:id="rId961"/>
    <hyperlink ref="O1751" r:id="rId962"/>
    <hyperlink ref="O1506" r:id="rId963"/>
    <hyperlink ref="O1507" r:id="rId964"/>
    <hyperlink ref="O1752" r:id="rId965"/>
    <hyperlink ref="O1753" r:id="rId966"/>
    <hyperlink ref="O1754" r:id="rId967"/>
    <hyperlink ref="O1755" r:id="rId968"/>
    <hyperlink ref="O1756" r:id="rId969"/>
    <hyperlink ref="O1757" r:id="rId970"/>
    <hyperlink ref="O1758" r:id="rId971"/>
    <hyperlink ref="O1759" r:id="rId972"/>
    <hyperlink ref="O1760" r:id="rId973"/>
    <hyperlink ref="O1761" r:id="rId974"/>
    <hyperlink ref="O1763" r:id="rId975"/>
    <hyperlink ref="O1764" r:id="rId976"/>
    <hyperlink ref="O1765" r:id="rId977"/>
    <hyperlink ref="O1766" r:id="rId978"/>
    <hyperlink ref="O1767" r:id="rId979"/>
    <hyperlink ref="O1768" r:id="rId980"/>
    <hyperlink ref="O1769" r:id="rId981"/>
    <hyperlink ref="O671" r:id="rId982"/>
    <hyperlink ref="O708" r:id="rId983"/>
    <hyperlink ref="O712" r:id="rId984"/>
    <hyperlink ref="O52" r:id="rId985"/>
    <hyperlink ref="O1770" r:id="rId986"/>
    <hyperlink ref="O1771" r:id="rId987"/>
    <hyperlink ref="O1772" r:id="rId988"/>
    <hyperlink ref="O113" r:id="rId989"/>
    <hyperlink ref="O185" r:id="rId990"/>
    <hyperlink ref="O230" r:id="rId991"/>
    <hyperlink ref="O180" r:id="rId992"/>
    <hyperlink ref="O181" r:id="rId993"/>
    <hyperlink ref="O119" r:id="rId994"/>
    <hyperlink ref="O301" r:id="rId995"/>
    <hyperlink ref="O231" r:id="rId996"/>
    <hyperlink ref="O176" r:id="rId997"/>
    <hyperlink ref="O199" r:id="rId998"/>
    <hyperlink ref="O210" r:id="rId999"/>
    <hyperlink ref="O1773" r:id="rId1000"/>
    <hyperlink ref="O1774" r:id="rId1001"/>
    <hyperlink ref="O1775" r:id="rId1002"/>
    <hyperlink ref="O1776" r:id="rId1003"/>
    <hyperlink ref="O1777" r:id="rId1004"/>
    <hyperlink ref="O1778" r:id="rId1005"/>
    <hyperlink ref="O1779" r:id="rId1006"/>
    <hyperlink ref="O1780" r:id="rId1007"/>
    <hyperlink ref="O1781" r:id="rId1008"/>
    <hyperlink ref="O1782" r:id="rId1009"/>
    <hyperlink ref="O1783" r:id="rId1010"/>
    <hyperlink ref="O1784" r:id="rId1011"/>
    <hyperlink ref="O1785" r:id="rId1012"/>
    <hyperlink ref="O1786" r:id="rId1013"/>
    <hyperlink ref="O1787" r:id="rId1014"/>
    <hyperlink ref="O1789" r:id="rId1015"/>
    <hyperlink ref="O1790" r:id="rId1016"/>
    <hyperlink ref="O1791" r:id="rId1017"/>
    <hyperlink ref="O1793" r:id="rId1018"/>
    <hyperlink ref="O1796" r:id="rId1019"/>
    <hyperlink ref="O1797" r:id="rId1020"/>
    <hyperlink ref="O792" r:id="rId1021"/>
    <hyperlink ref="O647" r:id="rId1022"/>
    <hyperlink ref="O598" r:id="rId1023"/>
    <hyperlink ref="O597" r:id="rId1024"/>
    <hyperlink ref="O1635" r:id="rId1025"/>
    <hyperlink ref="O988" r:id="rId1026"/>
    <hyperlink ref="O1798" r:id="rId1027"/>
    <hyperlink ref="O1799" r:id="rId1028"/>
    <hyperlink ref="O1800" r:id="rId1029"/>
    <hyperlink ref="O1801" r:id="rId1030"/>
    <hyperlink ref="O1802" r:id="rId1031"/>
    <hyperlink ref="O1803" r:id="rId1032"/>
    <hyperlink ref="O1558" r:id="rId1033"/>
    <hyperlink ref="O1804" r:id="rId1034"/>
    <hyperlink ref="O1805" r:id="rId1035"/>
    <hyperlink ref="O1806" r:id="rId1036"/>
    <hyperlink ref="O1807" r:id="rId1037"/>
    <hyperlink ref="O1808" r:id="rId1038"/>
    <hyperlink ref="O1809" r:id="rId1039"/>
    <hyperlink ref="O1810" r:id="rId1040"/>
    <hyperlink ref="O1811" r:id="rId1041"/>
    <hyperlink ref="O1812" r:id="rId1042"/>
    <hyperlink ref="O1813" r:id="rId1043"/>
    <hyperlink ref="O1814" r:id="rId1044"/>
    <hyperlink ref="O1795" r:id="rId1045"/>
    <hyperlink ref="O1794" r:id="rId1046"/>
    <hyperlink ref="O1816" r:id="rId1047"/>
    <hyperlink ref="O1817" r:id="rId1048"/>
    <hyperlink ref="O1818" r:id="rId1049"/>
    <hyperlink ref="O1819" r:id="rId1050"/>
    <hyperlink ref="O1820" r:id="rId1051"/>
    <hyperlink ref="O1821" r:id="rId1052"/>
    <hyperlink ref="O1822" r:id="rId1053"/>
    <hyperlink ref="O1823" r:id="rId1054"/>
    <hyperlink ref="O1825" r:id="rId1055"/>
    <hyperlink ref="O1826" r:id="rId1056"/>
    <hyperlink ref="O1827" r:id="rId1057"/>
    <hyperlink ref="O1828" r:id="rId1058"/>
    <hyperlink ref="O1829" r:id="rId1059"/>
    <hyperlink ref="O1762" r:id="rId1060"/>
    <hyperlink ref="O1830" r:id="rId1061"/>
    <hyperlink ref="O1831" r:id="rId1062"/>
    <hyperlink ref="O1832" r:id="rId1063"/>
    <hyperlink ref="O1833" r:id="rId1064"/>
    <hyperlink ref="O1834" r:id="rId1065"/>
    <hyperlink ref="O1835" r:id="rId1066"/>
    <hyperlink ref="O1653" r:id="rId1067"/>
    <hyperlink ref="O1654" r:id="rId1068"/>
    <hyperlink ref="O1655" r:id="rId1069"/>
    <hyperlink ref="O1708" r:id="rId1070"/>
    <hyperlink ref="O1838" r:id="rId1071"/>
    <hyperlink ref="O1839" r:id="rId1072"/>
    <hyperlink ref="O1840" r:id="rId1073"/>
    <hyperlink ref="O1841" r:id="rId1074"/>
    <hyperlink ref="O1842" r:id="rId1075"/>
    <hyperlink ref="O1843" r:id="rId1076"/>
    <hyperlink ref="O1844" r:id="rId1077"/>
    <hyperlink ref="O1845" r:id="rId1078"/>
    <hyperlink ref="O1846" r:id="rId1079"/>
    <hyperlink ref="O1847" r:id="rId1080"/>
    <hyperlink ref="O1848" r:id="rId1081"/>
    <hyperlink ref="O1849" r:id="rId1082"/>
    <hyperlink ref="O1850" r:id="rId1083"/>
    <hyperlink ref="O1852" r:id="rId1084"/>
    <hyperlink ref="O1853" r:id="rId1085"/>
    <hyperlink ref="O1854" r:id="rId1086"/>
    <hyperlink ref="O1855" r:id="rId1087"/>
    <hyperlink ref="O1857" r:id="rId1088"/>
    <hyperlink ref="O1858" r:id="rId1089"/>
    <hyperlink ref="O1859" r:id="rId1090"/>
    <hyperlink ref="O1860" r:id="rId1091"/>
    <hyperlink ref="O1861" r:id="rId1092"/>
    <hyperlink ref="O1862" r:id="rId1093"/>
    <hyperlink ref="O1863" r:id="rId1094"/>
    <hyperlink ref="O728" r:id="rId1095"/>
    <hyperlink ref="O1865" r:id="rId1096"/>
    <hyperlink ref="O1866" r:id="rId1097"/>
    <hyperlink ref="O1868" r:id="rId1098"/>
    <hyperlink ref="O894" r:id="rId1099"/>
    <hyperlink ref="O1505" r:id="rId1100"/>
    <hyperlink ref="O1792" r:id="rId1101"/>
    <hyperlink ref="O1788" r:id="rId1102"/>
    <hyperlink ref="O1869" r:id="rId1103"/>
    <hyperlink ref="O1870" r:id="rId1104"/>
    <hyperlink ref="O1871" r:id="rId1105"/>
    <hyperlink ref="O1872" r:id="rId1106"/>
    <hyperlink ref="O1873" r:id="rId1107"/>
    <hyperlink ref="O1874" r:id="rId1108"/>
    <hyperlink ref="O1875" r:id="rId1109"/>
    <hyperlink ref="O1876" r:id="rId1110"/>
    <hyperlink ref="O1877" r:id="rId1111"/>
    <hyperlink ref="O1878" r:id="rId1112"/>
    <hyperlink ref="O1879" r:id="rId1113"/>
    <hyperlink ref="O1880" r:id="rId1114"/>
    <hyperlink ref="O1881" r:id="rId1115"/>
    <hyperlink ref="O1882" r:id="rId1116"/>
    <hyperlink ref="O1883" r:id="rId1117"/>
    <hyperlink ref="O1884" r:id="rId1118"/>
    <hyperlink ref="O1886" r:id="rId1119"/>
    <hyperlink ref="O1864" r:id="rId1120"/>
    <hyperlink ref="O1887" r:id="rId1121"/>
    <hyperlink ref="O1888" r:id="rId1122"/>
    <hyperlink ref="O1889" r:id="rId1123"/>
    <hyperlink ref="O1890" r:id="rId1124"/>
    <hyperlink ref="O1891" r:id="rId1125"/>
    <hyperlink ref="O1892" r:id="rId1126"/>
    <hyperlink ref="O1894" r:id="rId1127"/>
    <hyperlink ref="O1895" r:id="rId1128"/>
    <hyperlink ref="O1896" r:id="rId1129"/>
    <hyperlink ref="O1897" r:id="rId1130"/>
    <hyperlink ref="O1898" r:id="rId1131"/>
    <hyperlink ref="O1899" r:id="rId1132"/>
    <hyperlink ref="O1900" r:id="rId1133"/>
    <hyperlink ref="O1901" r:id="rId1134"/>
    <hyperlink ref="O1902" r:id="rId1135"/>
    <hyperlink ref="O1903" r:id="rId1136"/>
    <hyperlink ref="O1904" r:id="rId1137"/>
    <hyperlink ref="O1905" r:id="rId1138"/>
    <hyperlink ref="O1907" r:id="rId1139"/>
    <hyperlink ref="O1908" r:id="rId1140"/>
    <hyperlink ref="O1909" r:id="rId1141"/>
    <hyperlink ref="O1910" r:id="rId1142"/>
    <hyperlink ref="O1911" r:id="rId1143"/>
    <hyperlink ref="O1856" r:id="rId1144"/>
    <hyperlink ref="O1837" r:id="rId1145"/>
    <hyperlink ref="O1885" r:id="rId1146"/>
    <hyperlink ref="O1824" r:id="rId1147"/>
    <hyperlink ref="O1906" r:id="rId1148"/>
    <hyperlink ref="O1914" r:id="rId1149"/>
    <hyperlink ref="O1915" r:id="rId1150"/>
    <hyperlink ref="O1916" r:id="rId1151"/>
    <hyperlink ref="O1917" r:id="rId1152"/>
    <hyperlink ref="O1918" r:id="rId1153"/>
    <hyperlink ref="O1919" r:id="rId1154"/>
    <hyperlink ref="O1920" r:id="rId1155"/>
    <hyperlink ref="O1921" r:id="rId1156"/>
    <hyperlink ref="O1924" r:id="rId1157"/>
    <hyperlink ref="O1925" r:id="rId1158"/>
    <hyperlink ref="O1926" r:id="rId1159"/>
    <hyperlink ref="O1927" r:id="rId1160"/>
    <hyperlink ref="O1928" r:id="rId1161"/>
    <hyperlink ref="O1929" r:id="rId1162"/>
    <hyperlink ref="O1930" r:id="rId1163"/>
    <hyperlink ref="O1931" r:id="rId1164"/>
    <hyperlink ref="O1932" r:id="rId1165"/>
    <hyperlink ref="O1933" r:id="rId1166"/>
    <hyperlink ref="O1934" r:id="rId1167"/>
    <hyperlink ref="O1935" r:id="rId1168"/>
    <hyperlink ref="O1936" r:id="rId1169"/>
    <hyperlink ref="O1938" r:id="rId1170"/>
    <hyperlink ref="O1939" r:id="rId1171"/>
    <hyperlink ref="O1947" r:id="rId1172"/>
    <hyperlink ref="O1948" r:id="rId1173"/>
    <hyperlink ref="O1949" r:id="rId1174"/>
    <hyperlink ref="O1950" r:id="rId1175"/>
    <hyperlink ref="O1951" r:id="rId1176"/>
    <hyperlink ref="O1952" r:id="rId1177"/>
    <hyperlink ref="O1954" r:id="rId1178"/>
    <hyperlink ref="O1955" r:id="rId1179"/>
    <hyperlink ref="O1956" r:id="rId1180"/>
    <hyperlink ref="O1960" r:id="rId1181"/>
    <hyperlink ref="O1961" r:id="rId1182"/>
    <hyperlink ref="O1962" r:id="rId1183"/>
    <hyperlink ref="O1964" r:id="rId1184"/>
    <hyperlink ref="O1965" r:id="rId1185"/>
    <hyperlink ref="O1966" r:id="rId1186"/>
    <hyperlink ref="O1968" r:id="rId1187"/>
    <hyperlink ref="O1969" r:id="rId1188"/>
    <hyperlink ref="O1974" r:id="rId1189"/>
    <hyperlink ref="O1975" r:id="rId1190"/>
    <hyperlink ref="O1976" r:id="rId1191"/>
    <hyperlink ref="O1985" r:id="rId1192"/>
    <hyperlink ref="O1912" r:id="rId1193"/>
    <hyperlink ref="O1993" r:id="rId1194"/>
    <hyperlink ref="O1997" r:id="rId1195"/>
    <hyperlink ref="O1998" r:id="rId1196"/>
    <hyperlink ref="O2014" r:id="rId1197"/>
    <hyperlink ref="O2015" r:id="rId1198"/>
    <hyperlink ref="O2016" r:id="rId1199"/>
    <hyperlink ref="O2017" r:id="rId1200"/>
    <hyperlink ref="O2018" r:id="rId1201"/>
    <hyperlink ref="O2019" r:id="rId1202"/>
    <hyperlink ref="O2020" r:id="rId1203"/>
    <hyperlink ref="O2023" r:id="rId1204"/>
    <hyperlink ref="O2024" r:id="rId1205"/>
    <hyperlink ref="O2025" r:id="rId1206"/>
    <hyperlink ref="O2026" r:id="rId1207"/>
    <hyperlink ref="O2027" r:id="rId1208"/>
    <hyperlink ref="O2028" r:id="rId1209"/>
    <hyperlink ref="O2030" r:id="rId1210"/>
    <hyperlink ref="O2031" r:id="rId1211"/>
    <hyperlink ref="O2033" r:id="rId1212"/>
    <hyperlink ref="O2034" r:id="rId1213"/>
    <hyperlink ref="O2036" r:id="rId1214"/>
    <hyperlink ref="O2037" r:id="rId1215"/>
    <hyperlink ref="O2038" r:id="rId1216"/>
    <hyperlink ref="O2039" r:id="rId1217"/>
    <hyperlink ref="O2040" r:id="rId1218"/>
    <hyperlink ref="O2041" r:id="rId1219"/>
    <hyperlink ref="O2042" r:id="rId1220"/>
    <hyperlink ref="O2043" r:id="rId1221"/>
    <hyperlink ref="O2046" r:id="rId1222"/>
    <hyperlink ref="O2047" r:id="rId1223"/>
    <hyperlink ref="O2048" r:id="rId1224"/>
    <hyperlink ref="O2050" r:id="rId1225"/>
    <hyperlink ref="O2051" r:id="rId1226"/>
    <hyperlink ref="O2052" r:id="rId1227"/>
    <hyperlink ref="O2053" r:id="rId1228"/>
    <hyperlink ref="O2012" r:id="rId1229"/>
    <hyperlink ref="O2059" r:id="rId1230"/>
    <hyperlink ref="O2063" r:id="rId1231"/>
    <hyperlink ref="O2064" r:id="rId1232"/>
    <hyperlink ref="O1913" r:id="rId1233"/>
    <hyperlink ref="O1937" r:id="rId1234"/>
    <hyperlink ref="O1940" r:id="rId1235"/>
    <hyperlink ref="O1941" r:id="rId1236"/>
    <hyperlink ref="O1942" r:id="rId1237"/>
    <hyperlink ref="O1943" r:id="rId1238"/>
    <hyperlink ref="O1944" r:id="rId1239"/>
    <hyperlink ref="O1945" r:id="rId1240"/>
    <hyperlink ref="O1953" r:id="rId1241"/>
    <hyperlink ref="O1957" r:id="rId1242"/>
    <hyperlink ref="O1958" r:id="rId1243"/>
    <hyperlink ref="O1959" r:id="rId1244"/>
    <hyperlink ref="O1967" r:id="rId1245"/>
    <hyperlink ref="O1970" r:id="rId1246"/>
    <hyperlink ref="O1971" r:id="rId1247"/>
    <hyperlink ref="O1972" r:id="rId1248"/>
    <hyperlink ref="O1973" r:id="rId1249"/>
    <hyperlink ref="O1977" r:id="rId1250"/>
    <hyperlink ref="O1978" r:id="rId1251"/>
    <hyperlink ref="O1979" r:id="rId1252"/>
    <hyperlink ref="O1980" r:id="rId1253"/>
    <hyperlink ref="O1981" r:id="rId1254"/>
    <hyperlink ref="O1982" r:id="rId1255"/>
    <hyperlink ref="O1983" r:id="rId1256"/>
    <hyperlink ref="O1984" r:id="rId1257"/>
    <hyperlink ref="O1986" r:id="rId1258"/>
    <hyperlink ref="O1987" r:id="rId1259"/>
    <hyperlink ref="O1989" r:id="rId1260"/>
    <hyperlink ref="O1992" r:id="rId1261"/>
    <hyperlink ref="O1995" r:id="rId1262"/>
    <hyperlink ref="O1988" r:id="rId1263"/>
    <hyperlink ref="O2000" r:id="rId1264"/>
    <hyperlink ref="O2001" r:id="rId1265"/>
    <hyperlink ref="O2002" r:id="rId1266"/>
    <hyperlink ref="O2003" r:id="rId1267"/>
    <hyperlink ref="O2004" r:id="rId1268"/>
    <hyperlink ref="O2005" r:id="rId1269"/>
    <hyperlink ref="O2006" r:id="rId1270"/>
    <hyperlink ref="O2007" r:id="rId1271"/>
    <hyperlink ref="O2008" r:id="rId1272"/>
    <hyperlink ref="O2009" r:id="rId1273"/>
    <hyperlink ref="O2010" r:id="rId1274"/>
    <hyperlink ref="O2011" r:id="rId1275"/>
    <hyperlink ref="O2013" r:id="rId1276"/>
    <hyperlink ref="O2056" r:id="rId1277"/>
    <hyperlink ref="O2057" r:id="rId1278"/>
    <hyperlink ref="O2058" r:id="rId1279"/>
    <hyperlink ref="O2060" r:id="rId1280"/>
    <hyperlink ref="O2054" r:id="rId1281"/>
    <hyperlink ref="O2055" r:id="rId1282"/>
    <hyperlink ref="O2035" r:id="rId1283"/>
    <hyperlink ref="O1745" r:id="rId1284"/>
    <hyperlink ref="O1922" r:id="rId1285"/>
    <hyperlink ref="O1923" r:id="rId1286"/>
    <hyperlink ref="O2065" r:id="rId1287"/>
    <hyperlink ref="O2066" r:id="rId1288"/>
    <hyperlink ref="O2029" r:id="rId1289"/>
    <hyperlink ref="O1428" r:id="rId1290"/>
    <hyperlink ref="O1303" r:id="rId1291"/>
    <hyperlink ref="O1302" r:id="rId1292"/>
    <hyperlink ref="O1641" r:id="rId1293"/>
    <hyperlink ref="O2067" r:id="rId1294"/>
    <hyperlink ref="O1996" r:id="rId1295"/>
    <hyperlink ref="O47" r:id="rId1296"/>
    <hyperlink ref="O48" r:id="rId1297"/>
    <hyperlink ref="O2071" r:id="rId1298"/>
    <hyperlink ref="O2073" r:id="rId1299"/>
    <hyperlink ref="O2074" r:id="rId1300"/>
    <hyperlink ref="O1990" r:id="rId1301"/>
    <hyperlink ref="O1991" r:id="rId1302"/>
    <hyperlink ref="O2075" r:id="rId1303"/>
    <hyperlink ref="O2076" r:id="rId1304"/>
    <hyperlink ref="O2077" r:id="rId1305"/>
    <hyperlink ref="O2078" r:id="rId1306"/>
    <hyperlink ref="O2079" r:id="rId1307"/>
    <hyperlink ref="O2080" r:id="rId1308"/>
    <hyperlink ref="O2081" r:id="rId1309"/>
    <hyperlink ref="O2082" r:id="rId1310"/>
    <hyperlink ref="O2083" r:id="rId1311"/>
    <hyperlink ref="O2084" r:id="rId1312"/>
    <hyperlink ref="O2085" r:id="rId1313"/>
    <hyperlink ref="O2086" r:id="rId1314"/>
    <hyperlink ref="O2087" r:id="rId1315"/>
    <hyperlink ref="O2088" r:id="rId1316"/>
    <hyperlink ref="O2089" r:id="rId1317"/>
    <hyperlink ref="O2090" r:id="rId1318"/>
    <hyperlink ref="O2091" r:id="rId1319"/>
    <hyperlink ref="O2092" r:id="rId1320"/>
    <hyperlink ref="O2093" r:id="rId1321"/>
    <hyperlink ref="O2094" r:id="rId1322"/>
    <hyperlink ref="O2095" r:id="rId1323"/>
    <hyperlink ref="O2096" r:id="rId1324"/>
    <hyperlink ref="O2097" r:id="rId1325"/>
    <hyperlink ref="O2098" r:id="rId1326"/>
    <hyperlink ref="O2099" r:id="rId1327"/>
    <hyperlink ref="O2100" r:id="rId1328"/>
    <hyperlink ref="O2101" r:id="rId1329"/>
    <hyperlink ref="O2102" r:id="rId1330"/>
    <hyperlink ref="O2103" r:id="rId1331"/>
    <hyperlink ref="O2104" r:id="rId1332"/>
    <hyperlink ref="O2105" r:id="rId1333"/>
    <hyperlink ref="O2106" r:id="rId1334"/>
    <hyperlink ref="O2107" r:id="rId1335"/>
    <hyperlink ref="O2108" r:id="rId1336"/>
    <hyperlink ref="O2109" r:id="rId1337"/>
    <hyperlink ref="O2110" r:id="rId1338"/>
    <hyperlink ref="O2068" r:id="rId1339"/>
    <hyperlink ref="O2112" r:id="rId1340"/>
    <hyperlink ref="O2113" r:id="rId1341"/>
    <hyperlink ref="O2114" r:id="rId1342"/>
    <hyperlink ref="O2115" r:id="rId1343"/>
    <hyperlink ref="O2116" r:id="rId1344"/>
    <hyperlink ref="O2117" r:id="rId1345"/>
    <hyperlink ref="O2118" r:id="rId1346"/>
    <hyperlink ref="O2119" r:id="rId1347"/>
    <hyperlink ref="O2022" r:id="rId1348"/>
    <hyperlink ref="O2021" r:id="rId1349"/>
    <hyperlink ref="O2121" r:id="rId1350"/>
    <hyperlink ref="O2123" r:id="rId1351"/>
    <hyperlink ref="O2124" r:id="rId1352"/>
    <hyperlink ref="O2126" r:id="rId1353"/>
    <hyperlink ref="O2127" r:id="rId1354"/>
    <hyperlink ref="O2128" r:id="rId1355"/>
    <hyperlink ref="O2129" r:id="rId1356"/>
    <hyperlink ref="O2131" r:id="rId1357"/>
    <hyperlink ref="O2130" r:id="rId1358"/>
    <hyperlink ref="O2132" r:id="rId1359"/>
    <hyperlink ref="O2133" r:id="rId1360"/>
    <hyperlink ref="O2135" r:id="rId1361"/>
    <hyperlink ref="O2136" r:id="rId1362"/>
    <hyperlink ref="O2137" r:id="rId1363"/>
    <hyperlink ref="O2138" r:id="rId1364"/>
    <hyperlink ref="O2139" r:id="rId1365"/>
    <hyperlink ref="O2134" r:id="rId1366"/>
    <hyperlink ref="O2140" r:id="rId1367"/>
    <hyperlink ref="O2141" r:id="rId1368"/>
    <hyperlink ref="O2142" r:id="rId1369"/>
    <hyperlink ref="O2143" r:id="rId1370"/>
    <hyperlink ref="O2144" r:id="rId1371"/>
    <hyperlink ref="O2145" r:id="rId1372"/>
    <hyperlink ref="O2146" r:id="rId1373"/>
    <hyperlink ref="O595" r:id="rId1374"/>
    <hyperlink ref="O183" r:id="rId1375"/>
    <hyperlink ref="O114" r:id="rId1376"/>
    <hyperlink ref="O2147" r:id="rId1377"/>
    <hyperlink ref="O2148" r:id="rId1378"/>
    <hyperlink ref="O2149" r:id="rId1379"/>
    <hyperlink ref="O2150" r:id="rId1380"/>
    <hyperlink ref="O2151" r:id="rId1381"/>
    <hyperlink ref="O2152" r:id="rId1382"/>
    <hyperlink ref="O2153" r:id="rId1383"/>
    <hyperlink ref="O2154" r:id="rId1384"/>
    <hyperlink ref="O2156" r:id="rId1385"/>
    <hyperlink ref="O2155" r:id="rId1386"/>
    <hyperlink ref="O2158" r:id="rId1387"/>
    <hyperlink ref="O2159" r:id="rId1388"/>
    <hyperlink ref="O1946" r:id="rId1389"/>
    <hyperlink ref="O2163" r:id="rId1390"/>
    <hyperlink ref="O2164" r:id="rId1391"/>
    <hyperlink ref="O2165" r:id="rId1392"/>
    <hyperlink ref="O2166" r:id="rId1393"/>
    <hyperlink ref="O2167" r:id="rId1394"/>
    <hyperlink ref="O2168" r:id="rId1395"/>
    <hyperlink ref="O2169" r:id="rId1396"/>
    <hyperlink ref="O2170" r:id="rId1397"/>
    <hyperlink ref="O2171" r:id="rId1398"/>
    <hyperlink ref="O2172" r:id="rId1399"/>
    <hyperlink ref="O2173" r:id="rId1400"/>
    <hyperlink ref="O1994" r:id="rId1401"/>
    <hyperlink ref="O1867" r:id="rId1402"/>
    <hyperlink ref="O2044" r:id="rId1403"/>
    <hyperlink ref="O2045" r:id="rId1404"/>
    <hyperlink ref="O2061" r:id="rId1405"/>
    <hyperlink ref="O2062" r:id="rId1406"/>
    <hyperlink ref="O2070" r:id="rId1407"/>
    <hyperlink ref="O487" r:id="rId1408"/>
    <hyperlink ref="O2072" r:id="rId1409"/>
    <hyperlink ref="O2176" r:id="rId1410"/>
    <hyperlink ref="O2177" r:id="rId1411"/>
    <hyperlink ref="O2178" r:id="rId1412"/>
    <hyperlink ref="O2179" r:id="rId1413"/>
    <hyperlink ref="O2185" r:id="rId1414"/>
    <hyperlink ref="O2186" r:id="rId1415"/>
    <hyperlink ref="O2187" r:id="rId1416"/>
    <hyperlink ref="O2188" r:id="rId1417"/>
    <hyperlink ref="O2189" r:id="rId1418"/>
    <hyperlink ref="O2190" r:id="rId1419"/>
    <hyperlink ref="O2191" r:id="rId1420"/>
    <hyperlink ref="O2192" r:id="rId1421"/>
    <hyperlink ref="O2193" r:id="rId1422"/>
    <hyperlink ref="O2194" r:id="rId1423"/>
    <hyperlink ref="O2195" r:id="rId1424"/>
    <hyperlink ref="O2196" r:id="rId1425"/>
    <hyperlink ref="O2197" r:id="rId1426"/>
    <hyperlink ref="O2198" r:id="rId1427"/>
    <hyperlink ref="O2199" r:id="rId1428"/>
    <hyperlink ref="O2201" r:id="rId1429"/>
    <hyperlink ref="O2202" r:id="rId1430"/>
    <hyperlink ref="O2203" r:id="rId1431"/>
    <hyperlink ref="O2204" r:id="rId1432"/>
    <hyperlink ref="O2205" r:id="rId1433"/>
    <hyperlink ref="O2206" r:id="rId1434"/>
    <hyperlink ref="O2200" r:id="rId1435"/>
    <hyperlink ref="O2207" r:id="rId1436"/>
    <hyperlink ref="O797" r:id="rId1437"/>
    <hyperlink ref="O2209" r:id="rId1438"/>
    <hyperlink ref="O2210" r:id="rId1439"/>
    <hyperlink ref="O2211" r:id="rId1440"/>
    <hyperlink ref="O2120" r:id="rId1441"/>
    <hyperlink ref="O2212" r:id="rId1442"/>
    <hyperlink ref="O2213" r:id="rId1443"/>
    <hyperlink ref="O2214" r:id="rId1444"/>
    <hyperlink ref="O2215" r:id="rId1445"/>
    <hyperlink ref="O2216" r:id="rId1446"/>
    <hyperlink ref="O2217" r:id="rId1447"/>
    <hyperlink ref="O2157" r:id="rId1448"/>
    <hyperlink ref="O2111" r:id="rId1449"/>
    <hyperlink ref="O2160" r:id="rId1450"/>
    <hyperlink ref="O2161" r:id="rId1451"/>
    <hyperlink ref="O2162" r:id="rId1452"/>
    <hyperlink ref="O2218" r:id="rId1453"/>
    <hyperlink ref="O2219" r:id="rId1454"/>
    <hyperlink ref="O2220" r:id="rId1455"/>
    <hyperlink ref="O2221" r:id="rId1456"/>
    <hyperlink ref="O2222" r:id="rId1457"/>
    <hyperlink ref="O547" r:id="rId1458"/>
    <hyperlink ref="O2224" r:id="rId1459"/>
    <hyperlink ref="O2032" r:id="rId1460"/>
    <hyperlink ref="O107" r:id="rId1461"/>
    <hyperlink ref="O405" r:id="rId1462"/>
    <hyperlink ref="O337" r:id="rId1463"/>
    <hyperlink ref="O2225" r:id="rId1464"/>
    <hyperlink ref="O2226" r:id="rId1465"/>
    <hyperlink ref="O2227" r:id="rId1466"/>
    <hyperlink ref="O2228" r:id="rId1467"/>
    <hyperlink ref="O2229" r:id="rId1468"/>
    <hyperlink ref="O2230" r:id="rId1469"/>
    <hyperlink ref="O2231" r:id="rId1470"/>
    <hyperlink ref="O2180" r:id="rId1471"/>
    <hyperlink ref="O2181" r:id="rId1472"/>
    <hyperlink ref="O2182" r:id="rId1473"/>
    <hyperlink ref="O2183" r:id="rId1474"/>
    <hyperlink ref="O2184" r:id="rId1475"/>
    <hyperlink ref="O2232" r:id="rId1476"/>
    <hyperlink ref="O2233" r:id="rId1477"/>
    <hyperlink ref="O2234" r:id="rId1478"/>
    <hyperlink ref="O2235" r:id="rId1479"/>
    <hyperlink ref="O2236" r:id="rId1480"/>
    <hyperlink ref="O2237" r:id="rId1481"/>
    <hyperlink ref="O2238" r:id="rId1482"/>
    <hyperlink ref="O2239" r:id="rId1483"/>
    <hyperlink ref="O2240" r:id="rId1484"/>
    <hyperlink ref="O2242" r:id="rId1485"/>
    <hyperlink ref="O2243" r:id="rId1486"/>
    <hyperlink ref="O2244" r:id="rId1487"/>
    <hyperlink ref="O2246" r:id="rId1488"/>
    <hyperlink ref="O2247" r:id="rId1489"/>
    <hyperlink ref="O2248" r:id="rId1490"/>
    <hyperlink ref="O2249" r:id="rId1491"/>
    <hyperlink ref="O2250" r:id="rId1492"/>
    <hyperlink ref="O2251" r:id="rId1493"/>
    <hyperlink ref="O2252" r:id="rId1494"/>
    <hyperlink ref="O2253" r:id="rId1495"/>
    <hyperlink ref="O2254" r:id="rId1496"/>
    <hyperlink ref="O2256" r:id="rId1497"/>
    <hyperlink ref="O2257" r:id="rId1498"/>
    <hyperlink ref="O2258" r:id="rId1499"/>
    <hyperlink ref="O2259" r:id="rId1500"/>
    <hyperlink ref="O2260" r:id="rId1501"/>
    <hyperlink ref="O2261" r:id="rId1502"/>
    <hyperlink ref="O2262" r:id="rId1503"/>
    <hyperlink ref="O2263" r:id="rId1504"/>
    <hyperlink ref="O2264" r:id="rId1505"/>
    <hyperlink ref="O2265" r:id="rId1506"/>
    <hyperlink ref="O2122" r:id="rId1507"/>
    <hyperlink ref="O2266" r:id="rId1508"/>
    <hyperlink ref="O2267" r:id="rId1509"/>
    <hyperlink ref="O2270" r:id="rId1510"/>
    <hyperlink ref="O2271" r:id="rId1511"/>
    <hyperlink ref="O2272" r:id="rId1512"/>
    <hyperlink ref="O2273" r:id="rId1513"/>
    <hyperlink ref="O2274" r:id="rId1514"/>
    <hyperlink ref="O2275" r:id="rId1515"/>
    <hyperlink ref="O2276" r:id="rId1516"/>
    <hyperlink ref="O2277" r:id="rId1517"/>
    <hyperlink ref="O2245" r:id="rId1518"/>
    <hyperlink ref="O2278" r:id="rId1519"/>
    <hyperlink ref="O2279" r:id="rId1520"/>
    <hyperlink ref="O2280" r:id="rId1521"/>
    <hyperlink ref="O2281" r:id="rId1522"/>
    <hyperlink ref="O2284" r:id="rId1523"/>
    <hyperlink ref="O2285" r:id="rId1524"/>
    <hyperlink ref="O2286" r:id="rId1525"/>
    <hyperlink ref="O2287" r:id="rId1526"/>
    <hyperlink ref="O2288" r:id="rId1527"/>
    <hyperlink ref="O2292" r:id="rId1528"/>
    <hyperlink ref="O2293" r:id="rId1529"/>
    <hyperlink ref="O2255" r:id="rId1530"/>
    <hyperlink ref="O2294" r:id="rId1531"/>
    <hyperlink ref="O2175" r:id="rId1532"/>
    <hyperlink ref="O2295" r:id="rId1533"/>
    <hyperlink ref="O2296" r:id="rId1534"/>
    <hyperlink ref="O2297" r:id="rId1535"/>
    <hyperlink ref="O2298" r:id="rId1536"/>
    <hyperlink ref="O2299" r:id="rId1537"/>
    <hyperlink ref="O2300" r:id="rId1538"/>
    <hyperlink ref="O2301" r:id="rId1539"/>
    <hyperlink ref="O2302" r:id="rId1540"/>
    <hyperlink ref="O2303" r:id="rId1541"/>
    <hyperlink ref="O2304" r:id="rId1542"/>
    <hyperlink ref="O2305" r:id="rId1543"/>
    <hyperlink ref="O2306" r:id="rId1544"/>
    <hyperlink ref="O2307" r:id="rId1545"/>
    <hyperlink ref="O2308" r:id="rId1546"/>
    <hyperlink ref="O2309" r:id="rId1547"/>
    <hyperlink ref="O2310" r:id="rId1548"/>
    <hyperlink ref="O2311" r:id="rId1549"/>
    <hyperlink ref="O2312" r:id="rId1550"/>
    <hyperlink ref="O2313" r:id="rId1551"/>
    <hyperlink ref="O2314" r:id="rId1552"/>
    <hyperlink ref="O2315" r:id="rId1553"/>
    <hyperlink ref="O2316" r:id="rId1554"/>
    <hyperlink ref="O2318" r:id="rId1555"/>
    <hyperlink ref="O2319" r:id="rId1556"/>
    <hyperlink ref="O2320" r:id="rId1557"/>
    <hyperlink ref="O2321" r:id="rId1558"/>
    <hyperlink ref="O2322" r:id="rId1559"/>
    <hyperlink ref="O2323" r:id="rId1560"/>
    <hyperlink ref="O2326" r:id="rId1561"/>
    <hyperlink ref="O2327" r:id="rId1562"/>
    <hyperlink ref="O2328" r:id="rId1563"/>
    <hyperlink ref="O2330" r:id="rId1564"/>
    <hyperlink ref="O2331" r:id="rId1565"/>
    <hyperlink ref="O2332" r:id="rId1566"/>
    <hyperlink ref="O2333" r:id="rId1567"/>
    <hyperlink ref="O2334" r:id="rId1568"/>
    <hyperlink ref="O2335" r:id="rId1569"/>
    <hyperlink ref="O2336" r:id="rId1570"/>
    <hyperlink ref="O2337" r:id="rId1571"/>
    <hyperlink ref="O2338" r:id="rId1572"/>
    <hyperlink ref="O2339" r:id="rId1573"/>
    <hyperlink ref="O2340" r:id="rId1574"/>
    <hyperlink ref="O2341" r:id="rId1575"/>
    <hyperlink ref="O2342" r:id="rId1576"/>
    <hyperlink ref="O2343" r:id="rId1577"/>
    <hyperlink ref="O2282" r:id="rId1578"/>
    <hyperlink ref="O2344" r:id="rId1579"/>
    <hyperlink ref="O2345" r:id="rId1580"/>
    <hyperlink ref="O2346" r:id="rId1581"/>
    <hyperlink ref="O2347" r:id="rId1582"/>
    <hyperlink ref="O2348" r:id="rId1583"/>
    <hyperlink ref="O2349" r:id="rId1584"/>
    <hyperlink ref="O2125" r:id="rId1585"/>
    <hyperlink ref="O2351" r:id="rId1586"/>
    <hyperlink ref="O2352" r:id="rId1587"/>
    <hyperlink ref="O2353" r:id="rId1588"/>
    <hyperlink ref="O2354" r:id="rId1589"/>
    <hyperlink ref="O2355" r:id="rId1590"/>
    <hyperlink ref="O2356" r:id="rId1591"/>
    <hyperlink ref="O2357" r:id="rId1592"/>
    <hyperlink ref="O2358" r:id="rId1593"/>
    <hyperlink ref="O2359" r:id="rId1594"/>
    <hyperlink ref="O2360" r:id="rId1595"/>
    <hyperlink ref="O2361" r:id="rId1596"/>
    <hyperlink ref="O2362" r:id="rId1597"/>
    <hyperlink ref="O2363" r:id="rId1598"/>
    <hyperlink ref="O2364" r:id="rId1599"/>
    <hyperlink ref="O2365" r:id="rId1600"/>
    <hyperlink ref="O2366" r:id="rId1601"/>
    <hyperlink ref="O2367" r:id="rId1602"/>
    <hyperlink ref="O2368" r:id="rId1603"/>
    <hyperlink ref="O2369" r:id="rId1604"/>
    <hyperlink ref="O2370" r:id="rId1605"/>
    <hyperlink ref="O2371" r:id="rId1606"/>
    <hyperlink ref="O2374" r:id="rId1607"/>
    <hyperlink ref="O2375" r:id="rId1608"/>
    <hyperlink ref="O2376" r:id="rId1609"/>
    <hyperlink ref="O2377" r:id="rId1610"/>
    <hyperlink ref="O2378" r:id="rId1611"/>
    <hyperlink ref="O2379" r:id="rId1612"/>
    <hyperlink ref="O2380" r:id="rId1613"/>
    <hyperlink ref="O2382" r:id="rId1614"/>
    <hyperlink ref="O2383" r:id="rId1615"/>
    <hyperlink ref="O2324" r:id="rId1616"/>
    <hyperlink ref="O2384" r:id="rId1617"/>
    <hyperlink ref="O2385" r:id="rId1618"/>
    <hyperlink ref="O2386" r:id="rId1619"/>
    <hyperlink ref="O2387" r:id="rId1620"/>
    <hyperlink ref="O2391" r:id="rId1621"/>
    <hyperlink ref="O2283" r:id="rId1622"/>
    <hyperlink ref="O2392" r:id="rId1623"/>
    <hyperlink ref="O2393" r:id="rId1624"/>
    <hyperlink ref="O2394" r:id="rId1625"/>
    <hyperlink ref="O2395" r:id="rId1626"/>
    <hyperlink ref="O2396" r:id="rId1627"/>
    <hyperlink ref="O2397" r:id="rId1628"/>
    <hyperlink ref="O2398" r:id="rId1629"/>
    <hyperlink ref="O2269" r:id="rId1630"/>
    <hyperlink ref="O2399" r:id="rId1631"/>
    <hyperlink ref="O2400" r:id="rId1632"/>
    <hyperlink ref="O2401" r:id="rId1633"/>
    <hyperlink ref="O2325" r:id="rId1634"/>
    <hyperlink ref="O2402" r:id="rId1635"/>
    <hyperlink ref="O2403" r:id="rId1636"/>
    <hyperlink ref="O2404" r:id="rId1637"/>
    <hyperlink ref="O2405" r:id="rId1638"/>
    <hyperlink ref="O2406" r:id="rId1639"/>
    <hyperlink ref="O2408" r:id="rId1640"/>
    <hyperlink ref="O2410" r:id="rId1641"/>
    <hyperlink ref="O2411" r:id="rId1642"/>
    <hyperlink ref="O2412" r:id="rId1643"/>
    <hyperlink ref="O2372" r:id="rId1644"/>
    <hyperlink ref="O2373" r:id="rId1645"/>
    <hyperlink ref="O2413" r:id="rId1646"/>
    <hyperlink ref="O2414" r:id="rId1647"/>
    <hyperlink ref="O2417" r:id="rId1648"/>
    <hyperlink ref="O2418" r:id="rId1649"/>
    <hyperlink ref="O2419" r:id="rId1650"/>
    <hyperlink ref="O2420" r:id="rId1651"/>
    <hyperlink ref="O2421" r:id="rId1652"/>
    <hyperlink ref="O2422" r:id="rId1653"/>
    <hyperlink ref="O2423" r:id="rId1654"/>
    <hyperlink ref="O2424" r:id="rId1655"/>
    <hyperlink ref="O2425" r:id="rId1656"/>
    <hyperlink ref="O2426" r:id="rId1657"/>
    <hyperlink ref="O2427" r:id="rId1658"/>
    <hyperlink ref="O2428" r:id="rId1659"/>
    <hyperlink ref="O2429" r:id="rId1660"/>
    <hyperlink ref="O2430" r:id="rId1661"/>
    <hyperlink ref="O2431" r:id="rId1662"/>
    <hyperlink ref="O2432" r:id="rId1663"/>
    <hyperlink ref="O2433" r:id="rId1664"/>
    <hyperlink ref="O2434" r:id="rId1665"/>
    <hyperlink ref="O2435" r:id="rId1666"/>
    <hyperlink ref="O2436" r:id="rId1667"/>
    <hyperlink ref="O2437" r:id="rId1668"/>
    <hyperlink ref="O2438" r:id="rId1669"/>
    <hyperlink ref="O2268" r:id="rId1670"/>
    <hyperlink ref="O2329" r:id="rId1671"/>
    <hyperlink ref="O2350" r:id="rId1672"/>
    <hyperlink ref="O2439" r:id="rId1673"/>
    <hyperlink ref="O2440" r:id="rId1674"/>
    <hyperlink ref="O2441" r:id="rId1675"/>
    <hyperlink ref="O2442" r:id="rId1676"/>
    <hyperlink ref="O2443" r:id="rId1677"/>
    <hyperlink ref="O2444" r:id="rId1678"/>
    <hyperlink ref="O2445" r:id="rId1679"/>
    <hyperlink ref="O2446" r:id="rId1680"/>
    <hyperlink ref="O2447" r:id="rId1681"/>
    <hyperlink ref="O2448" r:id="rId1682"/>
    <hyperlink ref="O2449" r:id="rId1683"/>
    <hyperlink ref="O2450" r:id="rId1684"/>
    <hyperlink ref="O2451" r:id="rId1685"/>
    <hyperlink ref="O2452" r:id="rId1686"/>
    <hyperlink ref="O2457" r:id="rId1687"/>
    <hyperlink ref="O2174" r:id="rId1688"/>
    <hyperlink ref="O2458" r:id="rId1689"/>
    <hyperlink ref="O2459" r:id="rId1690"/>
    <hyperlink ref="O2460" r:id="rId1691"/>
    <hyperlink ref="O2461" r:id="rId1692"/>
    <hyperlink ref="O2462" r:id="rId1693"/>
    <hyperlink ref="O2463" r:id="rId1694"/>
    <hyperlink ref="O2464" r:id="rId1695"/>
    <hyperlink ref="O2465" r:id="rId1696"/>
    <hyperlink ref="O2466" r:id="rId1697"/>
    <hyperlink ref="O2467" r:id="rId1698"/>
    <hyperlink ref="O2468" r:id="rId1699"/>
    <hyperlink ref="O2470" r:id="rId1700"/>
    <hyperlink ref="O2471" r:id="rId1701"/>
    <hyperlink ref="O2472" r:id="rId1702"/>
    <hyperlink ref="O2474" r:id="rId1703"/>
    <hyperlink ref="O2475" r:id="rId1704"/>
    <hyperlink ref="O2476" r:id="rId1705"/>
    <hyperlink ref="O1836" r:id="rId1706"/>
    <hyperlink ref="O1963" r:id="rId1707"/>
    <hyperlink ref="O2069" r:id="rId1708"/>
    <hyperlink ref="O2381" r:id="rId1709"/>
    <hyperlink ref="O2477" r:id="rId1710"/>
    <hyperlink ref="O2478" r:id="rId1711"/>
    <hyperlink ref="O2479" r:id="rId1712"/>
    <hyperlink ref="O2480" r:id="rId1713"/>
    <hyperlink ref="O2481" r:id="rId1714"/>
    <hyperlink ref="O2482" r:id="rId1715"/>
    <hyperlink ref="O2486" r:id="rId1716"/>
    <hyperlink ref="O2488" r:id="rId1717"/>
    <hyperlink ref="O2489" r:id="rId1718"/>
    <hyperlink ref="O2490" r:id="rId1719"/>
    <hyperlink ref="O2491" r:id="rId1720"/>
    <hyperlink ref="O2492" r:id="rId1721"/>
    <hyperlink ref="O2493" r:id="rId1722"/>
    <hyperlink ref="O2494" r:id="rId1723"/>
    <hyperlink ref="O2495" r:id="rId1724"/>
    <hyperlink ref="O2496" r:id="rId1725"/>
    <hyperlink ref="O2497" r:id="rId1726"/>
    <hyperlink ref="O2498" r:id="rId1727"/>
    <hyperlink ref="O2499" r:id="rId1728"/>
    <hyperlink ref="O2500" r:id="rId1729"/>
    <hyperlink ref="O2501" r:id="rId1730"/>
    <hyperlink ref="O2502" r:id="rId1731"/>
    <hyperlink ref="O2503" r:id="rId1732"/>
    <hyperlink ref="O2504" r:id="rId1733"/>
    <hyperlink ref="O2505" r:id="rId1734"/>
    <hyperlink ref="O2507" r:id="rId1735"/>
    <hyperlink ref="O2508" r:id="rId1736"/>
    <hyperlink ref="O2509" r:id="rId1737"/>
    <hyperlink ref="O2510" r:id="rId1738"/>
    <hyperlink ref="O2511" r:id="rId1739"/>
    <hyperlink ref="O2513" r:id="rId1740"/>
    <hyperlink ref="O2514" r:id="rId1741"/>
    <hyperlink ref="O2515" r:id="rId1742"/>
    <hyperlink ref="O2517" r:id="rId1743"/>
    <hyperlink ref="O2518" r:id="rId1744"/>
    <hyperlink ref="O2519" r:id="rId1745"/>
    <hyperlink ref="O2520" r:id="rId1746"/>
    <hyperlink ref="O2521" r:id="rId1747"/>
    <hyperlink ref="O2522" r:id="rId1748"/>
    <hyperlink ref="O2523" r:id="rId1749"/>
    <hyperlink ref="O2524" r:id="rId1750"/>
    <hyperlink ref="O2525" r:id="rId1751"/>
    <hyperlink ref="O2388" r:id="rId1752"/>
    <hyperlink ref="O2389" r:id="rId1753"/>
    <hyperlink ref="O2390" r:id="rId1754"/>
    <hyperlink ref="O2407" r:id="rId1755"/>
    <hyperlink ref="O2409" r:id="rId1756"/>
    <hyperlink ref="O2454" r:id="rId1757"/>
    <hyperlink ref="O2527" r:id="rId1758"/>
    <hyperlink ref="O2528" r:id="rId1759"/>
    <hyperlink ref="O2529" r:id="rId1760"/>
    <hyperlink ref="O2530" r:id="rId1761"/>
    <hyperlink ref="O2531" r:id="rId1762"/>
    <hyperlink ref="O2453" r:id="rId1763"/>
    <hyperlink ref="O2416" r:id="rId1764"/>
    <hyperlink ref="O2532" r:id="rId1765"/>
    <hyperlink ref="O2317" r:id="rId1766"/>
    <hyperlink ref="O2223" r:id="rId1767"/>
    <hyperlink ref="O2533" r:id="rId1768"/>
    <hyperlink ref="O2534" r:id="rId1769"/>
    <hyperlink ref="O2535" r:id="rId1770"/>
    <hyperlink ref="O2536" r:id="rId1771"/>
    <hyperlink ref="O2473" r:id="rId1772"/>
    <hyperlink ref="O2537" r:id="rId1773"/>
    <hyperlink ref="O2538" r:id="rId1774"/>
    <hyperlink ref="O2539" r:id="rId1775"/>
    <hyperlink ref="O2540" r:id="rId1776"/>
    <hyperlink ref="O2541" r:id="rId1777"/>
    <hyperlink ref="O2542" r:id="rId1778"/>
    <hyperlink ref="O2544" r:id="rId1779"/>
    <hyperlink ref="O2545" r:id="rId1780"/>
    <hyperlink ref="O2546" r:id="rId1781"/>
    <hyperlink ref="O2547" r:id="rId1782"/>
    <hyperlink ref="O2548" r:id="rId1783"/>
    <hyperlink ref="O2550" r:id="rId1784"/>
    <hyperlink ref="O2551" r:id="rId1785"/>
    <hyperlink ref="O572" r:id="rId1786"/>
    <hyperlink ref="O2553" r:id="rId1787"/>
    <hyperlink ref="O2554" r:id="rId1788"/>
    <hyperlink ref="O2555" r:id="rId1789"/>
    <hyperlink ref="O2556" r:id="rId1790"/>
    <hyperlink ref="O2558" r:id="rId1791"/>
    <hyperlink ref="O2560" r:id="rId1792"/>
    <hyperlink ref="O2561" r:id="rId1793"/>
    <hyperlink ref="O2562" r:id="rId1794"/>
    <hyperlink ref="O2563" r:id="rId1795"/>
    <hyperlink ref="O2557" r:id="rId1796"/>
    <hyperlink ref="O2564" r:id="rId1797"/>
    <hyperlink ref="O2565" r:id="rId1798"/>
    <hyperlink ref="O2566" r:id="rId1799"/>
    <hyperlink ref="O2567" r:id="rId1800"/>
    <hyperlink ref="O2568" r:id="rId1801"/>
    <hyperlink ref="O2569" r:id="rId1802"/>
    <hyperlink ref="O2570" r:id="rId1803"/>
    <hyperlink ref="O2572" r:id="rId1804"/>
    <hyperlink ref="O2573" r:id="rId1805"/>
    <hyperlink ref="O2574" r:id="rId1806"/>
    <hyperlink ref="O2575" r:id="rId1807"/>
    <hyperlink ref="O2576" r:id="rId1808"/>
    <hyperlink ref="O2577" r:id="rId1809"/>
    <hyperlink ref="O2578" r:id="rId1810"/>
    <hyperlink ref="O2543" r:id="rId1811"/>
    <hyperlink ref="O2579" r:id="rId1812"/>
    <hyperlink ref="O2580" r:id="rId1813"/>
    <hyperlink ref="O2581" r:id="rId1814"/>
    <hyperlink ref="O2582" r:id="rId1815"/>
    <hyperlink ref="O2583" r:id="rId1816"/>
    <hyperlink ref="O2584" r:id="rId1817"/>
    <hyperlink ref="O2585" r:id="rId1818"/>
    <hyperlink ref="O2586" r:id="rId1819"/>
    <hyperlink ref="O2587" r:id="rId1820"/>
    <hyperlink ref="O2588" r:id="rId1821"/>
    <hyperlink ref="O2589" r:id="rId1822"/>
    <hyperlink ref="O2590" r:id="rId1823"/>
    <hyperlink ref="O2415" r:id="rId1824"/>
    <hyperlink ref="O2469" r:id="rId1825"/>
    <hyperlink ref="O2487" r:id="rId1826"/>
    <hyperlink ref="O2506" r:id="rId1827"/>
    <hyperlink ref="O2592" r:id="rId1828"/>
    <hyperlink ref="O2593" r:id="rId1829"/>
    <hyperlink ref="O2594" r:id="rId1830"/>
    <hyperlink ref="O2595" r:id="rId1831"/>
    <hyperlink ref="O2596" r:id="rId1832"/>
    <hyperlink ref="O2597" r:id="rId1833"/>
    <hyperlink ref="O2598" r:id="rId1834"/>
    <hyperlink ref="O2599" r:id="rId1835"/>
    <hyperlink ref="O2600" r:id="rId1836"/>
    <hyperlink ref="O2602" r:id="rId1837"/>
    <hyperlink ref="O2485" r:id="rId1838"/>
    <hyperlink ref="O2483" r:id="rId1839"/>
    <hyperlink ref="O2603" r:id="rId1840"/>
    <hyperlink ref="O2604" r:id="rId1841"/>
    <hyperlink ref="O2605" r:id="rId1842"/>
    <hyperlink ref="O2606" r:id="rId1843"/>
    <hyperlink ref="O2607" r:id="rId1844"/>
    <hyperlink ref="O2608" r:id="rId1845"/>
    <hyperlink ref="O2609" r:id="rId1846"/>
    <hyperlink ref="O2610" r:id="rId1847"/>
    <hyperlink ref="O2611" r:id="rId1848"/>
    <hyperlink ref="O2612" r:id="rId1849"/>
    <hyperlink ref="O2613" r:id="rId1850"/>
    <hyperlink ref="O2614" r:id="rId1851"/>
    <hyperlink ref="O2552" r:id="rId1852"/>
    <hyperlink ref="O2615" r:id="rId1853"/>
    <hyperlink ref="O2591" r:id="rId1854"/>
    <hyperlink ref="O2616" r:id="rId1855"/>
    <hyperlink ref="O2617" r:id="rId1856"/>
    <hyperlink ref="O2618" r:id="rId1857"/>
    <hyperlink ref="O2619" r:id="rId1858"/>
    <hyperlink ref="O2620" r:id="rId1859"/>
    <hyperlink ref="O2621" r:id="rId1860"/>
    <hyperlink ref="O2622" r:id="rId1861"/>
    <hyperlink ref="O2623" r:id="rId1862"/>
    <hyperlink ref="O2484" r:id="rId1863"/>
    <hyperlink ref="O2512" r:id="rId1864"/>
    <hyperlink ref="O2624" r:id="rId1865"/>
    <hyperlink ref="O2625" r:id="rId1866"/>
    <hyperlink ref="O2626" r:id="rId1867"/>
    <hyperlink ref="O2627" r:id="rId1868"/>
    <hyperlink ref="O2628" r:id="rId1869"/>
    <hyperlink ref="O2629" r:id="rId1870"/>
    <hyperlink ref="O2630" r:id="rId1871"/>
    <hyperlink ref="O2631" r:id="rId1872"/>
    <hyperlink ref="O2632" r:id="rId1873"/>
    <hyperlink ref="O2633" r:id="rId1874"/>
    <hyperlink ref="O2634" r:id="rId1875"/>
    <hyperlink ref="O2635" r:id="rId1876"/>
    <hyperlink ref="O2636" r:id="rId1877"/>
    <hyperlink ref="O2637" r:id="rId1878"/>
    <hyperlink ref="O2638" r:id="rId1879"/>
    <hyperlink ref="O2639" r:id="rId1880"/>
    <hyperlink ref="O2640" r:id="rId1881"/>
    <hyperlink ref="O2641" r:id="rId1882"/>
    <hyperlink ref="O2642" r:id="rId1883"/>
    <hyperlink ref="O2644" r:id="rId1884"/>
    <hyperlink ref="O2601" r:id="rId1885"/>
    <hyperlink ref="O2646" r:id="rId1886"/>
    <hyperlink ref="O2647" r:id="rId1887"/>
    <hyperlink ref="O2648" r:id="rId1888"/>
    <hyperlink ref="O2649" r:id="rId1889"/>
    <hyperlink ref="O2650" r:id="rId1890"/>
    <hyperlink ref="O2651" r:id="rId1891"/>
    <hyperlink ref="O2652" r:id="rId1892"/>
    <hyperlink ref="O2654" r:id="rId1893"/>
    <hyperlink ref="O2655" r:id="rId1894"/>
    <hyperlink ref="O2656" r:id="rId1895"/>
    <hyperlink ref="O2657" r:id="rId1896"/>
    <hyperlink ref="O2658" r:id="rId1897"/>
    <hyperlink ref="O2659" r:id="rId1898"/>
    <hyperlink ref="O2660" r:id="rId1899"/>
    <hyperlink ref="O2661" r:id="rId1900"/>
    <hyperlink ref="O2662" r:id="rId1901"/>
    <hyperlink ref="O2663" r:id="rId1902"/>
    <hyperlink ref="O2664" r:id="rId1903"/>
    <hyperlink ref="O2665" r:id="rId1904"/>
    <hyperlink ref="O2666" r:id="rId1905"/>
    <hyperlink ref="O2667" r:id="rId1906"/>
    <hyperlink ref="O2668" r:id="rId1907"/>
    <hyperlink ref="O2669" r:id="rId1908"/>
    <hyperlink ref="O2670" r:id="rId1909"/>
    <hyperlink ref="O2671" r:id="rId1910"/>
    <hyperlink ref="O2672" r:id="rId1911"/>
    <hyperlink ref="O2673" r:id="rId1912"/>
    <hyperlink ref="O2676" r:id="rId1913"/>
    <hyperlink ref="O2677" r:id="rId1914"/>
    <hyperlink ref="O2678" r:id="rId1915"/>
    <hyperlink ref="O2679" r:id="rId1916"/>
    <hyperlink ref="O2645" r:id="rId1917"/>
    <hyperlink ref="O2681" r:id="rId1918"/>
    <hyperlink ref="O2682" r:id="rId1919"/>
    <hyperlink ref="O2683" r:id="rId1920"/>
    <hyperlink ref="O2684" r:id="rId1921"/>
    <hyperlink ref="O2685" r:id="rId1922"/>
    <hyperlink ref="O2686" r:id="rId1923"/>
    <hyperlink ref="O2687" r:id="rId1924"/>
    <hyperlink ref="O2689" r:id="rId1925"/>
    <hyperlink ref="O2690" r:id="rId1926"/>
    <hyperlink ref="O2691" r:id="rId1927"/>
    <hyperlink ref="O2692" r:id="rId1928"/>
    <hyperlink ref="O2694" r:id="rId1929"/>
    <hyperlink ref="O1207" r:id="rId1930"/>
    <hyperlink ref="O1206" r:id="rId1931"/>
    <hyperlink ref="O1208" r:id="rId1932"/>
    <hyperlink ref="O1209" r:id="rId1933"/>
    <hyperlink ref="O1267" r:id="rId1934"/>
    <hyperlink ref="O2680" r:id="rId1935"/>
    <hyperlink ref="O2695" r:id="rId1936"/>
    <hyperlink ref="O2696" r:id="rId1937"/>
    <hyperlink ref="O2697" r:id="rId1938"/>
    <hyperlink ref="O2698" r:id="rId1939" display="EXERCISE 2017\020 FACTURES ACHAT\EVOLUTEC\17-05 MAI\EVOLUTEC - Fact EI170501379 - 31.05.17.pdf"/>
    <hyperlink ref="O2699" r:id="rId1940"/>
    <hyperlink ref="O2653" r:id="rId1941"/>
    <hyperlink ref="O2700" r:id="rId1942"/>
    <hyperlink ref="O2701" r:id="rId1943"/>
    <hyperlink ref="O2702" r:id="rId1944"/>
    <hyperlink ref="O2703" r:id="rId1945"/>
    <hyperlink ref="O2704" r:id="rId1946"/>
    <hyperlink ref="O2705" r:id="rId1947"/>
    <hyperlink ref="O2706" r:id="rId1948"/>
    <hyperlink ref="O2707" r:id="rId1949"/>
    <hyperlink ref="O2708" r:id="rId1950"/>
    <hyperlink ref="O2709" r:id="rId1951"/>
    <hyperlink ref="O2710" r:id="rId1952"/>
    <hyperlink ref="O2711" r:id="rId1953"/>
    <hyperlink ref="O2712" r:id="rId1954"/>
    <hyperlink ref="O2713" r:id="rId1955"/>
    <hyperlink ref="O2714" r:id="rId1956"/>
    <hyperlink ref="O2208" r:id="rId1957"/>
    <hyperlink ref="O2716" r:id="rId1958"/>
    <hyperlink ref="O2526" r:id="rId1959"/>
    <hyperlink ref="O2559" r:id="rId1960"/>
    <hyperlink ref="O2571" r:id="rId1961"/>
    <hyperlink ref="O2717" r:id="rId1962"/>
    <hyperlink ref="O2718" r:id="rId1963"/>
    <hyperlink ref="O2719" r:id="rId1964"/>
    <hyperlink ref="O2720" r:id="rId1965"/>
    <hyperlink ref="O2721" r:id="rId1966"/>
    <hyperlink ref="O2722" r:id="rId1967"/>
    <hyperlink ref="O2723" r:id="rId1968"/>
    <hyperlink ref="O2724" r:id="rId1969"/>
    <hyperlink ref="O1613" r:id="rId1970"/>
    <hyperlink ref="O2725" r:id="rId1971"/>
    <hyperlink ref="O2727" r:id="rId1972"/>
    <hyperlink ref="O2728" r:id="rId1973"/>
    <hyperlink ref="O2729" r:id="rId1974"/>
    <hyperlink ref="O2730" r:id="rId1975"/>
    <hyperlink ref="O2731" r:id="rId1976"/>
    <hyperlink ref="O2732" r:id="rId1977"/>
    <hyperlink ref="O2735" r:id="rId1978"/>
    <hyperlink ref="O2736" r:id="rId1979"/>
    <hyperlink ref="O2737" r:id="rId1980"/>
    <hyperlink ref="O2738" r:id="rId1981"/>
    <hyperlink ref="O2739" r:id="rId1982"/>
    <hyperlink ref="O2741" r:id="rId1983"/>
    <hyperlink ref="O2742" r:id="rId1984"/>
    <hyperlink ref="O2743" r:id="rId1985"/>
    <hyperlink ref="O2744" r:id="rId1986"/>
    <hyperlink ref="O2746" r:id="rId1987"/>
    <hyperlink ref="O2748" r:id="rId1988"/>
    <hyperlink ref="O2749" r:id="rId1989"/>
    <hyperlink ref="O2750" r:id="rId1990"/>
    <hyperlink ref="O2751" r:id="rId1991"/>
    <hyperlink ref="O2752" r:id="rId1992"/>
    <hyperlink ref="O2754" r:id="rId1993"/>
    <hyperlink ref="O2753" r:id="rId1994"/>
    <hyperlink ref="O2755" r:id="rId1995"/>
    <hyperlink ref="O2756" r:id="rId1996"/>
    <hyperlink ref="O2757" r:id="rId1997"/>
    <hyperlink ref="O2758" r:id="rId1998"/>
    <hyperlink ref="O2759" r:id="rId1999"/>
    <hyperlink ref="O2760" r:id="rId2000"/>
    <hyperlink ref="O2761" r:id="rId2001"/>
    <hyperlink ref="O2762" r:id="rId2002"/>
    <hyperlink ref="O2763" r:id="rId2003"/>
    <hyperlink ref="O2764" r:id="rId2004"/>
    <hyperlink ref="O2765" r:id="rId2005"/>
    <hyperlink ref="O2766" r:id="rId2006"/>
    <hyperlink ref="O2767" r:id="rId2007"/>
    <hyperlink ref="O2768" r:id="rId2008"/>
    <hyperlink ref="O2769" r:id="rId2009"/>
    <hyperlink ref="O2771" r:id="rId2010"/>
    <hyperlink ref="O2772" r:id="rId2011"/>
    <hyperlink ref="O2778" r:id="rId2012"/>
    <hyperlink ref="O2779" r:id="rId2013"/>
    <hyperlink ref="O2780" r:id="rId2014"/>
    <hyperlink ref="O2781" r:id="rId2015"/>
    <hyperlink ref="O2782" r:id="rId2016"/>
    <hyperlink ref="O2783" r:id="rId2017"/>
    <hyperlink ref="O2784" r:id="rId2018"/>
    <hyperlink ref="O2785" r:id="rId2019"/>
    <hyperlink ref="O2786" r:id="rId2020"/>
    <hyperlink ref="O2787" r:id="rId2021"/>
    <hyperlink ref="O2788" r:id="rId2022"/>
    <hyperlink ref="O2789" r:id="rId2023"/>
    <hyperlink ref="O2790" r:id="rId2024"/>
    <hyperlink ref="O2791" r:id="rId2025"/>
    <hyperlink ref="O2794" r:id="rId2026"/>
    <hyperlink ref="O2795" r:id="rId2027"/>
    <hyperlink ref="O2796" r:id="rId2028"/>
    <hyperlink ref="O2797" r:id="rId2029"/>
    <hyperlink ref="O2798" r:id="rId2030"/>
    <hyperlink ref="O2799" r:id="rId2031"/>
    <hyperlink ref="O2800" r:id="rId2032"/>
    <hyperlink ref="O2792" r:id="rId2033"/>
    <hyperlink ref="O2801" r:id="rId2034"/>
    <hyperlink ref="O2802" r:id="rId2035"/>
    <hyperlink ref="O2803" r:id="rId2036"/>
    <hyperlink ref="O2804" r:id="rId2037"/>
    <hyperlink ref="O2805" r:id="rId2038"/>
    <hyperlink ref="O2806" r:id="rId2039"/>
    <hyperlink ref="O2807" r:id="rId2040"/>
    <hyperlink ref="O2808" r:id="rId2041"/>
    <hyperlink ref="O2809" r:id="rId2042"/>
    <hyperlink ref="O2810" r:id="rId2043"/>
    <hyperlink ref="O2811" r:id="rId2044"/>
    <hyperlink ref="O2812" r:id="rId2045"/>
    <hyperlink ref="O2813" r:id="rId2046"/>
    <hyperlink ref="O2814" r:id="rId2047"/>
    <hyperlink ref="O2815" r:id="rId2048"/>
    <hyperlink ref="O2816" r:id="rId2049"/>
    <hyperlink ref="O2817" r:id="rId2050"/>
    <hyperlink ref="O2818" r:id="rId2051"/>
    <hyperlink ref="O2819" r:id="rId2052"/>
    <hyperlink ref="O2820" r:id="rId2053"/>
    <hyperlink ref="O2821" r:id="rId2054"/>
    <hyperlink ref="O2822" r:id="rId2055"/>
    <hyperlink ref="O2824" r:id="rId2056"/>
    <hyperlink ref="O2830" r:id="rId2057"/>
    <hyperlink ref="O2832" r:id="rId2058"/>
    <hyperlink ref="O2770" r:id="rId2059"/>
    <hyperlink ref="O2833" r:id="rId2060"/>
    <hyperlink ref="O2834" r:id="rId2061"/>
    <hyperlink ref="O2835" r:id="rId2062"/>
    <hyperlink ref="O2836" r:id="rId2063"/>
    <hyperlink ref="O2837" r:id="rId2064"/>
    <hyperlink ref="O2838" r:id="rId2065"/>
    <hyperlink ref="O2839" r:id="rId2066"/>
    <hyperlink ref="O2840" r:id="rId2067"/>
    <hyperlink ref="O2841" r:id="rId2068"/>
    <hyperlink ref="O2842" r:id="rId2069"/>
    <hyperlink ref="O2843" r:id="rId2070"/>
    <hyperlink ref="O2844" r:id="rId2071"/>
    <hyperlink ref="O2847" r:id="rId2072"/>
    <hyperlink ref="O2848" r:id="rId2073"/>
    <hyperlink ref="O2846" r:id="rId2074"/>
    <hyperlink ref="O2849" r:id="rId2075"/>
    <hyperlink ref="O2850" r:id="rId2076"/>
    <hyperlink ref="O2851" r:id="rId2077"/>
    <hyperlink ref="O2852" r:id="rId2078"/>
    <hyperlink ref="O2853" r:id="rId2079"/>
    <hyperlink ref="O2854" r:id="rId2080"/>
    <hyperlink ref="O2855" r:id="rId2081"/>
    <hyperlink ref="O2856" r:id="rId2082"/>
    <hyperlink ref="O2857" r:id="rId2083"/>
    <hyperlink ref="O2858" r:id="rId2084"/>
    <hyperlink ref="O2859" r:id="rId2085"/>
    <hyperlink ref="O2861" r:id="rId2086"/>
    <hyperlink ref="O2862" r:id="rId2087"/>
    <hyperlink ref="O2864" r:id="rId2088"/>
    <hyperlink ref="O2866" r:id="rId2089"/>
    <hyperlink ref="O2867" r:id="rId2090"/>
    <hyperlink ref="O2868" r:id="rId2091"/>
    <hyperlink ref="O2869" r:id="rId2092"/>
    <hyperlink ref="O2870" r:id="rId2093"/>
    <hyperlink ref="O2871" r:id="rId2094"/>
    <hyperlink ref="O2872" r:id="rId2095"/>
    <hyperlink ref="O2873" r:id="rId2096"/>
    <hyperlink ref="O2875" r:id="rId2097"/>
    <hyperlink ref="O2876" r:id="rId2098"/>
    <hyperlink ref="O2880" r:id="rId2099"/>
    <hyperlink ref="O2881" r:id="rId2100"/>
    <hyperlink ref="O2882" r:id="rId2101"/>
    <hyperlink ref="O2883" r:id="rId2102"/>
    <hyperlink ref="O2884" r:id="rId2103"/>
    <hyperlink ref="O2885" r:id="rId2104"/>
    <hyperlink ref="O2886" r:id="rId2105"/>
    <hyperlink ref="O2793" r:id="rId2106"/>
    <hyperlink ref="O2891" r:id="rId2107"/>
    <hyperlink ref="O2896" r:id="rId2108"/>
    <hyperlink ref="O2898" r:id="rId2109"/>
    <hyperlink ref="O2899" r:id="rId2110"/>
    <hyperlink ref="O2900" r:id="rId2111"/>
    <hyperlink ref="O2902" r:id="rId2112"/>
    <hyperlink ref="O2903" r:id="rId2113"/>
    <hyperlink ref="O2904" r:id="rId2114"/>
    <hyperlink ref="O2905" r:id="rId2115"/>
    <hyperlink ref="O2906" r:id="rId2116"/>
    <hyperlink ref="O2910" r:id="rId2117"/>
    <hyperlink ref="O2911" r:id="rId2118"/>
    <hyperlink ref="O2912" r:id="rId2119"/>
    <hyperlink ref="O2913" r:id="rId2120"/>
    <hyperlink ref="O2914" r:id="rId2121"/>
    <hyperlink ref="O2915" r:id="rId2122"/>
    <hyperlink ref="O2916" r:id="rId2123"/>
    <hyperlink ref="O2918" r:id="rId2124"/>
    <hyperlink ref="O2920" r:id="rId2125"/>
    <hyperlink ref="O2922" r:id="rId2126"/>
    <hyperlink ref="O2923" r:id="rId2127"/>
    <hyperlink ref="O2924" r:id="rId2128"/>
    <hyperlink ref="O2926" r:id="rId2129"/>
    <hyperlink ref="O2927" r:id="rId2130"/>
    <hyperlink ref="O2929" r:id="rId2131"/>
    <hyperlink ref="O2930" r:id="rId2132"/>
    <hyperlink ref="O2931" r:id="rId2133"/>
    <hyperlink ref="O2932" r:id="rId2134"/>
    <hyperlink ref="O2933" r:id="rId2135"/>
    <hyperlink ref="O2935" r:id="rId2136"/>
    <hyperlink ref="O2937" r:id="rId2137"/>
    <hyperlink ref="O2938" r:id="rId2138"/>
    <hyperlink ref="O2941" r:id="rId2139"/>
    <hyperlink ref="O2942" r:id="rId2140"/>
    <hyperlink ref="O2943" r:id="rId2141"/>
    <hyperlink ref="O2934" r:id="rId2142"/>
    <hyperlink ref="O2944" r:id="rId2143"/>
    <hyperlink ref="O2946" r:id="rId2144"/>
    <hyperlink ref="O2947" r:id="rId2145"/>
    <hyperlink ref="O2948" r:id="rId2146"/>
    <hyperlink ref="O2949" r:id="rId2147"/>
    <hyperlink ref="O2950" r:id="rId2148"/>
    <hyperlink ref="O2951" r:id="rId2149"/>
    <hyperlink ref="O2952" r:id="rId2150"/>
    <hyperlink ref="O2953" r:id="rId2151"/>
    <hyperlink ref="O2955" r:id="rId2152"/>
    <hyperlink ref="O2957" r:id="rId2153"/>
    <hyperlink ref="O2958" r:id="rId2154"/>
    <hyperlink ref="O2967" r:id="rId2155"/>
    <hyperlink ref="O2968" r:id="rId2156"/>
    <hyperlink ref="O2969" r:id="rId2157"/>
    <hyperlink ref="O2970" r:id="rId2158"/>
    <hyperlink ref="O2971" r:id="rId2159"/>
    <hyperlink ref="O2972" r:id="rId2160"/>
    <hyperlink ref="O2975" r:id="rId2161"/>
    <hyperlink ref="O2984" r:id="rId2162"/>
    <hyperlink ref="O2901" r:id="rId2163"/>
    <hyperlink ref="O2985" r:id="rId2164"/>
    <hyperlink ref="O2986" r:id="rId2165"/>
    <hyperlink ref="O2987" r:id="rId2166"/>
    <hyperlink ref="O2988" r:id="rId2167"/>
    <hyperlink ref="O2991" r:id="rId2168"/>
    <hyperlink ref="O2976" r:id="rId2169"/>
    <hyperlink ref="O2993" r:id="rId2170"/>
    <hyperlink ref="O2994" r:id="rId2171"/>
    <hyperlink ref="O2992" r:id="rId2172"/>
    <hyperlink ref="O2995" r:id="rId2173"/>
    <hyperlink ref="O2996" r:id="rId2174"/>
    <hyperlink ref="O2997" r:id="rId2175"/>
    <hyperlink ref="O2998" r:id="rId2176"/>
    <hyperlink ref="O2999" r:id="rId2177"/>
    <hyperlink ref="O3001" r:id="rId2178"/>
    <hyperlink ref="O3002" r:id="rId2179"/>
    <hyperlink ref="O3003" r:id="rId2180"/>
    <hyperlink ref="O3004" r:id="rId2181"/>
    <hyperlink ref="O3005" r:id="rId2182"/>
    <hyperlink ref="O3006" r:id="rId2183"/>
    <hyperlink ref="O3008" r:id="rId2184"/>
    <hyperlink ref="O3009" r:id="rId2185"/>
    <hyperlink ref="O3012" r:id="rId2186"/>
    <hyperlink ref="O3014" r:id="rId2187"/>
    <hyperlink ref="O3015" r:id="rId2188"/>
    <hyperlink ref="O3022" r:id="rId2189"/>
    <hyperlink ref="O3024" r:id="rId2190"/>
    <hyperlink ref="O3025" r:id="rId2191"/>
    <hyperlink ref="O3026" r:id="rId2192"/>
    <hyperlink ref="O3028" r:id="rId2193"/>
    <hyperlink ref="O3030" r:id="rId2194"/>
    <hyperlink ref="O3032" r:id="rId2195"/>
    <hyperlink ref="O3038" r:id="rId2196"/>
    <hyperlink ref="O3041" r:id="rId2197"/>
    <hyperlink ref="O3043" r:id="rId2198"/>
    <hyperlink ref="O3044" r:id="rId2199"/>
    <hyperlink ref="O3037" r:id="rId2200"/>
    <hyperlink ref="O3045" r:id="rId2201"/>
    <hyperlink ref="O2956" r:id="rId2202"/>
    <hyperlink ref="O3046" r:id="rId2203"/>
    <hyperlink ref="O3047" r:id="rId2204"/>
    <hyperlink ref="O3048" r:id="rId2205"/>
    <hyperlink ref="O3049" r:id="rId2206"/>
    <hyperlink ref="O3051" r:id="rId2207"/>
    <hyperlink ref="O3053" r:id="rId2208"/>
    <hyperlink ref="O3054" r:id="rId2209"/>
    <hyperlink ref="O3057" r:id="rId2210"/>
    <hyperlink ref="O3059" r:id="rId2211"/>
    <hyperlink ref="O3062" r:id="rId2212"/>
    <hyperlink ref="O3063" r:id="rId2213"/>
    <hyperlink ref="O2925" r:id="rId2214"/>
    <hyperlink ref="O2940" r:id="rId2215"/>
    <hyperlink ref="O2989" r:id="rId2216"/>
    <hyperlink ref="O2983" r:id="rId2217"/>
    <hyperlink ref="O2982" r:id="rId2218"/>
    <hyperlink ref="O3071" r:id="rId2219"/>
    <hyperlink ref="O3072" r:id="rId2220"/>
    <hyperlink ref="O3076" r:id="rId2221"/>
    <hyperlink ref="O3080" r:id="rId2222"/>
    <hyperlink ref="O3085" r:id="rId2223"/>
    <hyperlink ref="O3077" r:id="rId2224"/>
    <hyperlink ref="O3091" r:id="rId2225"/>
    <hyperlink ref="O3092" r:id="rId2226"/>
    <hyperlink ref="O3093" r:id="rId2227"/>
    <hyperlink ref="O3094" r:id="rId2228"/>
    <hyperlink ref="O3096" r:id="rId2229"/>
    <hyperlink ref="O3097" r:id="rId2230"/>
    <hyperlink ref="O3098" r:id="rId2231"/>
    <hyperlink ref="O3099" r:id="rId2232"/>
    <hyperlink ref="O3100" r:id="rId2233"/>
    <hyperlink ref="O3040" r:id="rId2234"/>
    <hyperlink ref="O3101" r:id="rId2235"/>
    <hyperlink ref="O3106" r:id="rId2236"/>
    <hyperlink ref="O3000" r:id="rId2237"/>
    <hyperlink ref="O3111" r:id="rId2238"/>
    <hyperlink ref="O3112" r:id="rId2239"/>
    <hyperlink ref="O2894" r:id="rId2240"/>
    <hyperlink ref="O2895" r:id="rId2241"/>
    <hyperlink ref="O3113" r:id="rId2242"/>
    <hyperlink ref="O3117" r:id="rId2243"/>
    <hyperlink ref="O3068" r:id="rId2244"/>
    <hyperlink ref="O3069" r:id="rId2245"/>
    <hyperlink ref="O3123" r:id="rId2246"/>
    <hyperlink ref="O3124" r:id="rId2247"/>
    <hyperlink ref="O3127" r:id="rId2248"/>
    <hyperlink ref="O3129" r:id="rId2249"/>
    <hyperlink ref="O3131" r:id="rId2250"/>
    <hyperlink ref="O3133" r:id="rId2251"/>
    <hyperlink ref="O3139" r:id="rId2252"/>
    <hyperlink ref="O3141" r:id="rId2253"/>
    <hyperlink ref="O3013" r:id="rId2254"/>
    <hyperlink ref="O3143" r:id="rId2255"/>
    <hyperlink ref="O3130" r:id="rId2256"/>
    <hyperlink ref="O3160" r:id="rId2257"/>
    <hyperlink ref="O3161" r:id="rId2258"/>
    <hyperlink ref="O3029" r:id="rId2259"/>
    <hyperlink ref="O3175" r:id="rId2260"/>
    <hyperlink ref="O2733" r:id="rId2261"/>
    <hyperlink ref="O2734" r:id="rId2262"/>
    <hyperlink ref="O2974" r:id="rId2263"/>
  </hyperlinks>
  <pageMargins left="0.23622047244094491" right="0.23622047244094491" top="0.74803149606299213" bottom="0.74803149606299213" header="0.31496062992125984" footer="0.31496062992125984"/>
  <pageSetup paperSize="8" scale="39" firstPageNumber="0" fitToHeight="0" orientation="landscape" r:id="rId2264"/>
  <headerFooter>
    <oddHeader>&amp;L&amp;D &amp;C&amp;"Calibri,Gras"&amp;16&amp;E&amp;K05-007RECAP PRE VIREMENTS</oddHeader>
    <oddFooter>&amp;C&amp;P/&amp;N</oddFooter>
  </headerFooter>
  <legacyDrawing r:id="rId226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P588"/>
  <sheetViews>
    <sheetView zoomScaleNormal="100" workbookViewId="0">
      <pane xSplit="3" ySplit="3" topLeftCell="F545" activePane="bottomRight" state="frozenSplit"/>
      <selection pane="topRight" activeCell="D1" sqref="D1"/>
      <selection pane="bottomLeft" activeCell="A19" sqref="A19"/>
      <selection pane="bottomRight" activeCell="L570" sqref="L570"/>
    </sheetView>
  </sheetViews>
  <sheetFormatPr baseColWidth="10" defaultColWidth="9.140625" defaultRowHeight="15" x14ac:dyDescent="0.25"/>
  <cols>
    <col min="1" max="1" width="31.42578125" style="90"/>
    <col min="2" max="2" width="28.42578125" style="90"/>
    <col min="3" max="3" width="13.5703125" style="299"/>
    <col min="4" max="4" width="22.42578125" style="361" customWidth="1"/>
    <col min="5" max="5" width="21.85546875" style="91" customWidth="1"/>
    <col min="6" max="6" width="20.7109375" style="91" customWidth="1"/>
    <col min="7" max="7" width="11.85546875" style="90" customWidth="1"/>
    <col min="8" max="8" width="13" style="92" customWidth="1"/>
    <col min="9" max="9" width="12.5703125" style="92" customWidth="1"/>
    <col min="10" max="10" width="32.28515625" style="223" customWidth="1"/>
    <col min="11" max="11" width="10.5703125" style="90"/>
    <col min="12" max="12" width="12.85546875" style="90"/>
    <col min="13" max="1025" width="10.5703125" style="90"/>
    <col min="1026" max="16384" width="9.140625" style="90"/>
  </cols>
  <sheetData>
    <row r="1" spans="1:10" ht="21" x14ac:dyDescent="0.25">
      <c r="B1" s="563" t="s">
        <v>729</v>
      </c>
      <c r="C1" s="563"/>
      <c r="E1" s="563"/>
      <c r="F1" s="563"/>
      <c r="G1" s="563"/>
      <c r="H1" s="563"/>
      <c r="I1" s="563"/>
      <c r="J1" s="563"/>
    </row>
    <row r="3" spans="1:10" ht="31.5" x14ac:dyDescent="0.25">
      <c r="A3" s="4"/>
      <c r="B3" s="4" t="s">
        <v>662</v>
      </c>
      <c r="C3" s="291" t="s">
        <v>664</v>
      </c>
      <c r="D3" s="354" t="s">
        <v>730</v>
      </c>
      <c r="E3" s="30" t="s">
        <v>731</v>
      </c>
      <c r="F3" s="30" t="s">
        <v>732</v>
      </c>
      <c r="G3" s="4" t="s">
        <v>652</v>
      </c>
      <c r="H3" s="4" t="s">
        <v>733</v>
      </c>
      <c r="I3" s="4" t="s">
        <v>725</v>
      </c>
      <c r="J3" s="224"/>
    </row>
    <row r="4" spans="1:10" s="50" customFormat="1" x14ac:dyDescent="0.25">
      <c r="A4" s="5"/>
      <c r="B4" s="5" t="s">
        <v>677</v>
      </c>
      <c r="C4" s="292">
        <v>41640</v>
      </c>
      <c r="D4" s="355">
        <v>7150</v>
      </c>
      <c r="E4" s="7">
        <v>41685</v>
      </c>
      <c r="F4" s="7">
        <v>41674</v>
      </c>
      <c r="G4" s="5" t="s">
        <v>668</v>
      </c>
      <c r="H4" s="8"/>
      <c r="I4" s="8">
        <f t="shared" ref="I4:I35" si="0">D4-H4</f>
        <v>7150</v>
      </c>
      <c r="J4" s="216"/>
    </row>
    <row r="5" spans="1:10" s="50" customFormat="1" x14ac:dyDescent="0.25">
      <c r="A5" s="5"/>
      <c r="B5" s="5" t="s">
        <v>734</v>
      </c>
      <c r="C5" s="292">
        <v>41640</v>
      </c>
      <c r="D5" s="355">
        <v>15380</v>
      </c>
      <c r="E5" s="7">
        <v>41685</v>
      </c>
      <c r="F5" s="7">
        <v>41688</v>
      </c>
      <c r="G5" s="5" t="s">
        <v>668</v>
      </c>
      <c r="H5" s="8"/>
      <c r="I5" s="8">
        <f t="shared" si="0"/>
        <v>15380</v>
      </c>
      <c r="J5" s="216"/>
    </row>
    <row r="6" spans="1:10" s="50" customFormat="1" ht="30" x14ac:dyDescent="0.25">
      <c r="A6" s="5"/>
      <c r="B6" s="5" t="s">
        <v>735</v>
      </c>
      <c r="C6" s="292">
        <v>41640</v>
      </c>
      <c r="D6" s="355">
        <v>5000</v>
      </c>
      <c r="E6" s="7">
        <v>41670</v>
      </c>
      <c r="F6" s="7">
        <v>41674</v>
      </c>
      <c r="G6" s="5" t="s">
        <v>668</v>
      </c>
      <c r="H6" s="8"/>
      <c r="I6" s="8">
        <f t="shared" si="0"/>
        <v>5000</v>
      </c>
      <c r="J6" s="216"/>
    </row>
    <row r="7" spans="1:10" s="50" customFormat="1" x14ac:dyDescent="0.25">
      <c r="A7" s="5"/>
      <c r="B7" s="5" t="s">
        <v>737</v>
      </c>
      <c r="C7" s="292">
        <v>41640</v>
      </c>
      <c r="D7" s="355">
        <v>14400</v>
      </c>
      <c r="E7" s="7">
        <v>41713</v>
      </c>
      <c r="F7" s="7">
        <v>41716</v>
      </c>
      <c r="G7" s="5" t="s">
        <v>668</v>
      </c>
      <c r="H7" s="8"/>
      <c r="I7" s="8">
        <f t="shared" si="0"/>
        <v>14400</v>
      </c>
      <c r="J7" s="216"/>
    </row>
    <row r="8" spans="1:10" s="50" customFormat="1" x14ac:dyDescent="0.25">
      <c r="A8" s="9"/>
      <c r="B8" s="9" t="s">
        <v>721</v>
      </c>
      <c r="C8" s="292">
        <v>41640</v>
      </c>
      <c r="D8" s="356">
        <v>10200</v>
      </c>
      <c r="E8" s="7">
        <v>41713</v>
      </c>
      <c r="F8" s="10">
        <v>41716</v>
      </c>
      <c r="G8" s="9" t="s">
        <v>668</v>
      </c>
      <c r="H8" s="11"/>
      <c r="I8" s="8">
        <f t="shared" si="0"/>
        <v>10200</v>
      </c>
      <c r="J8" s="216"/>
    </row>
    <row r="9" spans="1:10" s="50" customFormat="1" x14ac:dyDescent="0.25">
      <c r="A9" s="9"/>
      <c r="B9" s="9" t="s">
        <v>721</v>
      </c>
      <c r="C9" s="292">
        <v>41640</v>
      </c>
      <c r="D9" s="356">
        <v>6000</v>
      </c>
      <c r="E9" s="7">
        <v>41713</v>
      </c>
      <c r="F9" s="10">
        <v>41716</v>
      </c>
      <c r="G9" s="9" t="s">
        <v>668</v>
      </c>
      <c r="H9" s="11"/>
      <c r="I9" s="8">
        <f t="shared" si="0"/>
        <v>6000</v>
      </c>
      <c r="J9" s="216"/>
    </row>
    <row r="10" spans="1:10" s="50" customFormat="1" x14ac:dyDescent="0.25">
      <c r="A10" s="9"/>
      <c r="B10" s="9" t="s">
        <v>721</v>
      </c>
      <c r="C10" s="292">
        <v>41640</v>
      </c>
      <c r="D10" s="356">
        <v>17050</v>
      </c>
      <c r="E10" s="7">
        <v>41713</v>
      </c>
      <c r="F10" s="10">
        <v>41716</v>
      </c>
      <c r="G10" s="9" t="s">
        <v>668</v>
      </c>
      <c r="H10" s="11"/>
      <c r="I10" s="8">
        <f t="shared" si="0"/>
        <v>17050</v>
      </c>
      <c r="J10" s="216"/>
    </row>
    <row r="11" spans="1:10" s="50" customFormat="1" x14ac:dyDescent="0.25">
      <c r="A11" s="9"/>
      <c r="B11" s="9" t="s">
        <v>721</v>
      </c>
      <c r="C11" s="292">
        <v>41640</v>
      </c>
      <c r="D11" s="356">
        <v>17700</v>
      </c>
      <c r="E11" s="7">
        <v>41713</v>
      </c>
      <c r="F11" s="10">
        <v>41716</v>
      </c>
      <c r="G11" s="9" t="s">
        <v>668</v>
      </c>
      <c r="H11" s="11"/>
      <c r="I11" s="8">
        <f t="shared" si="0"/>
        <v>17700</v>
      </c>
      <c r="J11" s="216"/>
    </row>
    <row r="12" spans="1:10" s="50" customFormat="1" x14ac:dyDescent="0.25">
      <c r="A12" s="9"/>
      <c r="B12" s="9" t="s">
        <v>738</v>
      </c>
      <c r="C12" s="292">
        <v>41640</v>
      </c>
      <c r="D12" s="356">
        <v>7290</v>
      </c>
      <c r="E12" s="7">
        <v>41713</v>
      </c>
      <c r="F12" s="10">
        <v>41716</v>
      </c>
      <c r="G12" s="9" t="s">
        <v>668</v>
      </c>
      <c r="H12" s="11"/>
      <c r="I12" s="8">
        <f t="shared" si="0"/>
        <v>7290</v>
      </c>
      <c r="J12" s="216"/>
    </row>
    <row r="13" spans="1:10" s="50" customFormat="1" x14ac:dyDescent="0.25">
      <c r="A13" s="9"/>
      <c r="B13" s="9" t="s">
        <v>721</v>
      </c>
      <c r="C13" s="292">
        <v>41640</v>
      </c>
      <c r="D13" s="356">
        <v>9075</v>
      </c>
      <c r="E13" s="7">
        <v>41713</v>
      </c>
      <c r="F13" s="10">
        <v>41716</v>
      </c>
      <c r="G13" s="9" t="s">
        <v>668</v>
      </c>
      <c r="H13" s="11"/>
      <c r="I13" s="8">
        <f t="shared" si="0"/>
        <v>9075</v>
      </c>
      <c r="J13" s="216"/>
    </row>
    <row r="14" spans="1:10" s="50" customFormat="1" x14ac:dyDescent="0.25">
      <c r="A14" s="9"/>
      <c r="B14" s="9" t="s">
        <v>721</v>
      </c>
      <c r="C14" s="292">
        <v>41640</v>
      </c>
      <c r="D14" s="356">
        <v>9405</v>
      </c>
      <c r="E14" s="7">
        <v>41713</v>
      </c>
      <c r="F14" s="10">
        <v>41715</v>
      </c>
      <c r="G14" s="9" t="s">
        <v>668</v>
      </c>
      <c r="H14" s="11"/>
      <c r="I14" s="8">
        <f t="shared" si="0"/>
        <v>9405</v>
      </c>
      <c r="J14" s="216"/>
    </row>
    <row r="15" spans="1:10" s="50" customFormat="1" x14ac:dyDescent="0.25">
      <c r="A15" s="9"/>
      <c r="B15" s="9" t="s">
        <v>721</v>
      </c>
      <c r="C15" s="292">
        <v>41640</v>
      </c>
      <c r="D15" s="356">
        <v>12763</v>
      </c>
      <c r="E15" s="7">
        <v>41713</v>
      </c>
      <c r="F15" s="10">
        <v>41716</v>
      </c>
      <c r="G15" s="9" t="s">
        <v>668</v>
      </c>
      <c r="H15" s="11"/>
      <c r="I15" s="8">
        <f t="shared" si="0"/>
        <v>12763</v>
      </c>
      <c r="J15" s="216"/>
    </row>
    <row r="16" spans="1:10" s="50" customFormat="1" x14ac:dyDescent="0.25">
      <c r="A16" s="5"/>
      <c r="B16" s="5" t="s">
        <v>677</v>
      </c>
      <c r="C16" s="292">
        <v>41671</v>
      </c>
      <c r="D16" s="355">
        <v>11050</v>
      </c>
      <c r="E16" s="7">
        <v>41713</v>
      </c>
      <c r="F16" s="7">
        <v>41712</v>
      </c>
      <c r="G16" s="5" t="s">
        <v>668</v>
      </c>
      <c r="H16" s="8"/>
      <c r="I16" s="8">
        <f t="shared" si="0"/>
        <v>11050</v>
      </c>
      <c r="J16" s="216"/>
    </row>
    <row r="17" spans="1:10" s="50" customFormat="1" x14ac:dyDescent="0.25">
      <c r="A17" s="5"/>
      <c r="B17" s="5" t="s">
        <v>734</v>
      </c>
      <c r="C17" s="292">
        <v>41671</v>
      </c>
      <c r="D17" s="355">
        <v>15020</v>
      </c>
      <c r="E17" s="7">
        <v>41713</v>
      </c>
      <c r="F17" s="7">
        <v>41716</v>
      </c>
      <c r="G17" s="5" t="s">
        <v>668</v>
      </c>
      <c r="H17" s="8"/>
      <c r="I17" s="8">
        <f t="shared" si="0"/>
        <v>15020</v>
      </c>
      <c r="J17" s="216"/>
    </row>
    <row r="18" spans="1:10" s="50" customFormat="1" ht="30" x14ac:dyDescent="0.25">
      <c r="A18" s="5"/>
      <c r="B18" s="5" t="s">
        <v>735</v>
      </c>
      <c r="C18" s="292">
        <v>41671</v>
      </c>
      <c r="D18" s="357">
        <v>5000</v>
      </c>
      <c r="E18" s="7">
        <v>41698</v>
      </c>
      <c r="F18" s="12">
        <v>41702</v>
      </c>
      <c r="G18" s="13" t="s">
        <v>668</v>
      </c>
      <c r="H18" s="14"/>
      <c r="I18" s="8">
        <f t="shared" si="0"/>
        <v>5000</v>
      </c>
      <c r="J18" s="216"/>
    </row>
    <row r="19" spans="1:10" s="50" customFormat="1" x14ac:dyDescent="0.25">
      <c r="A19" s="5"/>
      <c r="B19" s="5" t="s">
        <v>737</v>
      </c>
      <c r="C19" s="292">
        <v>41671</v>
      </c>
      <c r="D19" s="357">
        <v>6000</v>
      </c>
      <c r="E19" s="7">
        <v>41744</v>
      </c>
      <c r="F19" s="12">
        <v>41746</v>
      </c>
      <c r="G19" s="13" t="s">
        <v>668</v>
      </c>
      <c r="H19" s="14"/>
      <c r="I19" s="8">
        <f t="shared" si="0"/>
        <v>6000</v>
      </c>
      <c r="J19" s="216"/>
    </row>
    <row r="20" spans="1:10" s="50" customFormat="1" x14ac:dyDescent="0.25">
      <c r="A20" s="9"/>
      <c r="B20" s="9" t="s">
        <v>721</v>
      </c>
      <c r="C20" s="292">
        <v>41671</v>
      </c>
      <c r="D20" s="358">
        <v>10200</v>
      </c>
      <c r="E20" s="7">
        <v>41744</v>
      </c>
      <c r="F20" s="16">
        <v>41746</v>
      </c>
      <c r="G20" s="17" t="s">
        <v>668</v>
      </c>
      <c r="H20" s="18"/>
      <c r="I20" s="8">
        <f t="shared" si="0"/>
        <v>10200</v>
      </c>
      <c r="J20" s="216"/>
    </row>
    <row r="21" spans="1:10" s="50" customFormat="1" x14ac:dyDescent="0.25">
      <c r="A21" s="9"/>
      <c r="B21" s="9" t="s">
        <v>721</v>
      </c>
      <c r="C21" s="292">
        <v>41671</v>
      </c>
      <c r="D21" s="358">
        <v>12600</v>
      </c>
      <c r="E21" s="7">
        <v>41744</v>
      </c>
      <c r="F21" s="16">
        <v>41746</v>
      </c>
      <c r="G21" s="17" t="s">
        <v>668</v>
      </c>
      <c r="H21" s="18"/>
      <c r="I21" s="8">
        <f t="shared" si="0"/>
        <v>12600</v>
      </c>
      <c r="J21" s="216"/>
    </row>
    <row r="22" spans="1:10" s="50" customFormat="1" x14ac:dyDescent="0.25">
      <c r="A22" s="9"/>
      <c r="B22" s="9" t="s">
        <v>721</v>
      </c>
      <c r="C22" s="292">
        <v>41671</v>
      </c>
      <c r="D22" s="358">
        <v>9350</v>
      </c>
      <c r="E22" s="7">
        <v>41744</v>
      </c>
      <c r="F22" s="16">
        <v>41745</v>
      </c>
      <c r="G22" s="17" t="s">
        <v>668</v>
      </c>
      <c r="H22" s="18"/>
      <c r="I22" s="8">
        <f t="shared" si="0"/>
        <v>9350</v>
      </c>
      <c r="J22" s="216"/>
    </row>
    <row r="23" spans="1:10" s="50" customFormat="1" x14ac:dyDescent="0.25">
      <c r="A23" s="9"/>
      <c r="B23" s="9" t="s">
        <v>721</v>
      </c>
      <c r="C23" s="292">
        <v>41671</v>
      </c>
      <c r="D23" s="358">
        <v>1500</v>
      </c>
      <c r="E23" s="7">
        <v>41744</v>
      </c>
      <c r="F23" s="16">
        <v>41745</v>
      </c>
      <c r="G23" s="17" t="s">
        <v>668</v>
      </c>
      <c r="H23" s="18"/>
      <c r="I23" s="8">
        <f t="shared" si="0"/>
        <v>1500</v>
      </c>
      <c r="J23" s="216"/>
    </row>
    <row r="24" spans="1:10" s="50" customFormat="1" x14ac:dyDescent="0.25">
      <c r="A24" s="9"/>
      <c r="B24" s="9" t="s">
        <v>738</v>
      </c>
      <c r="C24" s="292">
        <v>41671</v>
      </c>
      <c r="D24" s="358">
        <v>6750</v>
      </c>
      <c r="E24" s="7">
        <v>41744</v>
      </c>
      <c r="F24" s="16">
        <v>41744</v>
      </c>
      <c r="G24" s="17" t="s">
        <v>668</v>
      </c>
      <c r="H24" s="18"/>
      <c r="I24" s="8">
        <f t="shared" si="0"/>
        <v>6750</v>
      </c>
      <c r="J24" s="216"/>
    </row>
    <row r="25" spans="1:10" s="50" customFormat="1" x14ac:dyDescent="0.25">
      <c r="A25" s="9"/>
      <c r="B25" s="9" t="s">
        <v>721</v>
      </c>
      <c r="C25" s="292">
        <v>41671</v>
      </c>
      <c r="D25" s="358">
        <v>7425</v>
      </c>
      <c r="E25" s="7">
        <v>41744</v>
      </c>
      <c r="F25" s="16">
        <v>41744</v>
      </c>
      <c r="G25" s="17" t="s">
        <v>668</v>
      </c>
      <c r="H25" s="18"/>
      <c r="I25" s="8">
        <f t="shared" si="0"/>
        <v>7425</v>
      </c>
      <c r="J25" s="216"/>
    </row>
    <row r="26" spans="1:10" s="50" customFormat="1" x14ac:dyDescent="0.25">
      <c r="A26" s="9"/>
      <c r="B26" s="9" t="s">
        <v>721</v>
      </c>
      <c r="C26" s="292">
        <v>41671</v>
      </c>
      <c r="D26" s="358">
        <v>9405</v>
      </c>
      <c r="E26" s="7">
        <v>41744</v>
      </c>
      <c r="F26" s="16">
        <v>41744</v>
      </c>
      <c r="G26" s="17" t="s">
        <v>668</v>
      </c>
      <c r="H26" s="18"/>
      <c r="I26" s="8">
        <f t="shared" si="0"/>
        <v>9405</v>
      </c>
      <c r="J26" s="216"/>
    </row>
    <row r="27" spans="1:10" s="50" customFormat="1" x14ac:dyDescent="0.25">
      <c r="A27" s="9"/>
      <c r="B27" s="9" t="s">
        <v>721</v>
      </c>
      <c r="C27" s="292">
        <v>41671</v>
      </c>
      <c r="D27" s="358">
        <v>4734</v>
      </c>
      <c r="E27" s="7">
        <v>41744</v>
      </c>
      <c r="F27" s="16">
        <v>41744</v>
      </c>
      <c r="G27" s="9" t="s">
        <v>668</v>
      </c>
      <c r="H27" s="18"/>
      <c r="I27" s="8">
        <f t="shared" si="0"/>
        <v>4734</v>
      </c>
      <c r="J27" s="216"/>
    </row>
    <row r="28" spans="1:10" s="50" customFormat="1" x14ac:dyDescent="0.25">
      <c r="A28" s="5"/>
      <c r="B28" s="5" t="s">
        <v>677</v>
      </c>
      <c r="C28" s="292">
        <v>41699</v>
      </c>
      <c r="D28" s="355">
        <v>9100</v>
      </c>
      <c r="E28" s="7">
        <v>41744</v>
      </c>
      <c r="F28" s="7">
        <v>41743</v>
      </c>
      <c r="G28" s="5" t="s">
        <v>668</v>
      </c>
      <c r="H28" s="8"/>
      <c r="I28" s="8">
        <f t="shared" si="0"/>
        <v>9100</v>
      </c>
      <c r="J28" s="216"/>
    </row>
    <row r="29" spans="1:10" s="50" customFormat="1" x14ac:dyDescent="0.25">
      <c r="A29" s="5"/>
      <c r="B29" s="5" t="s">
        <v>734</v>
      </c>
      <c r="C29" s="292">
        <v>41699</v>
      </c>
      <c r="D29" s="355">
        <v>16144</v>
      </c>
      <c r="E29" s="7">
        <v>41744</v>
      </c>
      <c r="F29" s="7">
        <v>41743</v>
      </c>
      <c r="G29" s="5" t="s">
        <v>668</v>
      </c>
      <c r="H29" s="8"/>
      <c r="I29" s="8">
        <f t="shared" si="0"/>
        <v>16144</v>
      </c>
      <c r="J29" s="216"/>
    </row>
    <row r="30" spans="1:10" s="50" customFormat="1" x14ac:dyDescent="0.25">
      <c r="A30" s="5"/>
      <c r="B30" s="5" t="s">
        <v>739</v>
      </c>
      <c r="C30" s="292">
        <v>41699</v>
      </c>
      <c r="D30" s="355">
        <v>13940</v>
      </c>
      <c r="E30" s="7">
        <v>41744</v>
      </c>
      <c r="F30" s="7">
        <v>41743</v>
      </c>
      <c r="G30" s="5" t="s">
        <v>668</v>
      </c>
      <c r="H30" s="8"/>
      <c r="I30" s="8">
        <f t="shared" si="0"/>
        <v>13940</v>
      </c>
      <c r="J30" s="216"/>
    </row>
    <row r="31" spans="1:10" s="50" customFormat="1" ht="30" x14ac:dyDescent="0.25">
      <c r="A31" s="5"/>
      <c r="B31" s="5" t="s">
        <v>735</v>
      </c>
      <c r="C31" s="292">
        <v>41699</v>
      </c>
      <c r="D31" s="357">
        <v>6600</v>
      </c>
      <c r="E31" s="7">
        <v>41729</v>
      </c>
      <c r="F31" s="12">
        <v>41743</v>
      </c>
      <c r="G31" s="5" t="s">
        <v>668</v>
      </c>
      <c r="H31" s="8"/>
      <c r="I31" s="8">
        <f t="shared" si="0"/>
        <v>6600</v>
      </c>
      <c r="J31" s="216"/>
    </row>
    <row r="32" spans="1:10" s="50" customFormat="1" x14ac:dyDescent="0.25">
      <c r="A32" s="5"/>
      <c r="B32" s="5" t="s">
        <v>737</v>
      </c>
      <c r="C32" s="292">
        <v>41699</v>
      </c>
      <c r="D32" s="357">
        <v>12600</v>
      </c>
      <c r="E32" s="7">
        <v>41774</v>
      </c>
      <c r="F32" s="12">
        <v>41773</v>
      </c>
      <c r="G32" s="13" t="s">
        <v>668</v>
      </c>
      <c r="H32" s="14"/>
      <c r="I32" s="8">
        <f t="shared" si="0"/>
        <v>12600</v>
      </c>
      <c r="J32" s="216"/>
    </row>
    <row r="33" spans="1:10" s="50" customFormat="1" x14ac:dyDescent="0.25">
      <c r="A33" s="9"/>
      <c r="B33" s="9" t="s">
        <v>721</v>
      </c>
      <c r="C33" s="292">
        <v>41699</v>
      </c>
      <c r="D33" s="358">
        <v>8400</v>
      </c>
      <c r="E33" s="7">
        <v>41774</v>
      </c>
      <c r="F33" s="16">
        <v>41773</v>
      </c>
      <c r="G33" s="17" t="s">
        <v>668</v>
      </c>
      <c r="H33" s="18"/>
      <c r="I33" s="8">
        <f t="shared" si="0"/>
        <v>8400</v>
      </c>
      <c r="J33" s="216"/>
    </row>
    <row r="34" spans="1:10" s="50" customFormat="1" x14ac:dyDescent="0.25">
      <c r="A34" s="9"/>
      <c r="B34" s="9" t="s">
        <v>721</v>
      </c>
      <c r="C34" s="292">
        <v>41699</v>
      </c>
      <c r="D34" s="358">
        <v>7800</v>
      </c>
      <c r="E34" s="7">
        <v>41774</v>
      </c>
      <c r="F34" s="16">
        <v>41773</v>
      </c>
      <c r="G34" s="17" t="s">
        <v>668</v>
      </c>
      <c r="H34" s="18"/>
      <c r="I34" s="8">
        <f t="shared" si="0"/>
        <v>7800</v>
      </c>
      <c r="J34" s="216"/>
    </row>
    <row r="35" spans="1:10" s="50" customFormat="1" x14ac:dyDescent="0.25">
      <c r="A35" s="9"/>
      <c r="B35" s="9" t="s">
        <v>721</v>
      </c>
      <c r="C35" s="292">
        <v>41699</v>
      </c>
      <c r="D35" s="358">
        <v>0</v>
      </c>
      <c r="E35" s="7">
        <v>41774</v>
      </c>
      <c r="F35" s="16"/>
      <c r="G35" s="17"/>
      <c r="H35" s="18"/>
      <c r="I35" s="8">
        <f t="shared" si="0"/>
        <v>0</v>
      </c>
      <c r="J35" s="573"/>
    </row>
    <row r="36" spans="1:10" s="50" customFormat="1" x14ac:dyDescent="0.25">
      <c r="A36" s="9"/>
      <c r="B36" s="9" t="s">
        <v>721</v>
      </c>
      <c r="C36" s="292">
        <v>41699</v>
      </c>
      <c r="D36" s="358">
        <v>16500</v>
      </c>
      <c r="E36" s="7">
        <v>41774</v>
      </c>
      <c r="F36" s="16">
        <v>41773</v>
      </c>
      <c r="G36" s="17" t="s">
        <v>668</v>
      </c>
      <c r="H36" s="18"/>
      <c r="I36" s="8">
        <f t="shared" ref="I36:I67" si="1">D36-H36</f>
        <v>16500</v>
      </c>
      <c r="J36" s="216"/>
    </row>
    <row r="37" spans="1:10" s="50" customFormat="1" x14ac:dyDescent="0.25">
      <c r="A37" s="9"/>
      <c r="B37" s="9" t="s">
        <v>738</v>
      </c>
      <c r="C37" s="292">
        <v>41699</v>
      </c>
      <c r="D37" s="358">
        <v>5670</v>
      </c>
      <c r="E37" s="7">
        <v>41774</v>
      </c>
      <c r="F37" s="16">
        <v>41773</v>
      </c>
      <c r="G37" s="17" t="s">
        <v>668</v>
      </c>
      <c r="H37" s="18"/>
      <c r="I37" s="8">
        <f t="shared" si="1"/>
        <v>5670</v>
      </c>
      <c r="J37" s="216"/>
    </row>
    <row r="38" spans="1:10" s="50" customFormat="1" x14ac:dyDescent="0.25">
      <c r="A38" s="9"/>
      <c r="B38" s="9" t="s">
        <v>721</v>
      </c>
      <c r="C38" s="292">
        <v>41699</v>
      </c>
      <c r="D38" s="358">
        <v>11275</v>
      </c>
      <c r="E38" s="7">
        <v>41774</v>
      </c>
      <c r="F38" s="16">
        <v>41773</v>
      </c>
      <c r="G38" s="17" t="s">
        <v>668</v>
      </c>
      <c r="H38" s="18"/>
      <c r="I38" s="8">
        <f t="shared" si="1"/>
        <v>11275</v>
      </c>
      <c r="J38" s="216"/>
    </row>
    <row r="39" spans="1:10" s="50" customFormat="1" x14ac:dyDescent="0.25">
      <c r="A39" s="9"/>
      <c r="B39" s="9" t="s">
        <v>721</v>
      </c>
      <c r="C39" s="292">
        <v>41699</v>
      </c>
      <c r="D39" s="358">
        <v>11685</v>
      </c>
      <c r="E39" s="7">
        <v>41774</v>
      </c>
      <c r="F39" s="16">
        <v>41772</v>
      </c>
      <c r="G39" s="17" t="s">
        <v>668</v>
      </c>
      <c r="H39" s="18"/>
      <c r="I39" s="8">
        <f t="shared" si="1"/>
        <v>11685</v>
      </c>
      <c r="J39" s="216"/>
    </row>
    <row r="40" spans="1:10" s="50" customFormat="1" x14ac:dyDescent="0.25">
      <c r="A40" s="9"/>
      <c r="B40" s="9" t="s">
        <v>721</v>
      </c>
      <c r="C40" s="292">
        <v>41699</v>
      </c>
      <c r="D40" s="358">
        <v>14341</v>
      </c>
      <c r="E40" s="7">
        <v>41774</v>
      </c>
      <c r="F40" s="16">
        <v>41773</v>
      </c>
      <c r="G40" s="17" t="s">
        <v>668</v>
      </c>
      <c r="H40" s="18"/>
      <c r="I40" s="8">
        <f t="shared" si="1"/>
        <v>14341</v>
      </c>
      <c r="J40" s="216"/>
    </row>
    <row r="41" spans="1:10" s="50" customFormat="1" x14ac:dyDescent="0.25">
      <c r="A41" s="9"/>
      <c r="B41" s="9" t="s">
        <v>740</v>
      </c>
      <c r="C41" s="292">
        <v>41699</v>
      </c>
      <c r="D41" s="358">
        <v>5720</v>
      </c>
      <c r="E41" s="7">
        <v>41774</v>
      </c>
      <c r="F41" s="16">
        <v>41773</v>
      </c>
      <c r="G41" s="17" t="s">
        <v>668</v>
      </c>
      <c r="H41" s="18"/>
      <c r="I41" s="8">
        <f t="shared" si="1"/>
        <v>5720</v>
      </c>
      <c r="J41" s="574"/>
    </row>
    <row r="42" spans="1:10" s="50" customFormat="1" x14ac:dyDescent="0.25">
      <c r="A42" s="9"/>
      <c r="B42" s="9" t="s">
        <v>740</v>
      </c>
      <c r="C42" s="292">
        <v>41699</v>
      </c>
      <c r="D42" s="358">
        <v>7040</v>
      </c>
      <c r="E42" s="7">
        <v>41774</v>
      </c>
      <c r="F42" s="16">
        <v>41773</v>
      </c>
      <c r="G42" s="17" t="s">
        <v>668</v>
      </c>
      <c r="H42" s="18"/>
      <c r="I42" s="8">
        <f t="shared" si="1"/>
        <v>7040</v>
      </c>
      <c r="J42" s="574"/>
    </row>
    <row r="43" spans="1:10" s="50" customFormat="1" x14ac:dyDescent="0.25">
      <c r="A43" s="5"/>
      <c r="B43" s="5" t="s">
        <v>677</v>
      </c>
      <c r="C43" s="292">
        <v>41730</v>
      </c>
      <c r="D43" s="355">
        <v>14300</v>
      </c>
      <c r="E43" s="7">
        <v>41774</v>
      </c>
      <c r="F43" s="7">
        <v>41767</v>
      </c>
      <c r="G43" s="5" t="s">
        <v>668</v>
      </c>
      <c r="H43" s="8"/>
      <c r="I43" s="8">
        <f t="shared" si="1"/>
        <v>14300</v>
      </c>
      <c r="J43" s="216"/>
    </row>
    <row r="44" spans="1:10" s="50" customFormat="1" x14ac:dyDescent="0.25">
      <c r="A44" s="5"/>
      <c r="B44" s="5" t="s">
        <v>734</v>
      </c>
      <c r="C44" s="292">
        <v>41730</v>
      </c>
      <c r="D44" s="355">
        <v>10805</v>
      </c>
      <c r="E44" s="7">
        <v>41774</v>
      </c>
      <c r="F44" s="7">
        <v>41773</v>
      </c>
      <c r="G44" s="5" t="s">
        <v>668</v>
      </c>
      <c r="H44" s="8"/>
      <c r="I44" s="8">
        <f t="shared" si="1"/>
        <v>10805</v>
      </c>
      <c r="J44" s="216"/>
    </row>
    <row r="45" spans="1:10" s="50" customFormat="1" x14ac:dyDescent="0.25">
      <c r="A45" s="5"/>
      <c r="B45" s="5" t="s">
        <v>741</v>
      </c>
      <c r="C45" s="292">
        <v>41730</v>
      </c>
      <c r="D45" s="355">
        <v>5000</v>
      </c>
      <c r="E45" s="7">
        <v>41774</v>
      </c>
      <c r="F45" s="7">
        <v>41765</v>
      </c>
      <c r="G45" s="5" t="s">
        <v>668</v>
      </c>
      <c r="H45" s="8"/>
      <c r="I45" s="8">
        <f t="shared" si="1"/>
        <v>5000</v>
      </c>
      <c r="J45" s="216"/>
    </row>
    <row r="46" spans="1:10" s="50" customFormat="1" x14ac:dyDescent="0.25">
      <c r="A46" s="5"/>
      <c r="B46" s="5" t="s">
        <v>739</v>
      </c>
      <c r="C46" s="292">
        <v>41730</v>
      </c>
      <c r="D46" s="355">
        <v>6570</v>
      </c>
      <c r="E46" s="7">
        <v>41774</v>
      </c>
      <c r="F46" s="7">
        <v>41773</v>
      </c>
      <c r="G46" s="5" t="s">
        <v>668</v>
      </c>
      <c r="H46" s="8"/>
      <c r="I46" s="8">
        <f t="shared" si="1"/>
        <v>6570</v>
      </c>
      <c r="J46" s="216"/>
    </row>
    <row r="47" spans="1:10" s="50" customFormat="1" ht="30" x14ac:dyDescent="0.25">
      <c r="A47" s="5"/>
      <c r="B47" s="5" t="s">
        <v>735</v>
      </c>
      <c r="C47" s="292">
        <v>41730</v>
      </c>
      <c r="D47" s="357">
        <v>10440</v>
      </c>
      <c r="E47" s="7">
        <v>41759</v>
      </c>
      <c r="F47" s="12">
        <v>41778</v>
      </c>
      <c r="G47" s="13" t="s">
        <v>668</v>
      </c>
      <c r="H47" s="14"/>
      <c r="I47" s="8">
        <f t="shared" si="1"/>
        <v>10440</v>
      </c>
      <c r="J47" s="216"/>
    </row>
    <row r="48" spans="1:10" s="50" customFormat="1" x14ac:dyDescent="0.25">
      <c r="A48" s="41"/>
      <c r="B48" s="41" t="s">
        <v>737</v>
      </c>
      <c r="C48" s="293">
        <v>41730</v>
      </c>
      <c r="D48" s="359">
        <v>9000</v>
      </c>
      <c r="E48" s="32">
        <v>41805</v>
      </c>
      <c r="F48" s="32">
        <v>41807</v>
      </c>
      <c r="G48" s="29" t="s">
        <v>668</v>
      </c>
      <c r="H48" s="40"/>
      <c r="I48" s="40">
        <f t="shared" si="1"/>
        <v>9000</v>
      </c>
      <c r="J48" s="216"/>
    </row>
    <row r="49" spans="1:12" s="50" customFormat="1" x14ac:dyDescent="0.25">
      <c r="A49" s="36"/>
      <c r="B49" s="36" t="s">
        <v>721</v>
      </c>
      <c r="C49" s="293">
        <v>41730</v>
      </c>
      <c r="D49" s="109">
        <v>13200</v>
      </c>
      <c r="E49" s="32">
        <v>41805</v>
      </c>
      <c r="F49" s="38">
        <v>41807</v>
      </c>
      <c r="G49" s="39" t="s">
        <v>668</v>
      </c>
      <c r="H49" s="34"/>
      <c r="I49" s="40">
        <f t="shared" si="1"/>
        <v>13200</v>
      </c>
      <c r="J49" s="216"/>
    </row>
    <row r="50" spans="1:12" s="50" customFormat="1" x14ac:dyDescent="0.25">
      <c r="A50" s="36"/>
      <c r="B50" s="36" t="s">
        <v>721</v>
      </c>
      <c r="C50" s="293">
        <v>41730</v>
      </c>
      <c r="D50" s="109">
        <v>10800</v>
      </c>
      <c r="E50" s="32">
        <v>41805</v>
      </c>
      <c r="F50" s="38">
        <v>41807</v>
      </c>
      <c r="G50" s="39" t="s">
        <v>668</v>
      </c>
      <c r="H50" s="34"/>
      <c r="I50" s="40">
        <f t="shared" si="1"/>
        <v>10800</v>
      </c>
      <c r="J50" s="216"/>
    </row>
    <row r="51" spans="1:12" s="50" customFormat="1" x14ac:dyDescent="0.25">
      <c r="A51" s="36"/>
      <c r="B51" s="36" t="s">
        <v>721</v>
      </c>
      <c r="C51" s="293">
        <v>41730</v>
      </c>
      <c r="D51" s="109">
        <v>14900</v>
      </c>
      <c r="E51" s="32">
        <v>41805</v>
      </c>
      <c r="F51" s="38">
        <v>41807</v>
      </c>
      <c r="G51" s="39" t="s">
        <v>668</v>
      </c>
      <c r="H51" s="34"/>
      <c r="I51" s="40">
        <f t="shared" si="1"/>
        <v>14900</v>
      </c>
      <c r="J51" s="216"/>
    </row>
    <row r="52" spans="1:12" s="50" customFormat="1" x14ac:dyDescent="0.25">
      <c r="A52" s="36"/>
      <c r="B52" s="36" t="s">
        <v>721</v>
      </c>
      <c r="C52" s="293">
        <v>41730</v>
      </c>
      <c r="D52" s="109">
        <v>4500</v>
      </c>
      <c r="E52" s="32">
        <v>41805</v>
      </c>
      <c r="F52" s="38">
        <v>41807</v>
      </c>
      <c r="G52" s="39" t="s">
        <v>668</v>
      </c>
      <c r="H52" s="34"/>
      <c r="I52" s="40">
        <f t="shared" si="1"/>
        <v>4500</v>
      </c>
      <c r="J52" s="216"/>
      <c r="L52" s="213"/>
    </row>
    <row r="53" spans="1:12" s="50" customFormat="1" x14ac:dyDescent="0.25">
      <c r="A53" s="36"/>
      <c r="B53" s="36" t="s">
        <v>738</v>
      </c>
      <c r="C53" s="293">
        <v>41730</v>
      </c>
      <c r="D53" s="109">
        <v>13230</v>
      </c>
      <c r="E53" s="32">
        <v>41805</v>
      </c>
      <c r="F53" s="38">
        <v>41807</v>
      </c>
      <c r="G53" s="39" t="s">
        <v>668</v>
      </c>
      <c r="H53" s="34"/>
      <c r="I53" s="40">
        <f t="shared" si="1"/>
        <v>13230</v>
      </c>
      <c r="J53" s="216"/>
    </row>
    <row r="54" spans="1:12" s="50" customFormat="1" x14ac:dyDescent="0.25">
      <c r="A54" s="36"/>
      <c r="B54" s="36" t="s">
        <v>721</v>
      </c>
      <c r="C54" s="293">
        <v>41730</v>
      </c>
      <c r="D54" s="109">
        <v>5775</v>
      </c>
      <c r="E54" s="32">
        <v>41805</v>
      </c>
      <c r="F54" s="38">
        <v>41807</v>
      </c>
      <c r="G54" s="39" t="s">
        <v>668</v>
      </c>
      <c r="H54" s="34"/>
      <c r="I54" s="40">
        <f t="shared" si="1"/>
        <v>5775</v>
      </c>
      <c r="J54" s="216"/>
    </row>
    <row r="55" spans="1:12" s="50" customFormat="1" x14ac:dyDescent="0.25">
      <c r="A55" s="36"/>
      <c r="B55" s="36" t="s">
        <v>721</v>
      </c>
      <c r="C55" s="293">
        <v>41730</v>
      </c>
      <c r="D55" s="109">
        <v>8265</v>
      </c>
      <c r="E55" s="32">
        <v>41805</v>
      </c>
      <c r="F55" s="38">
        <v>41806</v>
      </c>
      <c r="G55" s="39" t="s">
        <v>668</v>
      </c>
      <c r="H55" s="34"/>
      <c r="I55" s="40">
        <f t="shared" si="1"/>
        <v>8265</v>
      </c>
      <c r="J55" s="216"/>
    </row>
    <row r="56" spans="1:12" s="50" customFormat="1" x14ac:dyDescent="0.25">
      <c r="A56" s="36"/>
      <c r="B56" s="36" t="s">
        <v>721</v>
      </c>
      <c r="C56" s="293">
        <v>41730</v>
      </c>
      <c r="D56" s="109">
        <v>4734</v>
      </c>
      <c r="E56" s="35">
        <v>41805</v>
      </c>
      <c r="F56" s="38">
        <v>41807</v>
      </c>
      <c r="G56" s="39" t="s">
        <v>668</v>
      </c>
      <c r="H56" s="34"/>
      <c r="I56" s="40">
        <f t="shared" si="1"/>
        <v>4734</v>
      </c>
      <c r="J56" s="216"/>
    </row>
    <row r="57" spans="1:12" s="50" customFormat="1" x14ac:dyDescent="0.25">
      <c r="A57" s="39"/>
      <c r="B57" s="36" t="s">
        <v>737</v>
      </c>
      <c r="C57" s="293">
        <v>41730</v>
      </c>
      <c r="D57" s="109">
        <v>10800</v>
      </c>
      <c r="E57" s="32">
        <v>41805</v>
      </c>
      <c r="F57" s="38">
        <v>41807</v>
      </c>
      <c r="G57" s="39" t="s">
        <v>668</v>
      </c>
      <c r="H57" s="34"/>
      <c r="I57" s="40">
        <f t="shared" si="1"/>
        <v>10800</v>
      </c>
      <c r="J57" s="216"/>
    </row>
    <row r="58" spans="1:12" s="50" customFormat="1" x14ac:dyDescent="0.25">
      <c r="A58" s="33"/>
      <c r="B58" s="36" t="s">
        <v>741</v>
      </c>
      <c r="C58" s="294">
        <v>41760</v>
      </c>
      <c r="D58" s="109">
        <v>14375</v>
      </c>
      <c r="E58" s="35">
        <v>41805</v>
      </c>
      <c r="F58" s="489"/>
      <c r="G58" s="123"/>
      <c r="H58" s="214">
        <v>5000</v>
      </c>
      <c r="I58" s="40">
        <f t="shared" si="1"/>
        <v>9375</v>
      </c>
      <c r="J58" s="216"/>
    </row>
    <row r="59" spans="1:12" s="50" customFormat="1" x14ac:dyDescent="0.25">
      <c r="A59" s="39"/>
      <c r="B59" s="36" t="s">
        <v>740</v>
      </c>
      <c r="C59" s="293">
        <v>41730</v>
      </c>
      <c r="D59" s="109">
        <v>7800</v>
      </c>
      <c r="E59" s="35">
        <v>41805</v>
      </c>
      <c r="F59" s="38"/>
      <c r="G59" s="39"/>
      <c r="H59" s="34">
        <v>5720</v>
      </c>
      <c r="I59" s="40">
        <f t="shared" si="1"/>
        <v>2080</v>
      </c>
      <c r="J59" s="573"/>
    </row>
    <row r="60" spans="1:12" s="50" customFormat="1" x14ac:dyDescent="0.25">
      <c r="A60" s="36"/>
      <c r="B60" s="36" t="s">
        <v>740</v>
      </c>
      <c r="C60" s="293">
        <v>41730</v>
      </c>
      <c r="D60" s="109">
        <v>9600</v>
      </c>
      <c r="E60" s="35">
        <v>41805</v>
      </c>
      <c r="F60" s="38"/>
      <c r="G60" s="36"/>
      <c r="H60" s="34">
        <v>7040</v>
      </c>
      <c r="I60" s="40">
        <f t="shared" si="1"/>
        <v>2560</v>
      </c>
      <c r="J60" s="575"/>
    </row>
    <row r="61" spans="1:12" s="50" customFormat="1" x14ac:dyDescent="0.25">
      <c r="A61" s="9"/>
      <c r="B61" s="9" t="s">
        <v>677</v>
      </c>
      <c r="C61" s="292">
        <v>41760</v>
      </c>
      <c r="D61" s="358">
        <v>5850</v>
      </c>
      <c r="E61" s="7">
        <v>41774</v>
      </c>
      <c r="F61" s="16">
        <v>41800</v>
      </c>
      <c r="G61" s="9" t="s">
        <v>668</v>
      </c>
      <c r="H61" s="18"/>
      <c r="I61" s="18">
        <f t="shared" si="1"/>
        <v>5850</v>
      </c>
      <c r="J61" s="225"/>
      <c r="K61" s="51"/>
    </row>
    <row r="62" spans="1:12" s="50" customFormat="1" x14ac:dyDescent="0.25">
      <c r="A62" s="5"/>
      <c r="B62" s="5" t="s">
        <v>734</v>
      </c>
      <c r="C62" s="292">
        <v>41760</v>
      </c>
      <c r="D62" s="358">
        <v>16823</v>
      </c>
      <c r="E62" s="7">
        <v>41805</v>
      </c>
      <c r="F62" s="16">
        <v>41800</v>
      </c>
      <c r="G62" s="9" t="s">
        <v>668</v>
      </c>
      <c r="H62" s="18"/>
      <c r="I62" s="18">
        <f t="shared" si="1"/>
        <v>16823</v>
      </c>
      <c r="J62" s="225"/>
      <c r="K62" s="51"/>
    </row>
    <row r="63" spans="1:12" s="50" customFormat="1" x14ac:dyDescent="0.25">
      <c r="A63" s="5"/>
      <c r="B63" s="5" t="s">
        <v>739</v>
      </c>
      <c r="C63" s="292">
        <v>41760</v>
      </c>
      <c r="D63" s="358">
        <v>13610</v>
      </c>
      <c r="E63" s="7">
        <v>41744</v>
      </c>
      <c r="F63" s="16">
        <v>41800</v>
      </c>
      <c r="G63" s="9" t="s">
        <v>668</v>
      </c>
      <c r="H63" s="18"/>
      <c r="I63" s="18">
        <f t="shared" si="1"/>
        <v>13610</v>
      </c>
      <c r="J63" s="225"/>
      <c r="K63" s="51"/>
    </row>
    <row r="64" spans="1:12" s="50" customFormat="1" ht="30" x14ac:dyDescent="0.25">
      <c r="A64" s="5"/>
      <c r="B64" s="5" t="s">
        <v>735</v>
      </c>
      <c r="C64" s="292">
        <v>41760</v>
      </c>
      <c r="D64" s="358">
        <v>7560</v>
      </c>
      <c r="E64" s="7">
        <v>41790</v>
      </c>
      <c r="F64" s="16">
        <v>41800</v>
      </c>
      <c r="G64" s="9" t="s">
        <v>668</v>
      </c>
      <c r="H64" s="18"/>
      <c r="I64" s="18">
        <f t="shared" si="1"/>
        <v>7560</v>
      </c>
      <c r="J64" s="225"/>
      <c r="K64" s="51"/>
    </row>
    <row r="65" spans="1:11" s="50" customFormat="1" x14ac:dyDescent="0.25">
      <c r="A65" s="41"/>
      <c r="B65" s="41" t="s">
        <v>737</v>
      </c>
      <c r="C65" s="293">
        <v>41760</v>
      </c>
      <c r="D65" s="109">
        <v>9600</v>
      </c>
      <c r="E65" s="32">
        <v>41835</v>
      </c>
      <c r="F65" s="38">
        <v>41835</v>
      </c>
      <c r="G65" s="39" t="s">
        <v>668</v>
      </c>
      <c r="H65" s="34"/>
      <c r="I65" s="34">
        <f t="shared" si="1"/>
        <v>9600</v>
      </c>
      <c r="J65" s="216"/>
      <c r="K65" s="51"/>
    </row>
    <row r="66" spans="1:11" s="50" customFormat="1" x14ac:dyDescent="0.25">
      <c r="A66" s="33"/>
      <c r="B66" s="36" t="s">
        <v>721</v>
      </c>
      <c r="C66" s="293">
        <v>41760</v>
      </c>
      <c r="D66" s="109">
        <v>5400</v>
      </c>
      <c r="E66" s="32">
        <v>41835</v>
      </c>
      <c r="F66" s="38">
        <v>41835</v>
      </c>
      <c r="G66" s="39" t="s">
        <v>668</v>
      </c>
      <c r="H66" s="34"/>
      <c r="I66" s="34">
        <f t="shared" si="1"/>
        <v>5400</v>
      </c>
      <c r="J66" s="216"/>
      <c r="K66" s="51"/>
    </row>
    <row r="67" spans="1:11" s="50" customFormat="1" x14ac:dyDescent="0.25">
      <c r="A67" s="33"/>
      <c r="B67" s="33" t="s">
        <v>721</v>
      </c>
      <c r="C67" s="293">
        <v>41760</v>
      </c>
      <c r="D67" s="109">
        <v>5310</v>
      </c>
      <c r="E67" s="32">
        <v>41835</v>
      </c>
      <c r="F67" s="38">
        <v>41835</v>
      </c>
      <c r="G67" s="39" t="s">
        <v>668</v>
      </c>
      <c r="H67" s="34"/>
      <c r="I67" s="34">
        <f t="shared" si="1"/>
        <v>5310</v>
      </c>
      <c r="J67" s="216"/>
    </row>
    <row r="68" spans="1:11" s="50" customFormat="1" x14ac:dyDescent="0.25">
      <c r="A68" s="33"/>
      <c r="B68" s="36" t="s">
        <v>721</v>
      </c>
      <c r="C68" s="293">
        <v>41760</v>
      </c>
      <c r="D68" s="109">
        <v>13500</v>
      </c>
      <c r="E68" s="32">
        <v>41835</v>
      </c>
      <c r="F68" s="38">
        <v>41835</v>
      </c>
      <c r="G68" s="39" t="s">
        <v>668</v>
      </c>
      <c r="H68" s="34"/>
      <c r="I68" s="34">
        <f t="shared" ref="I68:I99" si="2">D68-H68</f>
        <v>13500</v>
      </c>
      <c r="J68" s="216"/>
    </row>
    <row r="69" spans="1:11" s="50" customFormat="1" x14ac:dyDescent="0.25">
      <c r="A69" s="33"/>
      <c r="B69" s="33" t="s">
        <v>738</v>
      </c>
      <c r="C69" s="293">
        <v>41760</v>
      </c>
      <c r="D69" s="109">
        <v>2970</v>
      </c>
      <c r="E69" s="32">
        <v>41835</v>
      </c>
      <c r="F69" s="38">
        <v>41835</v>
      </c>
      <c r="G69" s="39" t="s">
        <v>668</v>
      </c>
      <c r="H69" s="214"/>
      <c r="I69" s="34">
        <f t="shared" si="2"/>
        <v>2970</v>
      </c>
      <c r="J69" s="216"/>
    </row>
    <row r="70" spans="1:11" s="50" customFormat="1" x14ac:dyDescent="0.25">
      <c r="A70" s="33"/>
      <c r="B70" s="33" t="s">
        <v>721</v>
      </c>
      <c r="C70" s="293">
        <v>41760</v>
      </c>
      <c r="D70" s="109">
        <v>13475</v>
      </c>
      <c r="E70" s="32">
        <v>41835</v>
      </c>
      <c r="F70" s="38">
        <v>41835</v>
      </c>
      <c r="G70" s="39" t="s">
        <v>668</v>
      </c>
      <c r="H70" s="214"/>
      <c r="I70" s="34">
        <f t="shared" si="2"/>
        <v>13475</v>
      </c>
      <c r="J70" s="216"/>
    </row>
    <row r="71" spans="1:11" s="50" customFormat="1" x14ac:dyDescent="0.25">
      <c r="A71" s="33"/>
      <c r="B71" s="33" t="s">
        <v>721</v>
      </c>
      <c r="C71" s="294">
        <v>41760</v>
      </c>
      <c r="D71" s="109">
        <v>8835</v>
      </c>
      <c r="E71" s="32">
        <v>41835</v>
      </c>
      <c r="F71" s="38">
        <v>41835</v>
      </c>
      <c r="G71" s="39" t="s">
        <v>668</v>
      </c>
      <c r="H71" s="214"/>
      <c r="I71" s="34">
        <f t="shared" si="2"/>
        <v>8835</v>
      </c>
      <c r="J71" s="216"/>
    </row>
    <row r="72" spans="1:11" s="50" customFormat="1" x14ac:dyDescent="0.25">
      <c r="A72" s="33"/>
      <c r="B72" s="36" t="s">
        <v>721</v>
      </c>
      <c r="C72" s="294">
        <v>41760</v>
      </c>
      <c r="D72" s="109">
        <v>9607</v>
      </c>
      <c r="E72" s="35">
        <v>41835</v>
      </c>
      <c r="F72" s="38">
        <v>41835</v>
      </c>
      <c r="G72" s="39" t="s">
        <v>668</v>
      </c>
      <c r="H72" s="214"/>
      <c r="I72" s="34">
        <f t="shared" si="2"/>
        <v>9607</v>
      </c>
      <c r="J72" s="216"/>
    </row>
    <row r="73" spans="1:11" s="50" customFormat="1" x14ac:dyDescent="0.25">
      <c r="A73" s="33"/>
      <c r="B73" s="36" t="s">
        <v>721</v>
      </c>
      <c r="C73" s="294">
        <v>41760</v>
      </c>
      <c r="D73" s="109">
        <v>13475</v>
      </c>
      <c r="E73" s="35">
        <v>41835</v>
      </c>
      <c r="F73" s="38">
        <v>41835</v>
      </c>
      <c r="G73" s="39" t="s">
        <v>668</v>
      </c>
      <c r="H73" s="214">
        <v>3000</v>
      </c>
      <c r="I73" s="34">
        <f t="shared" si="2"/>
        <v>10475</v>
      </c>
      <c r="J73" s="216"/>
    </row>
    <row r="74" spans="1:11" s="50" customFormat="1" x14ac:dyDescent="0.25">
      <c r="A74" s="33"/>
      <c r="B74" s="36" t="s">
        <v>737</v>
      </c>
      <c r="C74" s="294">
        <v>41760</v>
      </c>
      <c r="D74" s="109">
        <v>10800</v>
      </c>
      <c r="E74" s="104">
        <v>41835</v>
      </c>
      <c r="F74" s="38">
        <v>41835</v>
      </c>
      <c r="G74" s="39" t="s">
        <v>668</v>
      </c>
      <c r="H74" s="214"/>
      <c r="I74" s="34">
        <f t="shared" si="2"/>
        <v>10800</v>
      </c>
      <c r="J74" s="216"/>
    </row>
    <row r="75" spans="1:11" s="50" customFormat="1" x14ac:dyDescent="0.25">
      <c r="A75" s="33"/>
      <c r="B75" s="36" t="s">
        <v>740</v>
      </c>
      <c r="C75" s="294">
        <v>41760</v>
      </c>
      <c r="D75" s="109">
        <v>6400</v>
      </c>
      <c r="E75" s="104">
        <v>41835</v>
      </c>
      <c r="F75" s="38">
        <v>41835</v>
      </c>
      <c r="G75" s="39" t="s">
        <v>668</v>
      </c>
      <c r="H75" s="214">
        <v>3000</v>
      </c>
      <c r="I75" s="34">
        <f t="shared" si="2"/>
        <v>3400</v>
      </c>
      <c r="J75" s="573"/>
    </row>
    <row r="76" spans="1:11" s="50" customFormat="1" x14ac:dyDescent="0.25">
      <c r="A76" s="33"/>
      <c r="B76" s="36" t="s">
        <v>740</v>
      </c>
      <c r="C76" s="294">
        <v>41760</v>
      </c>
      <c r="D76" s="109">
        <v>5200</v>
      </c>
      <c r="E76" s="104">
        <v>41835</v>
      </c>
      <c r="F76" s="38">
        <v>41835</v>
      </c>
      <c r="G76" s="39" t="s">
        <v>668</v>
      </c>
      <c r="H76" s="214">
        <v>3000</v>
      </c>
      <c r="I76" s="34">
        <f t="shared" si="2"/>
        <v>2200</v>
      </c>
      <c r="J76" s="573"/>
    </row>
    <row r="77" spans="1:11" s="50" customFormat="1" x14ac:dyDescent="0.25">
      <c r="A77" s="33"/>
      <c r="B77" s="36" t="s">
        <v>740</v>
      </c>
      <c r="C77" s="294">
        <v>41760</v>
      </c>
      <c r="D77" s="109">
        <v>4160</v>
      </c>
      <c r="E77" s="104">
        <v>41835</v>
      </c>
      <c r="F77" s="38">
        <v>41842</v>
      </c>
      <c r="G77" s="39" t="s">
        <v>668</v>
      </c>
      <c r="H77" s="214"/>
      <c r="I77" s="34">
        <f t="shared" si="2"/>
        <v>4160</v>
      </c>
      <c r="J77" s="573"/>
    </row>
    <row r="78" spans="1:11" s="53" customFormat="1" x14ac:dyDescent="0.25">
      <c r="A78" s="33"/>
      <c r="B78" s="36" t="s">
        <v>740</v>
      </c>
      <c r="C78" s="294">
        <v>41760</v>
      </c>
      <c r="D78" s="109">
        <v>3380</v>
      </c>
      <c r="E78" s="104">
        <v>41835</v>
      </c>
      <c r="F78" s="38">
        <v>41864</v>
      </c>
      <c r="G78" s="39" t="s">
        <v>668</v>
      </c>
      <c r="H78" s="214"/>
      <c r="I78" s="34">
        <f t="shared" si="2"/>
        <v>3380</v>
      </c>
      <c r="J78" s="573"/>
    </row>
    <row r="79" spans="1:11" s="50" customFormat="1" x14ac:dyDescent="0.25">
      <c r="A79" s="9"/>
      <c r="B79" s="9" t="s">
        <v>742</v>
      </c>
      <c r="C79" s="292">
        <v>41640</v>
      </c>
      <c r="D79" s="356">
        <v>6500</v>
      </c>
      <c r="E79" s="7">
        <v>41698</v>
      </c>
      <c r="F79" s="10">
        <v>41698</v>
      </c>
      <c r="G79" s="9" t="s">
        <v>668</v>
      </c>
      <c r="H79" s="11"/>
      <c r="I79" s="11">
        <f t="shared" si="2"/>
        <v>6500</v>
      </c>
      <c r="J79" s="225"/>
    </row>
    <row r="80" spans="1:11" s="50" customFormat="1" x14ac:dyDescent="0.25">
      <c r="A80" s="9"/>
      <c r="B80" s="9" t="s">
        <v>742</v>
      </c>
      <c r="C80" s="292">
        <v>41671</v>
      </c>
      <c r="D80" s="358">
        <v>6500</v>
      </c>
      <c r="E80" s="7">
        <v>41729</v>
      </c>
      <c r="F80" s="16">
        <v>41726</v>
      </c>
      <c r="G80" s="9" t="s">
        <v>668</v>
      </c>
      <c r="H80" s="18"/>
      <c r="I80" s="11">
        <f t="shared" si="2"/>
        <v>6500</v>
      </c>
      <c r="J80" s="225"/>
    </row>
    <row r="81" spans="1:10" s="50" customFormat="1" x14ac:dyDescent="0.25">
      <c r="A81" s="9"/>
      <c r="B81" s="9" t="s">
        <v>742</v>
      </c>
      <c r="C81" s="292">
        <v>41699</v>
      </c>
      <c r="D81" s="358">
        <v>6500</v>
      </c>
      <c r="E81" s="7">
        <v>41759</v>
      </c>
      <c r="F81" s="16">
        <v>41757</v>
      </c>
      <c r="G81" s="9" t="s">
        <v>668</v>
      </c>
      <c r="H81" s="18"/>
      <c r="I81" s="11">
        <f t="shared" si="2"/>
        <v>6500</v>
      </c>
      <c r="J81" s="225"/>
    </row>
    <row r="82" spans="1:10" s="50" customFormat="1" x14ac:dyDescent="0.25">
      <c r="A82" s="9"/>
      <c r="B82" s="9" t="s">
        <v>742</v>
      </c>
      <c r="C82" s="292">
        <v>41730</v>
      </c>
      <c r="D82" s="358">
        <v>6500</v>
      </c>
      <c r="E82" s="12">
        <v>41790</v>
      </c>
      <c r="F82" s="16">
        <v>41787</v>
      </c>
      <c r="G82" s="9" t="s">
        <v>668</v>
      </c>
      <c r="H82" s="18"/>
      <c r="I82" s="11">
        <f t="shared" si="2"/>
        <v>6500</v>
      </c>
      <c r="J82" s="225"/>
    </row>
    <row r="83" spans="1:10" s="50" customFormat="1" x14ac:dyDescent="0.25">
      <c r="A83" s="9"/>
      <c r="B83" s="9" t="s">
        <v>742</v>
      </c>
      <c r="C83" s="295">
        <v>41760</v>
      </c>
      <c r="D83" s="358">
        <v>3250</v>
      </c>
      <c r="E83" s="10">
        <v>41820</v>
      </c>
      <c r="F83" s="10">
        <v>41814</v>
      </c>
      <c r="G83" s="9" t="s">
        <v>668</v>
      </c>
      <c r="H83" s="215"/>
      <c r="I83" s="11">
        <f t="shared" si="2"/>
        <v>3250</v>
      </c>
      <c r="J83" s="225"/>
    </row>
    <row r="84" spans="1:10" s="50" customFormat="1" ht="30" x14ac:dyDescent="0.25">
      <c r="A84" s="9"/>
      <c r="B84" s="5" t="s">
        <v>785</v>
      </c>
      <c r="C84" s="295">
        <v>41791</v>
      </c>
      <c r="D84" s="358">
        <v>5000</v>
      </c>
      <c r="E84" s="10">
        <v>41820</v>
      </c>
      <c r="F84" s="10">
        <v>41823</v>
      </c>
      <c r="G84" s="9" t="s">
        <v>668</v>
      </c>
      <c r="H84" s="215"/>
      <c r="I84" s="11">
        <f t="shared" si="2"/>
        <v>5000</v>
      </c>
      <c r="J84" s="225"/>
    </row>
    <row r="85" spans="1:10" s="50" customFormat="1" x14ac:dyDescent="0.25">
      <c r="A85" s="9"/>
      <c r="B85" s="9" t="s">
        <v>677</v>
      </c>
      <c r="C85" s="295">
        <v>41791</v>
      </c>
      <c r="D85" s="358">
        <v>17550</v>
      </c>
      <c r="E85" s="10">
        <v>41835</v>
      </c>
      <c r="F85" s="10">
        <v>41823</v>
      </c>
      <c r="G85" s="9" t="s">
        <v>668</v>
      </c>
      <c r="H85" s="215"/>
      <c r="I85" s="11">
        <f t="shared" si="2"/>
        <v>17550</v>
      </c>
      <c r="J85" s="225"/>
    </row>
    <row r="86" spans="1:10" s="50" customFormat="1" x14ac:dyDescent="0.25">
      <c r="A86" s="9"/>
      <c r="B86" s="9" t="s">
        <v>734</v>
      </c>
      <c r="C86" s="295">
        <v>41791</v>
      </c>
      <c r="D86" s="358">
        <v>13380</v>
      </c>
      <c r="E86" s="10">
        <v>41835</v>
      </c>
      <c r="F86" s="10">
        <v>41823</v>
      </c>
      <c r="G86" s="9" t="s">
        <v>668</v>
      </c>
      <c r="H86" s="215"/>
      <c r="I86" s="11">
        <f t="shared" si="2"/>
        <v>13380</v>
      </c>
      <c r="J86" s="225"/>
    </row>
    <row r="87" spans="1:10" s="50" customFormat="1" x14ac:dyDescent="0.25">
      <c r="A87" s="9"/>
      <c r="B87" s="9" t="s">
        <v>786</v>
      </c>
      <c r="C87" s="295">
        <v>41791</v>
      </c>
      <c r="D87" s="358">
        <v>14945</v>
      </c>
      <c r="E87" s="10">
        <v>41835</v>
      </c>
      <c r="F87" s="10">
        <v>41823</v>
      </c>
      <c r="G87" s="9" t="s">
        <v>668</v>
      </c>
      <c r="H87" s="215"/>
      <c r="I87" s="11">
        <f t="shared" si="2"/>
        <v>14945</v>
      </c>
      <c r="J87" s="225"/>
    </row>
    <row r="88" spans="1:10" s="50" customFormat="1" x14ac:dyDescent="0.25">
      <c r="A88" s="39"/>
      <c r="B88" s="33" t="s">
        <v>721</v>
      </c>
      <c r="C88" s="294">
        <v>41791</v>
      </c>
      <c r="D88" s="109">
        <v>11115</v>
      </c>
      <c r="E88" s="38">
        <v>41866</v>
      </c>
      <c r="F88" s="38">
        <v>41851</v>
      </c>
      <c r="G88" s="39" t="s">
        <v>668</v>
      </c>
      <c r="H88" s="34"/>
      <c r="I88" s="34">
        <f t="shared" si="2"/>
        <v>11115</v>
      </c>
      <c r="J88" s="216"/>
    </row>
    <row r="89" spans="1:10" s="50" customFormat="1" x14ac:dyDescent="0.25">
      <c r="A89" s="39"/>
      <c r="B89" s="33" t="s">
        <v>721</v>
      </c>
      <c r="C89" s="294">
        <v>41791</v>
      </c>
      <c r="D89" s="109">
        <v>15340</v>
      </c>
      <c r="E89" s="38">
        <v>41866</v>
      </c>
      <c r="F89" s="38">
        <v>41864</v>
      </c>
      <c r="G89" s="39" t="s">
        <v>668</v>
      </c>
      <c r="H89" s="34"/>
      <c r="I89" s="34">
        <f t="shared" si="2"/>
        <v>15340</v>
      </c>
      <c r="J89" s="216"/>
    </row>
    <row r="90" spans="1:10" s="50" customFormat="1" x14ac:dyDescent="0.25">
      <c r="A90" s="39"/>
      <c r="B90" s="36" t="s">
        <v>737</v>
      </c>
      <c r="C90" s="294">
        <v>41791</v>
      </c>
      <c r="D90" s="109">
        <v>7800</v>
      </c>
      <c r="E90" s="38">
        <v>41866</v>
      </c>
      <c r="F90" s="38">
        <v>41864</v>
      </c>
      <c r="G90" s="39" t="s">
        <v>668</v>
      </c>
      <c r="H90" s="34"/>
      <c r="I90" s="34">
        <f t="shared" si="2"/>
        <v>7800</v>
      </c>
      <c r="J90" s="216"/>
    </row>
    <row r="91" spans="1:10" s="50" customFormat="1" x14ac:dyDescent="0.25">
      <c r="A91" s="39"/>
      <c r="B91" s="33" t="s">
        <v>721</v>
      </c>
      <c r="C91" s="294">
        <v>41791</v>
      </c>
      <c r="D91" s="109">
        <v>8125</v>
      </c>
      <c r="E91" s="38">
        <v>41835</v>
      </c>
      <c r="F91" s="38">
        <v>41836</v>
      </c>
      <c r="G91" s="39" t="s">
        <v>668</v>
      </c>
      <c r="H91" s="34"/>
      <c r="I91" s="34">
        <f t="shared" si="2"/>
        <v>8125</v>
      </c>
      <c r="J91" s="216"/>
    </row>
    <row r="92" spans="1:10" s="50" customFormat="1" x14ac:dyDescent="0.25">
      <c r="A92" s="39"/>
      <c r="B92" s="33" t="s">
        <v>721</v>
      </c>
      <c r="C92" s="294">
        <v>41791</v>
      </c>
      <c r="D92" s="109">
        <v>16200</v>
      </c>
      <c r="E92" s="38">
        <v>41866</v>
      </c>
      <c r="F92" s="38">
        <v>41864</v>
      </c>
      <c r="G92" s="39" t="s">
        <v>668</v>
      </c>
      <c r="H92" s="34"/>
      <c r="I92" s="34">
        <f t="shared" si="2"/>
        <v>16200</v>
      </c>
      <c r="J92" s="216"/>
    </row>
    <row r="93" spans="1:10" s="50" customFormat="1" x14ac:dyDescent="0.25">
      <c r="A93" s="39"/>
      <c r="B93" s="33" t="s">
        <v>721</v>
      </c>
      <c r="C93" s="294">
        <v>41791</v>
      </c>
      <c r="D93" s="109">
        <v>4800</v>
      </c>
      <c r="E93" s="38">
        <v>41850</v>
      </c>
      <c r="F93" s="38">
        <v>41857</v>
      </c>
      <c r="G93" s="39" t="s">
        <v>668</v>
      </c>
      <c r="H93" s="34"/>
      <c r="I93" s="34">
        <f t="shared" si="2"/>
        <v>4800</v>
      </c>
      <c r="J93" s="216"/>
    </row>
    <row r="94" spans="1:10" s="50" customFormat="1" x14ac:dyDescent="0.25">
      <c r="A94" s="39"/>
      <c r="B94" s="33" t="s">
        <v>721</v>
      </c>
      <c r="C94" s="294">
        <v>41791</v>
      </c>
      <c r="D94" s="109">
        <v>6900</v>
      </c>
      <c r="E94" s="38">
        <v>41866</v>
      </c>
      <c r="F94" s="38">
        <v>41864</v>
      </c>
      <c r="G94" s="39" t="s">
        <v>668</v>
      </c>
      <c r="H94" s="34"/>
      <c r="I94" s="34">
        <f t="shared" si="2"/>
        <v>6900</v>
      </c>
      <c r="J94" s="216"/>
    </row>
    <row r="95" spans="1:10" s="50" customFormat="1" x14ac:dyDescent="0.25">
      <c r="A95" s="39"/>
      <c r="B95" s="33" t="s">
        <v>721</v>
      </c>
      <c r="C95" s="294">
        <v>41791</v>
      </c>
      <c r="D95" s="109">
        <v>15930</v>
      </c>
      <c r="E95" s="38">
        <v>41866</v>
      </c>
      <c r="F95" s="38">
        <v>41864</v>
      </c>
      <c r="G95" s="39" t="s">
        <v>668</v>
      </c>
      <c r="H95" s="34"/>
      <c r="I95" s="34">
        <f t="shared" si="2"/>
        <v>15930</v>
      </c>
      <c r="J95" s="216"/>
    </row>
    <row r="96" spans="1:10" s="50" customFormat="1" x14ac:dyDescent="0.25">
      <c r="A96" s="39"/>
      <c r="B96" s="33" t="s">
        <v>721</v>
      </c>
      <c r="C96" s="294">
        <v>41791</v>
      </c>
      <c r="D96" s="109">
        <v>12000</v>
      </c>
      <c r="E96" s="38">
        <v>41866</v>
      </c>
      <c r="F96" s="38">
        <v>41864</v>
      </c>
      <c r="G96" s="39" t="s">
        <v>668</v>
      </c>
      <c r="H96" s="34"/>
      <c r="I96" s="34">
        <f t="shared" si="2"/>
        <v>12000</v>
      </c>
      <c r="J96" s="216"/>
    </row>
    <row r="97" spans="1:10" s="50" customFormat="1" x14ac:dyDescent="0.25">
      <c r="A97" s="39"/>
      <c r="B97" s="33" t="s">
        <v>721</v>
      </c>
      <c r="C97" s="294">
        <v>41791</v>
      </c>
      <c r="D97" s="109">
        <v>6451</v>
      </c>
      <c r="E97" s="38">
        <v>41866</v>
      </c>
      <c r="F97" s="38">
        <v>41864</v>
      </c>
      <c r="G97" s="39" t="s">
        <v>668</v>
      </c>
      <c r="H97" s="34"/>
      <c r="I97" s="34">
        <f t="shared" si="2"/>
        <v>6451</v>
      </c>
      <c r="J97" s="216"/>
    </row>
    <row r="98" spans="1:10" s="50" customFormat="1" x14ac:dyDescent="0.25">
      <c r="A98" s="39"/>
      <c r="B98" s="33" t="s">
        <v>721</v>
      </c>
      <c r="C98" s="294">
        <v>41791</v>
      </c>
      <c r="D98" s="109">
        <v>3025</v>
      </c>
      <c r="E98" s="38">
        <v>41866</v>
      </c>
      <c r="F98" s="38">
        <v>41864</v>
      </c>
      <c r="G98" s="39" t="s">
        <v>668</v>
      </c>
      <c r="H98" s="34"/>
      <c r="I98" s="34">
        <f t="shared" si="2"/>
        <v>3025</v>
      </c>
      <c r="J98" s="216"/>
    </row>
    <row r="99" spans="1:10" s="50" customFormat="1" x14ac:dyDescent="0.25">
      <c r="A99" s="39"/>
      <c r="B99" s="33" t="s">
        <v>721</v>
      </c>
      <c r="C99" s="294">
        <v>41791</v>
      </c>
      <c r="D99" s="109">
        <v>6875</v>
      </c>
      <c r="E99" s="38">
        <v>41866</v>
      </c>
      <c r="F99" s="38">
        <v>41864</v>
      </c>
      <c r="G99" s="39" t="s">
        <v>668</v>
      </c>
      <c r="H99" s="34"/>
      <c r="I99" s="34">
        <f t="shared" si="2"/>
        <v>6875</v>
      </c>
      <c r="J99" s="216"/>
    </row>
    <row r="100" spans="1:10" s="50" customFormat="1" x14ac:dyDescent="0.25">
      <c r="A100" s="39"/>
      <c r="B100" s="39" t="s">
        <v>740</v>
      </c>
      <c r="C100" s="294">
        <v>41791</v>
      </c>
      <c r="D100" s="109">
        <v>9600</v>
      </c>
      <c r="E100" s="38">
        <v>41866</v>
      </c>
      <c r="F100" s="38">
        <v>41864</v>
      </c>
      <c r="G100" s="39" t="s">
        <v>668</v>
      </c>
      <c r="H100" s="34"/>
      <c r="I100" s="34">
        <f t="shared" ref="I100:I131" si="3">D100-H100</f>
        <v>9600</v>
      </c>
      <c r="J100" s="573"/>
    </row>
    <row r="101" spans="1:10" s="50" customFormat="1" x14ac:dyDescent="0.25">
      <c r="A101" s="39"/>
      <c r="B101" s="39" t="s">
        <v>740</v>
      </c>
      <c r="C101" s="294">
        <v>41791</v>
      </c>
      <c r="D101" s="109">
        <v>7800</v>
      </c>
      <c r="E101" s="38">
        <v>41866</v>
      </c>
      <c r="F101" s="38">
        <v>41864</v>
      </c>
      <c r="G101" s="39" t="s">
        <v>668</v>
      </c>
      <c r="H101" s="34"/>
      <c r="I101" s="34">
        <f t="shared" si="3"/>
        <v>7800</v>
      </c>
      <c r="J101" s="573"/>
    </row>
    <row r="102" spans="1:10" s="50" customFormat="1" x14ac:dyDescent="0.25">
      <c r="A102" s="39"/>
      <c r="B102" s="39" t="s">
        <v>721</v>
      </c>
      <c r="C102" s="294">
        <v>41821</v>
      </c>
      <c r="D102" s="109">
        <v>24800</v>
      </c>
      <c r="E102" s="38">
        <v>41881</v>
      </c>
      <c r="F102" s="38">
        <v>41883</v>
      </c>
      <c r="G102" s="39" t="s">
        <v>668</v>
      </c>
      <c r="H102" s="34"/>
      <c r="I102" s="34">
        <f t="shared" si="3"/>
        <v>24800</v>
      </c>
      <c r="J102" s="216"/>
    </row>
    <row r="103" spans="1:10" s="50" customFormat="1" x14ac:dyDescent="0.25">
      <c r="A103" s="39"/>
      <c r="B103" s="39" t="s">
        <v>741</v>
      </c>
      <c r="C103" s="294">
        <v>41821</v>
      </c>
      <c r="D103" s="109">
        <v>11250</v>
      </c>
      <c r="E103" s="104">
        <v>41866</v>
      </c>
      <c r="F103" s="38">
        <v>41864</v>
      </c>
      <c r="G103" s="39" t="s">
        <v>668</v>
      </c>
      <c r="H103" s="34"/>
      <c r="I103" s="34">
        <f t="shared" si="3"/>
        <v>11250</v>
      </c>
      <c r="J103" s="216"/>
    </row>
    <row r="104" spans="1:10" s="50" customFormat="1" x14ac:dyDescent="0.25">
      <c r="A104" s="39"/>
      <c r="B104" s="39" t="s">
        <v>740</v>
      </c>
      <c r="C104" s="294">
        <v>41821</v>
      </c>
      <c r="D104" s="109">
        <v>3120</v>
      </c>
      <c r="E104" s="104">
        <v>41897</v>
      </c>
      <c r="F104" s="38">
        <v>41898</v>
      </c>
      <c r="G104" s="39" t="s">
        <v>668</v>
      </c>
      <c r="H104" s="214"/>
      <c r="I104" s="34">
        <f t="shared" si="3"/>
        <v>3120</v>
      </c>
      <c r="J104" s="573"/>
    </row>
    <row r="105" spans="1:10" s="50" customFormat="1" x14ac:dyDescent="0.25">
      <c r="A105" s="39"/>
      <c r="B105" s="39" t="s">
        <v>740</v>
      </c>
      <c r="C105" s="294">
        <v>41821</v>
      </c>
      <c r="D105" s="109">
        <v>3840</v>
      </c>
      <c r="E105" s="104">
        <v>41897</v>
      </c>
      <c r="F105" s="38">
        <v>41898</v>
      </c>
      <c r="G105" s="39" t="s">
        <v>668</v>
      </c>
      <c r="H105" s="214"/>
      <c r="I105" s="34">
        <f t="shared" si="3"/>
        <v>3840</v>
      </c>
      <c r="J105" s="573"/>
    </row>
    <row r="106" spans="1:10" s="50" customFormat="1" x14ac:dyDescent="0.25">
      <c r="A106" s="39"/>
      <c r="B106" s="39" t="s">
        <v>737</v>
      </c>
      <c r="C106" s="294">
        <v>41821</v>
      </c>
      <c r="D106" s="109">
        <v>13800</v>
      </c>
      <c r="E106" s="104">
        <v>41897</v>
      </c>
      <c r="F106" s="38">
        <v>41898</v>
      </c>
      <c r="G106" s="39" t="s">
        <v>668</v>
      </c>
      <c r="H106" s="214"/>
      <c r="I106" s="34">
        <f t="shared" si="3"/>
        <v>13800</v>
      </c>
      <c r="J106" s="216"/>
    </row>
    <row r="107" spans="1:10" s="50" customFormat="1" x14ac:dyDescent="0.25">
      <c r="A107" s="39"/>
      <c r="B107" s="39" t="s">
        <v>734</v>
      </c>
      <c r="C107" s="294">
        <v>41821</v>
      </c>
      <c r="D107" s="109">
        <v>7304</v>
      </c>
      <c r="E107" s="104">
        <v>41851</v>
      </c>
      <c r="F107" s="38">
        <v>41859</v>
      </c>
      <c r="G107" s="39" t="s">
        <v>668</v>
      </c>
      <c r="H107" s="214"/>
      <c r="I107" s="34">
        <f t="shared" si="3"/>
        <v>7304</v>
      </c>
      <c r="J107" s="216"/>
    </row>
    <row r="108" spans="1:10" s="50" customFormat="1" x14ac:dyDescent="0.25">
      <c r="A108" s="39"/>
      <c r="B108" s="39" t="s">
        <v>721</v>
      </c>
      <c r="C108" s="294">
        <v>41821</v>
      </c>
      <c r="D108" s="109">
        <v>13150</v>
      </c>
      <c r="E108" s="7">
        <v>41897</v>
      </c>
      <c r="F108" s="38">
        <v>41898</v>
      </c>
      <c r="G108" s="39" t="s">
        <v>668</v>
      </c>
      <c r="H108" s="214"/>
      <c r="I108" s="34">
        <f t="shared" si="3"/>
        <v>13150</v>
      </c>
      <c r="J108" s="216"/>
    </row>
    <row r="109" spans="1:10" s="50" customFormat="1" x14ac:dyDescent="0.25">
      <c r="A109" s="39"/>
      <c r="B109" s="39" t="s">
        <v>721</v>
      </c>
      <c r="C109" s="294">
        <v>41821</v>
      </c>
      <c r="D109" s="109">
        <v>16225</v>
      </c>
      <c r="E109" s="104">
        <v>41897</v>
      </c>
      <c r="F109" s="38">
        <v>41898</v>
      </c>
      <c r="G109" s="39" t="s">
        <v>668</v>
      </c>
      <c r="H109" s="214"/>
      <c r="I109" s="34">
        <f t="shared" si="3"/>
        <v>16225</v>
      </c>
      <c r="J109" s="216"/>
    </row>
    <row r="110" spans="1:10" s="50" customFormat="1" x14ac:dyDescent="0.25">
      <c r="A110" s="39"/>
      <c r="B110" s="39" t="s">
        <v>721</v>
      </c>
      <c r="C110" s="294">
        <v>41821</v>
      </c>
      <c r="D110" s="109">
        <v>2700</v>
      </c>
      <c r="E110" s="104">
        <v>41897</v>
      </c>
      <c r="F110" s="38">
        <v>41898</v>
      </c>
      <c r="G110" s="39" t="s">
        <v>668</v>
      </c>
      <c r="H110" s="214"/>
      <c r="I110" s="34">
        <f t="shared" si="3"/>
        <v>2700</v>
      </c>
      <c r="J110" s="216"/>
    </row>
    <row r="111" spans="1:10" s="50" customFormat="1" x14ac:dyDescent="0.25">
      <c r="A111" s="39"/>
      <c r="B111" s="39" t="s">
        <v>721</v>
      </c>
      <c r="C111" s="294">
        <v>41821</v>
      </c>
      <c r="D111" s="109">
        <v>10500</v>
      </c>
      <c r="E111" s="104">
        <v>41897</v>
      </c>
      <c r="F111" s="38">
        <v>41898</v>
      </c>
      <c r="G111" s="39" t="s">
        <v>668</v>
      </c>
      <c r="H111" s="214"/>
      <c r="I111" s="34">
        <f t="shared" si="3"/>
        <v>10500</v>
      </c>
      <c r="J111" s="216"/>
    </row>
    <row r="112" spans="1:10" s="50" customFormat="1" x14ac:dyDescent="0.25">
      <c r="A112" s="39"/>
      <c r="B112" s="39" t="s">
        <v>721</v>
      </c>
      <c r="C112" s="294">
        <v>41821</v>
      </c>
      <c r="D112" s="109">
        <v>2850</v>
      </c>
      <c r="E112" s="104">
        <v>41897</v>
      </c>
      <c r="F112" s="38">
        <v>41898</v>
      </c>
      <c r="G112" s="39" t="s">
        <v>668</v>
      </c>
      <c r="H112" s="214"/>
      <c r="I112" s="34">
        <f t="shared" si="3"/>
        <v>2850</v>
      </c>
      <c r="J112" s="216"/>
    </row>
    <row r="113" spans="1:10" s="50" customFormat="1" x14ac:dyDescent="0.25">
      <c r="A113" s="39"/>
      <c r="B113" s="39" t="s">
        <v>721</v>
      </c>
      <c r="C113" s="294">
        <v>41821</v>
      </c>
      <c r="D113" s="109">
        <v>3540</v>
      </c>
      <c r="E113" s="104">
        <v>41897</v>
      </c>
      <c r="F113" s="38">
        <v>41898</v>
      </c>
      <c r="G113" s="39" t="s">
        <v>668</v>
      </c>
      <c r="H113" s="214"/>
      <c r="I113" s="34">
        <f t="shared" si="3"/>
        <v>3540</v>
      </c>
      <c r="J113" s="226"/>
    </row>
    <row r="114" spans="1:10" s="50" customFormat="1" x14ac:dyDescent="0.25">
      <c r="A114" s="39"/>
      <c r="B114" s="39" t="s">
        <v>721</v>
      </c>
      <c r="C114" s="294">
        <v>41821</v>
      </c>
      <c r="D114" s="109">
        <v>2400</v>
      </c>
      <c r="E114" s="104">
        <v>41897</v>
      </c>
      <c r="F114" s="38">
        <v>41898</v>
      </c>
      <c r="G114" s="39" t="s">
        <v>668</v>
      </c>
      <c r="H114" s="214"/>
      <c r="I114" s="34">
        <f t="shared" si="3"/>
        <v>2400</v>
      </c>
      <c r="J114" s="216"/>
    </row>
    <row r="115" spans="1:10" s="50" customFormat="1" x14ac:dyDescent="0.25">
      <c r="A115" s="39"/>
      <c r="B115" s="39" t="s">
        <v>737</v>
      </c>
      <c r="C115" s="294">
        <v>41821</v>
      </c>
      <c r="D115" s="109">
        <v>6600</v>
      </c>
      <c r="E115" s="104">
        <v>41897</v>
      </c>
      <c r="F115" s="38">
        <v>41898</v>
      </c>
      <c r="G115" s="39" t="s">
        <v>668</v>
      </c>
      <c r="H115" s="214"/>
      <c r="I115" s="34">
        <f t="shared" si="3"/>
        <v>6600</v>
      </c>
      <c r="J115" s="216"/>
    </row>
    <row r="116" spans="1:10" s="50" customFormat="1" x14ac:dyDescent="0.25">
      <c r="A116" s="39"/>
      <c r="B116" s="39" t="s">
        <v>740</v>
      </c>
      <c r="C116" s="294">
        <v>41821</v>
      </c>
      <c r="D116" s="109">
        <v>6400</v>
      </c>
      <c r="E116" s="104">
        <v>41897</v>
      </c>
      <c r="F116" s="38">
        <v>41901</v>
      </c>
      <c r="G116" s="39" t="s">
        <v>668</v>
      </c>
      <c r="H116" s="214"/>
      <c r="I116" s="34">
        <f t="shared" si="3"/>
        <v>6400</v>
      </c>
      <c r="J116" s="216"/>
    </row>
    <row r="117" spans="1:10" s="50" customFormat="1" x14ac:dyDescent="0.25">
      <c r="A117" s="39"/>
      <c r="B117" s="39" t="s">
        <v>740</v>
      </c>
      <c r="C117" s="294">
        <v>41821</v>
      </c>
      <c r="D117" s="109">
        <v>5700</v>
      </c>
      <c r="E117" s="104">
        <v>41897</v>
      </c>
      <c r="F117" s="38">
        <v>41901</v>
      </c>
      <c r="G117" s="39" t="s">
        <v>668</v>
      </c>
      <c r="H117" s="214"/>
      <c r="I117" s="34">
        <f t="shared" si="3"/>
        <v>5700</v>
      </c>
      <c r="J117" s="216"/>
    </row>
    <row r="118" spans="1:10" s="50" customFormat="1" x14ac:dyDescent="0.25">
      <c r="A118" s="39"/>
      <c r="B118" s="39" t="s">
        <v>677</v>
      </c>
      <c r="C118" s="294">
        <v>41821</v>
      </c>
      <c r="D118" s="109">
        <v>3900</v>
      </c>
      <c r="E118" s="7">
        <v>41851</v>
      </c>
      <c r="F118" s="38">
        <v>41859</v>
      </c>
      <c r="G118" s="39" t="s">
        <v>668</v>
      </c>
      <c r="H118" s="214"/>
      <c r="I118" s="34">
        <f t="shared" si="3"/>
        <v>3900</v>
      </c>
      <c r="J118" s="216"/>
    </row>
    <row r="119" spans="1:10" s="50" customFormat="1" ht="30" x14ac:dyDescent="0.25">
      <c r="A119" s="39"/>
      <c r="B119" s="28" t="s">
        <v>840</v>
      </c>
      <c r="C119" s="294">
        <v>41821</v>
      </c>
      <c r="D119" s="109">
        <v>5000</v>
      </c>
      <c r="E119" s="7">
        <v>41851</v>
      </c>
      <c r="F119" s="38">
        <v>41859</v>
      </c>
      <c r="G119" s="39" t="s">
        <v>668</v>
      </c>
      <c r="H119" s="214"/>
      <c r="I119" s="34">
        <f t="shared" si="3"/>
        <v>5000</v>
      </c>
      <c r="J119" s="216"/>
    </row>
    <row r="120" spans="1:10" s="50" customFormat="1" x14ac:dyDescent="0.25">
      <c r="A120" s="39"/>
      <c r="B120" s="39" t="s">
        <v>741</v>
      </c>
      <c r="C120" s="294">
        <v>41852</v>
      </c>
      <c r="D120" s="109">
        <v>11875</v>
      </c>
      <c r="E120" s="38">
        <v>41897</v>
      </c>
      <c r="F120" s="38">
        <v>41898</v>
      </c>
      <c r="G120" s="39" t="s">
        <v>668</v>
      </c>
      <c r="H120" s="217">
        <v>3125</v>
      </c>
      <c r="I120" s="34">
        <f t="shared" si="3"/>
        <v>8750</v>
      </c>
      <c r="J120" s="216"/>
    </row>
    <row r="121" spans="1:10" s="50" customFormat="1" x14ac:dyDescent="0.25">
      <c r="A121" s="60"/>
      <c r="B121" s="60" t="s">
        <v>740</v>
      </c>
      <c r="C121" s="87">
        <v>41852</v>
      </c>
      <c r="D121" s="63">
        <v>9300</v>
      </c>
      <c r="E121" s="55">
        <v>41927</v>
      </c>
      <c r="F121" s="55">
        <v>41927</v>
      </c>
      <c r="G121" s="60" t="s">
        <v>668</v>
      </c>
      <c r="H121" s="219"/>
      <c r="I121" s="218">
        <f t="shared" si="3"/>
        <v>9300</v>
      </c>
      <c r="J121" s="227"/>
    </row>
    <row r="122" spans="1:10" s="50" customFormat="1" x14ac:dyDescent="0.25">
      <c r="A122" s="60"/>
      <c r="B122" s="60" t="s">
        <v>721</v>
      </c>
      <c r="C122" s="87">
        <v>41852</v>
      </c>
      <c r="D122" s="63">
        <v>800</v>
      </c>
      <c r="E122" s="55">
        <v>41927</v>
      </c>
      <c r="F122" s="55">
        <v>41915</v>
      </c>
      <c r="G122" s="60" t="s">
        <v>668</v>
      </c>
      <c r="H122" s="219"/>
      <c r="I122" s="218">
        <f t="shared" si="3"/>
        <v>800</v>
      </c>
      <c r="J122" s="227"/>
    </row>
    <row r="123" spans="1:10" s="50" customFormat="1" x14ac:dyDescent="0.25">
      <c r="A123" s="60"/>
      <c r="B123" s="60" t="s">
        <v>737</v>
      </c>
      <c r="C123" s="87">
        <v>41852</v>
      </c>
      <c r="D123" s="63">
        <v>7800</v>
      </c>
      <c r="E123" s="55">
        <v>41927</v>
      </c>
      <c r="F123" s="55">
        <v>41927</v>
      </c>
      <c r="G123" s="60" t="s">
        <v>668</v>
      </c>
      <c r="H123" s="219"/>
      <c r="I123" s="218">
        <f t="shared" si="3"/>
        <v>7800</v>
      </c>
      <c r="J123" s="227"/>
    </row>
    <row r="124" spans="1:10" s="50" customFormat="1" x14ac:dyDescent="0.25">
      <c r="A124" s="60"/>
      <c r="B124" s="60" t="s">
        <v>740</v>
      </c>
      <c r="C124" s="87">
        <v>41852</v>
      </c>
      <c r="D124" s="63">
        <v>9920</v>
      </c>
      <c r="E124" s="55">
        <v>41927</v>
      </c>
      <c r="F124" s="55">
        <v>41927</v>
      </c>
      <c r="G124" s="60" t="s">
        <v>668</v>
      </c>
      <c r="H124" s="219"/>
      <c r="I124" s="218">
        <f t="shared" si="3"/>
        <v>9920</v>
      </c>
      <c r="J124" s="227"/>
    </row>
    <row r="125" spans="1:10" s="50" customFormat="1" x14ac:dyDescent="0.25">
      <c r="A125" s="60"/>
      <c r="B125" s="60" t="s">
        <v>734</v>
      </c>
      <c r="C125" s="87">
        <v>41852</v>
      </c>
      <c r="D125" s="63">
        <v>15955</v>
      </c>
      <c r="E125" s="55">
        <v>41897</v>
      </c>
      <c r="F125" s="55">
        <v>41883</v>
      </c>
      <c r="G125" s="60" t="s">
        <v>668</v>
      </c>
      <c r="H125" s="219"/>
      <c r="I125" s="218">
        <f t="shared" si="3"/>
        <v>15955</v>
      </c>
      <c r="J125" s="227"/>
    </row>
    <row r="126" spans="1:10" s="50" customFormat="1" x14ac:dyDescent="0.25">
      <c r="A126" s="60"/>
      <c r="B126" s="60" t="s">
        <v>721</v>
      </c>
      <c r="C126" s="87">
        <v>41852</v>
      </c>
      <c r="D126" s="63">
        <v>2880</v>
      </c>
      <c r="E126" s="55">
        <v>41927</v>
      </c>
      <c r="F126" s="55">
        <v>41927</v>
      </c>
      <c r="G126" s="60" t="s">
        <v>668</v>
      </c>
      <c r="H126" s="219"/>
      <c r="I126" s="218">
        <f t="shared" si="3"/>
        <v>2880</v>
      </c>
      <c r="J126" s="227"/>
    </row>
    <row r="127" spans="1:10" s="50" customFormat="1" x14ac:dyDescent="0.25">
      <c r="A127" s="60"/>
      <c r="B127" s="60" t="s">
        <v>677</v>
      </c>
      <c r="C127" s="87">
        <v>41852</v>
      </c>
      <c r="D127" s="63">
        <v>13000</v>
      </c>
      <c r="E127" s="55">
        <v>41897</v>
      </c>
      <c r="F127" s="55">
        <v>41883</v>
      </c>
      <c r="G127" s="60" t="s">
        <v>668</v>
      </c>
      <c r="H127" s="219"/>
      <c r="I127" s="218">
        <f t="shared" si="3"/>
        <v>13000</v>
      </c>
      <c r="J127" s="227"/>
    </row>
    <row r="128" spans="1:10" s="50" customFormat="1" x14ac:dyDescent="0.25">
      <c r="A128" s="60"/>
      <c r="B128" s="60" t="s">
        <v>721</v>
      </c>
      <c r="C128" s="87">
        <v>41852</v>
      </c>
      <c r="D128" s="64">
        <v>16245</v>
      </c>
      <c r="E128" s="55">
        <v>41927</v>
      </c>
      <c r="F128" s="55">
        <v>41927</v>
      </c>
      <c r="G128" s="60" t="s">
        <v>668</v>
      </c>
      <c r="H128" s="221">
        <v>3245</v>
      </c>
      <c r="I128" s="220">
        <f t="shared" si="3"/>
        <v>13000</v>
      </c>
      <c r="J128" s="227"/>
    </row>
    <row r="129" spans="1:16" s="66" customFormat="1" x14ac:dyDescent="0.25">
      <c r="A129" s="60"/>
      <c r="B129" s="60" t="s">
        <v>721</v>
      </c>
      <c r="C129" s="87">
        <v>41852</v>
      </c>
      <c r="D129" s="63">
        <v>2750</v>
      </c>
      <c r="E129" s="55">
        <v>41927</v>
      </c>
      <c r="F129" s="55">
        <v>41927</v>
      </c>
      <c r="G129" s="60" t="s">
        <v>668</v>
      </c>
      <c r="H129" s="218"/>
      <c r="I129" s="218">
        <f t="shared" si="3"/>
        <v>2750</v>
      </c>
      <c r="J129" s="227"/>
    </row>
    <row r="130" spans="1:16" s="50" customFormat="1" x14ac:dyDescent="0.25">
      <c r="A130" s="60"/>
      <c r="B130" s="60" t="s">
        <v>721</v>
      </c>
      <c r="C130" s="87">
        <v>41852</v>
      </c>
      <c r="D130" s="63">
        <v>13770</v>
      </c>
      <c r="E130" s="55">
        <v>41927</v>
      </c>
      <c r="F130" s="55">
        <v>41927</v>
      </c>
      <c r="G130" s="60" t="s">
        <v>668</v>
      </c>
      <c r="H130" s="219"/>
      <c r="I130" s="218">
        <f t="shared" si="3"/>
        <v>13770</v>
      </c>
      <c r="J130" s="227"/>
    </row>
    <row r="131" spans="1:16" s="50" customFormat="1" x14ac:dyDescent="0.25">
      <c r="A131" s="60"/>
      <c r="B131" s="60" t="s">
        <v>721</v>
      </c>
      <c r="C131" s="87">
        <v>41852</v>
      </c>
      <c r="D131" s="63">
        <v>11100</v>
      </c>
      <c r="E131" s="55">
        <v>41927</v>
      </c>
      <c r="F131" s="55">
        <v>41927</v>
      </c>
      <c r="G131" s="60" t="s">
        <v>668</v>
      </c>
      <c r="H131" s="219"/>
      <c r="I131" s="218">
        <f t="shared" si="3"/>
        <v>11100</v>
      </c>
      <c r="J131" s="227"/>
    </row>
    <row r="132" spans="1:16" s="50" customFormat="1" x14ac:dyDescent="0.25">
      <c r="A132" s="60"/>
      <c r="B132" s="60" t="s">
        <v>721</v>
      </c>
      <c r="C132" s="87">
        <v>41852</v>
      </c>
      <c r="D132" s="63">
        <v>17110</v>
      </c>
      <c r="E132" s="55">
        <v>41927</v>
      </c>
      <c r="F132" s="55">
        <v>41927</v>
      </c>
      <c r="G132" s="60" t="s">
        <v>668</v>
      </c>
      <c r="H132" s="219"/>
      <c r="I132" s="218">
        <f t="shared" ref="I132:I163" si="4">D132-H132</f>
        <v>17110</v>
      </c>
      <c r="J132" s="227"/>
    </row>
    <row r="133" spans="1:16" s="50" customFormat="1" x14ac:dyDescent="0.25">
      <c r="A133" s="60"/>
      <c r="B133" s="60" t="s">
        <v>721</v>
      </c>
      <c r="C133" s="87">
        <v>41852</v>
      </c>
      <c r="D133" s="63">
        <v>17400</v>
      </c>
      <c r="E133" s="55">
        <v>41927</v>
      </c>
      <c r="F133" s="55">
        <v>41927</v>
      </c>
      <c r="G133" s="60" t="s">
        <v>668</v>
      </c>
      <c r="H133" s="219"/>
      <c r="I133" s="218">
        <f t="shared" si="4"/>
        <v>17400</v>
      </c>
      <c r="J133" s="227"/>
    </row>
    <row r="134" spans="1:16" s="50" customFormat="1" x14ac:dyDescent="0.25">
      <c r="A134" s="60"/>
      <c r="B134" s="60" t="s">
        <v>721</v>
      </c>
      <c r="C134" s="87">
        <v>41852</v>
      </c>
      <c r="D134" s="63">
        <v>14400</v>
      </c>
      <c r="E134" s="55">
        <v>41927</v>
      </c>
      <c r="F134" s="55">
        <v>41927</v>
      </c>
      <c r="G134" s="60" t="s">
        <v>668</v>
      </c>
      <c r="H134" s="219"/>
      <c r="I134" s="218">
        <f t="shared" si="4"/>
        <v>14400</v>
      </c>
      <c r="J134" s="227"/>
    </row>
    <row r="135" spans="1:16" s="50" customFormat="1" ht="30" x14ac:dyDescent="0.25">
      <c r="A135" s="60"/>
      <c r="B135" s="42" t="s">
        <v>785</v>
      </c>
      <c r="C135" s="87">
        <v>41852</v>
      </c>
      <c r="D135" s="63">
        <v>5000</v>
      </c>
      <c r="E135" s="55">
        <v>41882</v>
      </c>
      <c r="F135" s="55">
        <v>41883</v>
      </c>
      <c r="G135" s="60" t="s">
        <v>668</v>
      </c>
      <c r="H135" s="219"/>
      <c r="I135" s="218">
        <f t="shared" si="4"/>
        <v>5000</v>
      </c>
      <c r="J135" s="227"/>
    </row>
    <row r="136" spans="1:16" s="50" customFormat="1" x14ac:dyDescent="0.25">
      <c r="A136" s="60"/>
      <c r="B136" s="60" t="s">
        <v>721</v>
      </c>
      <c r="C136" s="87">
        <v>41883</v>
      </c>
      <c r="D136" s="63">
        <v>20000</v>
      </c>
      <c r="E136" s="55">
        <v>41958</v>
      </c>
      <c r="F136" s="55">
        <v>41946</v>
      </c>
      <c r="G136" s="60" t="s">
        <v>668</v>
      </c>
      <c r="H136" s="218"/>
      <c r="I136" s="218">
        <f t="shared" si="4"/>
        <v>20000</v>
      </c>
      <c r="J136" s="227"/>
    </row>
    <row r="137" spans="1:16" s="50" customFormat="1" x14ac:dyDescent="0.25">
      <c r="A137" s="60"/>
      <c r="B137" s="60" t="s">
        <v>721</v>
      </c>
      <c r="C137" s="87">
        <v>41883</v>
      </c>
      <c r="D137" s="63">
        <v>9639</v>
      </c>
      <c r="E137" s="55">
        <v>41958</v>
      </c>
      <c r="F137" s="55">
        <v>41957</v>
      </c>
      <c r="G137" s="60" t="s">
        <v>668</v>
      </c>
      <c r="H137" s="218"/>
      <c r="I137" s="218">
        <f t="shared" si="4"/>
        <v>9639</v>
      </c>
      <c r="J137" s="227"/>
      <c r="P137" s="670"/>
    </row>
    <row r="138" spans="1:16" s="194" customFormat="1" x14ac:dyDescent="0.25">
      <c r="A138" s="341"/>
      <c r="B138" s="341" t="s">
        <v>734</v>
      </c>
      <c r="C138" s="342">
        <v>41883</v>
      </c>
      <c r="D138" s="206">
        <v>10920</v>
      </c>
      <c r="E138" s="343">
        <v>41927</v>
      </c>
      <c r="F138" s="343">
        <v>41957</v>
      </c>
      <c r="G138" s="341" t="s">
        <v>668</v>
      </c>
      <c r="H138" s="345"/>
      <c r="I138" s="344">
        <f t="shared" si="4"/>
        <v>10920</v>
      </c>
      <c r="J138" s="340"/>
    </row>
    <row r="139" spans="1:16" s="50" customFormat="1" x14ac:dyDescent="0.25">
      <c r="A139" s="60"/>
      <c r="B139" s="60" t="s">
        <v>740</v>
      </c>
      <c r="C139" s="87">
        <v>41883</v>
      </c>
      <c r="D139" s="63">
        <v>4500</v>
      </c>
      <c r="E139" s="55">
        <v>41958</v>
      </c>
      <c r="F139" s="55">
        <v>41957</v>
      </c>
      <c r="G139" s="60" t="s">
        <v>668</v>
      </c>
      <c r="H139" s="219"/>
      <c r="I139" s="218">
        <f t="shared" si="4"/>
        <v>4500</v>
      </c>
      <c r="J139" s="227"/>
    </row>
    <row r="140" spans="1:16" s="50" customFormat="1" x14ac:dyDescent="0.25">
      <c r="A140" s="60"/>
      <c r="B140" s="60" t="s">
        <v>741</v>
      </c>
      <c r="C140" s="87">
        <v>41883</v>
      </c>
      <c r="D140" s="63">
        <v>7500</v>
      </c>
      <c r="E140" s="55">
        <v>41958</v>
      </c>
      <c r="F140" s="55">
        <v>41957</v>
      </c>
      <c r="G140" s="60" t="s">
        <v>668</v>
      </c>
      <c r="H140" s="219"/>
      <c r="I140" s="218">
        <f t="shared" si="4"/>
        <v>7500</v>
      </c>
      <c r="J140" s="228"/>
    </row>
    <row r="141" spans="1:16" s="50" customFormat="1" x14ac:dyDescent="0.25">
      <c r="A141" s="60"/>
      <c r="B141" s="60" t="s">
        <v>740</v>
      </c>
      <c r="C141" s="87">
        <v>41883</v>
      </c>
      <c r="D141" s="63">
        <v>4800</v>
      </c>
      <c r="E141" s="55">
        <v>41958</v>
      </c>
      <c r="F141" s="55">
        <v>41957</v>
      </c>
      <c r="G141" s="60" t="s">
        <v>668</v>
      </c>
      <c r="H141" s="219"/>
      <c r="I141" s="218">
        <f t="shared" si="4"/>
        <v>4800</v>
      </c>
      <c r="J141" s="227"/>
    </row>
    <row r="142" spans="1:16" s="50" customFormat="1" x14ac:dyDescent="0.25">
      <c r="A142" s="60"/>
      <c r="B142" s="60" t="s">
        <v>737</v>
      </c>
      <c r="C142" s="87">
        <v>41883</v>
      </c>
      <c r="D142" s="63">
        <v>12600</v>
      </c>
      <c r="E142" s="55">
        <v>41958</v>
      </c>
      <c r="F142" s="55">
        <v>41957</v>
      </c>
      <c r="G142" s="60" t="s">
        <v>668</v>
      </c>
      <c r="H142" s="219"/>
      <c r="I142" s="218">
        <f t="shared" si="4"/>
        <v>12600</v>
      </c>
      <c r="J142" s="227"/>
    </row>
    <row r="143" spans="1:16" s="50" customFormat="1" x14ac:dyDescent="0.25">
      <c r="A143" s="60"/>
      <c r="B143" s="60" t="s">
        <v>721</v>
      </c>
      <c r="C143" s="87">
        <v>41883</v>
      </c>
      <c r="D143" s="63">
        <v>1152</v>
      </c>
      <c r="E143" s="55">
        <v>41958</v>
      </c>
      <c r="F143" s="55">
        <v>41957</v>
      </c>
      <c r="G143" s="60" t="s">
        <v>668</v>
      </c>
      <c r="H143" s="219"/>
      <c r="I143" s="218">
        <f t="shared" si="4"/>
        <v>1152</v>
      </c>
      <c r="J143" s="227"/>
    </row>
    <row r="144" spans="1:16" s="50" customFormat="1" x14ac:dyDescent="0.25">
      <c r="A144" s="58"/>
      <c r="B144" s="58" t="s">
        <v>721</v>
      </c>
      <c r="C144" s="296">
        <v>41883</v>
      </c>
      <c r="D144" s="360">
        <v>3705</v>
      </c>
      <c r="E144" s="59">
        <v>41958</v>
      </c>
      <c r="F144" s="59">
        <v>41956</v>
      </c>
      <c r="G144" s="58" t="s">
        <v>668</v>
      </c>
      <c r="H144" s="219"/>
      <c r="I144" s="222">
        <f t="shared" si="4"/>
        <v>3705</v>
      </c>
      <c r="J144" s="227"/>
    </row>
    <row r="145" spans="1:10" s="50" customFormat="1" x14ac:dyDescent="0.25">
      <c r="A145" s="60"/>
      <c r="B145" s="60" t="s">
        <v>721</v>
      </c>
      <c r="C145" s="87">
        <v>41883</v>
      </c>
      <c r="D145" s="63">
        <v>14025</v>
      </c>
      <c r="E145" s="55">
        <v>41958</v>
      </c>
      <c r="F145" s="55">
        <v>41957</v>
      </c>
      <c r="G145" s="60" t="s">
        <v>668</v>
      </c>
      <c r="H145" s="219"/>
      <c r="I145" s="218">
        <f t="shared" si="4"/>
        <v>14025</v>
      </c>
      <c r="J145" s="227"/>
    </row>
    <row r="146" spans="1:10" s="50" customFormat="1" x14ac:dyDescent="0.25">
      <c r="A146" s="60"/>
      <c r="B146" s="60" t="s">
        <v>721</v>
      </c>
      <c r="C146" s="87">
        <v>41883</v>
      </c>
      <c r="D146" s="63">
        <v>5130</v>
      </c>
      <c r="E146" s="55">
        <v>41958</v>
      </c>
      <c r="F146" s="55">
        <v>41957</v>
      </c>
      <c r="G146" s="60" t="s">
        <v>668</v>
      </c>
      <c r="H146" s="219"/>
      <c r="I146" s="218">
        <f t="shared" si="4"/>
        <v>5130</v>
      </c>
      <c r="J146" s="227"/>
    </row>
    <row r="147" spans="1:10" s="50" customFormat="1" x14ac:dyDescent="0.25">
      <c r="A147" s="60"/>
      <c r="B147" s="60" t="s">
        <v>721</v>
      </c>
      <c r="C147" s="87">
        <v>41883</v>
      </c>
      <c r="D147" s="63">
        <v>6900</v>
      </c>
      <c r="E147" s="55">
        <v>41958</v>
      </c>
      <c r="F147" s="55">
        <v>41957</v>
      </c>
      <c r="G147" s="60" t="s">
        <v>668</v>
      </c>
      <c r="H147" s="219"/>
      <c r="I147" s="218">
        <f t="shared" si="4"/>
        <v>6900</v>
      </c>
      <c r="J147" s="227"/>
    </row>
    <row r="148" spans="1:10" s="50" customFormat="1" x14ac:dyDescent="0.25">
      <c r="A148" s="60"/>
      <c r="B148" s="60" t="s">
        <v>721</v>
      </c>
      <c r="C148" s="87">
        <v>41883</v>
      </c>
      <c r="D148" s="63">
        <v>4130</v>
      </c>
      <c r="E148" s="55">
        <v>41958</v>
      </c>
      <c r="F148" s="55">
        <v>41957</v>
      </c>
      <c r="G148" s="60" t="s">
        <v>668</v>
      </c>
      <c r="H148" s="219"/>
      <c r="I148" s="218">
        <f t="shared" si="4"/>
        <v>4130</v>
      </c>
      <c r="J148" s="227"/>
    </row>
    <row r="149" spans="1:10" s="50" customFormat="1" x14ac:dyDescent="0.25">
      <c r="A149" s="60"/>
      <c r="B149" s="60" t="s">
        <v>721</v>
      </c>
      <c r="C149" s="87">
        <v>41883</v>
      </c>
      <c r="D149" s="63">
        <v>4200</v>
      </c>
      <c r="E149" s="55">
        <v>41958</v>
      </c>
      <c r="F149" s="55">
        <v>41957</v>
      </c>
      <c r="G149" s="60" t="s">
        <v>668</v>
      </c>
      <c r="H149" s="219"/>
      <c r="I149" s="218">
        <f t="shared" si="4"/>
        <v>4200</v>
      </c>
      <c r="J149" s="227"/>
    </row>
    <row r="150" spans="1:10" s="50" customFormat="1" x14ac:dyDescent="0.25">
      <c r="A150" s="60"/>
      <c r="B150" s="60" t="s">
        <v>721</v>
      </c>
      <c r="C150" s="87">
        <v>41883</v>
      </c>
      <c r="D150" s="63">
        <v>7200</v>
      </c>
      <c r="E150" s="55">
        <v>41958</v>
      </c>
      <c r="F150" s="55">
        <v>41957</v>
      </c>
      <c r="G150" s="60" t="s">
        <v>668</v>
      </c>
      <c r="H150" s="219"/>
      <c r="I150" s="218">
        <f t="shared" si="4"/>
        <v>7200</v>
      </c>
      <c r="J150" s="227"/>
    </row>
    <row r="151" spans="1:10" x14ac:dyDescent="0.25">
      <c r="A151" s="43"/>
      <c r="B151" s="43" t="s">
        <v>1076</v>
      </c>
      <c r="C151" s="290">
        <v>41913</v>
      </c>
      <c r="D151" s="49">
        <v>3000</v>
      </c>
      <c r="E151" s="44">
        <v>41944</v>
      </c>
      <c r="F151" s="44">
        <v>41946</v>
      </c>
      <c r="G151" s="43" t="s">
        <v>668</v>
      </c>
      <c r="H151" s="93"/>
      <c r="I151" s="93">
        <f t="shared" si="4"/>
        <v>3000</v>
      </c>
      <c r="J151" s="228"/>
    </row>
    <row r="152" spans="1:10" s="50" customFormat="1" x14ac:dyDescent="0.25">
      <c r="A152" s="60"/>
      <c r="B152" s="60" t="s">
        <v>1101</v>
      </c>
      <c r="C152" s="87">
        <v>41883</v>
      </c>
      <c r="D152" s="63">
        <v>15660</v>
      </c>
      <c r="E152" s="55">
        <v>41958</v>
      </c>
      <c r="F152" s="55">
        <v>41957</v>
      </c>
      <c r="G152" s="60" t="s">
        <v>668</v>
      </c>
      <c r="H152" s="219"/>
      <c r="I152" s="218">
        <f t="shared" si="4"/>
        <v>15660</v>
      </c>
      <c r="J152" s="227"/>
    </row>
    <row r="153" spans="1:10" x14ac:dyDescent="0.25">
      <c r="A153" s="43"/>
      <c r="B153" s="43" t="s">
        <v>740</v>
      </c>
      <c r="C153" s="290">
        <v>41913</v>
      </c>
      <c r="D153" s="49">
        <v>7020</v>
      </c>
      <c r="E153" s="44">
        <v>41988</v>
      </c>
      <c r="F153" s="44">
        <v>41985</v>
      </c>
      <c r="G153" s="43" t="s">
        <v>668</v>
      </c>
      <c r="H153" s="94"/>
      <c r="I153" s="93">
        <f t="shared" si="4"/>
        <v>7020</v>
      </c>
      <c r="J153" s="228"/>
    </row>
    <row r="154" spans="1:10" x14ac:dyDescent="0.25">
      <c r="A154" s="43"/>
      <c r="B154" s="43" t="s">
        <v>740</v>
      </c>
      <c r="C154" s="290">
        <v>41913</v>
      </c>
      <c r="D154" s="49">
        <v>8640</v>
      </c>
      <c r="E154" s="44">
        <v>41988</v>
      </c>
      <c r="F154" s="44">
        <v>41985</v>
      </c>
      <c r="G154" s="43" t="s">
        <v>668</v>
      </c>
      <c r="H154" s="94"/>
      <c r="I154" s="93">
        <f t="shared" si="4"/>
        <v>8640</v>
      </c>
      <c r="J154" s="228"/>
    </row>
    <row r="155" spans="1:10" x14ac:dyDescent="0.25">
      <c r="A155" s="43"/>
      <c r="B155" s="43" t="s">
        <v>721</v>
      </c>
      <c r="C155" s="290">
        <v>41913</v>
      </c>
      <c r="D155" s="49">
        <v>13600</v>
      </c>
      <c r="E155" s="44">
        <v>41988</v>
      </c>
      <c r="F155" s="44">
        <v>41974</v>
      </c>
      <c r="G155" s="43" t="s">
        <v>668</v>
      </c>
      <c r="H155" s="94"/>
      <c r="I155" s="93">
        <f t="shared" si="4"/>
        <v>13600</v>
      </c>
      <c r="J155" s="228"/>
    </row>
    <row r="156" spans="1:10" x14ac:dyDescent="0.25">
      <c r="A156" s="43"/>
      <c r="B156" s="43" t="s">
        <v>721</v>
      </c>
      <c r="C156" s="290">
        <v>41913</v>
      </c>
      <c r="D156" s="49">
        <v>5225</v>
      </c>
      <c r="E156" s="44">
        <v>41988</v>
      </c>
      <c r="F156" s="44">
        <v>41985</v>
      </c>
      <c r="G156" s="43" t="s">
        <v>668</v>
      </c>
      <c r="H156" s="94"/>
      <c r="I156" s="93">
        <f t="shared" si="4"/>
        <v>5225</v>
      </c>
      <c r="J156" s="228"/>
    </row>
    <row r="157" spans="1:10" x14ac:dyDescent="0.25">
      <c r="A157" s="43"/>
      <c r="B157" s="43" t="s">
        <v>721</v>
      </c>
      <c r="C157" s="290">
        <v>41913</v>
      </c>
      <c r="D157" s="49">
        <v>14160</v>
      </c>
      <c r="E157" s="44">
        <v>41988</v>
      </c>
      <c r="F157" s="44">
        <v>41985</v>
      </c>
      <c r="G157" s="43" t="s">
        <v>668</v>
      </c>
      <c r="H157" s="94"/>
      <c r="I157" s="93">
        <f t="shared" si="4"/>
        <v>14160</v>
      </c>
      <c r="J157" s="228"/>
    </row>
    <row r="158" spans="1:10" x14ac:dyDescent="0.25">
      <c r="A158" s="43"/>
      <c r="B158" s="43" t="s">
        <v>721</v>
      </c>
      <c r="C158" s="290">
        <v>41913</v>
      </c>
      <c r="D158" s="49">
        <v>14100</v>
      </c>
      <c r="E158" s="44">
        <v>41988</v>
      </c>
      <c r="F158" s="44">
        <v>41985</v>
      </c>
      <c r="G158" s="43" t="s">
        <v>668</v>
      </c>
      <c r="H158" s="94"/>
      <c r="I158" s="93">
        <f t="shared" si="4"/>
        <v>14100</v>
      </c>
      <c r="J158" s="228"/>
    </row>
    <row r="159" spans="1:10" x14ac:dyDescent="0.25">
      <c r="A159" s="62"/>
      <c r="B159" s="62" t="s">
        <v>721</v>
      </c>
      <c r="C159" s="297">
        <v>41913</v>
      </c>
      <c r="D159" s="125">
        <v>2139</v>
      </c>
      <c r="E159" s="126">
        <v>41988</v>
      </c>
      <c r="F159" s="126">
        <v>41985</v>
      </c>
      <c r="G159" s="62" t="s">
        <v>668</v>
      </c>
      <c r="H159" s="128"/>
      <c r="I159" s="127">
        <f t="shared" si="4"/>
        <v>2139</v>
      </c>
      <c r="J159" s="229"/>
    </row>
    <row r="160" spans="1:10" x14ac:dyDescent="0.25">
      <c r="A160" s="48"/>
      <c r="B160" s="48" t="s">
        <v>721</v>
      </c>
      <c r="C160" s="298">
        <v>41913</v>
      </c>
      <c r="D160" s="95">
        <v>13395</v>
      </c>
      <c r="E160" s="82">
        <v>41988</v>
      </c>
      <c r="F160" s="82">
        <v>41985</v>
      </c>
      <c r="G160" s="48" t="s">
        <v>668</v>
      </c>
      <c r="H160" s="97">
        <v>3395</v>
      </c>
      <c r="I160" s="96">
        <f t="shared" si="4"/>
        <v>10000</v>
      </c>
      <c r="J160" s="230"/>
    </row>
    <row r="161" spans="1:10" x14ac:dyDescent="0.25">
      <c r="A161" s="43"/>
      <c r="B161" s="43" t="s">
        <v>721</v>
      </c>
      <c r="C161" s="290">
        <v>41913</v>
      </c>
      <c r="D161" s="49">
        <v>14400</v>
      </c>
      <c r="E161" s="44">
        <v>41988</v>
      </c>
      <c r="F161" s="44">
        <v>41985</v>
      </c>
      <c r="G161" s="43" t="s">
        <v>668</v>
      </c>
      <c r="H161" s="94"/>
      <c r="I161" s="93">
        <f t="shared" si="4"/>
        <v>14400</v>
      </c>
      <c r="J161" s="228"/>
    </row>
    <row r="162" spans="1:10" x14ac:dyDescent="0.25">
      <c r="A162" s="43"/>
      <c r="B162" s="43" t="s">
        <v>721</v>
      </c>
      <c r="C162" s="290">
        <v>41913</v>
      </c>
      <c r="D162" s="49">
        <v>10200</v>
      </c>
      <c r="E162" s="44">
        <v>41988</v>
      </c>
      <c r="F162" s="44">
        <v>41985</v>
      </c>
      <c r="G162" s="43" t="s">
        <v>668</v>
      </c>
      <c r="H162" s="94"/>
      <c r="I162" s="93">
        <f t="shared" si="4"/>
        <v>10200</v>
      </c>
      <c r="J162" s="228"/>
    </row>
    <row r="163" spans="1:10" x14ac:dyDescent="0.25">
      <c r="A163" s="43"/>
      <c r="B163" s="43" t="s">
        <v>721</v>
      </c>
      <c r="C163" s="290">
        <v>41913</v>
      </c>
      <c r="D163" s="49">
        <v>20010</v>
      </c>
      <c r="E163" s="44">
        <v>41988</v>
      </c>
      <c r="F163" s="44">
        <v>41985</v>
      </c>
      <c r="G163" s="43" t="s">
        <v>668</v>
      </c>
      <c r="H163" s="94"/>
      <c r="I163" s="93">
        <f t="shared" si="4"/>
        <v>20010</v>
      </c>
      <c r="J163" s="228"/>
    </row>
    <row r="164" spans="1:10" x14ac:dyDescent="0.25">
      <c r="A164" s="43"/>
      <c r="B164" s="43" t="s">
        <v>737</v>
      </c>
      <c r="C164" s="290">
        <v>41913</v>
      </c>
      <c r="D164" s="49">
        <v>10200</v>
      </c>
      <c r="E164" s="44">
        <v>41988</v>
      </c>
      <c r="F164" s="44">
        <v>41985</v>
      </c>
      <c r="G164" s="43" t="s">
        <v>668</v>
      </c>
      <c r="H164" s="94"/>
      <c r="I164" s="93">
        <f t="shared" ref="I164:I168" si="5">D164-H164</f>
        <v>10200</v>
      </c>
      <c r="J164" s="228"/>
    </row>
    <row r="165" spans="1:10" x14ac:dyDescent="0.25">
      <c r="A165" s="43"/>
      <c r="B165" s="43" t="s">
        <v>741</v>
      </c>
      <c r="C165" s="290">
        <v>41913</v>
      </c>
      <c r="D165" s="49">
        <v>15000</v>
      </c>
      <c r="E165" s="44">
        <v>41988</v>
      </c>
      <c r="F165" s="44">
        <v>41985</v>
      </c>
      <c r="G165" s="43" t="s">
        <v>668</v>
      </c>
      <c r="H165" s="94"/>
      <c r="I165" s="93">
        <f t="shared" si="5"/>
        <v>15000</v>
      </c>
      <c r="J165" s="228"/>
    </row>
    <row r="166" spans="1:10" x14ac:dyDescent="0.25">
      <c r="A166" s="43"/>
      <c r="B166" s="43" t="s">
        <v>721</v>
      </c>
      <c r="C166" s="290">
        <v>41913</v>
      </c>
      <c r="D166" s="49">
        <v>11070</v>
      </c>
      <c r="E166" s="44">
        <v>41988</v>
      </c>
      <c r="F166" s="44">
        <v>41991</v>
      </c>
      <c r="G166" s="43" t="s">
        <v>668</v>
      </c>
      <c r="H166" s="94"/>
      <c r="I166" s="93">
        <f t="shared" si="5"/>
        <v>11070</v>
      </c>
      <c r="J166" s="228"/>
    </row>
    <row r="167" spans="1:10" x14ac:dyDescent="0.25">
      <c r="A167" s="48"/>
      <c r="B167" s="48" t="s">
        <v>721</v>
      </c>
      <c r="C167" s="298">
        <v>41944</v>
      </c>
      <c r="D167" s="95">
        <v>6000</v>
      </c>
      <c r="E167" s="82">
        <v>42019</v>
      </c>
      <c r="F167" s="82">
        <v>42019</v>
      </c>
      <c r="G167" s="43" t="s">
        <v>668</v>
      </c>
      <c r="H167" s="130"/>
      <c r="I167" s="93">
        <f t="shared" si="5"/>
        <v>6000</v>
      </c>
      <c r="J167" s="231"/>
    </row>
    <row r="168" spans="1:10" x14ac:dyDescent="0.25">
      <c r="A168" s="43"/>
      <c r="B168" s="43" t="s">
        <v>1076</v>
      </c>
      <c r="C168" s="290">
        <v>41944</v>
      </c>
      <c r="D168" s="49">
        <v>3000</v>
      </c>
      <c r="E168" s="44">
        <v>41974</v>
      </c>
      <c r="F168" s="44">
        <v>41982</v>
      </c>
      <c r="G168" s="43" t="s">
        <v>668</v>
      </c>
      <c r="H168" s="94"/>
      <c r="I168" s="93">
        <f t="shared" si="5"/>
        <v>3000</v>
      </c>
      <c r="J168" s="228"/>
    </row>
    <row r="169" spans="1:10" x14ac:dyDescent="0.25">
      <c r="A169" s="48"/>
      <c r="B169" s="48" t="s">
        <v>1200</v>
      </c>
      <c r="C169" s="298">
        <v>41974</v>
      </c>
      <c r="D169" s="95">
        <v>6400</v>
      </c>
      <c r="E169" s="82">
        <v>42003</v>
      </c>
      <c r="F169" s="82">
        <v>42004</v>
      </c>
      <c r="G169" s="48" t="s">
        <v>28</v>
      </c>
      <c r="H169" s="97">
        <v>4000</v>
      </c>
      <c r="I169" s="96">
        <v>2400</v>
      </c>
      <c r="J169" s="230"/>
    </row>
    <row r="170" spans="1:10" x14ac:dyDescent="0.25">
      <c r="A170" s="43"/>
      <c r="B170" s="43" t="s">
        <v>740</v>
      </c>
      <c r="C170" s="290">
        <v>41944</v>
      </c>
      <c r="D170" s="49">
        <v>8340</v>
      </c>
      <c r="E170" s="44">
        <v>42019</v>
      </c>
      <c r="F170" s="44">
        <v>42019</v>
      </c>
      <c r="G170" s="43" t="s">
        <v>668</v>
      </c>
      <c r="H170" s="94"/>
      <c r="I170" s="94"/>
      <c r="J170" s="228"/>
    </row>
    <row r="171" spans="1:10" x14ac:dyDescent="0.25">
      <c r="A171" s="43"/>
      <c r="B171" s="43" t="s">
        <v>740</v>
      </c>
      <c r="C171" s="290">
        <v>41944</v>
      </c>
      <c r="D171" s="49">
        <v>9880</v>
      </c>
      <c r="E171" s="44">
        <v>42019</v>
      </c>
      <c r="F171" s="44">
        <v>42019</v>
      </c>
      <c r="G171" s="43" t="s">
        <v>668</v>
      </c>
      <c r="H171" s="94"/>
      <c r="I171" s="94"/>
      <c r="J171" s="228"/>
    </row>
    <row r="172" spans="1:10" x14ac:dyDescent="0.25">
      <c r="A172" s="43"/>
      <c r="B172" s="43" t="s">
        <v>721</v>
      </c>
      <c r="C172" s="290">
        <v>41944</v>
      </c>
      <c r="D172" s="49">
        <v>7200</v>
      </c>
      <c r="E172" s="44">
        <v>42019</v>
      </c>
      <c r="F172" s="44">
        <v>42019</v>
      </c>
      <c r="G172" s="43" t="s">
        <v>668</v>
      </c>
      <c r="H172" s="94"/>
      <c r="I172" s="94"/>
      <c r="J172" s="228"/>
    </row>
    <row r="173" spans="1:10" x14ac:dyDescent="0.25">
      <c r="A173" s="43"/>
      <c r="B173" s="43" t="s">
        <v>721</v>
      </c>
      <c r="C173" s="290">
        <v>41944</v>
      </c>
      <c r="D173" s="49">
        <v>11070</v>
      </c>
      <c r="E173" s="44">
        <v>42019</v>
      </c>
      <c r="F173" s="44">
        <v>41991</v>
      </c>
      <c r="G173" s="43" t="s">
        <v>668</v>
      </c>
      <c r="H173" s="94"/>
      <c r="I173" s="94"/>
      <c r="J173" s="228"/>
    </row>
    <row r="174" spans="1:10" x14ac:dyDescent="0.25">
      <c r="A174" s="43"/>
      <c r="B174" s="43" t="s">
        <v>721</v>
      </c>
      <c r="C174" s="290">
        <v>41944</v>
      </c>
      <c r="D174" s="49">
        <v>8100</v>
      </c>
      <c r="E174" s="44">
        <v>42019</v>
      </c>
      <c r="F174" s="44">
        <v>42019</v>
      </c>
      <c r="G174" s="43" t="s">
        <v>668</v>
      </c>
      <c r="H174" s="94"/>
      <c r="I174" s="94"/>
      <c r="J174" s="228"/>
    </row>
    <row r="175" spans="1:10" x14ac:dyDescent="0.25">
      <c r="A175" s="43"/>
      <c r="B175" s="43" t="s">
        <v>721</v>
      </c>
      <c r="C175" s="290">
        <v>41944</v>
      </c>
      <c r="D175" s="49">
        <v>7080</v>
      </c>
      <c r="E175" s="44">
        <v>42019</v>
      </c>
      <c r="F175" s="44">
        <v>42019</v>
      </c>
      <c r="G175" s="43" t="s">
        <v>668</v>
      </c>
      <c r="H175" s="94"/>
      <c r="I175" s="94"/>
      <c r="J175" s="228"/>
    </row>
    <row r="176" spans="1:10" x14ac:dyDescent="0.25">
      <c r="A176" s="43"/>
      <c r="B176" s="43" t="s">
        <v>741</v>
      </c>
      <c r="C176" s="290">
        <v>41944</v>
      </c>
      <c r="D176" s="49">
        <v>4375</v>
      </c>
      <c r="E176" s="44">
        <v>42019</v>
      </c>
      <c r="F176" s="44">
        <v>42019</v>
      </c>
      <c r="G176" s="43" t="s">
        <v>668</v>
      </c>
      <c r="H176" s="94"/>
      <c r="I176" s="94"/>
      <c r="J176" s="228"/>
    </row>
    <row r="177" spans="1:10" x14ac:dyDescent="0.25">
      <c r="A177" s="43"/>
      <c r="B177" s="43" t="s">
        <v>721</v>
      </c>
      <c r="C177" s="290">
        <v>41944</v>
      </c>
      <c r="D177" s="49">
        <v>11275</v>
      </c>
      <c r="E177" s="44">
        <v>42019</v>
      </c>
      <c r="F177" s="44">
        <v>42019</v>
      </c>
      <c r="G177" s="43" t="s">
        <v>668</v>
      </c>
      <c r="H177" s="94"/>
      <c r="I177" s="94"/>
      <c r="J177" s="228"/>
    </row>
    <row r="178" spans="1:10" x14ac:dyDescent="0.25">
      <c r="A178" s="43"/>
      <c r="B178" s="43" t="s">
        <v>721</v>
      </c>
      <c r="C178" s="290">
        <v>41944</v>
      </c>
      <c r="D178" s="49">
        <v>8370</v>
      </c>
      <c r="E178" s="44">
        <v>42019</v>
      </c>
      <c r="F178" s="44">
        <v>42019</v>
      </c>
      <c r="G178" s="43" t="s">
        <v>668</v>
      </c>
      <c r="H178" s="94"/>
      <c r="I178" s="94"/>
      <c r="J178" s="228"/>
    </row>
    <row r="179" spans="1:10" x14ac:dyDescent="0.25">
      <c r="A179" s="43"/>
      <c r="B179" s="43" t="s">
        <v>721</v>
      </c>
      <c r="C179" s="290">
        <v>41944</v>
      </c>
      <c r="D179" s="49">
        <v>8400</v>
      </c>
      <c r="E179" s="44">
        <v>42019</v>
      </c>
      <c r="F179" s="44">
        <v>42019</v>
      </c>
      <c r="G179" s="43" t="s">
        <v>668</v>
      </c>
      <c r="H179" s="94"/>
      <c r="I179" s="94"/>
      <c r="J179" s="228"/>
    </row>
    <row r="180" spans="1:10" x14ac:dyDescent="0.25">
      <c r="A180" s="43"/>
      <c r="B180" s="43" t="s">
        <v>721</v>
      </c>
      <c r="C180" s="290">
        <v>41944</v>
      </c>
      <c r="D180" s="49">
        <v>9600</v>
      </c>
      <c r="E180" s="44">
        <v>42004</v>
      </c>
      <c r="F180" s="44">
        <v>42009</v>
      </c>
      <c r="G180" s="43" t="s">
        <v>668</v>
      </c>
      <c r="H180" s="94"/>
      <c r="I180" s="94"/>
      <c r="J180" s="228"/>
    </row>
    <row r="181" spans="1:10" x14ac:dyDescent="0.25">
      <c r="A181" s="43"/>
      <c r="B181" s="43" t="s">
        <v>721</v>
      </c>
      <c r="C181" s="290">
        <v>41944</v>
      </c>
      <c r="D181" s="49">
        <v>6555</v>
      </c>
      <c r="E181" s="44">
        <v>42019</v>
      </c>
      <c r="F181" s="44">
        <v>42019</v>
      </c>
      <c r="G181" s="43" t="s">
        <v>668</v>
      </c>
      <c r="H181" s="94"/>
      <c r="I181" s="94"/>
      <c r="J181" s="228"/>
    </row>
    <row r="182" spans="1:10" x14ac:dyDescent="0.25">
      <c r="A182" s="43"/>
      <c r="B182" s="43" t="s">
        <v>721</v>
      </c>
      <c r="C182" s="290">
        <v>41944</v>
      </c>
      <c r="D182" s="49">
        <v>16530</v>
      </c>
      <c r="E182" s="44">
        <v>42019</v>
      </c>
      <c r="F182" s="44">
        <v>42019</v>
      </c>
      <c r="G182" s="43" t="s">
        <v>668</v>
      </c>
      <c r="H182" s="94"/>
      <c r="I182" s="94"/>
      <c r="J182" s="228"/>
    </row>
    <row r="183" spans="1:10" x14ac:dyDescent="0.25">
      <c r="A183" s="43"/>
      <c r="B183" s="43" t="s">
        <v>721</v>
      </c>
      <c r="C183" s="290">
        <v>41944</v>
      </c>
      <c r="D183" s="49">
        <v>11400</v>
      </c>
      <c r="E183" s="44">
        <v>42019</v>
      </c>
      <c r="F183" s="44">
        <v>42019</v>
      </c>
      <c r="G183" s="43" t="s">
        <v>668</v>
      </c>
      <c r="H183" s="94"/>
      <c r="I183" s="94"/>
      <c r="J183" s="228"/>
    </row>
    <row r="184" spans="1:10" x14ac:dyDescent="0.25">
      <c r="A184" s="43"/>
      <c r="B184" s="43" t="s">
        <v>721</v>
      </c>
      <c r="C184" s="290">
        <v>41944</v>
      </c>
      <c r="D184" s="49">
        <v>14139</v>
      </c>
      <c r="E184" s="44">
        <v>42019</v>
      </c>
      <c r="F184" s="44">
        <v>42019</v>
      </c>
      <c r="G184" s="43" t="s">
        <v>668</v>
      </c>
      <c r="H184" s="94"/>
      <c r="I184" s="94"/>
      <c r="J184" s="228"/>
    </row>
    <row r="185" spans="1:10" x14ac:dyDescent="0.25">
      <c r="A185" s="43"/>
      <c r="B185" s="43" t="s">
        <v>721</v>
      </c>
      <c r="C185" s="290">
        <v>41974</v>
      </c>
      <c r="D185" s="49">
        <v>11400</v>
      </c>
      <c r="E185" s="44">
        <v>42050</v>
      </c>
      <c r="F185" s="44">
        <v>42075</v>
      </c>
      <c r="G185" s="43" t="s">
        <v>668</v>
      </c>
      <c r="H185" s="94"/>
      <c r="I185" s="94"/>
      <c r="J185" s="228"/>
    </row>
    <row r="186" spans="1:10" x14ac:dyDescent="0.25">
      <c r="A186" s="43"/>
      <c r="B186" s="43" t="s">
        <v>1076</v>
      </c>
      <c r="C186" s="290">
        <v>41974</v>
      </c>
      <c r="D186" s="49">
        <v>3000</v>
      </c>
      <c r="E186" s="44">
        <v>42004</v>
      </c>
      <c r="F186" s="44">
        <v>42009</v>
      </c>
      <c r="G186" s="43" t="s">
        <v>668</v>
      </c>
      <c r="H186" s="93"/>
      <c r="I186" s="93"/>
      <c r="J186" s="228"/>
    </row>
    <row r="187" spans="1:10" x14ac:dyDescent="0.25">
      <c r="A187" s="43"/>
      <c r="B187" s="43" t="s">
        <v>721</v>
      </c>
      <c r="C187" s="290">
        <v>41974</v>
      </c>
      <c r="D187" s="49">
        <v>20800</v>
      </c>
      <c r="E187" s="44">
        <v>42035</v>
      </c>
      <c r="F187" s="44">
        <v>42039</v>
      </c>
      <c r="G187" s="43" t="s">
        <v>668</v>
      </c>
      <c r="H187" s="93"/>
      <c r="I187" s="93"/>
      <c r="J187" s="228"/>
    </row>
    <row r="188" spans="1:10" x14ac:dyDescent="0.25">
      <c r="A188" s="43"/>
      <c r="B188" s="43" t="s">
        <v>721</v>
      </c>
      <c r="C188" s="290">
        <v>41974</v>
      </c>
      <c r="D188" s="49">
        <v>13800</v>
      </c>
      <c r="E188" s="44">
        <v>42050</v>
      </c>
      <c r="F188" s="44">
        <v>42075</v>
      </c>
      <c r="G188" s="43" t="s">
        <v>668</v>
      </c>
      <c r="H188" s="93"/>
      <c r="I188" s="93"/>
      <c r="J188" s="228"/>
    </row>
    <row r="189" spans="1:10" x14ac:dyDescent="0.25">
      <c r="A189" s="43"/>
      <c r="B189" s="43" t="s">
        <v>721</v>
      </c>
      <c r="C189" s="290">
        <v>41974</v>
      </c>
      <c r="D189" s="49">
        <v>7200</v>
      </c>
      <c r="E189" s="44">
        <v>42050</v>
      </c>
      <c r="F189" s="44">
        <v>42075</v>
      </c>
      <c r="G189" s="43" t="s">
        <v>668</v>
      </c>
      <c r="H189" s="93"/>
      <c r="I189" s="93"/>
      <c r="J189" s="228"/>
    </row>
    <row r="190" spans="1:10" x14ac:dyDescent="0.25">
      <c r="A190" s="43"/>
      <c r="B190" s="43" t="s">
        <v>721</v>
      </c>
      <c r="C190" s="290">
        <v>41974</v>
      </c>
      <c r="D190" s="49">
        <v>8700</v>
      </c>
      <c r="E190" s="44">
        <v>42050</v>
      </c>
      <c r="F190" s="44">
        <v>42075</v>
      </c>
      <c r="G190" s="43" t="s">
        <v>668</v>
      </c>
      <c r="H190" s="93"/>
      <c r="I190" s="93"/>
      <c r="J190" s="228"/>
    </row>
    <row r="191" spans="1:10" x14ac:dyDescent="0.25">
      <c r="A191" s="43"/>
      <c r="B191" s="43" t="s">
        <v>721</v>
      </c>
      <c r="C191" s="290">
        <v>41974</v>
      </c>
      <c r="D191" s="49">
        <v>8370</v>
      </c>
      <c r="E191" s="44">
        <v>42050</v>
      </c>
      <c r="F191" s="44">
        <v>42062</v>
      </c>
      <c r="G191" s="43" t="s">
        <v>668</v>
      </c>
      <c r="H191" s="93"/>
      <c r="I191" s="93"/>
      <c r="J191" s="228"/>
    </row>
    <row r="192" spans="1:10" x14ac:dyDescent="0.25">
      <c r="A192" s="43"/>
      <c r="B192" s="43" t="s">
        <v>721</v>
      </c>
      <c r="C192" s="290">
        <v>41974</v>
      </c>
      <c r="D192" s="49">
        <v>12000</v>
      </c>
      <c r="E192" s="44">
        <v>42050</v>
      </c>
      <c r="F192" s="44">
        <v>42075</v>
      </c>
      <c r="G192" s="43" t="s">
        <v>668</v>
      </c>
      <c r="H192" s="93"/>
      <c r="I192" s="93"/>
      <c r="J192" s="228"/>
    </row>
    <row r="193" spans="1:10" x14ac:dyDescent="0.25">
      <c r="A193" s="43"/>
      <c r="B193" s="43" t="s">
        <v>721</v>
      </c>
      <c r="C193" s="290">
        <v>41974</v>
      </c>
      <c r="D193" s="49">
        <v>7975</v>
      </c>
      <c r="E193" s="44">
        <v>42050</v>
      </c>
      <c r="F193" s="44">
        <v>42075</v>
      </c>
      <c r="G193" s="43" t="s">
        <v>668</v>
      </c>
      <c r="H193" s="93"/>
      <c r="I193" s="93"/>
      <c r="J193" s="228"/>
    </row>
    <row r="194" spans="1:10" x14ac:dyDescent="0.25">
      <c r="A194" s="43"/>
      <c r="B194" s="43" t="s">
        <v>721</v>
      </c>
      <c r="C194" s="290">
        <v>41974</v>
      </c>
      <c r="D194" s="49">
        <v>10545</v>
      </c>
      <c r="E194" s="44">
        <v>42050</v>
      </c>
      <c r="F194" s="44">
        <v>42079</v>
      </c>
      <c r="G194" s="43" t="s">
        <v>1509</v>
      </c>
      <c r="H194" s="93"/>
      <c r="I194" s="93"/>
      <c r="J194" s="228"/>
    </row>
    <row r="195" spans="1:10" x14ac:dyDescent="0.25">
      <c r="A195" s="43"/>
      <c r="B195" s="43" t="s">
        <v>721</v>
      </c>
      <c r="C195" s="290">
        <v>41974</v>
      </c>
      <c r="D195" s="49">
        <v>11210</v>
      </c>
      <c r="E195" s="44">
        <v>42050</v>
      </c>
      <c r="F195" s="44">
        <v>42075</v>
      </c>
      <c r="G195" s="43" t="s">
        <v>668</v>
      </c>
      <c r="H195" s="93"/>
      <c r="I195" s="93"/>
      <c r="J195" s="228"/>
    </row>
    <row r="196" spans="1:10" x14ac:dyDescent="0.25">
      <c r="A196" s="43"/>
      <c r="B196" s="43" t="s">
        <v>741</v>
      </c>
      <c r="C196" s="290">
        <v>41974</v>
      </c>
      <c r="D196" s="49">
        <v>17500</v>
      </c>
      <c r="E196" s="44">
        <v>42050</v>
      </c>
      <c r="F196" s="44">
        <v>42075</v>
      </c>
      <c r="G196" s="43" t="s">
        <v>668</v>
      </c>
      <c r="H196" s="93"/>
      <c r="I196" s="93"/>
      <c r="J196" s="228"/>
    </row>
    <row r="197" spans="1:10" x14ac:dyDescent="0.25">
      <c r="A197" s="43"/>
      <c r="B197" s="43" t="s">
        <v>1076</v>
      </c>
      <c r="C197" s="290">
        <v>42005</v>
      </c>
      <c r="D197" s="49">
        <v>3233.33</v>
      </c>
      <c r="E197" s="44">
        <v>42050</v>
      </c>
      <c r="F197" s="44">
        <v>42052</v>
      </c>
      <c r="G197" s="43" t="s">
        <v>668</v>
      </c>
      <c r="H197" s="93"/>
      <c r="I197" s="93"/>
      <c r="J197" s="228"/>
    </row>
    <row r="198" spans="1:10" x14ac:dyDescent="0.25">
      <c r="A198" s="43"/>
      <c r="B198" s="43" t="s">
        <v>721</v>
      </c>
      <c r="C198" s="290">
        <v>41974</v>
      </c>
      <c r="D198" s="49">
        <v>15660</v>
      </c>
      <c r="E198" s="44">
        <v>42050</v>
      </c>
      <c r="F198" s="44">
        <v>42079</v>
      </c>
      <c r="G198" s="43" t="s">
        <v>1509</v>
      </c>
      <c r="H198" s="93"/>
      <c r="I198" s="93"/>
      <c r="J198" s="228"/>
    </row>
    <row r="199" spans="1:10" x14ac:dyDescent="0.25">
      <c r="A199" s="43"/>
      <c r="B199" s="43" t="s">
        <v>740</v>
      </c>
      <c r="C199" s="290">
        <v>41974</v>
      </c>
      <c r="D199" s="49">
        <v>3680</v>
      </c>
      <c r="E199" s="44">
        <v>42050</v>
      </c>
      <c r="F199" s="44">
        <v>42051</v>
      </c>
      <c r="G199" s="43" t="s">
        <v>668</v>
      </c>
      <c r="H199" s="93"/>
      <c r="I199" s="93"/>
      <c r="J199" s="228"/>
    </row>
    <row r="200" spans="1:10" x14ac:dyDescent="0.25">
      <c r="A200" s="43"/>
      <c r="B200" s="43" t="s">
        <v>740</v>
      </c>
      <c r="C200" s="290">
        <v>41974</v>
      </c>
      <c r="D200" s="49">
        <v>3020</v>
      </c>
      <c r="E200" s="44">
        <v>42050</v>
      </c>
      <c r="F200" s="44">
        <v>42051</v>
      </c>
      <c r="G200" s="43" t="s">
        <v>668</v>
      </c>
      <c r="H200" s="93"/>
      <c r="I200" s="93"/>
      <c r="J200" s="228"/>
    </row>
    <row r="201" spans="1:10" x14ac:dyDescent="0.25">
      <c r="A201" s="43"/>
      <c r="B201" s="43" t="s">
        <v>721</v>
      </c>
      <c r="C201" s="290">
        <v>41974</v>
      </c>
      <c r="D201" s="49">
        <v>7639</v>
      </c>
      <c r="E201" s="44">
        <v>42050</v>
      </c>
      <c r="F201" s="44">
        <v>42051</v>
      </c>
      <c r="G201" s="43" t="s">
        <v>668</v>
      </c>
      <c r="H201" s="93"/>
      <c r="I201" s="93"/>
      <c r="J201" s="228"/>
    </row>
    <row r="202" spans="1:10" x14ac:dyDescent="0.25">
      <c r="A202" s="43"/>
      <c r="B202" s="43" t="s">
        <v>742</v>
      </c>
      <c r="C202" s="290">
        <v>42005</v>
      </c>
      <c r="D202" s="49">
        <v>6500</v>
      </c>
      <c r="E202" s="44">
        <v>42050</v>
      </c>
      <c r="F202" s="44">
        <v>42052</v>
      </c>
      <c r="G202" s="43" t="s">
        <v>668</v>
      </c>
      <c r="H202" s="93"/>
      <c r="I202" s="93"/>
      <c r="J202" s="228"/>
    </row>
    <row r="203" spans="1:10" x14ac:dyDescent="0.25">
      <c r="A203" s="43"/>
      <c r="B203" s="43" t="s">
        <v>721</v>
      </c>
      <c r="C203" s="290">
        <v>42005</v>
      </c>
      <c r="D203" s="49">
        <v>10400</v>
      </c>
      <c r="E203" s="44">
        <v>42078</v>
      </c>
      <c r="F203" s="44">
        <v>42080</v>
      </c>
      <c r="G203" s="43" t="s">
        <v>668</v>
      </c>
      <c r="H203" s="93"/>
      <c r="I203" s="93"/>
      <c r="J203" s="228"/>
    </row>
    <row r="204" spans="1:10" x14ac:dyDescent="0.25">
      <c r="A204" s="43"/>
      <c r="B204" s="43" t="s">
        <v>721</v>
      </c>
      <c r="C204" s="290">
        <v>42005</v>
      </c>
      <c r="D204" s="49">
        <v>8525</v>
      </c>
      <c r="E204" s="44">
        <v>42078</v>
      </c>
      <c r="F204" s="44">
        <v>42097</v>
      </c>
      <c r="G204" s="43" t="s">
        <v>668</v>
      </c>
      <c r="H204" s="93"/>
      <c r="I204" s="93"/>
      <c r="J204" s="228"/>
    </row>
    <row r="205" spans="1:10" x14ac:dyDescent="0.25">
      <c r="A205" s="43"/>
      <c r="B205" s="43" t="s">
        <v>721</v>
      </c>
      <c r="C205" s="290">
        <v>42005</v>
      </c>
      <c r="D205" s="49">
        <v>10620</v>
      </c>
      <c r="E205" s="44">
        <v>42078</v>
      </c>
      <c r="F205" s="44">
        <v>42097</v>
      </c>
      <c r="G205" s="43" t="s">
        <v>668</v>
      </c>
      <c r="H205" s="93"/>
      <c r="I205" s="93"/>
      <c r="J205" s="228"/>
    </row>
    <row r="206" spans="1:10" x14ac:dyDescent="0.25">
      <c r="A206" s="43"/>
      <c r="B206" s="43" t="s">
        <v>721</v>
      </c>
      <c r="C206" s="290">
        <v>42005</v>
      </c>
      <c r="D206" s="49">
        <v>11700</v>
      </c>
      <c r="E206" s="44">
        <v>42078</v>
      </c>
      <c r="F206" s="44">
        <v>42097</v>
      </c>
      <c r="G206" s="43" t="s">
        <v>668</v>
      </c>
      <c r="H206" s="93"/>
      <c r="I206" s="93"/>
      <c r="J206" s="228"/>
    </row>
    <row r="207" spans="1:10" x14ac:dyDescent="0.25">
      <c r="A207" s="43"/>
      <c r="B207" s="43" t="s">
        <v>721</v>
      </c>
      <c r="C207" s="290">
        <v>42005</v>
      </c>
      <c r="D207" s="49">
        <v>12000</v>
      </c>
      <c r="E207" s="44">
        <v>42078</v>
      </c>
      <c r="F207" s="44">
        <v>42097</v>
      </c>
      <c r="G207" s="43" t="s">
        <v>668</v>
      </c>
      <c r="H207" s="93"/>
      <c r="I207" s="93"/>
      <c r="J207" s="228"/>
    </row>
    <row r="208" spans="1:10" x14ac:dyDescent="0.25">
      <c r="A208" s="43"/>
      <c r="B208" s="43" t="s">
        <v>741</v>
      </c>
      <c r="C208" s="290">
        <v>42005</v>
      </c>
      <c r="D208" s="49">
        <v>2500</v>
      </c>
      <c r="E208" s="44">
        <v>42078</v>
      </c>
      <c r="F208" s="44">
        <v>42097</v>
      </c>
      <c r="G208" s="43" t="s">
        <v>668</v>
      </c>
      <c r="H208" s="93"/>
      <c r="I208" s="93"/>
      <c r="J208" s="228"/>
    </row>
    <row r="209" spans="1:10" x14ac:dyDescent="0.25">
      <c r="A209" s="43"/>
      <c r="B209" s="43" t="s">
        <v>721</v>
      </c>
      <c r="C209" s="290">
        <v>42005</v>
      </c>
      <c r="D209" s="49">
        <v>9975</v>
      </c>
      <c r="E209" s="44">
        <v>42078</v>
      </c>
      <c r="F209" s="44">
        <v>42097</v>
      </c>
      <c r="G209" s="43" t="s">
        <v>668</v>
      </c>
      <c r="H209" s="93"/>
      <c r="I209" s="93"/>
      <c r="J209" s="228"/>
    </row>
    <row r="210" spans="1:10" x14ac:dyDescent="0.25">
      <c r="A210" s="43"/>
      <c r="B210" s="43" t="s">
        <v>721</v>
      </c>
      <c r="C210" s="290">
        <v>42005</v>
      </c>
      <c r="D210" s="49">
        <v>10800</v>
      </c>
      <c r="E210" s="44">
        <v>42078</v>
      </c>
      <c r="F210" s="44">
        <v>42097</v>
      </c>
      <c r="G210" s="43" t="s">
        <v>668</v>
      </c>
      <c r="H210" s="93"/>
      <c r="I210" s="93"/>
      <c r="J210" s="228"/>
    </row>
    <row r="211" spans="1:10" x14ac:dyDescent="0.25">
      <c r="A211" s="43"/>
      <c r="B211" s="43" t="s">
        <v>721</v>
      </c>
      <c r="C211" s="290">
        <v>42005</v>
      </c>
      <c r="D211" s="49">
        <v>14250</v>
      </c>
      <c r="E211" s="44">
        <v>42078</v>
      </c>
      <c r="F211" s="44">
        <v>42097</v>
      </c>
      <c r="G211" s="43" t="s">
        <v>668</v>
      </c>
      <c r="H211" s="93"/>
      <c r="I211" s="93"/>
      <c r="J211" s="228"/>
    </row>
    <row r="212" spans="1:10" x14ac:dyDescent="0.25">
      <c r="A212" s="43"/>
      <c r="B212" s="43" t="s">
        <v>721</v>
      </c>
      <c r="C212" s="290">
        <v>42005</v>
      </c>
      <c r="D212" s="49">
        <v>12180</v>
      </c>
      <c r="E212" s="44">
        <v>42078</v>
      </c>
      <c r="F212" s="44">
        <v>42097</v>
      </c>
      <c r="G212" s="43" t="s">
        <v>668</v>
      </c>
      <c r="H212" s="93"/>
      <c r="I212" s="93"/>
      <c r="J212" s="228"/>
    </row>
    <row r="213" spans="1:10" x14ac:dyDescent="0.25">
      <c r="A213" s="43"/>
      <c r="B213" s="43" t="s">
        <v>721</v>
      </c>
      <c r="C213" s="290">
        <v>42005</v>
      </c>
      <c r="D213" s="49">
        <v>10530</v>
      </c>
      <c r="E213" s="44">
        <v>42078</v>
      </c>
      <c r="F213" s="44">
        <v>42097</v>
      </c>
      <c r="G213" s="43" t="s">
        <v>668</v>
      </c>
      <c r="H213" s="93"/>
      <c r="I213" s="93"/>
      <c r="J213" s="228"/>
    </row>
    <row r="214" spans="1:10" x14ac:dyDescent="0.25">
      <c r="A214" s="43"/>
      <c r="B214" s="43" t="s">
        <v>721</v>
      </c>
      <c r="C214" s="290">
        <v>42005</v>
      </c>
      <c r="D214" s="49">
        <v>5400</v>
      </c>
      <c r="E214" s="44">
        <v>42078</v>
      </c>
      <c r="F214" s="44">
        <v>42097</v>
      </c>
      <c r="G214" s="43" t="s">
        <v>668</v>
      </c>
      <c r="H214" s="93"/>
      <c r="I214" s="93"/>
      <c r="J214" s="228"/>
    </row>
    <row r="215" spans="1:10" x14ac:dyDescent="0.25">
      <c r="A215" s="43"/>
      <c r="B215" s="43" t="s">
        <v>721</v>
      </c>
      <c r="C215" s="290">
        <v>42005</v>
      </c>
      <c r="D215" s="49">
        <v>8129</v>
      </c>
      <c r="E215" s="44">
        <v>42078</v>
      </c>
      <c r="F215" s="44">
        <v>42080</v>
      </c>
      <c r="G215" s="43" t="s">
        <v>668</v>
      </c>
      <c r="H215" s="93"/>
      <c r="I215" s="93"/>
      <c r="J215" s="228"/>
    </row>
    <row r="216" spans="1:10" x14ac:dyDescent="0.25">
      <c r="A216" s="43"/>
      <c r="B216" s="43" t="s">
        <v>740</v>
      </c>
      <c r="C216" s="290">
        <v>42005</v>
      </c>
      <c r="D216" s="49">
        <v>7020</v>
      </c>
      <c r="E216" s="44">
        <v>42078</v>
      </c>
      <c r="F216" s="44">
        <v>42080</v>
      </c>
      <c r="G216" s="43" t="s">
        <v>668</v>
      </c>
      <c r="H216" s="93"/>
      <c r="I216" s="93"/>
      <c r="J216" s="228"/>
    </row>
    <row r="217" spans="1:10" x14ac:dyDescent="0.25">
      <c r="A217" s="43"/>
      <c r="B217" s="43" t="s">
        <v>740</v>
      </c>
      <c r="C217" s="290">
        <v>42005</v>
      </c>
      <c r="D217" s="49">
        <v>8640</v>
      </c>
      <c r="E217" s="44">
        <v>42078</v>
      </c>
      <c r="F217" s="44">
        <v>42080</v>
      </c>
      <c r="G217" s="43" t="s">
        <v>668</v>
      </c>
      <c r="H217" s="93"/>
      <c r="I217" s="93"/>
      <c r="J217" s="228"/>
    </row>
    <row r="218" spans="1:10" x14ac:dyDescent="0.25">
      <c r="A218" s="43"/>
      <c r="B218" s="43" t="s">
        <v>1187</v>
      </c>
      <c r="C218" s="290">
        <v>42005</v>
      </c>
      <c r="D218" s="49">
        <v>6000</v>
      </c>
      <c r="E218" s="44">
        <v>42050</v>
      </c>
      <c r="F218" s="44">
        <v>42052</v>
      </c>
      <c r="G218" s="43" t="s">
        <v>668</v>
      </c>
      <c r="H218" s="93"/>
      <c r="I218" s="93"/>
      <c r="J218" s="228"/>
    </row>
    <row r="219" spans="1:10" x14ac:dyDescent="0.25">
      <c r="A219" s="43"/>
      <c r="B219" s="43" t="s">
        <v>1415</v>
      </c>
      <c r="C219" s="290">
        <v>42036</v>
      </c>
      <c r="D219" s="49">
        <v>2903.7</v>
      </c>
      <c r="E219" s="44">
        <v>42063</v>
      </c>
      <c r="F219" s="44">
        <v>42068</v>
      </c>
      <c r="G219" s="43" t="s">
        <v>668</v>
      </c>
      <c r="H219" s="93"/>
      <c r="I219" s="93"/>
      <c r="J219" s="228"/>
    </row>
    <row r="220" spans="1:10" x14ac:dyDescent="0.25">
      <c r="A220" s="43"/>
      <c r="B220" s="43" t="s">
        <v>742</v>
      </c>
      <c r="C220" s="290">
        <v>42036</v>
      </c>
      <c r="D220" s="49">
        <v>3250</v>
      </c>
      <c r="E220" s="44">
        <v>42063</v>
      </c>
      <c r="F220" s="44">
        <v>42068</v>
      </c>
      <c r="G220" s="43" t="s">
        <v>668</v>
      </c>
      <c r="H220" s="93"/>
      <c r="I220" s="93"/>
      <c r="J220" s="228"/>
    </row>
    <row r="221" spans="1:10" x14ac:dyDescent="0.25">
      <c r="A221" s="43"/>
      <c r="B221" s="43" t="s">
        <v>1187</v>
      </c>
      <c r="C221" s="290">
        <v>42036</v>
      </c>
      <c r="D221" s="49">
        <v>9600</v>
      </c>
      <c r="E221" s="44">
        <v>42078</v>
      </c>
      <c r="F221" s="44">
        <v>42080</v>
      </c>
      <c r="G221" s="43" t="s">
        <v>668</v>
      </c>
      <c r="H221" s="93"/>
      <c r="I221" s="93"/>
      <c r="J221" s="228"/>
    </row>
    <row r="222" spans="1:10" x14ac:dyDescent="0.25">
      <c r="A222" s="43"/>
      <c r="B222" s="43" t="s">
        <v>1187</v>
      </c>
      <c r="C222" s="290">
        <v>42036</v>
      </c>
      <c r="D222" s="49">
        <v>6500</v>
      </c>
      <c r="E222" s="44">
        <v>42078</v>
      </c>
      <c r="F222" s="44">
        <v>41350</v>
      </c>
      <c r="G222" s="43" t="s">
        <v>668</v>
      </c>
      <c r="H222" s="93"/>
      <c r="I222" s="93"/>
      <c r="J222" s="228"/>
    </row>
    <row r="223" spans="1:10" x14ac:dyDescent="0.25">
      <c r="A223" s="43"/>
      <c r="B223" s="43" t="s">
        <v>721</v>
      </c>
      <c r="C223" s="290">
        <v>42036</v>
      </c>
      <c r="D223" s="49">
        <v>14000</v>
      </c>
      <c r="E223" s="44">
        <v>42109</v>
      </c>
      <c r="F223" s="44">
        <v>42109</v>
      </c>
      <c r="G223" s="43" t="s">
        <v>668</v>
      </c>
      <c r="H223" s="93"/>
      <c r="I223" s="93"/>
      <c r="J223" s="228"/>
    </row>
    <row r="224" spans="1:10" x14ac:dyDescent="0.25">
      <c r="A224" s="43"/>
      <c r="B224" s="43" t="s">
        <v>721</v>
      </c>
      <c r="C224" s="290">
        <v>42036</v>
      </c>
      <c r="D224" s="98">
        <v>9889</v>
      </c>
      <c r="E224" s="44">
        <v>42109</v>
      </c>
      <c r="F224" s="44">
        <v>42109</v>
      </c>
      <c r="G224" s="43" t="s">
        <v>668</v>
      </c>
      <c r="H224" s="93"/>
      <c r="I224" s="93"/>
      <c r="J224" s="228"/>
    </row>
    <row r="225" spans="1:10" x14ac:dyDescent="0.25">
      <c r="A225" s="43"/>
      <c r="B225" s="43" t="s">
        <v>721</v>
      </c>
      <c r="C225" s="290">
        <v>42036</v>
      </c>
      <c r="D225" s="49">
        <v>3234</v>
      </c>
      <c r="E225" s="44">
        <v>42109</v>
      </c>
      <c r="F225" s="44">
        <v>42109</v>
      </c>
      <c r="G225" s="43" t="s">
        <v>668</v>
      </c>
      <c r="H225" s="93"/>
      <c r="I225" s="93"/>
      <c r="J225" s="228"/>
    </row>
    <row r="226" spans="1:10" x14ac:dyDescent="0.25">
      <c r="A226" s="43"/>
      <c r="B226" s="43" t="s">
        <v>721</v>
      </c>
      <c r="C226" s="290">
        <v>42036</v>
      </c>
      <c r="D226" s="49">
        <v>15660</v>
      </c>
      <c r="E226" s="44">
        <v>42109</v>
      </c>
      <c r="F226" s="44">
        <v>42109</v>
      </c>
      <c r="G226" s="43" t="s">
        <v>668</v>
      </c>
      <c r="H226" s="93"/>
      <c r="I226" s="93"/>
      <c r="J226" s="228"/>
    </row>
    <row r="227" spans="1:10" x14ac:dyDescent="0.25">
      <c r="A227" s="43"/>
      <c r="B227" s="43" t="s">
        <v>721</v>
      </c>
      <c r="C227" s="290">
        <v>42036</v>
      </c>
      <c r="D227" s="49">
        <v>15312.5</v>
      </c>
      <c r="E227" s="44">
        <v>42109</v>
      </c>
      <c r="F227" s="44">
        <v>42109</v>
      </c>
      <c r="G227" s="43" t="s">
        <v>668</v>
      </c>
      <c r="H227" s="93"/>
      <c r="I227" s="93"/>
      <c r="J227" s="228"/>
    </row>
    <row r="228" spans="1:10" x14ac:dyDescent="0.25">
      <c r="A228" s="43"/>
      <c r="B228" s="43" t="s">
        <v>721</v>
      </c>
      <c r="C228" s="290">
        <v>42036</v>
      </c>
      <c r="D228" s="49">
        <v>9432.5</v>
      </c>
      <c r="E228" s="44">
        <v>42109</v>
      </c>
      <c r="F228" s="44">
        <v>42109</v>
      </c>
      <c r="G228" s="43" t="s">
        <v>668</v>
      </c>
      <c r="H228" s="93"/>
      <c r="I228" s="93"/>
      <c r="J228" s="228"/>
    </row>
    <row r="229" spans="1:10" x14ac:dyDescent="0.25">
      <c r="A229" s="43"/>
      <c r="B229" s="43" t="s">
        <v>741</v>
      </c>
      <c r="C229" s="290">
        <v>42036</v>
      </c>
      <c r="D229" s="98">
        <v>16562.5</v>
      </c>
      <c r="E229" s="44">
        <v>42109</v>
      </c>
      <c r="F229" s="44">
        <v>42109</v>
      </c>
      <c r="G229" s="43" t="s">
        <v>668</v>
      </c>
      <c r="H229" s="93"/>
      <c r="I229" s="93"/>
      <c r="J229" s="228"/>
    </row>
    <row r="230" spans="1:10" x14ac:dyDescent="0.25">
      <c r="A230" s="43"/>
      <c r="B230" s="43" t="s">
        <v>721</v>
      </c>
      <c r="C230" s="290">
        <v>42036</v>
      </c>
      <c r="D230" s="49">
        <v>3510</v>
      </c>
      <c r="E230" s="44">
        <v>42109</v>
      </c>
      <c r="F230" s="44">
        <v>42109</v>
      </c>
      <c r="G230" s="43" t="s">
        <v>668</v>
      </c>
      <c r="H230" s="93"/>
      <c r="I230" s="93"/>
      <c r="J230" s="228"/>
    </row>
    <row r="231" spans="1:10" x14ac:dyDescent="0.25">
      <c r="A231" s="43"/>
      <c r="B231" s="43" t="s">
        <v>721</v>
      </c>
      <c r="C231" s="290">
        <v>42036</v>
      </c>
      <c r="D231" s="49">
        <v>7500</v>
      </c>
      <c r="E231" s="44">
        <v>42109</v>
      </c>
      <c r="F231" s="44">
        <v>42110</v>
      </c>
      <c r="G231" s="43" t="s">
        <v>668</v>
      </c>
      <c r="H231" s="93"/>
      <c r="I231" s="93"/>
      <c r="J231" s="228"/>
    </row>
    <row r="232" spans="1:10" x14ac:dyDescent="0.25">
      <c r="A232" s="43"/>
      <c r="B232" s="43" t="s">
        <v>721</v>
      </c>
      <c r="C232" s="290">
        <v>42036</v>
      </c>
      <c r="D232" s="49">
        <v>3437.5</v>
      </c>
      <c r="E232" s="44">
        <v>42109</v>
      </c>
      <c r="F232" s="44">
        <v>42109</v>
      </c>
      <c r="G232" s="43" t="s">
        <v>668</v>
      </c>
      <c r="H232" s="93"/>
      <c r="I232" s="93"/>
      <c r="J232" s="228"/>
    </row>
    <row r="233" spans="1:10" x14ac:dyDescent="0.25">
      <c r="A233" s="43"/>
      <c r="B233" s="43" t="s">
        <v>721</v>
      </c>
      <c r="C233" s="290">
        <v>42036</v>
      </c>
      <c r="D233" s="49">
        <v>7375</v>
      </c>
      <c r="E233" s="44">
        <v>42109</v>
      </c>
      <c r="F233" s="44">
        <v>42109</v>
      </c>
      <c r="G233" s="43" t="s">
        <v>668</v>
      </c>
      <c r="H233" s="93"/>
      <c r="I233" s="93"/>
      <c r="J233" s="228"/>
    </row>
    <row r="234" spans="1:10" x14ac:dyDescent="0.25">
      <c r="A234" s="43"/>
      <c r="B234" s="43" t="s">
        <v>721</v>
      </c>
      <c r="C234" s="290">
        <v>42036</v>
      </c>
      <c r="D234" s="49">
        <v>7500</v>
      </c>
      <c r="E234" s="44">
        <v>42109</v>
      </c>
      <c r="F234" s="44">
        <v>42109</v>
      </c>
      <c r="G234" s="43" t="s">
        <v>668</v>
      </c>
      <c r="H234" s="93"/>
      <c r="I234" s="93"/>
      <c r="J234" s="228"/>
    </row>
    <row r="235" spans="1:10" x14ac:dyDescent="0.25">
      <c r="A235" s="43"/>
      <c r="B235" s="43" t="s">
        <v>721</v>
      </c>
      <c r="C235" s="290">
        <v>42036</v>
      </c>
      <c r="D235" s="49">
        <v>6987.5</v>
      </c>
      <c r="E235" s="44">
        <v>42109</v>
      </c>
      <c r="F235" s="44">
        <v>42109</v>
      </c>
      <c r="G235" s="43" t="s">
        <v>668</v>
      </c>
      <c r="H235" s="93"/>
      <c r="I235" s="93"/>
      <c r="J235" s="228"/>
    </row>
    <row r="236" spans="1:10" x14ac:dyDescent="0.25">
      <c r="A236" s="43"/>
      <c r="B236" s="43" t="s">
        <v>740</v>
      </c>
      <c r="C236" s="290">
        <v>42036</v>
      </c>
      <c r="D236" s="49">
        <v>4180</v>
      </c>
      <c r="E236" s="44">
        <v>42109</v>
      </c>
      <c r="F236" s="44">
        <v>42109</v>
      </c>
      <c r="G236" s="43" t="s">
        <v>668</v>
      </c>
      <c r="H236" s="93"/>
      <c r="I236" s="93"/>
      <c r="J236" s="228"/>
    </row>
    <row r="237" spans="1:10" x14ac:dyDescent="0.25">
      <c r="A237" s="43"/>
      <c r="B237" s="43" t="s">
        <v>740</v>
      </c>
      <c r="C237" s="290">
        <v>42036</v>
      </c>
      <c r="D237" s="49">
        <v>2560</v>
      </c>
      <c r="E237" s="44">
        <v>42109</v>
      </c>
      <c r="F237" s="44">
        <v>42128</v>
      </c>
      <c r="G237" s="43" t="s">
        <v>668</v>
      </c>
      <c r="H237" s="93"/>
      <c r="I237" s="93"/>
      <c r="J237" s="228"/>
    </row>
    <row r="238" spans="1:10" x14ac:dyDescent="0.25">
      <c r="A238" s="43"/>
      <c r="B238" s="43" t="s">
        <v>742</v>
      </c>
      <c r="C238" s="290">
        <v>42064</v>
      </c>
      <c r="D238" s="49">
        <v>6500</v>
      </c>
      <c r="E238" s="44">
        <v>42094</v>
      </c>
      <c r="F238" s="44">
        <v>42102</v>
      </c>
      <c r="G238" s="43" t="s">
        <v>668</v>
      </c>
      <c r="H238" s="93"/>
      <c r="I238" s="93"/>
      <c r="J238" s="228"/>
    </row>
    <row r="239" spans="1:10" x14ac:dyDescent="0.25">
      <c r="A239" s="43"/>
      <c r="B239" s="43" t="s">
        <v>1415</v>
      </c>
      <c r="C239" s="290">
        <v>42064</v>
      </c>
      <c r="D239" s="49">
        <v>3200</v>
      </c>
      <c r="E239" s="44">
        <v>42094</v>
      </c>
      <c r="F239" s="44">
        <v>42101</v>
      </c>
      <c r="G239" s="43" t="s">
        <v>668</v>
      </c>
      <c r="H239" s="93"/>
      <c r="I239" s="93"/>
      <c r="J239" s="228"/>
    </row>
    <row r="240" spans="1:10" x14ac:dyDescent="0.25">
      <c r="A240" s="43"/>
      <c r="B240" s="43" t="s">
        <v>1076</v>
      </c>
      <c r="C240" s="290">
        <v>42064</v>
      </c>
      <c r="D240" s="49">
        <v>7600</v>
      </c>
      <c r="E240" s="44">
        <v>42109</v>
      </c>
      <c r="F240" s="44">
        <v>42116</v>
      </c>
      <c r="G240" s="43" t="s">
        <v>668</v>
      </c>
      <c r="H240" s="93"/>
      <c r="I240" s="93"/>
      <c r="J240" s="228"/>
    </row>
    <row r="241" spans="1:10" x14ac:dyDescent="0.25">
      <c r="A241" s="43"/>
      <c r="B241" s="43" t="s">
        <v>1076</v>
      </c>
      <c r="C241" s="290">
        <v>42064</v>
      </c>
      <c r="D241" s="49">
        <v>6500</v>
      </c>
      <c r="E241" s="44">
        <v>42109</v>
      </c>
      <c r="F241" s="44">
        <v>42116</v>
      </c>
      <c r="G241" s="43" t="s">
        <v>668</v>
      </c>
      <c r="H241" s="93"/>
      <c r="I241" s="93"/>
      <c r="J241" s="228"/>
    </row>
    <row r="242" spans="1:10" x14ac:dyDescent="0.25">
      <c r="A242" s="43"/>
      <c r="B242" s="43" t="s">
        <v>721</v>
      </c>
      <c r="C242" s="290">
        <v>42064</v>
      </c>
      <c r="D242" s="49">
        <v>9900</v>
      </c>
      <c r="E242" s="44">
        <v>42139</v>
      </c>
      <c r="F242" s="44">
        <v>42143</v>
      </c>
      <c r="G242" s="43" t="s">
        <v>668</v>
      </c>
      <c r="H242" s="93"/>
      <c r="I242" s="93"/>
      <c r="J242" s="228"/>
    </row>
    <row r="243" spans="1:10" x14ac:dyDescent="0.25">
      <c r="A243" s="43"/>
      <c r="B243" s="43" t="s">
        <v>741</v>
      </c>
      <c r="C243" s="290">
        <v>42064</v>
      </c>
      <c r="D243" s="49">
        <v>4375</v>
      </c>
      <c r="E243" s="44">
        <v>42139</v>
      </c>
      <c r="F243" s="44">
        <v>42143</v>
      </c>
      <c r="G243" s="43" t="s">
        <v>668</v>
      </c>
      <c r="H243" s="93"/>
      <c r="I243" s="93"/>
      <c r="J243" s="228"/>
    </row>
    <row r="244" spans="1:10" x14ac:dyDescent="0.25">
      <c r="A244" s="43"/>
      <c r="B244" s="43" t="s">
        <v>721</v>
      </c>
      <c r="C244" s="290">
        <v>42064</v>
      </c>
      <c r="D244" s="49">
        <v>13050</v>
      </c>
      <c r="E244" s="44">
        <v>42139</v>
      </c>
      <c r="F244" s="44">
        <v>42143</v>
      </c>
      <c r="G244" s="43" t="s">
        <v>668</v>
      </c>
      <c r="H244" s="93"/>
      <c r="I244" s="93"/>
      <c r="J244" s="228"/>
    </row>
    <row r="245" spans="1:10" x14ac:dyDescent="0.25">
      <c r="A245" s="43"/>
      <c r="B245" s="43" t="s">
        <v>721</v>
      </c>
      <c r="C245" s="290">
        <v>42064</v>
      </c>
      <c r="D245" s="49">
        <v>6889</v>
      </c>
      <c r="E245" s="44">
        <v>42139</v>
      </c>
      <c r="F245" s="44">
        <v>42143</v>
      </c>
      <c r="G245" s="43" t="s">
        <v>668</v>
      </c>
      <c r="H245" s="93"/>
      <c r="I245" s="93"/>
      <c r="J245" s="228"/>
    </row>
    <row r="246" spans="1:10" x14ac:dyDescent="0.25">
      <c r="A246" s="43"/>
      <c r="B246" s="43" t="s">
        <v>721</v>
      </c>
      <c r="C246" s="290">
        <v>42064</v>
      </c>
      <c r="D246" s="49">
        <v>3437.5</v>
      </c>
      <c r="E246" s="44">
        <v>42139</v>
      </c>
      <c r="F246" s="44">
        <v>42143</v>
      </c>
      <c r="G246" s="43" t="s">
        <v>668</v>
      </c>
      <c r="H246" s="93"/>
      <c r="I246" s="93"/>
      <c r="J246" s="228"/>
    </row>
    <row r="247" spans="1:10" x14ac:dyDescent="0.25">
      <c r="A247" s="43"/>
      <c r="B247" s="43" t="s">
        <v>721</v>
      </c>
      <c r="C247" s="290">
        <v>42064</v>
      </c>
      <c r="D247" s="49">
        <v>16500</v>
      </c>
      <c r="E247" s="44">
        <v>42139</v>
      </c>
      <c r="F247" s="44">
        <v>42143</v>
      </c>
      <c r="G247" s="43" t="s">
        <v>668</v>
      </c>
      <c r="H247" s="93"/>
      <c r="I247" s="93"/>
      <c r="J247" s="228"/>
    </row>
    <row r="248" spans="1:10" s="99" customFormat="1" x14ac:dyDescent="0.25">
      <c r="A248" s="43"/>
      <c r="B248" s="43" t="s">
        <v>721</v>
      </c>
      <c r="C248" s="290">
        <v>42064</v>
      </c>
      <c r="D248" s="49">
        <v>687.5</v>
      </c>
      <c r="E248" s="44">
        <v>42144</v>
      </c>
      <c r="F248" s="44">
        <v>42145</v>
      </c>
      <c r="G248" s="43" t="s">
        <v>668</v>
      </c>
      <c r="H248" s="93"/>
      <c r="I248" s="93"/>
      <c r="J248" s="228"/>
    </row>
    <row r="249" spans="1:10" x14ac:dyDescent="0.25">
      <c r="A249" s="43"/>
      <c r="B249" s="43" t="s">
        <v>721</v>
      </c>
      <c r="C249" s="290">
        <v>42064</v>
      </c>
      <c r="D249" s="49">
        <v>14310</v>
      </c>
      <c r="E249" s="44">
        <v>42139</v>
      </c>
      <c r="F249" s="44">
        <v>42143</v>
      </c>
      <c r="G249" s="43" t="s">
        <v>668</v>
      </c>
      <c r="H249" s="93"/>
      <c r="I249" s="93"/>
      <c r="J249" s="228"/>
    </row>
    <row r="250" spans="1:10" x14ac:dyDescent="0.25">
      <c r="A250" s="43"/>
      <c r="B250" s="43" t="s">
        <v>721</v>
      </c>
      <c r="C250" s="290">
        <v>42064</v>
      </c>
      <c r="D250" s="49">
        <v>14406</v>
      </c>
      <c r="E250" s="44">
        <v>42139</v>
      </c>
      <c r="F250" s="44">
        <v>42143</v>
      </c>
      <c r="G250" s="43" t="s">
        <v>668</v>
      </c>
      <c r="H250" s="93"/>
      <c r="I250" s="93"/>
      <c r="J250" s="228"/>
    </row>
    <row r="251" spans="1:10" x14ac:dyDescent="0.25">
      <c r="A251" s="43"/>
      <c r="B251" s="43" t="s">
        <v>721</v>
      </c>
      <c r="C251" s="290">
        <v>42064</v>
      </c>
      <c r="D251" s="49">
        <v>9145</v>
      </c>
      <c r="E251" s="44">
        <v>42139</v>
      </c>
      <c r="F251" s="44">
        <v>42143</v>
      </c>
      <c r="G251" s="43" t="s">
        <v>668</v>
      </c>
      <c r="H251" s="93"/>
      <c r="I251" s="93"/>
      <c r="J251" s="228"/>
    </row>
    <row r="252" spans="1:10" x14ac:dyDescent="0.25">
      <c r="A252" s="43"/>
      <c r="B252" s="43" t="s">
        <v>721</v>
      </c>
      <c r="C252" s="290">
        <v>42064</v>
      </c>
      <c r="D252" s="49">
        <v>12300</v>
      </c>
      <c r="E252" s="44">
        <v>42139</v>
      </c>
      <c r="F252" s="44">
        <v>42143</v>
      </c>
      <c r="G252" s="43" t="s">
        <v>668</v>
      </c>
      <c r="H252" s="93"/>
      <c r="I252" s="93"/>
      <c r="J252" s="228"/>
    </row>
    <row r="253" spans="1:10" x14ac:dyDescent="0.25">
      <c r="A253" s="43"/>
      <c r="B253" s="43" t="s">
        <v>721</v>
      </c>
      <c r="C253" s="290">
        <v>42064</v>
      </c>
      <c r="D253" s="49">
        <v>11459.5</v>
      </c>
      <c r="E253" s="44">
        <v>42139</v>
      </c>
      <c r="F253" s="44">
        <v>42143</v>
      </c>
      <c r="G253" s="43" t="s">
        <v>668</v>
      </c>
      <c r="H253" s="93"/>
      <c r="I253" s="93"/>
      <c r="J253" s="228"/>
    </row>
    <row r="254" spans="1:10" x14ac:dyDescent="0.25">
      <c r="A254" s="43"/>
      <c r="B254" s="43" t="s">
        <v>721</v>
      </c>
      <c r="C254" s="290">
        <v>42064</v>
      </c>
      <c r="D254" s="49">
        <v>6737.5</v>
      </c>
      <c r="E254" s="44">
        <v>42139</v>
      </c>
      <c r="F254" s="44">
        <v>42143</v>
      </c>
      <c r="G254" s="43" t="s">
        <v>668</v>
      </c>
      <c r="H254" s="93"/>
      <c r="I254" s="93"/>
      <c r="J254" s="228"/>
    </row>
    <row r="255" spans="1:10" x14ac:dyDescent="0.25">
      <c r="A255" s="43"/>
      <c r="B255" s="43" t="s">
        <v>721</v>
      </c>
      <c r="C255" s="290">
        <v>42064</v>
      </c>
      <c r="D255" s="49">
        <v>7200</v>
      </c>
      <c r="E255" s="44">
        <v>42139</v>
      </c>
      <c r="F255" s="44">
        <v>42144</v>
      </c>
      <c r="G255" s="43" t="s">
        <v>668</v>
      </c>
      <c r="H255" s="93"/>
      <c r="I255" s="93"/>
      <c r="J255" s="228"/>
    </row>
    <row r="256" spans="1:10" s="99" customFormat="1" x14ac:dyDescent="0.25">
      <c r="A256" s="43"/>
      <c r="B256" s="43" t="s">
        <v>1888</v>
      </c>
      <c r="C256" s="290">
        <v>42064</v>
      </c>
      <c r="D256" s="49">
        <v>19112.5</v>
      </c>
      <c r="E256" s="44">
        <v>42139</v>
      </c>
      <c r="F256" s="44">
        <v>42170</v>
      </c>
      <c r="G256" s="43" t="s">
        <v>668</v>
      </c>
      <c r="H256" s="93"/>
      <c r="I256" s="93"/>
      <c r="J256" s="228"/>
    </row>
    <row r="257" spans="1:10" x14ac:dyDescent="0.25">
      <c r="A257" s="43"/>
      <c r="B257" s="43" t="s">
        <v>1187</v>
      </c>
      <c r="C257" s="290">
        <v>42095</v>
      </c>
      <c r="D257" s="49">
        <v>6500</v>
      </c>
      <c r="E257" s="44">
        <v>42139</v>
      </c>
      <c r="F257" s="44">
        <v>42144</v>
      </c>
      <c r="G257" s="43" t="s">
        <v>668</v>
      </c>
      <c r="H257" s="93"/>
      <c r="I257" s="93"/>
      <c r="J257" s="228"/>
    </row>
    <row r="258" spans="1:10" x14ac:dyDescent="0.25">
      <c r="A258" s="43"/>
      <c r="B258" s="43" t="s">
        <v>1889</v>
      </c>
      <c r="C258" s="290">
        <v>42095</v>
      </c>
      <c r="D258" s="49">
        <v>3000</v>
      </c>
      <c r="E258" s="44">
        <v>42125</v>
      </c>
      <c r="F258" s="44">
        <v>42144</v>
      </c>
      <c r="G258" s="43" t="s">
        <v>668</v>
      </c>
      <c r="H258" s="93"/>
      <c r="I258" s="93"/>
      <c r="J258" s="228"/>
    </row>
    <row r="259" spans="1:10" x14ac:dyDescent="0.25">
      <c r="A259" s="43"/>
      <c r="B259" s="43" t="s">
        <v>721</v>
      </c>
      <c r="C259" s="290">
        <v>42095</v>
      </c>
      <c r="D259" s="49">
        <v>6400</v>
      </c>
      <c r="E259" s="44">
        <v>42170</v>
      </c>
      <c r="F259" s="44">
        <v>42144</v>
      </c>
      <c r="G259" s="43" t="s">
        <v>668</v>
      </c>
      <c r="H259" s="93"/>
      <c r="I259" s="93"/>
      <c r="J259" s="339"/>
    </row>
    <row r="260" spans="1:10" x14ac:dyDescent="0.25">
      <c r="A260" s="43"/>
      <c r="B260" s="43" t="s">
        <v>742</v>
      </c>
      <c r="C260" s="290">
        <v>42095</v>
      </c>
      <c r="D260" s="49">
        <v>6500</v>
      </c>
      <c r="E260" s="44">
        <v>42124</v>
      </c>
      <c r="F260" s="44">
        <v>42129</v>
      </c>
      <c r="G260" s="43" t="s">
        <v>668</v>
      </c>
      <c r="H260" s="93"/>
      <c r="I260" s="93"/>
      <c r="J260" s="228"/>
    </row>
    <row r="261" spans="1:10" x14ac:dyDescent="0.25">
      <c r="A261" s="43"/>
      <c r="B261" s="43" t="s">
        <v>1415</v>
      </c>
      <c r="C261" s="290">
        <v>42095</v>
      </c>
      <c r="D261" s="49">
        <v>3200</v>
      </c>
      <c r="E261" s="44">
        <v>42124</v>
      </c>
      <c r="F261" s="44">
        <v>42129</v>
      </c>
      <c r="G261" s="43" t="s">
        <v>668</v>
      </c>
      <c r="H261" s="93"/>
      <c r="I261" s="93"/>
      <c r="J261" s="228"/>
    </row>
    <row r="262" spans="1:10" x14ac:dyDescent="0.25">
      <c r="A262" s="43"/>
      <c r="B262" s="43" t="s">
        <v>721</v>
      </c>
      <c r="C262" s="290">
        <v>42095</v>
      </c>
      <c r="D262" s="49">
        <v>6305</v>
      </c>
      <c r="E262" s="44">
        <v>42170</v>
      </c>
      <c r="F262" s="44">
        <v>42191</v>
      </c>
      <c r="G262" s="43" t="s">
        <v>668</v>
      </c>
      <c r="H262" s="93"/>
      <c r="I262" s="93"/>
      <c r="J262" s="228"/>
    </row>
    <row r="263" spans="1:10" x14ac:dyDescent="0.25">
      <c r="A263" s="43"/>
      <c r="B263" s="43" t="s">
        <v>721</v>
      </c>
      <c r="C263" s="290">
        <v>42095</v>
      </c>
      <c r="D263" s="49">
        <v>13200</v>
      </c>
      <c r="E263" s="44">
        <v>42170</v>
      </c>
      <c r="F263" s="44">
        <v>42191</v>
      </c>
      <c r="G263" s="43" t="s">
        <v>668</v>
      </c>
      <c r="H263" s="93"/>
      <c r="I263" s="93"/>
      <c r="J263" s="228"/>
    </row>
    <row r="264" spans="1:10" x14ac:dyDescent="0.25">
      <c r="A264" s="43"/>
      <c r="B264" s="43" t="s">
        <v>721</v>
      </c>
      <c r="C264" s="290">
        <v>42095</v>
      </c>
      <c r="D264" s="49">
        <v>10479</v>
      </c>
      <c r="E264" s="44">
        <v>42170</v>
      </c>
      <c r="F264" s="44">
        <v>42170</v>
      </c>
      <c r="G264" s="43" t="s">
        <v>668</v>
      </c>
      <c r="H264" s="93"/>
      <c r="I264" s="93"/>
      <c r="J264" s="228"/>
    </row>
    <row r="265" spans="1:10" x14ac:dyDescent="0.25">
      <c r="A265" s="43"/>
      <c r="B265" s="43" t="s">
        <v>741</v>
      </c>
      <c r="C265" s="290">
        <v>42095</v>
      </c>
      <c r="D265" s="49">
        <v>15000</v>
      </c>
      <c r="E265" s="44">
        <v>42170</v>
      </c>
      <c r="F265" s="44">
        <v>42170</v>
      </c>
      <c r="G265" s="43" t="s">
        <v>668</v>
      </c>
      <c r="H265" s="93"/>
      <c r="I265" s="93"/>
      <c r="J265" s="228"/>
    </row>
    <row r="266" spans="1:10" s="99" customFormat="1" x14ac:dyDescent="0.25">
      <c r="A266" s="43"/>
      <c r="B266" s="43" t="s">
        <v>1888</v>
      </c>
      <c r="C266" s="290">
        <v>42095</v>
      </c>
      <c r="D266" s="49">
        <v>2780</v>
      </c>
      <c r="E266" s="44">
        <v>42170</v>
      </c>
      <c r="F266" s="44">
        <v>42191</v>
      </c>
      <c r="G266" s="43" t="s">
        <v>668</v>
      </c>
      <c r="H266" s="93"/>
      <c r="I266" s="93"/>
      <c r="J266" s="228"/>
    </row>
    <row r="267" spans="1:10" x14ac:dyDescent="0.25">
      <c r="A267" s="43"/>
      <c r="B267" s="43" t="s">
        <v>721</v>
      </c>
      <c r="C267" s="290">
        <v>42095</v>
      </c>
      <c r="D267" s="49">
        <v>12127.5</v>
      </c>
      <c r="E267" s="44">
        <v>42170</v>
      </c>
      <c r="F267" s="44">
        <v>42191</v>
      </c>
      <c r="G267" s="43" t="s">
        <v>668</v>
      </c>
      <c r="H267" s="93"/>
      <c r="I267" s="93"/>
      <c r="J267" s="228"/>
    </row>
    <row r="268" spans="1:10" s="99" customFormat="1" x14ac:dyDescent="0.25">
      <c r="A268" s="43"/>
      <c r="B268" s="43" t="s">
        <v>721</v>
      </c>
      <c r="C268" s="290">
        <v>42095</v>
      </c>
      <c r="D268" s="49">
        <v>4998</v>
      </c>
      <c r="E268" s="44">
        <v>42170</v>
      </c>
      <c r="F268" s="44">
        <v>42191</v>
      </c>
      <c r="G268" s="43" t="s">
        <v>668</v>
      </c>
      <c r="H268" s="93"/>
      <c r="I268" s="93"/>
      <c r="J268" s="228"/>
    </row>
    <row r="269" spans="1:10" s="99" customFormat="1" x14ac:dyDescent="0.25">
      <c r="A269" s="43"/>
      <c r="B269" s="43" t="s">
        <v>721</v>
      </c>
      <c r="C269" s="290">
        <v>42095</v>
      </c>
      <c r="D269" s="49">
        <v>5310.5</v>
      </c>
      <c r="E269" s="44">
        <v>42170</v>
      </c>
      <c r="F269" s="44">
        <v>42191</v>
      </c>
      <c r="G269" s="43" t="s">
        <v>668</v>
      </c>
      <c r="H269" s="93"/>
      <c r="I269" s="93"/>
      <c r="J269" s="228"/>
    </row>
    <row r="270" spans="1:10" s="99" customFormat="1" x14ac:dyDescent="0.25">
      <c r="A270" s="43"/>
      <c r="B270" s="43" t="s">
        <v>721</v>
      </c>
      <c r="C270" s="290">
        <v>42095</v>
      </c>
      <c r="D270" s="49">
        <v>5700</v>
      </c>
      <c r="E270" s="44">
        <v>42170</v>
      </c>
      <c r="F270" s="44">
        <v>42191</v>
      </c>
      <c r="G270" s="43" t="s">
        <v>668</v>
      </c>
      <c r="H270" s="93"/>
      <c r="I270" s="93"/>
      <c r="J270" s="228"/>
    </row>
    <row r="271" spans="1:10" s="99" customFormat="1" x14ac:dyDescent="0.25">
      <c r="A271" s="43"/>
      <c r="B271" s="43" t="s">
        <v>721</v>
      </c>
      <c r="C271" s="290">
        <v>42095</v>
      </c>
      <c r="D271" s="49">
        <v>1625</v>
      </c>
      <c r="E271" s="44">
        <v>42170</v>
      </c>
      <c r="F271" s="44">
        <v>42191</v>
      </c>
      <c r="G271" s="43" t="s">
        <v>668</v>
      </c>
      <c r="H271" s="93"/>
      <c r="I271" s="93"/>
      <c r="J271" s="228"/>
    </row>
    <row r="272" spans="1:10" s="99" customFormat="1" x14ac:dyDescent="0.25">
      <c r="A272" s="43"/>
      <c r="B272" s="43" t="s">
        <v>721</v>
      </c>
      <c r="C272" s="290">
        <v>42095</v>
      </c>
      <c r="D272" s="49">
        <v>18270</v>
      </c>
      <c r="E272" s="44">
        <v>42170</v>
      </c>
      <c r="F272" s="44">
        <v>42191</v>
      </c>
      <c r="G272" s="43" t="s">
        <v>668</v>
      </c>
      <c r="H272" s="93"/>
      <c r="I272" s="93"/>
      <c r="J272" s="228"/>
    </row>
    <row r="273" spans="1:10" s="99" customFormat="1" x14ac:dyDescent="0.25">
      <c r="A273" s="43"/>
      <c r="B273" s="43" t="s">
        <v>721</v>
      </c>
      <c r="C273" s="290">
        <v>42095</v>
      </c>
      <c r="D273" s="49">
        <v>3510</v>
      </c>
      <c r="E273" s="44">
        <v>42170</v>
      </c>
      <c r="F273" s="44">
        <v>42191</v>
      </c>
      <c r="G273" s="43" t="s">
        <v>668</v>
      </c>
      <c r="H273" s="93"/>
      <c r="I273" s="93"/>
      <c r="J273" s="228"/>
    </row>
    <row r="274" spans="1:10" s="99" customFormat="1" ht="15.75" thickBot="1" x14ac:dyDescent="0.3">
      <c r="A274" s="280"/>
      <c r="B274" s="280" t="s">
        <v>721</v>
      </c>
      <c r="C274" s="422">
        <v>42095</v>
      </c>
      <c r="D274" s="427">
        <v>18437.5</v>
      </c>
      <c r="E274" s="424">
        <v>42170</v>
      </c>
      <c r="F274" s="424">
        <v>42191</v>
      </c>
      <c r="G274" s="280" t="s">
        <v>668</v>
      </c>
      <c r="H274" s="425"/>
      <c r="I274" s="425"/>
      <c r="J274" s="426"/>
    </row>
    <row r="275" spans="1:10" x14ac:dyDescent="0.25">
      <c r="A275" s="274"/>
      <c r="B275" s="274" t="s">
        <v>1187</v>
      </c>
      <c r="C275" s="417">
        <v>42125</v>
      </c>
      <c r="D275" s="418">
        <v>6500</v>
      </c>
      <c r="E275" s="419">
        <v>42154</v>
      </c>
      <c r="F275" s="419">
        <v>42170</v>
      </c>
      <c r="G275" s="274" t="s">
        <v>668</v>
      </c>
      <c r="H275" s="420"/>
      <c r="I275" s="420"/>
      <c r="J275" s="421"/>
    </row>
    <row r="276" spans="1:10" x14ac:dyDescent="0.25">
      <c r="A276" s="43"/>
      <c r="B276" s="43" t="s">
        <v>1889</v>
      </c>
      <c r="C276" s="290">
        <v>42125</v>
      </c>
      <c r="D276" s="49">
        <v>3000</v>
      </c>
      <c r="E276" s="44">
        <v>42156</v>
      </c>
      <c r="F276" s="44">
        <v>42170</v>
      </c>
      <c r="G276" s="43" t="s">
        <v>668</v>
      </c>
      <c r="H276" s="93"/>
      <c r="I276" s="93"/>
      <c r="J276" s="228"/>
    </row>
    <row r="277" spans="1:10" x14ac:dyDescent="0.25">
      <c r="A277" s="43"/>
      <c r="B277" s="43" t="s">
        <v>742</v>
      </c>
      <c r="C277" s="290">
        <v>42125</v>
      </c>
      <c r="D277" s="49">
        <v>6500</v>
      </c>
      <c r="E277" s="44">
        <v>42155</v>
      </c>
      <c r="F277" s="44">
        <v>42170</v>
      </c>
      <c r="G277" s="43" t="s">
        <v>668</v>
      </c>
      <c r="H277" s="93"/>
      <c r="I277" s="93"/>
      <c r="J277" s="228"/>
    </row>
    <row r="278" spans="1:10" x14ac:dyDescent="0.25">
      <c r="A278" s="43"/>
      <c r="B278" s="43" t="s">
        <v>1415</v>
      </c>
      <c r="C278" s="290">
        <v>42125</v>
      </c>
      <c r="D278" s="49">
        <v>2860</v>
      </c>
      <c r="E278" s="44">
        <v>42155</v>
      </c>
      <c r="F278" s="44">
        <v>42170</v>
      </c>
      <c r="G278" s="43" t="s">
        <v>668</v>
      </c>
      <c r="H278" s="93"/>
      <c r="I278" s="93"/>
      <c r="J278" s="228"/>
    </row>
    <row r="279" spans="1:10" s="99" customFormat="1" x14ac:dyDescent="0.25">
      <c r="A279" s="43"/>
      <c r="B279" s="43" t="s">
        <v>1888</v>
      </c>
      <c r="C279" s="290">
        <v>42125</v>
      </c>
      <c r="D279" s="49">
        <v>19807.5</v>
      </c>
      <c r="E279" s="44">
        <v>42200</v>
      </c>
      <c r="F279" s="44">
        <v>42208</v>
      </c>
      <c r="G279" s="43" t="s">
        <v>668</v>
      </c>
      <c r="H279" s="93"/>
      <c r="I279" s="93"/>
      <c r="J279" s="228"/>
    </row>
    <row r="280" spans="1:10" s="99" customFormat="1" x14ac:dyDescent="0.25">
      <c r="A280" s="43"/>
      <c r="B280" s="43" t="s">
        <v>721</v>
      </c>
      <c r="C280" s="290">
        <v>42125</v>
      </c>
      <c r="D280" s="49">
        <v>4042.5</v>
      </c>
      <c r="E280" s="44">
        <v>42200</v>
      </c>
      <c r="F280" s="44">
        <v>42208</v>
      </c>
      <c r="G280" s="43" t="s">
        <v>668</v>
      </c>
      <c r="H280" s="93"/>
      <c r="I280" s="93"/>
      <c r="J280" s="228"/>
    </row>
    <row r="281" spans="1:10" s="99" customFormat="1" x14ac:dyDescent="0.25">
      <c r="A281" s="43"/>
      <c r="B281" s="43" t="s">
        <v>721</v>
      </c>
      <c r="C281" s="290">
        <v>42125</v>
      </c>
      <c r="D281" s="49">
        <v>15045</v>
      </c>
      <c r="E281" s="44">
        <v>42200</v>
      </c>
      <c r="F281" s="44">
        <v>42208</v>
      </c>
      <c r="G281" s="43" t="s">
        <v>668</v>
      </c>
      <c r="H281" s="93"/>
      <c r="I281" s="93"/>
      <c r="J281" s="228"/>
    </row>
    <row r="282" spans="1:10" s="99" customFormat="1" x14ac:dyDescent="0.25">
      <c r="A282" s="43"/>
      <c r="B282" s="43" t="s">
        <v>721</v>
      </c>
      <c r="C282" s="290">
        <v>42125</v>
      </c>
      <c r="D282" s="49">
        <v>12642</v>
      </c>
      <c r="E282" s="44">
        <v>42200</v>
      </c>
      <c r="F282" s="44">
        <v>42208</v>
      </c>
      <c r="G282" s="43" t="s">
        <v>668</v>
      </c>
      <c r="H282" s="93"/>
      <c r="I282" s="93"/>
      <c r="J282" s="228"/>
    </row>
    <row r="283" spans="1:10" s="99" customFormat="1" x14ac:dyDescent="0.25">
      <c r="A283" s="43"/>
      <c r="B283" s="43" t="s">
        <v>721</v>
      </c>
      <c r="C283" s="290">
        <v>42125</v>
      </c>
      <c r="D283" s="49">
        <v>5400</v>
      </c>
      <c r="E283" s="44">
        <v>42200</v>
      </c>
      <c r="F283" s="44">
        <v>42208</v>
      </c>
      <c r="G283" s="43" t="s">
        <v>668</v>
      </c>
      <c r="H283" s="93"/>
      <c r="I283" s="93"/>
      <c r="J283" s="228"/>
    </row>
    <row r="284" spans="1:10" s="99" customFormat="1" x14ac:dyDescent="0.25">
      <c r="A284" s="43"/>
      <c r="B284" s="43" t="s">
        <v>721</v>
      </c>
      <c r="C284" s="290">
        <v>42125</v>
      </c>
      <c r="D284" s="49">
        <v>3899</v>
      </c>
      <c r="E284" s="44">
        <v>42200</v>
      </c>
      <c r="F284" s="44">
        <v>42195</v>
      </c>
      <c r="G284" s="43" t="s">
        <v>668</v>
      </c>
      <c r="H284" s="93"/>
      <c r="I284" s="93"/>
      <c r="J284" s="228"/>
    </row>
    <row r="285" spans="1:10" s="99" customFormat="1" x14ac:dyDescent="0.25">
      <c r="A285" s="43"/>
      <c r="B285" s="43" t="s">
        <v>741</v>
      </c>
      <c r="C285" s="290">
        <v>42125</v>
      </c>
      <c r="D285" s="49">
        <v>7500</v>
      </c>
      <c r="E285" s="44">
        <v>42200</v>
      </c>
      <c r="F285" s="44">
        <v>42195</v>
      </c>
      <c r="G285" s="43" t="s">
        <v>668</v>
      </c>
      <c r="H285" s="93"/>
      <c r="I285" s="93"/>
      <c r="J285" s="228"/>
    </row>
    <row r="286" spans="1:10" s="99" customFormat="1" x14ac:dyDescent="0.25">
      <c r="A286" s="43"/>
      <c r="B286" s="43" t="s">
        <v>721</v>
      </c>
      <c r="C286" s="290">
        <v>42125</v>
      </c>
      <c r="D286" s="49">
        <v>14254.5</v>
      </c>
      <c r="E286" s="44">
        <v>42200</v>
      </c>
      <c r="F286" s="44">
        <v>42195</v>
      </c>
      <c r="G286" s="43" t="s">
        <v>668</v>
      </c>
      <c r="H286" s="93"/>
      <c r="I286" s="93"/>
      <c r="J286" s="228"/>
    </row>
    <row r="287" spans="1:10" s="99" customFormat="1" x14ac:dyDescent="0.25">
      <c r="A287" s="43"/>
      <c r="B287" s="43" t="s">
        <v>721</v>
      </c>
      <c r="C287" s="290">
        <v>42125</v>
      </c>
      <c r="D287" s="49">
        <v>15300</v>
      </c>
      <c r="E287" s="44">
        <v>42200</v>
      </c>
      <c r="F287" s="44">
        <v>42208</v>
      </c>
      <c r="G287" s="43" t="s">
        <v>668</v>
      </c>
      <c r="H287" s="93"/>
      <c r="I287" s="93"/>
      <c r="J287" s="228"/>
    </row>
    <row r="288" spans="1:10" x14ac:dyDescent="0.25">
      <c r="A288" s="43"/>
      <c r="B288" s="43" t="s">
        <v>721</v>
      </c>
      <c r="C288" s="290">
        <v>42125</v>
      </c>
      <c r="D288" s="49">
        <v>17812.5</v>
      </c>
      <c r="E288" s="44">
        <v>42200</v>
      </c>
      <c r="F288" s="44">
        <v>42208</v>
      </c>
      <c r="G288" s="43" t="s">
        <v>668</v>
      </c>
      <c r="H288" s="93"/>
      <c r="I288" s="93"/>
      <c r="J288" s="228"/>
    </row>
    <row r="289" spans="1:10" x14ac:dyDescent="0.25">
      <c r="A289" s="43"/>
      <c r="B289" s="43" t="s">
        <v>721</v>
      </c>
      <c r="C289" s="290">
        <v>42125</v>
      </c>
      <c r="D289" s="49">
        <v>11310</v>
      </c>
      <c r="E289" s="44">
        <v>42200</v>
      </c>
      <c r="F289" s="44">
        <v>42208</v>
      </c>
      <c r="G289" s="43" t="s">
        <v>668</v>
      </c>
      <c r="H289" s="93"/>
      <c r="I289" s="93"/>
      <c r="J289" s="228"/>
    </row>
    <row r="290" spans="1:10" x14ac:dyDescent="0.25">
      <c r="A290" s="43"/>
      <c r="B290" s="43" t="s">
        <v>721</v>
      </c>
      <c r="C290" s="290">
        <v>42125</v>
      </c>
      <c r="D290" s="49">
        <v>15390</v>
      </c>
      <c r="E290" s="44">
        <v>42200</v>
      </c>
      <c r="F290" s="44">
        <v>42208</v>
      </c>
      <c r="G290" s="43" t="s">
        <v>668</v>
      </c>
      <c r="H290" s="93"/>
      <c r="I290" s="93"/>
      <c r="J290" s="228"/>
    </row>
    <row r="291" spans="1:10" ht="15.75" thickBot="1" x14ac:dyDescent="0.3">
      <c r="A291" s="280"/>
      <c r="B291" s="280" t="s">
        <v>721</v>
      </c>
      <c r="C291" s="422">
        <v>42125</v>
      </c>
      <c r="D291" s="427">
        <v>2812.5</v>
      </c>
      <c r="E291" s="424">
        <v>42200</v>
      </c>
      <c r="F291" s="424">
        <v>42208</v>
      </c>
      <c r="G291" s="280" t="s">
        <v>668</v>
      </c>
      <c r="H291" s="425"/>
      <c r="I291" s="425"/>
      <c r="J291" s="426"/>
    </row>
    <row r="292" spans="1:10" x14ac:dyDescent="0.25">
      <c r="A292" s="274"/>
      <c r="B292" s="274" t="s">
        <v>1187</v>
      </c>
      <c r="C292" s="417">
        <v>42156</v>
      </c>
      <c r="D292" s="418">
        <v>6500</v>
      </c>
      <c r="E292" s="419">
        <v>42185</v>
      </c>
      <c r="F292" s="419">
        <v>42191</v>
      </c>
      <c r="G292" s="274" t="s">
        <v>668</v>
      </c>
      <c r="H292" s="420"/>
      <c r="I292" s="420"/>
      <c r="J292" s="421"/>
    </row>
    <row r="293" spans="1:10" x14ac:dyDescent="0.25">
      <c r="A293" s="43"/>
      <c r="B293" s="43" t="s">
        <v>1889</v>
      </c>
      <c r="C293" s="290">
        <v>42156</v>
      </c>
      <c r="D293" s="49">
        <v>3000</v>
      </c>
      <c r="E293" s="44">
        <v>42185</v>
      </c>
      <c r="F293" s="44">
        <v>42191</v>
      </c>
      <c r="G293" s="43" t="s">
        <v>668</v>
      </c>
      <c r="H293" s="93"/>
      <c r="I293" s="93"/>
      <c r="J293" s="228"/>
    </row>
    <row r="294" spans="1:10" s="99" customFormat="1" x14ac:dyDescent="0.25">
      <c r="A294" s="43"/>
      <c r="B294" s="43" t="s">
        <v>1888</v>
      </c>
      <c r="C294" s="290">
        <v>42156</v>
      </c>
      <c r="D294" s="49">
        <v>4517.5</v>
      </c>
      <c r="E294" s="44">
        <v>42231</v>
      </c>
      <c r="F294" s="44">
        <v>42223</v>
      </c>
      <c r="G294" s="43" t="s">
        <v>668</v>
      </c>
      <c r="H294" s="93"/>
      <c r="I294" s="93"/>
      <c r="J294" s="228"/>
    </row>
    <row r="295" spans="1:10" s="99" customFormat="1" x14ac:dyDescent="0.25">
      <c r="A295" s="43"/>
      <c r="B295" s="43" t="s">
        <v>721</v>
      </c>
      <c r="C295" s="290">
        <v>42156</v>
      </c>
      <c r="D295" s="49">
        <v>14822.5</v>
      </c>
      <c r="E295" s="44">
        <v>42231</v>
      </c>
      <c r="F295" s="44">
        <v>42223</v>
      </c>
      <c r="G295" s="43" t="s">
        <v>668</v>
      </c>
      <c r="H295" s="93"/>
      <c r="I295" s="93"/>
      <c r="J295" s="228"/>
    </row>
    <row r="296" spans="1:10" s="99" customFormat="1" x14ac:dyDescent="0.25">
      <c r="A296" s="43"/>
      <c r="B296" s="43" t="s">
        <v>721</v>
      </c>
      <c r="C296" s="290">
        <v>42156</v>
      </c>
      <c r="D296" s="49">
        <v>2655</v>
      </c>
      <c r="E296" s="44">
        <v>42231</v>
      </c>
      <c r="F296" s="44">
        <v>42223</v>
      </c>
      <c r="G296" s="43" t="s">
        <v>668</v>
      </c>
      <c r="H296" s="93"/>
      <c r="I296" s="93"/>
      <c r="J296" s="228"/>
    </row>
    <row r="297" spans="1:10" s="99" customFormat="1" x14ac:dyDescent="0.25">
      <c r="A297" s="43"/>
      <c r="B297" s="43" t="s">
        <v>721</v>
      </c>
      <c r="C297" s="290">
        <v>42156</v>
      </c>
      <c r="D297" s="49">
        <v>7938</v>
      </c>
      <c r="E297" s="44">
        <v>42231</v>
      </c>
      <c r="F297" s="44">
        <v>42223</v>
      </c>
      <c r="G297" s="43" t="s">
        <v>668</v>
      </c>
      <c r="H297" s="93"/>
      <c r="I297" s="93"/>
      <c r="J297" s="228"/>
    </row>
    <row r="298" spans="1:10" s="99" customFormat="1" x14ac:dyDescent="0.25">
      <c r="A298" s="43"/>
      <c r="B298" s="43" t="s">
        <v>721</v>
      </c>
      <c r="C298" s="290">
        <v>42156</v>
      </c>
      <c r="D298" s="49">
        <v>13200</v>
      </c>
      <c r="E298" s="44">
        <v>42231</v>
      </c>
      <c r="F298" s="44">
        <v>42223</v>
      </c>
      <c r="G298" s="43" t="s">
        <v>668</v>
      </c>
      <c r="H298" s="93"/>
      <c r="I298" s="93"/>
      <c r="J298" s="228"/>
    </row>
    <row r="299" spans="1:10" s="99" customFormat="1" x14ac:dyDescent="0.25">
      <c r="A299" s="43"/>
      <c r="B299" s="43" t="s">
        <v>721</v>
      </c>
      <c r="C299" s="290">
        <v>42156</v>
      </c>
      <c r="D299" s="49">
        <f>13639+1900</f>
        <v>15539</v>
      </c>
      <c r="E299" s="44">
        <v>42231</v>
      </c>
      <c r="F299" s="44">
        <v>42223</v>
      </c>
      <c r="G299" s="43" t="s">
        <v>668</v>
      </c>
      <c r="H299" s="93"/>
      <c r="I299" s="93"/>
      <c r="J299" s="228"/>
    </row>
    <row r="300" spans="1:10" s="99" customFormat="1" x14ac:dyDescent="0.25">
      <c r="A300" s="43"/>
      <c r="B300" s="43" t="s">
        <v>741</v>
      </c>
      <c r="C300" s="290">
        <v>42156</v>
      </c>
      <c r="D300" s="49">
        <v>11875</v>
      </c>
      <c r="E300" s="44">
        <v>42231</v>
      </c>
      <c r="F300" s="44">
        <v>42223</v>
      </c>
      <c r="G300" s="43" t="s">
        <v>668</v>
      </c>
      <c r="H300" s="93"/>
      <c r="I300" s="93"/>
      <c r="J300" s="228"/>
    </row>
    <row r="301" spans="1:10" s="99" customFormat="1" x14ac:dyDescent="0.25">
      <c r="A301" s="43"/>
      <c r="B301" s="43" t="s">
        <v>721</v>
      </c>
      <c r="C301" s="290">
        <v>42156</v>
      </c>
      <c r="D301" s="49">
        <v>2515.5</v>
      </c>
      <c r="E301" s="44">
        <v>42231</v>
      </c>
      <c r="F301" s="44">
        <v>42223</v>
      </c>
      <c r="G301" s="43" t="s">
        <v>668</v>
      </c>
      <c r="H301" s="93"/>
      <c r="I301" s="93"/>
      <c r="J301" s="228"/>
    </row>
    <row r="302" spans="1:10" s="99" customFormat="1" x14ac:dyDescent="0.25">
      <c r="A302" s="43"/>
      <c r="B302" s="43" t="s">
        <v>721</v>
      </c>
      <c r="C302" s="290">
        <v>42156</v>
      </c>
      <c r="D302" s="49">
        <v>2700</v>
      </c>
      <c r="E302" s="44">
        <v>42231</v>
      </c>
      <c r="F302" s="44">
        <v>42223</v>
      </c>
      <c r="G302" s="43" t="s">
        <v>668</v>
      </c>
      <c r="H302" s="93"/>
      <c r="I302" s="93"/>
      <c r="J302" s="228"/>
    </row>
    <row r="303" spans="1:10" s="99" customFormat="1" x14ac:dyDescent="0.25">
      <c r="A303" s="43"/>
      <c r="B303" s="43" t="s">
        <v>721</v>
      </c>
      <c r="C303" s="290">
        <v>42156</v>
      </c>
      <c r="D303" s="49">
        <v>4062.5</v>
      </c>
      <c r="E303" s="44">
        <v>42231</v>
      </c>
      <c r="F303" s="44">
        <v>42223</v>
      </c>
      <c r="G303" s="43" t="s">
        <v>668</v>
      </c>
      <c r="H303" s="93"/>
      <c r="I303" s="93"/>
      <c r="J303" s="228"/>
    </row>
    <row r="304" spans="1:10" s="99" customFormat="1" x14ac:dyDescent="0.25">
      <c r="A304" s="43"/>
      <c r="B304" s="43" t="s">
        <v>721</v>
      </c>
      <c r="C304" s="290">
        <v>42156</v>
      </c>
      <c r="D304" s="49">
        <v>22620</v>
      </c>
      <c r="E304" s="44">
        <v>42231</v>
      </c>
      <c r="F304" s="44">
        <v>42223</v>
      </c>
      <c r="G304" s="43" t="s">
        <v>668</v>
      </c>
      <c r="H304" s="93"/>
      <c r="I304" s="93"/>
      <c r="J304" s="228"/>
    </row>
    <row r="305" spans="1:10" s="99" customFormat="1" x14ac:dyDescent="0.25">
      <c r="A305" s="43"/>
      <c r="B305" s="43" t="s">
        <v>721</v>
      </c>
      <c r="C305" s="290">
        <v>42156</v>
      </c>
      <c r="D305" s="49">
        <v>2160</v>
      </c>
      <c r="E305" s="44">
        <v>42231</v>
      </c>
      <c r="F305" s="44">
        <v>42223</v>
      </c>
      <c r="G305" s="43" t="s">
        <v>668</v>
      </c>
      <c r="H305" s="93"/>
      <c r="I305" s="93"/>
      <c r="J305" s="228"/>
    </row>
    <row r="306" spans="1:10" s="99" customFormat="1" ht="15.75" thickBot="1" x14ac:dyDescent="0.3">
      <c r="A306" s="280"/>
      <c r="B306" s="280" t="s">
        <v>721</v>
      </c>
      <c r="C306" s="422">
        <v>42156</v>
      </c>
      <c r="D306" s="427">
        <v>15937.5</v>
      </c>
      <c r="E306" s="424">
        <v>42231</v>
      </c>
      <c r="F306" s="424">
        <v>42223</v>
      </c>
      <c r="G306" s="280" t="s">
        <v>668</v>
      </c>
      <c r="H306" s="425"/>
      <c r="I306" s="425"/>
      <c r="J306" s="426"/>
    </row>
    <row r="307" spans="1:10" x14ac:dyDescent="0.25">
      <c r="A307" s="274"/>
      <c r="B307" s="274" t="s">
        <v>1187</v>
      </c>
      <c r="C307" s="417">
        <v>42186</v>
      </c>
      <c r="D307" s="418">
        <f>6500+2250</f>
        <v>8750</v>
      </c>
      <c r="E307" s="419">
        <v>42216</v>
      </c>
      <c r="F307" s="419">
        <v>42215</v>
      </c>
      <c r="G307" s="274" t="s">
        <v>668</v>
      </c>
      <c r="H307" s="420"/>
      <c r="I307" s="420"/>
      <c r="J307" s="421"/>
    </row>
    <row r="308" spans="1:10" s="99" customFormat="1" x14ac:dyDescent="0.25">
      <c r="A308" s="43"/>
      <c r="B308" s="43" t="s">
        <v>1889</v>
      </c>
      <c r="C308" s="290">
        <v>42186</v>
      </c>
      <c r="D308" s="49">
        <v>3000</v>
      </c>
      <c r="E308" s="44">
        <v>42216</v>
      </c>
      <c r="F308" s="44">
        <v>42215</v>
      </c>
      <c r="G308" s="43" t="s">
        <v>668</v>
      </c>
      <c r="H308" s="93"/>
      <c r="I308" s="93"/>
      <c r="J308" s="228"/>
    </row>
    <row r="309" spans="1:10" x14ac:dyDescent="0.25">
      <c r="A309" s="43"/>
      <c r="B309" s="43" t="s">
        <v>721</v>
      </c>
      <c r="C309" s="290">
        <v>42186</v>
      </c>
      <c r="D309" s="49">
        <v>2139</v>
      </c>
      <c r="E309" s="44">
        <v>42262</v>
      </c>
      <c r="F309" s="44">
        <v>42223</v>
      </c>
      <c r="G309" s="43" t="s">
        <v>668</v>
      </c>
      <c r="H309" s="93"/>
      <c r="I309" s="93"/>
      <c r="J309" s="339"/>
    </row>
    <row r="310" spans="1:10" x14ac:dyDescent="0.25">
      <c r="A310" s="43"/>
      <c r="B310" s="43" t="s">
        <v>1888</v>
      </c>
      <c r="C310" s="290">
        <v>42186</v>
      </c>
      <c r="D310" s="49">
        <v>15886</v>
      </c>
      <c r="E310" s="44">
        <v>42262</v>
      </c>
      <c r="F310" s="44">
        <v>42262</v>
      </c>
      <c r="G310" s="43" t="s">
        <v>668</v>
      </c>
      <c r="H310" s="93"/>
      <c r="I310" s="93"/>
      <c r="J310" s="228"/>
    </row>
    <row r="311" spans="1:10" x14ac:dyDescent="0.25">
      <c r="A311" s="43"/>
      <c r="B311" s="43" t="s">
        <v>721</v>
      </c>
      <c r="C311" s="290">
        <v>42186</v>
      </c>
      <c r="D311" s="49">
        <v>1300</v>
      </c>
      <c r="E311" s="44">
        <v>42262</v>
      </c>
      <c r="F311" s="44">
        <v>42262</v>
      </c>
      <c r="G311" s="43" t="s">
        <v>668</v>
      </c>
      <c r="H311" s="93"/>
      <c r="I311" s="93"/>
      <c r="J311" s="228"/>
    </row>
    <row r="312" spans="1:10" x14ac:dyDescent="0.25">
      <c r="A312" s="43"/>
      <c r="B312" s="43" t="s">
        <v>721</v>
      </c>
      <c r="C312" s="290">
        <v>42186</v>
      </c>
      <c r="D312" s="49">
        <v>17130</v>
      </c>
      <c r="E312" s="44">
        <v>42262</v>
      </c>
      <c r="F312" s="44">
        <v>42262</v>
      </c>
      <c r="G312" s="43" t="s">
        <v>668</v>
      </c>
      <c r="H312" s="93"/>
      <c r="I312" s="93"/>
      <c r="J312" s="228"/>
    </row>
    <row r="313" spans="1:10" x14ac:dyDescent="0.25">
      <c r="A313" s="43"/>
      <c r="B313" s="43" t="s">
        <v>721</v>
      </c>
      <c r="C313" s="290">
        <v>42186</v>
      </c>
      <c r="D313" s="49">
        <v>13371.5</v>
      </c>
      <c r="E313" s="44">
        <v>42262</v>
      </c>
      <c r="F313" s="44">
        <v>42262</v>
      </c>
      <c r="G313" s="43" t="s">
        <v>668</v>
      </c>
      <c r="H313" s="93"/>
      <c r="I313" s="93"/>
      <c r="J313" s="228"/>
    </row>
    <row r="314" spans="1:10" x14ac:dyDescent="0.25">
      <c r="A314" s="43"/>
      <c r="B314" s="43" t="s">
        <v>721</v>
      </c>
      <c r="C314" s="290">
        <v>42186</v>
      </c>
      <c r="D314" s="49">
        <v>8340</v>
      </c>
      <c r="E314" s="44">
        <v>42262</v>
      </c>
      <c r="F314" s="44">
        <v>42262</v>
      </c>
      <c r="G314" s="43" t="s">
        <v>668</v>
      </c>
      <c r="H314" s="93"/>
      <c r="I314" s="93"/>
      <c r="J314" s="228"/>
    </row>
    <row r="315" spans="1:10" x14ac:dyDescent="0.25">
      <c r="A315" s="43"/>
      <c r="B315" s="43" t="s">
        <v>741</v>
      </c>
      <c r="C315" s="290">
        <v>42186</v>
      </c>
      <c r="D315" s="49">
        <v>10302</v>
      </c>
      <c r="E315" s="44">
        <v>42262</v>
      </c>
      <c r="F315" s="44">
        <v>42262</v>
      </c>
      <c r="G315" s="43" t="s">
        <v>668</v>
      </c>
      <c r="H315" s="93"/>
      <c r="I315" s="93"/>
      <c r="J315" s="228"/>
    </row>
    <row r="316" spans="1:10" x14ac:dyDescent="0.25">
      <c r="A316" s="43"/>
      <c r="B316" s="43" t="s">
        <v>721</v>
      </c>
      <c r="C316" s="290">
        <v>42186</v>
      </c>
      <c r="D316" s="49">
        <v>12690</v>
      </c>
      <c r="E316" s="44">
        <v>42262</v>
      </c>
      <c r="F316" s="44">
        <v>42262</v>
      </c>
      <c r="G316" s="43" t="s">
        <v>668</v>
      </c>
      <c r="H316" s="93"/>
      <c r="I316" s="93"/>
      <c r="J316" s="228"/>
    </row>
    <row r="317" spans="1:10" x14ac:dyDescent="0.25">
      <c r="A317" s="43"/>
      <c r="B317" s="43" t="s">
        <v>721</v>
      </c>
      <c r="C317" s="290">
        <v>42186</v>
      </c>
      <c r="D317" s="49">
        <v>17430</v>
      </c>
      <c r="E317" s="44">
        <v>42262</v>
      </c>
      <c r="F317" s="44">
        <v>42262</v>
      </c>
      <c r="G317" s="43" t="s">
        <v>668</v>
      </c>
      <c r="H317" s="93"/>
      <c r="I317" s="93"/>
      <c r="J317" s="228"/>
    </row>
    <row r="318" spans="1:10" x14ac:dyDescent="0.25">
      <c r="A318" s="43"/>
      <c r="B318" s="43" t="s">
        <v>721</v>
      </c>
      <c r="C318" s="290">
        <v>42186</v>
      </c>
      <c r="D318" s="49">
        <v>14241</v>
      </c>
      <c r="E318" s="44">
        <v>42262</v>
      </c>
      <c r="F318" s="44">
        <v>42262</v>
      </c>
      <c r="G318" s="43" t="s">
        <v>668</v>
      </c>
      <c r="H318" s="93"/>
      <c r="I318" s="93"/>
      <c r="J318" s="228"/>
    </row>
    <row r="319" spans="1:10" x14ac:dyDescent="0.25">
      <c r="A319" s="43"/>
      <c r="B319" s="43" t="s">
        <v>721</v>
      </c>
      <c r="C319" s="290">
        <v>42186</v>
      </c>
      <c r="D319" s="49">
        <v>8510</v>
      </c>
      <c r="E319" s="44">
        <v>42262</v>
      </c>
      <c r="F319" s="44">
        <v>42262</v>
      </c>
      <c r="G319" s="43" t="s">
        <v>668</v>
      </c>
      <c r="H319" s="93"/>
      <c r="I319" s="93"/>
      <c r="J319" s="228"/>
    </row>
    <row r="320" spans="1:10" x14ac:dyDescent="0.25">
      <c r="A320" s="43"/>
      <c r="B320" s="43" t="s">
        <v>721</v>
      </c>
      <c r="C320" s="290">
        <v>42186</v>
      </c>
      <c r="D320" s="49">
        <v>14327.5</v>
      </c>
      <c r="E320" s="44">
        <v>42262</v>
      </c>
      <c r="F320" s="44">
        <v>42262</v>
      </c>
      <c r="G320" s="43" t="s">
        <v>668</v>
      </c>
      <c r="H320" s="93"/>
      <c r="I320" s="93"/>
      <c r="J320" s="228"/>
    </row>
    <row r="321" spans="1:10" ht="15.75" thickBot="1" x14ac:dyDescent="0.3">
      <c r="A321" s="280"/>
      <c r="B321" s="280" t="s">
        <v>721</v>
      </c>
      <c r="C321" s="422">
        <v>42186</v>
      </c>
      <c r="D321" s="427">
        <v>5994.5</v>
      </c>
      <c r="E321" s="424">
        <v>42262</v>
      </c>
      <c r="F321" s="424">
        <v>42262</v>
      </c>
      <c r="G321" s="280" t="s">
        <v>668</v>
      </c>
      <c r="H321" s="425"/>
      <c r="I321" s="425"/>
      <c r="J321" s="426"/>
    </row>
    <row r="322" spans="1:10" x14ac:dyDescent="0.25">
      <c r="A322" s="274"/>
      <c r="B322" s="274" t="s">
        <v>1187</v>
      </c>
      <c r="C322" s="417">
        <v>42217</v>
      </c>
      <c r="D322" s="418">
        <v>6500</v>
      </c>
      <c r="E322" s="419">
        <v>42247</v>
      </c>
      <c r="F322" s="419">
        <v>42248</v>
      </c>
      <c r="G322" s="274" t="s">
        <v>668</v>
      </c>
      <c r="H322" s="420"/>
      <c r="I322" s="420"/>
      <c r="J322" s="421"/>
    </row>
    <row r="323" spans="1:10" x14ac:dyDescent="0.25">
      <c r="A323" s="43"/>
      <c r="B323" s="43" t="s">
        <v>1889</v>
      </c>
      <c r="C323" s="290">
        <v>42217</v>
      </c>
      <c r="D323" s="49">
        <v>3000</v>
      </c>
      <c r="E323" s="44">
        <v>42247</v>
      </c>
      <c r="F323" s="44">
        <v>42247</v>
      </c>
      <c r="G323" s="43" t="s">
        <v>668</v>
      </c>
      <c r="H323" s="93"/>
      <c r="I323" s="93"/>
      <c r="J323" s="228"/>
    </row>
    <row r="324" spans="1:10" x14ac:dyDescent="0.25">
      <c r="A324" s="43"/>
      <c r="B324" s="43" t="s">
        <v>1888</v>
      </c>
      <c r="C324" s="290">
        <v>42217</v>
      </c>
      <c r="D324" s="95">
        <v>7605</v>
      </c>
      <c r="E324" s="44">
        <v>42292</v>
      </c>
      <c r="F324" s="44">
        <v>42299</v>
      </c>
      <c r="G324" s="43" t="s">
        <v>668</v>
      </c>
      <c r="H324" s="93"/>
      <c r="I324" s="93"/>
      <c r="J324" s="228"/>
    </row>
    <row r="325" spans="1:10" x14ac:dyDescent="0.25">
      <c r="A325" s="43"/>
      <c r="B325" s="43" t="s">
        <v>721</v>
      </c>
      <c r="C325" s="290">
        <v>42217</v>
      </c>
      <c r="D325" s="95">
        <v>14060</v>
      </c>
      <c r="E325" s="44">
        <v>42292</v>
      </c>
      <c r="F325" s="44">
        <v>42299</v>
      </c>
      <c r="G325" s="43" t="s">
        <v>668</v>
      </c>
      <c r="H325" s="93"/>
      <c r="I325" s="93"/>
      <c r="J325" s="231"/>
    </row>
    <row r="326" spans="1:10" x14ac:dyDescent="0.25">
      <c r="A326" s="43"/>
      <c r="B326" s="43" t="s">
        <v>721</v>
      </c>
      <c r="C326" s="290">
        <v>42217</v>
      </c>
      <c r="D326" s="95">
        <v>2812.7</v>
      </c>
      <c r="E326" s="44">
        <v>42292</v>
      </c>
      <c r="F326" s="44">
        <v>42298</v>
      </c>
      <c r="G326" s="43" t="s">
        <v>668</v>
      </c>
      <c r="H326" s="93"/>
      <c r="I326" s="93"/>
      <c r="J326" s="228"/>
    </row>
    <row r="327" spans="1:10" x14ac:dyDescent="0.25">
      <c r="A327" s="43"/>
      <c r="B327" s="43" t="s">
        <v>721</v>
      </c>
      <c r="C327" s="290">
        <v>42217</v>
      </c>
      <c r="D327" s="95">
        <v>3312.4</v>
      </c>
      <c r="E327" s="44">
        <v>42292</v>
      </c>
      <c r="F327" s="44">
        <v>42298</v>
      </c>
      <c r="G327" s="43" t="s">
        <v>668</v>
      </c>
      <c r="H327" s="93"/>
      <c r="I327" s="93"/>
      <c r="J327" s="228"/>
    </row>
    <row r="328" spans="1:10" x14ac:dyDescent="0.25">
      <c r="A328" s="43"/>
      <c r="B328" s="43" t="s">
        <v>721</v>
      </c>
      <c r="C328" s="290">
        <v>42217</v>
      </c>
      <c r="D328" s="95">
        <v>388.5</v>
      </c>
      <c r="E328" s="44">
        <v>42292</v>
      </c>
      <c r="F328" s="44">
        <v>42298</v>
      </c>
      <c r="G328" s="43" t="s">
        <v>668</v>
      </c>
      <c r="H328" s="93"/>
      <c r="I328" s="93"/>
      <c r="J328" s="228"/>
    </row>
    <row r="329" spans="1:10" x14ac:dyDescent="0.25">
      <c r="A329" s="43"/>
      <c r="B329" s="43" t="s">
        <v>741</v>
      </c>
      <c r="C329" s="290">
        <v>42217</v>
      </c>
      <c r="D329" s="95">
        <v>8484</v>
      </c>
      <c r="E329" s="44">
        <v>42292</v>
      </c>
      <c r="F329" s="44">
        <v>42292</v>
      </c>
      <c r="G329" s="43" t="s">
        <v>668</v>
      </c>
      <c r="H329" s="93"/>
      <c r="I329" s="93"/>
      <c r="J329" s="228"/>
    </row>
    <row r="330" spans="1:10" x14ac:dyDescent="0.25">
      <c r="A330" s="43"/>
      <c r="B330" s="43" t="s">
        <v>721</v>
      </c>
      <c r="C330" s="290">
        <v>42217</v>
      </c>
      <c r="D330" s="95">
        <v>6527.25</v>
      </c>
      <c r="E330" s="44">
        <v>42292</v>
      </c>
      <c r="F330" s="44">
        <v>42298</v>
      </c>
      <c r="G330" s="43" t="s">
        <v>668</v>
      </c>
      <c r="H330" s="93"/>
      <c r="I330" s="93"/>
      <c r="J330" s="228"/>
    </row>
    <row r="331" spans="1:10" x14ac:dyDescent="0.25">
      <c r="A331" s="43"/>
      <c r="B331" s="43" t="s">
        <v>721</v>
      </c>
      <c r="C331" s="290">
        <v>42217</v>
      </c>
      <c r="D331" s="95">
        <v>2862.2</v>
      </c>
      <c r="E331" s="44">
        <v>42292</v>
      </c>
      <c r="F331" s="44">
        <v>42298</v>
      </c>
      <c r="G331" s="43" t="s">
        <v>668</v>
      </c>
      <c r="H331" s="93"/>
      <c r="I331" s="93"/>
      <c r="J331" s="228"/>
    </row>
    <row r="332" spans="1:10" x14ac:dyDescent="0.25">
      <c r="A332" s="43"/>
      <c r="B332" s="43" t="s">
        <v>721</v>
      </c>
      <c r="C332" s="290">
        <v>42217</v>
      </c>
      <c r="D332" s="95">
        <v>6786.25</v>
      </c>
      <c r="E332" s="44">
        <v>42292</v>
      </c>
      <c r="F332" s="44">
        <v>42299</v>
      </c>
      <c r="G332" s="43" t="s">
        <v>668</v>
      </c>
      <c r="H332" s="93"/>
      <c r="I332" s="93"/>
      <c r="J332" s="228"/>
    </row>
    <row r="333" spans="1:10" x14ac:dyDescent="0.25">
      <c r="A333" s="43"/>
      <c r="B333" s="43" t="s">
        <v>721</v>
      </c>
      <c r="C333" s="290">
        <v>42217</v>
      </c>
      <c r="D333" s="95">
        <v>17535.2</v>
      </c>
      <c r="E333" s="44">
        <v>42292</v>
      </c>
      <c r="F333" s="44">
        <v>42299</v>
      </c>
      <c r="G333" s="43" t="s">
        <v>668</v>
      </c>
      <c r="H333" s="93"/>
      <c r="I333" s="93"/>
      <c r="J333" s="228"/>
    </row>
    <row r="334" spans="1:10" x14ac:dyDescent="0.25">
      <c r="A334" s="43"/>
      <c r="B334" s="43" t="s">
        <v>721</v>
      </c>
      <c r="C334" s="290">
        <v>42217</v>
      </c>
      <c r="D334" s="95">
        <v>3964.4</v>
      </c>
      <c r="E334" s="44">
        <v>42292</v>
      </c>
      <c r="F334" s="44">
        <v>42298</v>
      </c>
      <c r="G334" s="43" t="s">
        <v>668</v>
      </c>
      <c r="H334" s="93"/>
      <c r="I334" s="93"/>
      <c r="J334" s="228"/>
    </row>
    <row r="335" spans="1:10" ht="15.75" thickBot="1" x14ac:dyDescent="0.3">
      <c r="A335" s="280"/>
      <c r="B335" s="280" t="s">
        <v>721</v>
      </c>
      <c r="C335" s="422">
        <v>42217</v>
      </c>
      <c r="D335" s="423">
        <v>11641.95</v>
      </c>
      <c r="E335" s="424">
        <v>42292</v>
      </c>
      <c r="F335" s="424">
        <v>42299</v>
      </c>
      <c r="G335" s="280" t="s">
        <v>668</v>
      </c>
      <c r="H335" s="425"/>
      <c r="I335" s="425"/>
      <c r="J335" s="426"/>
    </row>
    <row r="336" spans="1:10" x14ac:dyDescent="0.25">
      <c r="A336" s="274"/>
      <c r="B336" s="274" t="s">
        <v>1187</v>
      </c>
      <c r="C336" s="417">
        <v>42248</v>
      </c>
      <c r="D336" s="418">
        <v>6500</v>
      </c>
      <c r="E336" s="419">
        <v>42277</v>
      </c>
      <c r="F336" s="419">
        <v>42292</v>
      </c>
      <c r="G336" s="274" t="s">
        <v>668</v>
      </c>
      <c r="H336" s="420"/>
      <c r="I336" s="420"/>
      <c r="J336" s="421"/>
    </row>
    <row r="337" spans="1:10" x14ac:dyDescent="0.25">
      <c r="A337" s="43"/>
      <c r="B337" s="43" t="s">
        <v>1889</v>
      </c>
      <c r="C337" s="290">
        <v>42248</v>
      </c>
      <c r="D337" s="49">
        <v>3000</v>
      </c>
      <c r="E337" s="44">
        <v>42277</v>
      </c>
      <c r="F337" s="44">
        <v>42292</v>
      </c>
      <c r="G337" s="43" t="s">
        <v>668</v>
      </c>
      <c r="H337" s="93"/>
      <c r="I337" s="93"/>
      <c r="J337" s="228"/>
    </row>
    <row r="338" spans="1:10" x14ac:dyDescent="0.25">
      <c r="A338" s="43"/>
      <c r="B338" s="43" t="s">
        <v>1200</v>
      </c>
      <c r="C338" s="290">
        <v>42248</v>
      </c>
      <c r="D338" s="49">
        <v>1140</v>
      </c>
      <c r="E338" s="44">
        <v>42292</v>
      </c>
      <c r="F338" s="44">
        <v>42292</v>
      </c>
      <c r="G338" s="43" t="s">
        <v>668</v>
      </c>
      <c r="H338" s="93"/>
      <c r="I338" s="93"/>
      <c r="J338" s="228"/>
    </row>
    <row r="339" spans="1:10" x14ac:dyDescent="0.25">
      <c r="A339" s="43"/>
      <c r="B339" s="43" t="s">
        <v>1888</v>
      </c>
      <c r="C339" s="290">
        <v>42248</v>
      </c>
      <c r="D339" s="49">
        <v>10647</v>
      </c>
      <c r="E339" s="44">
        <v>42323</v>
      </c>
      <c r="F339" s="44">
        <v>42341</v>
      </c>
      <c r="G339" s="43" t="s">
        <v>668</v>
      </c>
      <c r="H339" s="93"/>
      <c r="I339" s="93"/>
      <c r="J339" s="228"/>
    </row>
    <row r="340" spans="1:10" x14ac:dyDescent="0.25">
      <c r="A340" s="43"/>
      <c r="B340" s="43" t="s">
        <v>721</v>
      </c>
      <c r="C340" s="290">
        <v>42248</v>
      </c>
      <c r="D340" s="49">
        <v>3480</v>
      </c>
      <c r="E340" s="44">
        <v>42323</v>
      </c>
      <c r="F340" s="44">
        <v>42341</v>
      </c>
      <c r="G340" s="43" t="s">
        <v>668</v>
      </c>
      <c r="H340" s="93"/>
      <c r="I340" s="93"/>
      <c r="J340" s="228"/>
    </row>
    <row r="341" spans="1:10" x14ac:dyDescent="0.25">
      <c r="A341" s="43"/>
      <c r="B341" s="43" t="s">
        <v>721</v>
      </c>
      <c r="C341" s="290">
        <v>42248</v>
      </c>
      <c r="D341" s="442">
        <v>15529.3</v>
      </c>
      <c r="E341" s="44">
        <v>42323</v>
      </c>
      <c r="F341" s="44">
        <v>42341</v>
      </c>
      <c r="G341" s="43" t="s">
        <v>668</v>
      </c>
      <c r="H341" s="93"/>
      <c r="I341" s="93"/>
      <c r="J341" s="231"/>
    </row>
    <row r="342" spans="1:10" x14ac:dyDescent="0.25">
      <c r="A342" s="43"/>
      <c r="B342" s="43" t="s">
        <v>721</v>
      </c>
      <c r="C342" s="290">
        <v>42248</v>
      </c>
      <c r="D342" s="49">
        <v>12485.2</v>
      </c>
      <c r="E342" s="44">
        <v>42323</v>
      </c>
      <c r="F342" s="44">
        <v>42341</v>
      </c>
      <c r="G342" s="43" t="s">
        <v>668</v>
      </c>
      <c r="H342" s="93"/>
      <c r="I342" s="93"/>
      <c r="J342" s="228"/>
    </row>
    <row r="343" spans="1:10" x14ac:dyDescent="0.25">
      <c r="A343" s="43"/>
      <c r="B343" s="43" t="s">
        <v>721</v>
      </c>
      <c r="C343" s="290">
        <v>42248</v>
      </c>
      <c r="D343" s="49">
        <v>3374.39</v>
      </c>
      <c r="E343" s="44">
        <v>42323</v>
      </c>
      <c r="F343" s="44">
        <v>42341</v>
      </c>
      <c r="G343" s="43" t="s">
        <v>668</v>
      </c>
      <c r="H343" s="93"/>
      <c r="I343" s="93"/>
      <c r="J343" s="228"/>
    </row>
    <row r="344" spans="1:10" x14ac:dyDescent="0.25">
      <c r="A344" s="43"/>
      <c r="B344" s="43" t="s">
        <v>741</v>
      </c>
      <c r="C344" s="290">
        <v>42248</v>
      </c>
      <c r="D344" s="49">
        <v>13332</v>
      </c>
      <c r="E344" s="44">
        <v>42323</v>
      </c>
      <c r="F344" s="44">
        <v>42341</v>
      </c>
      <c r="G344" s="43" t="s">
        <v>668</v>
      </c>
      <c r="H344" s="93"/>
      <c r="I344" s="93"/>
      <c r="J344" s="228"/>
    </row>
    <row r="345" spans="1:10" x14ac:dyDescent="0.25">
      <c r="A345" s="43"/>
      <c r="B345" s="43" t="s">
        <v>721</v>
      </c>
      <c r="C345" s="290">
        <v>42248</v>
      </c>
      <c r="D345" s="49">
        <v>10395.25</v>
      </c>
      <c r="E345" s="44">
        <v>42323</v>
      </c>
      <c r="F345" s="44">
        <v>42341</v>
      </c>
      <c r="G345" s="43" t="s">
        <v>668</v>
      </c>
      <c r="H345" s="93"/>
      <c r="I345" s="93"/>
      <c r="J345" s="228"/>
    </row>
    <row r="346" spans="1:10" x14ac:dyDescent="0.25">
      <c r="A346" s="43"/>
      <c r="B346" s="43" t="s">
        <v>721</v>
      </c>
      <c r="C346" s="290">
        <v>42248</v>
      </c>
      <c r="D346" s="49">
        <v>12749.8</v>
      </c>
      <c r="E346" s="44">
        <v>42323</v>
      </c>
      <c r="F346" s="44">
        <v>42341</v>
      </c>
      <c r="G346" s="43" t="s">
        <v>668</v>
      </c>
      <c r="H346" s="93"/>
      <c r="I346" s="93"/>
      <c r="J346" s="228"/>
    </row>
    <row r="347" spans="1:10" x14ac:dyDescent="0.25">
      <c r="A347" s="43"/>
      <c r="B347" s="43" t="s">
        <v>721</v>
      </c>
      <c r="C347" s="290">
        <v>42248</v>
      </c>
      <c r="D347" s="49">
        <v>9500.75</v>
      </c>
      <c r="E347" s="44">
        <v>42323</v>
      </c>
      <c r="F347" s="44">
        <v>42341</v>
      </c>
      <c r="G347" s="43" t="s">
        <v>668</v>
      </c>
      <c r="H347" s="93"/>
      <c r="I347" s="93"/>
      <c r="J347" s="228"/>
    </row>
    <row r="348" spans="1:10" x14ac:dyDescent="0.25">
      <c r="A348" s="43"/>
      <c r="B348" s="43" t="s">
        <v>721</v>
      </c>
      <c r="C348" s="290">
        <v>42248</v>
      </c>
      <c r="D348" s="49">
        <v>21347.200000000001</v>
      </c>
      <c r="E348" s="44">
        <v>42323</v>
      </c>
      <c r="F348" s="44">
        <v>42369</v>
      </c>
      <c r="G348" s="43" t="s">
        <v>1509</v>
      </c>
      <c r="H348" s="93"/>
      <c r="I348" s="93"/>
      <c r="J348" s="228"/>
    </row>
    <row r="349" spans="1:10" x14ac:dyDescent="0.25">
      <c r="A349" s="43"/>
      <c r="B349" s="43" t="s">
        <v>721</v>
      </c>
      <c r="C349" s="290">
        <v>42248</v>
      </c>
      <c r="D349" s="49">
        <v>10027.6</v>
      </c>
      <c r="E349" s="44">
        <v>42323</v>
      </c>
      <c r="F349" s="44">
        <v>42341</v>
      </c>
      <c r="G349" s="43" t="s">
        <v>668</v>
      </c>
      <c r="H349" s="93"/>
      <c r="I349" s="93"/>
      <c r="J349" s="228"/>
    </row>
    <row r="350" spans="1:10" ht="15.75" thickBot="1" x14ac:dyDescent="0.3">
      <c r="A350" s="280"/>
      <c r="B350" s="280" t="s">
        <v>721</v>
      </c>
      <c r="C350" s="422">
        <v>42248</v>
      </c>
      <c r="D350" s="427">
        <v>8234.5499999999993</v>
      </c>
      <c r="E350" s="424">
        <v>42323</v>
      </c>
      <c r="F350" s="424">
        <v>42341</v>
      </c>
      <c r="G350" s="280" t="s">
        <v>668</v>
      </c>
      <c r="H350" s="425"/>
      <c r="I350" s="425"/>
      <c r="J350" s="426"/>
    </row>
    <row r="351" spans="1:10" x14ac:dyDescent="0.25">
      <c r="A351" s="274"/>
      <c r="B351" s="274" t="s">
        <v>1187</v>
      </c>
      <c r="C351" s="417">
        <v>42278</v>
      </c>
      <c r="D351" s="418">
        <v>6500</v>
      </c>
      <c r="E351" s="419">
        <v>42307</v>
      </c>
      <c r="F351" s="278">
        <v>42310</v>
      </c>
      <c r="G351" s="274" t="s">
        <v>668</v>
      </c>
      <c r="H351" s="420"/>
      <c r="I351" s="420"/>
      <c r="J351" s="421"/>
    </row>
    <row r="352" spans="1:10" x14ac:dyDescent="0.25">
      <c r="A352" s="43"/>
      <c r="B352" s="43" t="s">
        <v>1889</v>
      </c>
      <c r="C352" s="290">
        <v>42278</v>
      </c>
      <c r="D352" s="49">
        <v>3000</v>
      </c>
      <c r="E352" s="44">
        <v>42307</v>
      </c>
      <c r="F352" s="278">
        <v>42310</v>
      </c>
      <c r="G352" s="43" t="s">
        <v>668</v>
      </c>
      <c r="H352" s="93"/>
      <c r="I352" s="93"/>
      <c r="J352" s="228"/>
    </row>
    <row r="353" spans="1:10" x14ac:dyDescent="0.25">
      <c r="A353" s="43"/>
      <c r="B353" s="43" t="s">
        <v>1200</v>
      </c>
      <c r="C353" s="290">
        <v>42278</v>
      </c>
      <c r="D353" s="95">
        <v>10130</v>
      </c>
      <c r="E353" s="44">
        <v>42323</v>
      </c>
      <c r="F353" s="44">
        <v>42328</v>
      </c>
      <c r="G353" s="43" t="s">
        <v>668</v>
      </c>
      <c r="H353" s="93"/>
      <c r="I353" s="93"/>
      <c r="J353" s="230"/>
    </row>
    <row r="354" spans="1:10" x14ac:dyDescent="0.25">
      <c r="A354" s="43"/>
      <c r="B354" s="43" t="s">
        <v>1888</v>
      </c>
      <c r="C354" s="290">
        <v>42278</v>
      </c>
      <c r="D354" s="49">
        <v>10647</v>
      </c>
      <c r="E354" s="44">
        <v>42353</v>
      </c>
      <c r="F354" s="44">
        <v>42375</v>
      </c>
      <c r="G354" s="43" t="s">
        <v>668</v>
      </c>
      <c r="H354" s="93"/>
      <c r="I354" s="93"/>
      <c r="J354" s="228"/>
    </row>
    <row r="355" spans="1:10" x14ac:dyDescent="0.25">
      <c r="A355" s="43"/>
      <c r="B355" s="43" t="s">
        <v>721</v>
      </c>
      <c r="C355" s="290">
        <v>42278</v>
      </c>
      <c r="D355" s="49">
        <v>10440</v>
      </c>
      <c r="E355" s="44">
        <v>42353</v>
      </c>
      <c r="F355" s="44">
        <v>42375</v>
      </c>
      <c r="G355" s="43" t="s">
        <v>668</v>
      </c>
      <c r="H355" s="93"/>
      <c r="I355" s="93"/>
      <c r="J355" s="228"/>
    </row>
    <row r="356" spans="1:10" x14ac:dyDescent="0.25">
      <c r="A356" s="43"/>
      <c r="B356" s="43" t="s">
        <v>721</v>
      </c>
      <c r="C356" s="290">
        <v>42278</v>
      </c>
      <c r="D356" s="95">
        <f>5369.7</f>
        <v>5369.7</v>
      </c>
      <c r="E356" s="44">
        <v>42353</v>
      </c>
      <c r="F356" s="44">
        <v>42375</v>
      </c>
      <c r="G356" s="43" t="s">
        <v>668</v>
      </c>
      <c r="H356" s="93"/>
      <c r="I356" s="93"/>
      <c r="J356" s="230"/>
    </row>
    <row r="357" spans="1:10" x14ac:dyDescent="0.25">
      <c r="A357" s="43"/>
      <c r="B357" s="43" t="s">
        <v>721</v>
      </c>
      <c r="C357" s="290">
        <v>42278</v>
      </c>
      <c r="D357" s="49">
        <v>8918</v>
      </c>
      <c r="E357" s="44">
        <v>42353</v>
      </c>
      <c r="F357" s="44">
        <v>42375</v>
      </c>
      <c r="G357" s="43" t="s">
        <v>668</v>
      </c>
      <c r="H357" s="93"/>
      <c r="I357" s="93"/>
      <c r="J357" s="228"/>
    </row>
    <row r="358" spans="1:10" x14ac:dyDescent="0.25">
      <c r="A358" s="43"/>
      <c r="B358" s="43" t="s">
        <v>721</v>
      </c>
      <c r="C358" s="290">
        <v>42278</v>
      </c>
      <c r="D358" s="49">
        <v>11814</v>
      </c>
      <c r="E358" s="44">
        <v>42353</v>
      </c>
      <c r="F358" s="44">
        <v>42375</v>
      </c>
      <c r="G358" s="43" t="s">
        <v>668</v>
      </c>
      <c r="H358" s="93"/>
      <c r="I358" s="93"/>
      <c r="J358" s="228"/>
    </row>
    <row r="359" spans="1:10" x14ac:dyDescent="0.25">
      <c r="A359" s="43"/>
      <c r="B359" s="43" t="s">
        <v>741</v>
      </c>
      <c r="C359" s="290">
        <v>42278</v>
      </c>
      <c r="D359" s="49">
        <v>5454</v>
      </c>
      <c r="E359" s="44">
        <v>42353</v>
      </c>
      <c r="F359" s="44">
        <v>42355</v>
      </c>
      <c r="G359" s="43" t="s">
        <v>668</v>
      </c>
      <c r="H359" s="93"/>
      <c r="I359" s="93"/>
      <c r="J359" s="228"/>
    </row>
    <row r="360" spans="1:10" x14ac:dyDescent="0.25">
      <c r="A360" s="43"/>
      <c r="B360" s="43" t="s">
        <v>721</v>
      </c>
      <c r="C360" s="290">
        <v>42278</v>
      </c>
      <c r="D360" s="49">
        <v>6527.25</v>
      </c>
      <c r="E360" s="44">
        <v>42353</v>
      </c>
      <c r="F360" s="44">
        <v>42375</v>
      </c>
      <c r="G360" s="43" t="s">
        <v>668</v>
      </c>
      <c r="H360" s="93"/>
      <c r="I360" s="93"/>
      <c r="J360" s="228"/>
    </row>
    <row r="361" spans="1:10" x14ac:dyDescent="0.25">
      <c r="A361" s="43"/>
      <c r="B361" s="43" t="s">
        <v>721</v>
      </c>
      <c r="C361" s="290">
        <v>42278</v>
      </c>
      <c r="D361" s="49">
        <v>5464.2</v>
      </c>
      <c r="E361" s="44">
        <v>42353</v>
      </c>
      <c r="F361" s="44">
        <v>42375</v>
      </c>
      <c r="G361" s="43" t="s">
        <v>668</v>
      </c>
      <c r="H361" s="93"/>
      <c r="I361" s="93"/>
      <c r="J361" s="228"/>
    </row>
    <row r="362" spans="1:10" x14ac:dyDescent="0.25">
      <c r="A362" s="43"/>
      <c r="B362" s="43" t="s">
        <v>721</v>
      </c>
      <c r="C362" s="290">
        <v>42278</v>
      </c>
      <c r="D362" s="49">
        <v>9500.75</v>
      </c>
      <c r="E362" s="44">
        <v>42353</v>
      </c>
      <c r="F362" s="44">
        <v>42375</v>
      </c>
      <c r="G362" s="43" t="s">
        <v>668</v>
      </c>
      <c r="H362" s="93"/>
      <c r="I362" s="93"/>
      <c r="J362" s="228"/>
    </row>
    <row r="363" spans="1:10" x14ac:dyDescent="0.25">
      <c r="A363" s="43"/>
      <c r="B363" s="43" t="s">
        <v>721</v>
      </c>
      <c r="C363" s="290">
        <v>42278</v>
      </c>
      <c r="D363" s="49">
        <v>18721.82</v>
      </c>
      <c r="E363" s="44">
        <v>42353</v>
      </c>
      <c r="F363" s="44">
        <v>42375</v>
      </c>
      <c r="G363" s="43" t="s">
        <v>668</v>
      </c>
      <c r="H363" s="93"/>
      <c r="I363" s="93"/>
      <c r="J363" s="228"/>
    </row>
    <row r="364" spans="1:10" x14ac:dyDescent="0.25">
      <c r="A364" s="43"/>
      <c r="B364" s="43" t="s">
        <v>721</v>
      </c>
      <c r="C364" s="290">
        <v>42278</v>
      </c>
      <c r="D364" s="49">
        <v>6296.4</v>
      </c>
      <c r="E364" s="44">
        <v>42353</v>
      </c>
      <c r="F364" s="44">
        <v>42375</v>
      </c>
      <c r="G364" s="43" t="s">
        <v>668</v>
      </c>
      <c r="H364" s="93"/>
      <c r="I364" s="93"/>
      <c r="J364" s="228"/>
    </row>
    <row r="365" spans="1:10" ht="15.75" thickBot="1" x14ac:dyDescent="0.3">
      <c r="A365" s="280"/>
      <c r="B365" s="280" t="s">
        <v>721</v>
      </c>
      <c r="C365" s="422">
        <v>42278</v>
      </c>
      <c r="D365" s="427">
        <v>8802.4500000000007</v>
      </c>
      <c r="E365" s="424">
        <v>42353</v>
      </c>
      <c r="F365" s="424">
        <v>42375</v>
      </c>
      <c r="G365" s="280" t="s">
        <v>668</v>
      </c>
      <c r="H365" s="425"/>
      <c r="I365" s="425"/>
      <c r="J365" s="426"/>
    </row>
    <row r="366" spans="1:10" x14ac:dyDescent="0.25">
      <c r="A366" s="274"/>
      <c r="B366" s="274" t="s">
        <v>1187</v>
      </c>
      <c r="C366" s="417">
        <v>42309</v>
      </c>
      <c r="D366" s="418">
        <v>6500</v>
      </c>
      <c r="E366" s="419">
        <v>42338</v>
      </c>
      <c r="F366" s="419">
        <v>42341</v>
      </c>
      <c r="G366" s="274" t="s">
        <v>668</v>
      </c>
      <c r="H366" s="420"/>
      <c r="I366" s="420"/>
      <c r="J366" s="421"/>
    </row>
    <row r="367" spans="1:10" x14ac:dyDescent="0.25">
      <c r="A367" s="43"/>
      <c r="B367" s="43" t="s">
        <v>1889</v>
      </c>
      <c r="C367" s="290">
        <v>42309</v>
      </c>
      <c r="D367" s="49">
        <v>3000</v>
      </c>
      <c r="E367" s="44">
        <v>42338</v>
      </c>
      <c r="F367" s="44">
        <v>42338</v>
      </c>
      <c r="G367" s="43" t="s">
        <v>668</v>
      </c>
      <c r="H367" s="93"/>
      <c r="I367" s="93"/>
      <c r="J367" s="228"/>
    </row>
    <row r="368" spans="1:10" x14ac:dyDescent="0.25">
      <c r="A368" s="43"/>
      <c r="B368" s="43" t="s">
        <v>1200</v>
      </c>
      <c r="C368" s="290">
        <v>42309</v>
      </c>
      <c r="D368" s="49">
        <v>10080</v>
      </c>
      <c r="E368" s="44">
        <v>42353</v>
      </c>
      <c r="F368" s="166">
        <v>42366</v>
      </c>
      <c r="G368" s="43" t="s">
        <v>668</v>
      </c>
      <c r="H368" s="93"/>
      <c r="I368" s="93"/>
      <c r="J368" s="228"/>
    </row>
    <row r="369" spans="1:10" x14ac:dyDescent="0.25">
      <c r="A369" s="43"/>
      <c r="B369" s="43" t="s">
        <v>1888</v>
      </c>
      <c r="C369" s="290">
        <v>42309</v>
      </c>
      <c r="D369" s="49">
        <v>7605</v>
      </c>
      <c r="E369" s="44">
        <v>42384</v>
      </c>
      <c r="F369" s="44">
        <v>42429</v>
      </c>
      <c r="G369" s="43" t="s">
        <v>668</v>
      </c>
      <c r="H369" s="93"/>
      <c r="I369" s="93"/>
      <c r="J369" s="228"/>
    </row>
    <row r="370" spans="1:10" x14ac:dyDescent="0.25">
      <c r="A370" s="43"/>
      <c r="B370" s="43" t="s">
        <v>2760</v>
      </c>
      <c r="C370" s="290">
        <v>42309</v>
      </c>
      <c r="D370" s="49">
        <v>7750.01</v>
      </c>
      <c r="E370" s="44">
        <v>42019</v>
      </c>
      <c r="F370" s="44">
        <v>42389</v>
      </c>
      <c r="G370" s="43" t="s">
        <v>668</v>
      </c>
      <c r="H370" s="93"/>
      <c r="I370" s="93"/>
      <c r="J370" s="229"/>
    </row>
    <row r="371" spans="1:10" x14ac:dyDescent="0.25">
      <c r="A371" s="43"/>
      <c r="B371" s="43" t="s">
        <v>721</v>
      </c>
      <c r="C371" s="290">
        <v>42309</v>
      </c>
      <c r="D371" s="63">
        <v>5800</v>
      </c>
      <c r="E371" s="44">
        <v>42384</v>
      </c>
      <c r="F371" s="44">
        <v>42429</v>
      </c>
      <c r="G371" s="43" t="s">
        <v>668</v>
      </c>
      <c r="H371" s="93"/>
      <c r="I371" s="93"/>
      <c r="J371" s="228"/>
    </row>
    <row r="372" spans="1:10" x14ac:dyDescent="0.25">
      <c r="A372" s="43"/>
      <c r="B372" s="43" t="s">
        <v>721</v>
      </c>
      <c r="C372" s="290">
        <v>42309</v>
      </c>
      <c r="D372" s="49">
        <v>9972.2999999999993</v>
      </c>
      <c r="E372" s="44">
        <v>42384</v>
      </c>
      <c r="F372" s="44">
        <v>42429</v>
      </c>
      <c r="G372" s="43" t="s">
        <v>668</v>
      </c>
      <c r="H372" s="93"/>
      <c r="I372" s="93"/>
      <c r="J372" s="228"/>
    </row>
    <row r="373" spans="1:10" x14ac:dyDescent="0.25">
      <c r="A373" s="43"/>
      <c r="B373" s="43" t="s">
        <v>2761</v>
      </c>
      <c r="C373" s="290">
        <v>42309</v>
      </c>
      <c r="D373" s="49">
        <v>11758.5</v>
      </c>
      <c r="E373" s="44">
        <v>42384</v>
      </c>
      <c r="F373" s="44">
        <v>42429</v>
      </c>
      <c r="G373" s="43" t="s">
        <v>668</v>
      </c>
      <c r="H373" s="93"/>
      <c r="I373" s="93"/>
      <c r="J373" s="228"/>
    </row>
    <row r="374" spans="1:10" x14ac:dyDescent="0.25">
      <c r="A374" s="43"/>
      <c r="B374" s="43" t="s">
        <v>721</v>
      </c>
      <c r="C374" s="290">
        <v>42309</v>
      </c>
      <c r="D374" s="49">
        <v>5605.6</v>
      </c>
      <c r="E374" s="44">
        <v>42384</v>
      </c>
      <c r="F374" s="44">
        <v>42429</v>
      </c>
      <c r="G374" s="43" t="s">
        <v>668</v>
      </c>
      <c r="H374" s="93"/>
      <c r="I374" s="93"/>
      <c r="J374" s="228"/>
    </row>
    <row r="375" spans="1:10" x14ac:dyDescent="0.25">
      <c r="A375" s="43"/>
      <c r="B375" s="43" t="s">
        <v>721</v>
      </c>
      <c r="C375" s="290">
        <v>42309</v>
      </c>
      <c r="D375" s="49">
        <v>10203</v>
      </c>
      <c r="E375" s="44">
        <v>42384</v>
      </c>
      <c r="F375" s="44">
        <v>42429</v>
      </c>
      <c r="G375" s="43" t="s">
        <v>668</v>
      </c>
      <c r="H375" s="93"/>
      <c r="I375" s="93"/>
      <c r="J375" s="228"/>
    </row>
    <row r="376" spans="1:10" x14ac:dyDescent="0.25">
      <c r="A376" s="43"/>
      <c r="B376" s="43" t="s">
        <v>741</v>
      </c>
      <c r="C376" s="290">
        <v>42309</v>
      </c>
      <c r="D376" s="49">
        <v>16362</v>
      </c>
      <c r="E376" s="44">
        <v>42384</v>
      </c>
      <c r="F376" s="44">
        <v>42389</v>
      </c>
      <c r="G376" s="43" t="s">
        <v>668</v>
      </c>
      <c r="H376" s="93"/>
      <c r="I376" s="93"/>
      <c r="J376" s="228"/>
    </row>
    <row r="377" spans="1:10" x14ac:dyDescent="0.25">
      <c r="A377" s="43"/>
      <c r="B377" s="43" t="s">
        <v>721</v>
      </c>
      <c r="C377" s="290">
        <v>42309</v>
      </c>
      <c r="D377" s="49">
        <v>9428.25</v>
      </c>
      <c r="E377" s="44">
        <v>42384</v>
      </c>
      <c r="F377" s="44">
        <v>42429</v>
      </c>
      <c r="G377" s="43" t="s">
        <v>668</v>
      </c>
      <c r="H377" s="93"/>
      <c r="I377" s="93"/>
      <c r="J377" s="228"/>
    </row>
    <row r="378" spans="1:10" x14ac:dyDescent="0.25">
      <c r="A378" s="43"/>
      <c r="B378" s="43" t="s">
        <v>721</v>
      </c>
      <c r="C378" s="290">
        <v>42309</v>
      </c>
      <c r="D378" s="49">
        <v>10147.799999999999</v>
      </c>
      <c r="E378" s="44">
        <v>42384</v>
      </c>
      <c r="F378" s="44">
        <v>42429</v>
      </c>
      <c r="G378" s="43" t="s">
        <v>668</v>
      </c>
      <c r="H378" s="93"/>
      <c r="I378" s="93"/>
      <c r="J378" s="228"/>
    </row>
    <row r="379" spans="1:10" x14ac:dyDescent="0.25">
      <c r="A379" s="43"/>
      <c r="B379" s="43" t="s">
        <v>721</v>
      </c>
      <c r="C379" s="290">
        <v>42309</v>
      </c>
      <c r="D379" s="49">
        <v>6786.25</v>
      </c>
      <c r="E379" s="44">
        <v>42384</v>
      </c>
      <c r="F379" s="44">
        <v>42429</v>
      </c>
      <c r="G379" s="43" t="s">
        <v>668</v>
      </c>
      <c r="H379" s="93"/>
      <c r="I379" s="93"/>
      <c r="J379" s="228"/>
    </row>
    <row r="380" spans="1:10" x14ac:dyDescent="0.25">
      <c r="A380" s="43"/>
      <c r="B380" s="43" t="s">
        <v>721</v>
      </c>
      <c r="C380" s="290">
        <v>42309</v>
      </c>
      <c r="D380" s="49">
        <v>11062.9</v>
      </c>
      <c r="E380" s="44">
        <v>42384</v>
      </c>
      <c r="F380" s="44">
        <v>42429</v>
      </c>
      <c r="G380" s="43" t="s">
        <v>668</v>
      </c>
      <c r="H380" s="93"/>
      <c r="I380" s="93"/>
      <c r="J380" s="228"/>
    </row>
    <row r="381" spans="1:10" x14ac:dyDescent="0.25">
      <c r="A381" s="43"/>
      <c r="B381" s="43" t="s">
        <v>721</v>
      </c>
      <c r="C381" s="290">
        <v>42309</v>
      </c>
      <c r="D381" s="49">
        <v>7695.6</v>
      </c>
      <c r="E381" s="44">
        <v>42384</v>
      </c>
      <c r="F381" s="44">
        <v>42429</v>
      </c>
      <c r="G381" s="43" t="s">
        <v>668</v>
      </c>
      <c r="H381" s="93"/>
      <c r="I381" s="93"/>
      <c r="J381" s="228"/>
    </row>
    <row r="382" spans="1:10" ht="15.75" thickBot="1" x14ac:dyDescent="0.3">
      <c r="A382" s="492"/>
      <c r="B382" s="492" t="s">
        <v>721</v>
      </c>
      <c r="C382" s="493">
        <v>42309</v>
      </c>
      <c r="D382" s="494">
        <v>11074.05</v>
      </c>
      <c r="E382" s="495">
        <v>42384</v>
      </c>
      <c r="F382" s="495">
        <v>42429</v>
      </c>
      <c r="G382" s="492" t="s">
        <v>668</v>
      </c>
      <c r="H382" s="496"/>
      <c r="I382" s="496"/>
      <c r="J382" s="497"/>
    </row>
    <row r="383" spans="1:10" s="99" customFormat="1" ht="15.75" thickTop="1" x14ac:dyDescent="0.25">
      <c r="A383" s="274"/>
      <c r="B383" s="274" t="s">
        <v>1187</v>
      </c>
      <c r="C383" s="417">
        <v>42339</v>
      </c>
      <c r="D383" s="418">
        <f>4806.45+2200</f>
        <v>7006.45</v>
      </c>
      <c r="E383" s="419">
        <v>42369</v>
      </c>
      <c r="F383" s="419">
        <v>42398</v>
      </c>
      <c r="G383" s="274" t="s">
        <v>668</v>
      </c>
      <c r="H383" s="420"/>
      <c r="I383" s="420"/>
      <c r="J383" s="421"/>
    </row>
    <row r="384" spans="1:10" s="99" customFormat="1" x14ac:dyDescent="0.25">
      <c r="A384" s="43"/>
      <c r="B384" s="43" t="s">
        <v>1889</v>
      </c>
      <c r="C384" s="290">
        <v>42339</v>
      </c>
      <c r="D384" s="49">
        <v>3000</v>
      </c>
      <c r="E384" s="44">
        <v>42369</v>
      </c>
      <c r="F384" s="44">
        <v>42369</v>
      </c>
      <c r="G384" s="274" t="s">
        <v>668</v>
      </c>
      <c r="H384" s="93"/>
      <c r="I384" s="93"/>
      <c r="J384" s="228"/>
    </row>
    <row r="385" spans="1:10" s="99" customFormat="1" x14ac:dyDescent="0.25">
      <c r="A385" s="43"/>
      <c r="B385" s="43" t="s">
        <v>1200</v>
      </c>
      <c r="C385" s="290">
        <v>42339</v>
      </c>
      <c r="D385" s="49">
        <v>5800</v>
      </c>
      <c r="E385" s="44">
        <v>42019</v>
      </c>
      <c r="F385" s="166">
        <v>42395</v>
      </c>
      <c r="G385" s="43" t="s">
        <v>668</v>
      </c>
      <c r="H385" s="93"/>
      <c r="I385" s="93"/>
      <c r="J385" s="228"/>
    </row>
    <row r="386" spans="1:10" s="99" customFormat="1" x14ac:dyDescent="0.25">
      <c r="A386" s="43"/>
      <c r="B386" s="43" t="s">
        <v>1888</v>
      </c>
      <c r="C386" s="290">
        <v>42339</v>
      </c>
      <c r="D386" s="49">
        <v>13689</v>
      </c>
      <c r="E386" s="44">
        <v>42415</v>
      </c>
      <c r="F386" s="44">
        <v>42464</v>
      </c>
      <c r="G386" s="274" t="s">
        <v>668</v>
      </c>
      <c r="H386" s="93"/>
      <c r="I386" s="93"/>
      <c r="J386" s="228"/>
    </row>
    <row r="387" spans="1:10" s="99" customFormat="1" x14ac:dyDescent="0.25">
      <c r="A387" s="43"/>
      <c r="B387" s="43" t="s">
        <v>2760</v>
      </c>
      <c r="C387" s="290">
        <v>42339</v>
      </c>
      <c r="D387" s="49">
        <v>13950.02</v>
      </c>
      <c r="E387" s="44">
        <v>42415</v>
      </c>
      <c r="F387" s="44">
        <v>42429</v>
      </c>
      <c r="G387" s="43" t="s">
        <v>668</v>
      </c>
      <c r="H387" s="93"/>
      <c r="I387" s="93"/>
      <c r="J387" s="229"/>
    </row>
    <row r="388" spans="1:10" s="99" customFormat="1" x14ac:dyDescent="0.25">
      <c r="A388" s="43"/>
      <c r="B388" s="43" t="s">
        <v>721</v>
      </c>
      <c r="C388" s="290">
        <v>42339</v>
      </c>
      <c r="D388" s="63">
        <v>8120</v>
      </c>
      <c r="E388" s="44">
        <v>42415</v>
      </c>
      <c r="F388" s="44">
        <v>42464</v>
      </c>
      <c r="G388" s="274" t="s">
        <v>668</v>
      </c>
      <c r="H388" s="93"/>
      <c r="I388" s="93"/>
      <c r="J388" s="228"/>
    </row>
    <row r="389" spans="1:10" s="99" customFormat="1" x14ac:dyDescent="0.25">
      <c r="A389" s="43"/>
      <c r="B389" s="43" t="s">
        <v>721</v>
      </c>
      <c r="C389" s="290">
        <v>42339</v>
      </c>
      <c r="D389" s="49">
        <v>7926.7</v>
      </c>
      <c r="E389" s="44">
        <v>42415</v>
      </c>
      <c r="F389" s="44">
        <v>42464</v>
      </c>
      <c r="G389" s="274" t="s">
        <v>668</v>
      </c>
      <c r="H389" s="93"/>
      <c r="I389" s="93"/>
      <c r="J389" s="228"/>
    </row>
    <row r="390" spans="1:10" s="99" customFormat="1" x14ac:dyDescent="0.25">
      <c r="A390" s="43"/>
      <c r="B390" s="43" t="s">
        <v>2761</v>
      </c>
      <c r="C390" s="290">
        <v>42339</v>
      </c>
      <c r="D390" s="49">
        <v>6934.5</v>
      </c>
      <c r="E390" s="44">
        <v>42415</v>
      </c>
      <c r="F390" s="44">
        <v>42464</v>
      </c>
      <c r="G390" s="274" t="s">
        <v>668</v>
      </c>
      <c r="H390" s="93"/>
      <c r="I390" s="93"/>
      <c r="J390" s="228"/>
    </row>
    <row r="391" spans="1:10" s="99" customFormat="1" x14ac:dyDescent="0.25">
      <c r="A391" s="43"/>
      <c r="B391" s="43" t="s">
        <v>721</v>
      </c>
      <c r="C391" s="290">
        <v>42339</v>
      </c>
      <c r="D391" s="49">
        <v>8918</v>
      </c>
      <c r="E391" s="44">
        <v>42415</v>
      </c>
      <c r="F391" s="44">
        <v>42464</v>
      </c>
      <c r="G391" s="274" t="s">
        <v>668</v>
      </c>
      <c r="H391" s="93"/>
      <c r="I391" s="93"/>
      <c r="J391" s="228"/>
    </row>
    <row r="392" spans="1:10" s="99" customFormat="1" x14ac:dyDescent="0.25">
      <c r="A392" s="43"/>
      <c r="B392" s="43" t="s">
        <v>721</v>
      </c>
      <c r="C392" s="290">
        <v>42339</v>
      </c>
      <c r="D392" s="49">
        <v>805.5</v>
      </c>
      <c r="E392" s="44">
        <v>42415</v>
      </c>
      <c r="F392" s="44">
        <v>42464</v>
      </c>
      <c r="G392" s="274" t="s">
        <v>668</v>
      </c>
      <c r="H392" s="93"/>
      <c r="I392" s="93"/>
      <c r="J392" s="228"/>
    </row>
    <row r="393" spans="1:10" s="99" customFormat="1" x14ac:dyDescent="0.25">
      <c r="A393" s="43"/>
      <c r="B393" s="43" t="s">
        <v>741</v>
      </c>
      <c r="C393" s="290">
        <v>42339</v>
      </c>
      <c r="D393" s="49">
        <v>4848</v>
      </c>
      <c r="E393" s="44">
        <v>42415</v>
      </c>
      <c r="F393" s="44">
        <v>42417</v>
      </c>
      <c r="G393" s="43" t="s">
        <v>668</v>
      </c>
      <c r="H393" s="93"/>
      <c r="I393" s="93"/>
      <c r="J393" s="228"/>
    </row>
    <row r="394" spans="1:10" s="99" customFormat="1" x14ac:dyDescent="0.25">
      <c r="A394" s="43"/>
      <c r="B394" s="43" t="s">
        <v>721</v>
      </c>
      <c r="C394" s="290">
        <v>42339</v>
      </c>
      <c r="D394" s="49">
        <v>7494.25</v>
      </c>
      <c r="E394" s="44">
        <v>42415</v>
      </c>
      <c r="F394" s="44">
        <v>42468</v>
      </c>
      <c r="G394" s="274" t="s">
        <v>1509</v>
      </c>
      <c r="H394" s="93"/>
      <c r="I394" s="93"/>
      <c r="J394" s="228"/>
    </row>
    <row r="395" spans="1:10" s="99" customFormat="1" x14ac:dyDescent="0.25">
      <c r="A395" s="43"/>
      <c r="B395" s="43" t="s">
        <v>721</v>
      </c>
      <c r="C395" s="290">
        <v>42339</v>
      </c>
      <c r="D395" s="49">
        <v>8066.2</v>
      </c>
      <c r="E395" s="44">
        <v>42415</v>
      </c>
      <c r="F395" s="44">
        <v>42464</v>
      </c>
      <c r="G395" s="274" t="s">
        <v>668</v>
      </c>
      <c r="H395" s="93"/>
      <c r="I395" s="93"/>
      <c r="J395" s="228"/>
    </row>
    <row r="396" spans="1:10" s="99" customFormat="1" x14ac:dyDescent="0.25">
      <c r="A396" s="43"/>
      <c r="B396" s="43" t="s">
        <v>721</v>
      </c>
      <c r="C396" s="290">
        <v>42339</v>
      </c>
      <c r="D396" s="49">
        <v>12215.25</v>
      </c>
      <c r="E396" s="44">
        <v>42415</v>
      </c>
      <c r="F396" s="44">
        <v>42464</v>
      </c>
      <c r="G396" s="274" t="s">
        <v>668</v>
      </c>
      <c r="H396" s="93"/>
      <c r="I396" s="93"/>
      <c r="J396" s="228"/>
    </row>
    <row r="397" spans="1:10" s="99" customFormat="1" x14ac:dyDescent="0.25">
      <c r="A397" s="43"/>
      <c r="B397" s="43" t="s">
        <v>721</v>
      </c>
      <c r="C397" s="290">
        <v>42339</v>
      </c>
      <c r="D397" s="49">
        <v>6807.94</v>
      </c>
      <c r="E397" s="44">
        <v>42415</v>
      </c>
      <c r="F397" s="44">
        <v>42464</v>
      </c>
      <c r="G397" s="274" t="s">
        <v>668</v>
      </c>
      <c r="H397" s="93"/>
      <c r="I397" s="93"/>
      <c r="J397" s="228"/>
    </row>
    <row r="398" spans="1:10" s="99" customFormat="1" x14ac:dyDescent="0.25">
      <c r="A398" s="43"/>
      <c r="B398" s="43" t="s">
        <v>721</v>
      </c>
      <c r="C398" s="290">
        <v>42339</v>
      </c>
      <c r="D398" s="49">
        <v>8628.4</v>
      </c>
      <c r="E398" s="44">
        <v>42415</v>
      </c>
      <c r="F398" s="44">
        <v>42443</v>
      </c>
      <c r="G398" s="43" t="s">
        <v>668</v>
      </c>
      <c r="H398" s="93"/>
      <c r="I398" s="93"/>
      <c r="J398" s="228"/>
    </row>
    <row r="399" spans="1:10" s="99" customFormat="1" ht="15.75" thickBot="1" x14ac:dyDescent="0.3">
      <c r="A399" s="492"/>
      <c r="B399" s="492" t="s">
        <v>721</v>
      </c>
      <c r="C399" s="493">
        <v>42339</v>
      </c>
      <c r="D399" s="494">
        <v>5962.95</v>
      </c>
      <c r="E399" s="495">
        <v>42415</v>
      </c>
      <c r="F399" s="495">
        <v>42464</v>
      </c>
      <c r="G399" s="492" t="s">
        <v>668</v>
      </c>
      <c r="H399" s="496"/>
      <c r="I399" s="496"/>
      <c r="J399" s="497"/>
    </row>
    <row r="400" spans="1:10" s="99" customFormat="1" ht="15.75" thickTop="1" x14ac:dyDescent="0.25">
      <c r="A400" s="274"/>
      <c r="B400" s="274" t="s">
        <v>1888</v>
      </c>
      <c r="C400" s="417">
        <v>42370</v>
      </c>
      <c r="D400" s="418">
        <v>4563</v>
      </c>
      <c r="E400" s="419">
        <v>42444</v>
      </c>
      <c r="F400" s="419">
        <v>42481</v>
      </c>
      <c r="G400" s="274" t="s">
        <v>1509</v>
      </c>
      <c r="H400" s="420"/>
      <c r="I400" s="420"/>
      <c r="J400" s="421"/>
    </row>
    <row r="401" spans="1:10" s="99" customFormat="1" x14ac:dyDescent="0.25">
      <c r="A401" s="43"/>
      <c r="B401" s="43" t="s">
        <v>2760</v>
      </c>
      <c r="C401" s="290">
        <v>42370</v>
      </c>
      <c r="D401" s="49">
        <v>4650.01</v>
      </c>
      <c r="E401" s="44">
        <v>42444</v>
      </c>
      <c r="F401" s="44">
        <v>42464</v>
      </c>
      <c r="G401" s="43" t="s">
        <v>668</v>
      </c>
      <c r="H401" s="93"/>
      <c r="I401" s="93"/>
      <c r="J401" s="340"/>
    </row>
    <row r="402" spans="1:10" s="99" customFormat="1" x14ac:dyDescent="0.25">
      <c r="A402" s="43"/>
      <c r="B402" s="43" t="s">
        <v>2761</v>
      </c>
      <c r="C402" s="290">
        <v>42370</v>
      </c>
      <c r="D402" s="49">
        <v>15376.5</v>
      </c>
      <c r="E402" s="44">
        <v>42444</v>
      </c>
      <c r="F402" s="419">
        <v>42481</v>
      </c>
      <c r="G402" s="43" t="s">
        <v>1509</v>
      </c>
      <c r="H402" s="93"/>
      <c r="I402" s="93"/>
      <c r="J402" s="228"/>
    </row>
    <row r="403" spans="1:10" s="99" customFormat="1" x14ac:dyDescent="0.25">
      <c r="A403" s="43"/>
      <c r="B403" s="43" t="s">
        <v>1889</v>
      </c>
      <c r="C403" s="290">
        <v>42370</v>
      </c>
      <c r="D403" s="49">
        <v>3000</v>
      </c>
      <c r="E403" s="44">
        <v>42400</v>
      </c>
      <c r="F403" s="44">
        <v>42401</v>
      </c>
      <c r="G403" s="43" t="s">
        <v>668</v>
      </c>
      <c r="H403" s="93"/>
      <c r="I403" s="93"/>
      <c r="J403" s="228"/>
    </row>
    <row r="404" spans="1:10" s="99" customFormat="1" x14ac:dyDescent="0.25">
      <c r="A404" s="43"/>
      <c r="B404" s="43" t="s">
        <v>721</v>
      </c>
      <c r="C404" s="290">
        <v>42370</v>
      </c>
      <c r="D404" s="63">
        <v>8584</v>
      </c>
      <c r="E404" s="44">
        <v>42444</v>
      </c>
      <c r="F404" s="419">
        <v>42481</v>
      </c>
      <c r="G404" s="43" t="s">
        <v>1509</v>
      </c>
      <c r="H404" s="93"/>
      <c r="I404" s="93"/>
      <c r="J404" s="228"/>
    </row>
    <row r="405" spans="1:10" s="99" customFormat="1" x14ac:dyDescent="0.25">
      <c r="A405" s="43"/>
      <c r="B405" s="43" t="s">
        <v>721</v>
      </c>
      <c r="C405" s="290">
        <v>42370</v>
      </c>
      <c r="D405" s="49">
        <v>7415.3</v>
      </c>
      <c r="E405" s="44">
        <v>42444</v>
      </c>
      <c r="F405" s="419">
        <v>42481</v>
      </c>
      <c r="G405" s="43" t="s">
        <v>1509</v>
      </c>
      <c r="H405" s="93"/>
      <c r="I405" s="93"/>
      <c r="J405" s="228"/>
    </row>
    <row r="406" spans="1:10" s="99" customFormat="1" x14ac:dyDescent="0.25">
      <c r="A406" s="43"/>
      <c r="B406" s="43" t="s">
        <v>721</v>
      </c>
      <c r="C406" s="290">
        <v>42370</v>
      </c>
      <c r="D406" s="49">
        <v>9427.6</v>
      </c>
      <c r="E406" s="44">
        <v>42444</v>
      </c>
      <c r="F406" s="419">
        <v>42481</v>
      </c>
      <c r="G406" s="43" t="s">
        <v>1509</v>
      </c>
      <c r="H406" s="93"/>
      <c r="I406" s="93"/>
      <c r="J406" s="228"/>
    </row>
    <row r="407" spans="1:10" s="99" customFormat="1" x14ac:dyDescent="0.25">
      <c r="A407" s="43"/>
      <c r="B407" s="43" t="s">
        <v>741</v>
      </c>
      <c r="C407" s="290">
        <v>42370</v>
      </c>
      <c r="D407" s="49">
        <v>17574</v>
      </c>
      <c r="E407" s="44">
        <v>42444</v>
      </c>
      <c r="F407" s="44">
        <v>42452</v>
      </c>
      <c r="G407" s="43" t="s">
        <v>668</v>
      </c>
      <c r="H407" s="93"/>
      <c r="I407" s="93"/>
      <c r="J407" s="228"/>
    </row>
    <row r="408" spans="1:10" s="99" customFormat="1" x14ac:dyDescent="0.25">
      <c r="A408" s="274"/>
      <c r="B408" s="274" t="s">
        <v>1187</v>
      </c>
      <c r="C408" s="417">
        <v>42370</v>
      </c>
      <c r="D408" s="418">
        <f>3000+2145.16</f>
        <v>5145.16</v>
      </c>
      <c r="E408" s="419">
        <v>42400</v>
      </c>
      <c r="F408" s="55">
        <v>42423</v>
      </c>
      <c r="G408" s="43" t="s">
        <v>668</v>
      </c>
      <c r="H408" s="420"/>
      <c r="I408" s="420"/>
      <c r="J408" s="490"/>
    </row>
    <row r="409" spans="1:10" s="99" customFormat="1" x14ac:dyDescent="0.25">
      <c r="A409" s="43"/>
      <c r="B409" s="43" t="s">
        <v>721</v>
      </c>
      <c r="C409" s="290">
        <v>42370</v>
      </c>
      <c r="D409" s="49">
        <v>8944.75</v>
      </c>
      <c r="E409" s="44">
        <v>42444</v>
      </c>
      <c r="F409" s="44">
        <v>42468</v>
      </c>
      <c r="G409" s="43" t="s">
        <v>1509</v>
      </c>
      <c r="H409" s="93"/>
      <c r="I409" s="93"/>
      <c r="J409" s="228"/>
    </row>
    <row r="410" spans="1:10" s="99" customFormat="1" x14ac:dyDescent="0.25">
      <c r="A410" s="43"/>
      <c r="B410" s="43" t="s">
        <v>721</v>
      </c>
      <c r="C410" s="290">
        <v>42370</v>
      </c>
      <c r="D410" s="49">
        <v>7545.8</v>
      </c>
      <c r="E410" s="44">
        <v>42444</v>
      </c>
      <c r="F410" s="419">
        <v>42481</v>
      </c>
      <c r="G410" s="43" t="s">
        <v>1509</v>
      </c>
      <c r="H410" s="93"/>
      <c r="I410" s="93"/>
      <c r="J410" s="228"/>
    </row>
    <row r="411" spans="1:10" s="99" customFormat="1" x14ac:dyDescent="0.25">
      <c r="A411" s="43"/>
      <c r="B411" s="43" t="s">
        <v>1200</v>
      </c>
      <c r="C411" s="290">
        <v>42370</v>
      </c>
      <c r="D411" s="49">
        <v>7800</v>
      </c>
      <c r="E411" s="44">
        <v>42415</v>
      </c>
      <c r="F411" s="55">
        <v>42423</v>
      </c>
      <c r="G411" s="43" t="s">
        <v>668</v>
      </c>
      <c r="H411" s="93"/>
      <c r="I411" s="93"/>
      <c r="J411" s="228"/>
    </row>
    <row r="412" spans="1:10" s="99" customFormat="1" x14ac:dyDescent="0.25">
      <c r="A412" s="43"/>
      <c r="B412" s="43" t="s">
        <v>721</v>
      </c>
      <c r="C412" s="290">
        <v>42370</v>
      </c>
      <c r="D412" s="49">
        <v>4071.75</v>
      </c>
      <c r="E412" s="44">
        <v>42444</v>
      </c>
      <c r="F412" s="419">
        <v>42481</v>
      </c>
      <c r="G412" s="43" t="s">
        <v>1509</v>
      </c>
      <c r="H412" s="93"/>
      <c r="I412" s="93"/>
      <c r="J412" s="228"/>
    </row>
    <row r="413" spans="1:10" s="99" customFormat="1" x14ac:dyDescent="0.25">
      <c r="A413" s="43"/>
      <c r="B413" s="43" t="s">
        <v>721</v>
      </c>
      <c r="C413" s="290">
        <v>42370</v>
      </c>
      <c r="D413" s="49">
        <v>13615.87</v>
      </c>
      <c r="E413" s="44">
        <v>42444</v>
      </c>
      <c r="F413" s="419">
        <v>42500</v>
      </c>
      <c r="G413" s="43" t="s">
        <v>1509</v>
      </c>
      <c r="H413" s="93"/>
      <c r="I413" s="93"/>
      <c r="J413" s="228"/>
    </row>
    <row r="414" spans="1:10" s="99" customFormat="1" x14ac:dyDescent="0.25">
      <c r="A414" s="43"/>
      <c r="B414" s="43" t="s">
        <v>721</v>
      </c>
      <c r="C414" s="290">
        <v>42370</v>
      </c>
      <c r="D414" s="49">
        <v>5363.6</v>
      </c>
      <c r="E414" s="44">
        <v>42444</v>
      </c>
      <c r="F414" s="419">
        <v>42481</v>
      </c>
      <c r="G414" s="43" t="s">
        <v>1509</v>
      </c>
      <c r="H414" s="93"/>
      <c r="I414" s="93"/>
      <c r="J414" s="228"/>
    </row>
    <row r="415" spans="1:10" s="99" customFormat="1" ht="15.75" thickBot="1" x14ac:dyDescent="0.3">
      <c r="A415" s="492"/>
      <c r="B415" s="492" t="s">
        <v>721</v>
      </c>
      <c r="C415" s="493">
        <v>42370</v>
      </c>
      <c r="D415" s="494">
        <v>14236.45</v>
      </c>
      <c r="E415" s="495">
        <v>42444</v>
      </c>
      <c r="F415" s="495">
        <v>42481</v>
      </c>
      <c r="G415" s="492" t="s">
        <v>1509</v>
      </c>
      <c r="H415" s="496"/>
      <c r="I415" s="496"/>
      <c r="J415" s="497"/>
    </row>
    <row r="416" spans="1:10" s="99" customFormat="1" ht="15.75" thickTop="1" x14ac:dyDescent="0.25">
      <c r="A416" s="274"/>
      <c r="B416" s="274" t="s">
        <v>3406</v>
      </c>
      <c r="C416" s="417">
        <v>42401</v>
      </c>
      <c r="D416" s="418">
        <f>8525+465</f>
        <v>8990</v>
      </c>
      <c r="E416" s="419">
        <v>42444</v>
      </c>
      <c r="F416" s="525">
        <v>42468</v>
      </c>
      <c r="G416" s="274" t="s">
        <v>1509</v>
      </c>
      <c r="H416" s="420"/>
      <c r="I416" s="420">
        <v>465</v>
      </c>
      <c r="J416" s="421"/>
    </row>
    <row r="417" spans="1:10" s="99" customFormat="1" x14ac:dyDescent="0.25">
      <c r="A417" s="43"/>
      <c r="B417" s="43" t="s">
        <v>1888</v>
      </c>
      <c r="C417" s="290">
        <v>42401</v>
      </c>
      <c r="D417" s="49">
        <v>12455</v>
      </c>
      <c r="E417" s="44">
        <v>42475</v>
      </c>
      <c r="F417" s="44">
        <v>42529</v>
      </c>
      <c r="G417" s="43" t="s">
        <v>1509</v>
      </c>
      <c r="H417" s="93"/>
      <c r="I417" s="93"/>
      <c r="J417" s="228"/>
    </row>
    <row r="418" spans="1:10" s="99" customFormat="1" x14ac:dyDescent="0.25">
      <c r="A418" s="43"/>
      <c r="B418" s="43" t="s">
        <v>2760</v>
      </c>
      <c r="C418" s="290">
        <v>42401</v>
      </c>
      <c r="D418" s="49">
        <v>15105</v>
      </c>
      <c r="E418" s="44">
        <v>42475</v>
      </c>
      <c r="F418" s="419">
        <v>42480</v>
      </c>
      <c r="G418" s="43" t="s">
        <v>1509</v>
      </c>
      <c r="H418" s="93"/>
      <c r="I418" s="93"/>
      <c r="J418" s="340"/>
    </row>
    <row r="419" spans="1:10" s="99" customFormat="1" x14ac:dyDescent="0.25">
      <c r="A419" s="43"/>
      <c r="B419" s="43" t="s">
        <v>2761</v>
      </c>
      <c r="C419" s="290">
        <v>42401</v>
      </c>
      <c r="D419" s="49">
        <v>2115</v>
      </c>
      <c r="E419" s="44">
        <v>42475</v>
      </c>
      <c r="F419" s="44">
        <v>42486</v>
      </c>
      <c r="G419" s="43" t="s">
        <v>1509</v>
      </c>
      <c r="H419" s="93"/>
      <c r="I419" s="93"/>
      <c r="J419" s="228"/>
    </row>
    <row r="420" spans="1:10" s="99" customFormat="1" x14ac:dyDescent="0.25">
      <c r="A420" s="43"/>
      <c r="B420" s="43" t="s">
        <v>1889</v>
      </c>
      <c r="C420" s="290">
        <v>42401</v>
      </c>
      <c r="D420" s="49">
        <v>3000</v>
      </c>
      <c r="E420" s="44">
        <v>42429</v>
      </c>
      <c r="F420" s="44">
        <v>42486</v>
      </c>
      <c r="G420" s="43" t="s">
        <v>1509</v>
      </c>
      <c r="H420" s="93"/>
      <c r="I420" s="93"/>
      <c r="J420" s="228"/>
    </row>
    <row r="421" spans="1:10" s="99" customFormat="1" x14ac:dyDescent="0.25">
      <c r="A421" s="43"/>
      <c r="B421" s="43" t="s">
        <v>721</v>
      </c>
      <c r="C421" s="290">
        <v>42401</v>
      </c>
      <c r="D421" s="63">
        <v>4142.3</v>
      </c>
      <c r="E421" s="44">
        <v>42475</v>
      </c>
      <c r="F421" s="44">
        <v>42486</v>
      </c>
      <c r="G421" s="43" t="s">
        <v>1509</v>
      </c>
      <c r="H421" s="93"/>
      <c r="I421" s="93"/>
      <c r="J421" s="231"/>
    </row>
    <row r="422" spans="1:10" s="99" customFormat="1" x14ac:dyDescent="0.25">
      <c r="A422" s="43"/>
      <c r="B422" s="43" t="s">
        <v>721</v>
      </c>
      <c r="C422" s="290">
        <v>42401</v>
      </c>
      <c r="D422" s="49">
        <v>7952.1</v>
      </c>
      <c r="E422" s="44">
        <v>42475</v>
      </c>
      <c r="F422" s="44">
        <v>42486</v>
      </c>
      <c r="G422" s="43" t="s">
        <v>1509</v>
      </c>
      <c r="H422" s="93"/>
      <c r="I422" s="93"/>
      <c r="J422" s="228"/>
    </row>
    <row r="423" spans="1:10" s="99" customFormat="1" x14ac:dyDescent="0.25">
      <c r="A423" s="43"/>
      <c r="B423" s="43" t="s">
        <v>721</v>
      </c>
      <c r="C423" s="290">
        <v>42401</v>
      </c>
      <c r="D423" s="49">
        <v>4772.5</v>
      </c>
      <c r="E423" s="44">
        <v>42475</v>
      </c>
      <c r="F423" s="44">
        <v>42486</v>
      </c>
      <c r="G423" s="43" t="s">
        <v>1509</v>
      </c>
      <c r="H423" s="93"/>
      <c r="I423" s="93"/>
      <c r="J423" s="228"/>
    </row>
    <row r="424" spans="1:10" s="506" customFormat="1" x14ac:dyDescent="0.25">
      <c r="A424" s="48"/>
      <c r="B424" s="335" t="s">
        <v>3406</v>
      </c>
      <c r="C424" s="298">
        <v>42401</v>
      </c>
      <c r="D424" s="95">
        <f>8525+465</f>
        <v>8990</v>
      </c>
      <c r="E424" s="82">
        <v>42444</v>
      </c>
      <c r="F424" s="82">
        <v>42486</v>
      </c>
      <c r="G424" s="48" t="s">
        <v>1509</v>
      </c>
      <c r="H424" s="96"/>
      <c r="I424" s="96">
        <v>465</v>
      </c>
      <c r="J424" s="230"/>
    </row>
    <row r="425" spans="1:10" s="99" customFormat="1" x14ac:dyDescent="0.25">
      <c r="A425" s="43"/>
      <c r="B425" s="43" t="s">
        <v>741</v>
      </c>
      <c r="C425" s="290">
        <v>42401</v>
      </c>
      <c r="D425" s="49">
        <v>3636</v>
      </c>
      <c r="E425" s="44">
        <v>42475</v>
      </c>
      <c r="F425" s="419">
        <v>42486</v>
      </c>
      <c r="G425" s="43" t="s">
        <v>1509</v>
      </c>
      <c r="H425" s="93"/>
      <c r="I425" s="93"/>
      <c r="J425" s="228"/>
    </row>
    <row r="426" spans="1:10" s="99" customFormat="1" x14ac:dyDescent="0.25">
      <c r="A426" s="274"/>
      <c r="B426" s="274" t="s">
        <v>3406</v>
      </c>
      <c r="C426" s="290">
        <v>42401</v>
      </c>
      <c r="D426" s="418">
        <v>1085</v>
      </c>
      <c r="E426" s="419">
        <v>42444</v>
      </c>
      <c r="F426" s="44">
        <v>42486</v>
      </c>
      <c r="G426" s="43" t="s">
        <v>1509</v>
      </c>
      <c r="H426" s="420"/>
      <c r="I426" s="420"/>
      <c r="J426" s="421"/>
    </row>
    <row r="427" spans="1:10" s="99" customFormat="1" x14ac:dyDescent="0.25">
      <c r="A427" s="274"/>
      <c r="B427" s="274" t="s">
        <v>1187</v>
      </c>
      <c r="C427" s="290">
        <v>42401</v>
      </c>
      <c r="D427" s="418">
        <v>6500</v>
      </c>
      <c r="E427" s="419">
        <v>42429</v>
      </c>
      <c r="F427" s="55">
        <v>42486</v>
      </c>
      <c r="G427" s="43" t="s">
        <v>1509</v>
      </c>
      <c r="H427" s="420"/>
      <c r="I427" s="420"/>
      <c r="J427" s="490"/>
    </row>
    <row r="428" spans="1:10" s="99" customFormat="1" x14ac:dyDescent="0.25">
      <c r="A428" s="43"/>
      <c r="B428" s="43" t="s">
        <v>721</v>
      </c>
      <c r="C428" s="290">
        <v>42401</v>
      </c>
      <c r="D428" s="49">
        <v>1208.75</v>
      </c>
      <c r="E428" s="44">
        <v>42475</v>
      </c>
      <c r="F428" s="44">
        <v>42486</v>
      </c>
      <c r="G428" s="43" t="s">
        <v>1509</v>
      </c>
      <c r="H428" s="93"/>
      <c r="I428" s="93"/>
      <c r="J428" s="228"/>
    </row>
    <row r="429" spans="1:10" s="99" customFormat="1" x14ac:dyDescent="0.25">
      <c r="A429" s="43"/>
      <c r="B429" s="274" t="s">
        <v>3406</v>
      </c>
      <c r="C429" s="290">
        <v>42401</v>
      </c>
      <c r="D429" s="49">
        <v>1085</v>
      </c>
      <c r="E429" s="44">
        <v>42444</v>
      </c>
      <c r="F429" s="44">
        <v>42486</v>
      </c>
      <c r="G429" s="43" t="s">
        <v>1509</v>
      </c>
      <c r="H429" s="93"/>
      <c r="I429" s="93"/>
      <c r="J429" s="228"/>
    </row>
    <row r="430" spans="1:10" s="99" customFormat="1" x14ac:dyDescent="0.25">
      <c r="A430" s="43"/>
      <c r="B430" s="43" t="s">
        <v>721</v>
      </c>
      <c r="C430" s="290">
        <v>42401</v>
      </c>
      <c r="D430" s="49">
        <v>8092.5</v>
      </c>
      <c r="E430" s="44">
        <v>42475</v>
      </c>
      <c r="F430" s="44">
        <v>42486</v>
      </c>
      <c r="G430" s="43" t="s">
        <v>1509</v>
      </c>
      <c r="H430" s="93"/>
      <c r="I430" s="93"/>
      <c r="J430" s="228"/>
    </row>
    <row r="431" spans="1:10" s="99" customFormat="1" x14ac:dyDescent="0.25">
      <c r="A431" s="43"/>
      <c r="B431" s="43" t="s">
        <v>1200</v>
      </c>
      <c r="C431" s="290">
        <v>42401</v>
      </c>
      <c r="D431" s="49">
        <v>9040</v>
      </c>
      <c r="E431" s="44">
        <v>42444</v>
      </c>
      <c r="F431" s="55">
        <v>42486</v>
      </c>
      <c r="G431" s="43" t="s">
        <v>1509</v>
      </c>
      <c r="H431" s="93"/>
      <c r="I431" s="93"/>
      <c r="J431" s="228"/>
    </row>
    <row r="432" spans="1:10" s="99" customFormat="1" x14ac:dyDescent="0.25">
      <c r="A432" s="43"/>
      <c r="B432" s="43" t="s">
        <v>721</v>
      </c>
      <c r="C432" s="290">
        <v>42401</v>
      </c>
      <c r="D432" s="49">
        <v>11925</v>
      </c>
      <c r="E432" s="44">
        <v>42475</v>
      </c>
      <c r="F432" s="44">
        <v>42486</v>
      </c>
      <c r="G432" s="43" t="s">
        <v>1509</v>
      </c>
      <c r="H432" s="93"/>
      <c r="I432" s="93"/>
      <c r="J432" s="228"/>
    </row>
    <row r="433" spans="1:10" s="99" customFormat="1" x14ac:dyDescent="0.25">
      <c r="A433" s="43"/>
      <c r="B433" s="43" t="s">
        <v>721</v>
      </c>
      <c r="C433" s="290">
        <v>42401</v>
      </c>
      <c r="D433" s="442">
        <v>0</v>
      </c>
      <c r="E433" s="44">
        <v>42475</v>
      </c>
      <c r="F433" s="44">
        <v>42460</v>
      </c>
      <c r="G433" s="43" t="s">
        <v>668</v>
      </c>
      <c r="H433" s="93"/>
      <c r="I433" s="93"/>
      <c r="J433" s="231"/>
    </row>
    <row r="434" spans="1:10" s="99" customFormat="1" x14ac:dyDescent="0.25">
      <c r="A434" s="43"/>
      <c r="B434" s="43" t="s">
        <v>721</v>
      </c>
      <c r="C434" s="290">
        <v>42401</v>
      </c>
      <c r="D434" s="49">
        <v>9450</v>
      </c>
      <c r="E434" s="44">
        <v>42475</v>
      </c>
      <c r="F434" s="44">
        <v>42486</v>
      </c>
      <c r="G434" s="43" t="s">
        <v>1509</v>
      </c>
      <c r="H434" s="93"/>
      <c r="I434" s="93"/>
      <c r="J434" s="228"/>
    </row>
    <row r="435" spans="1:10" s="99" customFormat="1" ht="15.75" thickBot="1" x14ac:dyDescent="0.3">
      <c r="A435" s="492"/>
      <c r="B435" s="492" t="s">
        <v>721</v>
      </c>
      <c r="C435" s="493">
        <v>42401</v>
      </c>
      <c r="D435" s="494">
        <v>1980</v>
      </c>
      <c r="E435" s="495">
        <v>42475</v>
      </c>
      <c r="F435" s="495">
        <v>42486</v>
      </c>
      <c r="G435" s="492" t="s">
        <v>1509</v>
      </c>
      <c r="H435" s="496"/>
      <c r="I435" s="496"/>
      <c r="J435" s="497"/>
    </row>
    <row r="436" spans="1:10" s="99" customFormat="1" ht="15.75" thickTop="1" x14ac:dyDescent="0.25">
      <c r="A436" s="274"/>
      <c r="B436" s="274" t="s">
        <v>3406</v>
      </c>
      <c r="C436" s="417">
        <v>42430</v>
      </c>
      <c r="D436" s="418">
        <v>2325</v>
      </c>
      <c r="E436" s="419">
        <v>42475</v>
      </c>
      <c r="F436" s="525">
        <v>42481</v>
      </c>
      <c r="G436" s="274" t="s">
        <v>1509</v>
      </c>
      <c r="H436" s="420"/>
      <c r="I436" s="420"/>
      <c r="J436" s="421"/>
    </row>
    <row r="437" spans="1:10" s="99" customFormat="1" x14ac:dyDescent="0.25">
      <c r="A437" s="43"/>
      <c r="B437" s="43" t="s">
        <v>1888</v>
      </c>
      <c r="C437" s="290">
        <v>42430</v>
      </c>
      <c r="D437" s="49">
        <v>705</v>
      </c>
      <c r="E437" s="44">
        <v>42505</v>
      </c>
      <c r="F437" s="44">
        <v>42529</v>
      </c>
      <c r="G437" s="43" t="s">
        <v>1509</v>
      </c>
      <c r="H437" s="93"/>
      <c r="I437" s="93"/>
      <c r="J437" s="228"/>
    </row>
    <row r="438" spans="1:10" s="99" customFormat="1" x14ac:dyDescent="0.25">
      <c r="A438" s="43"/>
      <c r="B438" s="43" t="s">
        <v>2760</v>
      </c>
      <c r="C438" s="290">
        <v>42430</v>
      </c>
      <c r="D438" s="49">
        <v>3705</v>
      </c>
      <c r="E438" s="44">
        <v>42505</v>
      </c>
      <c r="F438" s="44">
        <v>42520</v>
      </c>
      <c r="G438" s="43" t="s">
        <v>1509</v>
      </c>
      <c r="H438" s="93"/>
      <c r="I438" s="93"/>
      <c r="J438" s="340"/>
    </row>
    <row r="439" spans="1:10" s="99" customFormat="1" x14ac:dyDescent="0.25">
      <c r="A439" s="43"/>
      <c r="B439" s="43" t="s">
        <v>2761</v>
      </c>
      <c r="C439" s="290">
        <v>42430</v>
      </c>
      <c r="D439" s="49">
        <v>13865</v>
      </c>
      <c r="E439" s="44">
        <v>42505</v>
      </c>
      <c r="F439" s="44">
        <v>42529</v>
      </c>
      <c r="G439" s="43" t="s">
        <v>1509</v>
      </c>
      <c r="H439" s="93"/>
      <c r="I439" s="93"/>
      <c r="J439" s="228"/>
    </row>
    <row r="440" spans="1:10" s="99" customFormat="1" x14ac:dyDescent="0.25">
      <c r="A440" s="43"/>
      <c r="B440" s="43" t="s">
        <v>1889</v>
      </c>
      <c r="C440" s="290">
        <v>42430</v>
      </c>
      <c r="D440" s="49">
        <v>3000</v>
      </c>
      <c r="E440" s="44">
        <v>42460</v>
      </c>
      <c r="F440" s="44">
        <v>42460</v>
      </c>
      <c r="G440" s="43" t="s">
        <v>668</v>
      </c>
      <c r="H440" s="93"/>
      <c r="I440" s="93"/>
      <c r="J440" s="228"/>
    </row>
    <row r="441" spans="1:10" s="99" customFormat="1" x14ac:dyDescent="0.25">
      <c r="A441" s="43"/>
      <c r="B441" s="43" t="s">
        <v>721</v>
      </c>
      <c r="C441" s="290">
        <v>42430</v>
      </c>
      <c r="D441" s="49">
        <v>4281.8999999999996</v>
      </c>
      <c r="E441" s="44">
        <v>42505</v>
      </c>
      <c r="F441" s="44">
        <v>42529</v>
      </c>
      <c r="G441" s="43" t="s">
        <v>1509</v>
      </c>
      <c r="H441" s="93"/>
      <c r="I441" s="93"/>
      <c r="J441" s="228"/>
    </row>
    <row r="442" spans="1:10" s="99" customFormat="1" x14ac:dyDescent="0.25">
      <c r="A442" s="43"/>
      <c r="B442" s="43" t="s">
        <v>721</v>
      </c>
      <c r="C442" s="290">
        <v>42430</v>
      </c>
      <c r="D442" s="49">
        <v>6432.5</v>
      </c>
      <c r="E442" s="44">
        <v>42505</v>
      </c>
      <c r="F442" s="44">
        <v>42529</v>
      </c>
      <c r="G442" s="43" t="s">
        <v>1509</v>
      </c>
      <c r="H442" s="93"/>
      <c r="I442" s="93"/>
      <c r="J442" s="228"/>
    </row>
    <row r="443" spans="1:10" s="506" customFormat="1" x14ac:dyDescent="0.25">
      <c r="A443" s="48"/>
      <c r="B443" s="335" t="s">
        <v>3406</v>
      </c>
      <c r="C443" s="298">
        <v>42430</v>
      </c>
      <c r="D443" s="95">
        <v>2325</v>
      </c>
      <c r="E443" s="82">
        <v>42475</v>
      </c>
      <c r="F443" s="82">
        <v>42481</v>
      </c>
      <c r="G443" s="48" t="s">
        <v>1509</v>
      </c>
      <c r="H443" s="96"/>
      <c r="I443" s="96"/>
      <c r="J443" s="230"/>
    </row>
    <row r="444" spans="1:10" s="99" customFormat="1" x14ac:dyDescent="0.25">
      <c r="A444" s="43"/>
      <c r="B444" s="43" t="s">
        <v>741</v>
      </c>
      <c r="C444" s="290">
        <v>42430</v>
      </c>
      <c r="D444" s="49">
        <v>15150</v>
      </c>
      <c r="E444" s="44">
        <v>42505</v>
      </c>
      <c r="F444" s="44">
        <v>42506</v>
      </c>
      <c r="G444" s="43" t="s">
        <v>1509</v>
      </c>
      <c r="H444" s="93"/>
      <c r="I444" s="93"/>
      <c r="J444" s="228"/>
    </row>
    <row r="445" spans="1:10" s="99" customFormat="1" x14ac:dyDescent="0.25">
      <c r="A445" s="274"/>
      <c r="B445" s="274" t="s">
        <v>3406</v>
      </c>
      <c r="C445" s="290">
        <v>42430</v>
      </c>
      <c r="D445" s="418">
        <v>7905</v>
      </c>
      <c r="E445" s="419">
        <v>42475</v>
      </c>
      <c r="F445" s="82">
        <v>42481</v>
      </c>
      <c r="G445" s="48" t="s">
        <v>1509</v>
      </c>
      <c r="H445" s="420"/>
      <c r="I445" s="420"/>
      <c r="J445" s="421"/>
    </row>
    <row r="446" spans="1:10" s="99" customFormat="1" x14ac:dyDescent="0.25">
      <c r="A446" s="274"/>
      <c r="B446" s="274" t="s">
        <v>1187</v>
      </c>
      <c r="C446" s="290">
        <v>42430</v>
      </c>
      <c r="D446" s="418">
        <v>5822.58</v>
      </c>
      <c r="E446" s="419">
        <v>42460</v>
      </c>
      <c r="F446" s="55">
        <v>42486</v>
      </c>
      <c r="G446" s="43" t="s">
        <v>1509</v>
      </c>
      <c r="H446" s="420"/>
      <c r="I446" s="420"/>
      <c r="J446" s="490"/>
    </row>
    <row r="447" spans="1:10" s="99" customFormat="1" x14ac:dyDescent="0.25">
      <c r="A447" s="43"/>
      <c r="B447" s="274" t="s">
        <v>3406</v>
      </c>
      <c r="C447" s="290">
        <v>42430</v>
      </c>
      <c r="D447" s="49">
        <v>7905</v>
      </c>
      <c r="E447" s="44">
        <v>42475</v>
      </c>
      <c r="F447" s="82">
        <v>42481</v>
      </c>
      <c r="G447" s="48" t="s">
        <v>1509</v>
      </c>
      <c r="H447" s="93"/>
      <c r="I447" s="93"/>
      <c r="J447" s="228"/>
    </row>
    <row r="448" spans="1:10" s="99" customFormat="1" x14ac:dyDescent="0.25">
      <c r="A448" s="43"/>
      <c r="B448" s="43" t="s">
        <v>721</v>
      </c>
      <c r="C448" s="290">
        <v>42430</v>
      </c>
      <c r="D448" s="49">
        <v>3942.5</v>
      </c>
      <c r="E448" s="44">
        <v>42505</v>
      </c>
      <c r="F448" s="44">
        <v>42529</v>
      </c>
      <c r="G448" s="43" t="s">
        <v>1509</v>
      </c>
      <c r="H448" s="93"/>
      <c r="I448" s="93"/>
      <c r="J448" s="228"/>
    </row>
    <row r="449" spans="1:10" s="99" customFormat="1" x14ac:dyDescent="0.25">
      <c r="A449" s="43"/>
      <c r="B449" s="43" t="s">
        <v>1200</v>
      </c>
      <c r="C449" s="290">
        <v>42430</v>
      </c>
      <c r="D449" s="49">
        <v>10080</v>
      </c>
      <c r="E449" s="44">
        <v>42475</v>
      </c>
      <c r="F449" s="82">
        <v>42481</v>
      </c>
      <c r="G449" s="48" t="s">
        <v>1509</v>
      </c>
      <c r="H449" s="93"/>
      <c r="I449" s="93"/>
      <c r="J449" s="228"/>
    </row>
    <row r="450" spans="1:10" s="99" customFormat="1" x14ac:dyDescent="0.25">
      <c r="A450" s="43"/>
      <c r="B450" s="43" t="s">
        <v>721</v>
      </c>
      <c r="C450" s="290">
        <v>42430</v>
      </c>
      <c r="D450" s="49">
        <v>2250</v>
      </c>
      <c r="E450" s="44">
        <v>42505</v>
      </c>
      <c r="F450" s="44">
        <v>42529</v>
      </c>
      <c r="G450" s="43" t="s">
        <v>1509</v>
      </c>
      <c r="H450" s="93"/>
      <c r="I450" s="93"/>
      <c r="J450" s="228"/>
    </row>
    <row r="451" spans="1:10" s="99" customFormat="1" x14ac:dyDescent="0.25">
      <c r="A451" s="43"/>
      <c r="B451" s="43" t="s">
        <v>721</v>
      </c>
      <c r="C451" s="290">
        <v>42430</v>
      </c>
      <c r="D451" s="442">
        <v>0</v>
      </c>
      <c r="E451" s="44">
        <v>42505</v>
      </c>
      <c r="F451" s="555" t="s">
        <v>3391</v>
      </c>
      <c r="G451" s="43" t="s">
        <v>2997</v>
      </c>
      <c r="H451" s="93"/>
      <c r="I451" s="93"/>
      <c r="J451" s="231"/>
    </row>
    <row r="452" spans="1:10" s="99" customFormat="1" x14ac:dyDescent="0.25">
      <c r="A452" s="43"/>
      <c r="B452" s="43" t="s">
        <v>721</v>
      </c>
      <c r="C452" s="290">
        <v>42430</v>
      </c>
      <c r="D452" s="49">
        <v>3150</v>
      </c>
      <c r="E452" s="44">
        <v>42505</v>
      </c>
      <c r="F452" s="44">
        <v>42520</v>
      </c>
      <c r="G452" s="43" t="s">
        <v>1509</v>
      </c>
      <c r="H452" s="93"/>
      <c r="I452" s="93"/>
      <c r="J452" s="228"/>
    </row>
    <row r="453" spans="1:10" s="99" customFormat="1" ht="15.75" thickBot="1" x14ac:dyDescent="0.3">
      <c r="A453" s="492"/>
      <c r="B453" s="492" t="s">
        <v>721</v>
      </c>
      <c r="C453" s="493">
        <v>42430</v>
      </c>
      <c r="D453" s="494">
        <v>12980</v>
      </c>
      <c r="E453" s="495">
        <v>42505</v>
      </c>
      <c r="F453" s="495">
        <v>42529</v>
      </c>
      <c r="G453" s="492"/>
      <c r="H453" s="496"/>
      <c r="I453" s="496"/>
      <c r="J453" s="497"/>
    </row>
    <row r="454" spans="1:10" s="99" customFormat="1" ht="15.75" thickTop="1" x14ac:dyDescent="0.25">
      <c r="A454" s="274"/>
      <c r="B454" s="274" t="s">
        <v>3406</v>
      </c>
      <c r="C454" s="417">
        <v>42461</v>
      </c>
      <c r="D454" s="418">
        <v>6355</v>
      </c>
      <c r="E454" s="419">
        <v>42505</v>
      </c>
      <c r="F454" s="525">
        <v>42503</v>
      </c>
      <c r="G454" s="274"/>
      <c r="H454" s="420"/>
      <c r="I454" s="420"/>
      <c r="J454" s="421"/>
    </row>
    <row r="455" spans="1:10" s="99" customFormat="1" x14ac:dyDescent="0.25">
      <c r="A455" s="43"/>
      <c r="B455" s="43" t="s">
        <v>1888</v>
      </c>
      <c r="C455" s="290">
        <v>42461</v>
      </c>
      <c r="D455" s="49">
        <v>13395</v>
      </c>
      <c r="E455" s="44">
        <v>42536</v>
      </c>
      <c r="F455" s="44">
        <v>42570</v>
      </c>
      <c r="G455" s="43" t="s">
        <v>1509</v>
      </c>
      <c r="H455" s="93"/>
      <c r="I455" s="93"/>
      <c r="J455" s="228"/>
    </row>
    <row r="456" spans="1:10" s="99" customFormat="1" x14ac:dyDescent="0.25">
      <c r="A456" s="43"/>
      <c r="B456" s="43" t="s">
        <v>2760</v>
      </c>
      <c r="C456" s="290">
        <v>42461</v>
      </c>
      <c r="D456" s="49">
        <v>16815</v>
      </c>
      <c r="E456" s="44">
        <v>42536</v>
      </c>
      <c r="F456" s="44">
        <v>42536</v>
      </c>
      <c r="G456" s="43" t="s">
        <v>1509</v>
      </c>
      <c r="H456" s="93"/>
      <c r="I456" s="93"/>
      <c r="J456" s="340"/>
    </row>
    <row r="457" spans="1:10" s="99" customFormat="1" x14ac:dyDescent="0.25">
      <c r="A457" s="43"/>
      <c r="B457" s="43" t="s">
        <v>2761</v>
      </c>
      <c r="C457" s="290">
        <v>42461</v>
      </c>
      <c r="D457" s="49">
        <v>1880</v>
      </c>
      <c r="E457" s="44">
        <v>42536</v>
      </c>
      <c r="F457" s="44">
        <v>42569</v>
      </c>
      <c r="G457" s="43" t="s">
        <v>1509</v>
      </c>
      <c r="H457" s="93"/>
      <c r="I457" s="93"/>
      <c r="J457" s="228"/>
    </row>
    <row r="458" spans="1:10" s="99" customFormat="1" x14ac:dyDescent="0.25">
      <c r="A458" s="43"/>
      <c r="B458" s="43" t="s">
        <v>1889</v>
      </c>
      <c r="C458" s="290">
        <v>42461</v>
      </c>
      <c r="D458" s="49">
        <v>3000</v>
      </c>
      <c r="E458" s="44">
        <v>42490</v>
      </c>
      <c r="F458" s="44">
        <v>42500</v>
      </c>
      <c r="G458" s="43" t="s">
        <v>1509</v>
      </c>
      <c r="H458" s="93"/>
      <c r="I458" s="93"/>
      <c r="J458" s="228"/>
    </row>
    <row r="459" spans="1:10" s="99" customFormat="1" x14ac:dyDescent="0.25">
      <c r="A459" s="43"/>
      <c r="B459" s="43" t="s">
        <v>721</v>
      </c>
      <c r="C459" s="290">
        <v>42461</v>
      </c>
      <c r="D459" s="49">
        <v>9991.1</v>
      </c>
      <c r="E459" s="44">
        <v>42536</v>
      </c>
      <c r="F459" s="44">
        <v>42569</v>
      </c>
      <c r="G459" s="43" t="s">
        <v>1509</v>
      </c>
      <c r="H459" s="93"/>
      <c r="I459" s="93"/>
      <c r="J459" s="228"/>
    </row>
    <row r="460" spans="1:10" s="99" customFormat="1" x14ac:dyDescent="0.25">
      <c r="A460" s="43"/>
      <c r="B460" s="43" t="s">
        <v>721</v>
      </c>
      <c r="C460" s="290">
        <v>42461</v>
      </c>
      <c r="D460" s="49">
        <v>3112.5</v>
      </c>
      <c r="E460" s="44">
        <v>42536</v>
      </c>
      <c r="F460" s="44">
        <v>42569</v>
      </c>
      <c r="G460" s="43" t="s">
        <v>1509</v>
      </c>
      <c r="H460" s="93"/>
      <c r="I460" s="93"/>
      <c r="J460" s="231"/>
    </row>
    <row r="461" spans="1:10" s="506" customFormat="1" x14ac:dyDescent="0.25">
      <c r="A461" s="48"/>
      <c r="B461" s="335" t="s">
        <v>3406</v>
      </c>
      <c r="C461" s="298">
        <v>42461</v>
      </c>
      <c r="D461" s="95">
        <v>6355</v>
      </c>
      <c r="E461" s="82">
        <v>42505</v>
      </c>
      <c r="F461" s="82">
        <v>42503</v>
      </c>
      <c r="G461" s="48"/>
      <c r="H461" s="96"/>
      <c r="I461" s="96"/>
      <c r="J461" s="230"/>
    </row>
    <row r="462" spans="1:10" s="99" customFormat="1" x14ac:dyDescent="0.25">
      <c r="A462" s="43"/>
      <c r="B462" s="43" t="s">
        <v>741</v>
      </c>
      <c r="C462" s="290">
        <v>42461</v>
      </c>
      <c r="D462" s="49">
        <v>6666</v>
      </c>
      <c r="E462" s="44">
        <v>42536</v>
      </c>
      <c r="F462" s="44">
        <v>42536</v>
      </c>
      <c r="G462" s="43" t="s">
        <v>1509</v>
      </c>
      <c r="H462" s="93"/>
      <c r="I462" s="93"/>
      <c r="J462" s="228"/>
    </row>
    <row r="463" spans="1:10" s="99" customFormat="1" x14ac:dyDescent="0.25">
      <c r="A463" s="274"/>
      <c r="B463" s="274" t="s">
        <v>3406</v>
      </c>
      <c r="C463" s="290">
        <v>42461</v>
      </c>
      <c r="D463" s="418">
        <v>3565</v>
      </c>
      <c r="E463" s="419">
        <v>42505</v>
      </c>
      <c r="F463" s="82">
        <v>42503</v>
      </c>
      <c r="G463" s="48"/>
      <c r="H463" s="420"/>
      <c r="I463" s="420"/>
      <c r="J463" s="421"/>
    </row>
    <row r="464" spans="1:10" s="99" customFormat="1" x14ac:dyDescent="0.25">
      <c r="A464" s="274"/>
      <c r="B464" s="274" t="s">
        <v>1187</v>
      </c>
      <c r="C464" s="290">
        <v>42461</v>
      </c>
      <c r="D464" s="418">
        <v>3350</v>
      </c>
      <c r="E464" s="419">
        <v>42490</v>
      </c>
      <c r="F464" s="55">
        <v>42500</v>
      </c>
      <c r="G464" s="43" t="s">
        <v>1509</v>
      </c>
      <c r="H464" s="420"/>
      <c r="I464" s="420"/>
      <c r="J464" s="490"/>
    </row>
    <row r="465" spans="1:10" s="99" customFormat="1" x14ac:dyDescent="0.25">
      <c r="A465" s="43"/>
      <c r="B465" s="274" t="s">
        <v>3406</v>
      </c>
      <c r="C465" s="290">
        <v>42461</v>
      </c>
      <c r="D465" s="49">
        <v>3565</v>
      </c>
      <c r="E465" s="44">
        <v>42505</v>
      </c>
      <c r="F465" s="82">
        <v>42503</v>
      </c>
      <c r="G465" s="48"/>
      <c r="H465" s="93"/>
      <c r="I465" s="93"/>
      <c r="J465" s="228"/>
    </row>
    <row r="466" spans="1:10" s="99" customFormat="1" x14ac:dyDescent="0.25">
      <c r="A466" s="43"/>
      <c r="B466" s="43" t="s">
        <v>721</v>
      </c>
      <c r="C466" s="290">
        <v>42461</v>
      </c>
      <c r="D466" s="49">
        <v>10167.5</v>
      </c>
      <c r="E466" s="44">
        <v>42536</v>
      </c>
      <c r="F466" s="44">
        <v>42569</v>
      </c>
      <c r="G466" s="43" t="s">
        <v>1509</v>
      </c>
      <c r="H466" s="93"/>
      <c r="I466" s="93"/>
      <c r="J466" s="228"/>
    </row>
    <row r="467" spans="1:10" s="99" customFormat="1" x14ac:dyDescent="0.25">
      <c r="A467" s="43"/>
      <c r="B467" s="43" t="s">
        <v>1200</v>
      </c>
      <c r="C467" s="290">
        <v>42461</v>
      </c>
      <c r="D467" s="49">
        <v>3090</v>
      </c>
      <c r="E467" s="44">
        <v>42505</v>
      </c>
      <c r="F467" s="82">
        <v>42506</v>
      </c>
      <c r="G467" s="48" t="s">
        <v>1509</v>
      </c>
      <c r="H467" s="93"/>
      <c r="I467" s="93"/>
      <c r="J467" s="228"/>
    </row>
    <row r="468" spans="1:10" s="99" customFormat="1" x14ac:dyDescent="0.25">
      <c r="A468" s="43"/>
      <c r="B468" s="43" t="s">
        <v>721</v>
      </c>
      <c r="C468" s="290">
        <v>42461</v>
      </c>
      <c r="D468" s="49">
        <v>12825</v>
      </c>
      <c r="E468" s="44">
        <v>42536</v>
      </c>
      <c r="F468" s="44">
        <v>42569</v>
      </c>
      <c r="G468" s="43" t="s">
        <v>1509</v>
      </c>
      <c r="H468" s="93"/>
      <c r="I468" s="93"/>
      <c r="J468" s="228"/>
    </row>
    <row r="469" spans="1:10" s="99" customFormat="1" x14ac:dyDescent="0.25">
      <c r="A469" s="43"/>
      <c r="B469" s="43" t="s">
        <v>721</v>
      </c>
      <c r="C469" s="290">
        <v>42461</v>
      </c>
      <c r="D469" s="442">
        <v>0</v>
      </c>
      <c r="E469" s="44">
        <v>42536</v>
      </c>
      <c r="F469" s="555" t="s">
        <v>3391</v>
      </c>
      <c r="G469" s="43"/>
      <c r="H469" s="93"/>
      <c r="I469" s="93"/>
      <c r="J469" s="231"/>
    </row>
    <row r="470" spans="1:10" s="99" customFormat="1" x14ac:dyDescent="0.25">
      <c r="A470" s="43"/>
      <c r="B470" s="43" t="s">
        <v>721</v>
      </c>
      <c r="C470" s="290">
        <v>42461</v>
      </c>
      <c r="D470" s="49">
        <v>11970</v>
      </c>
      <c r="E470" s="44">
        <v>42536</v>
      </c>
      <c r="F470" s="44">
        <v>42551</v>
      </c>
      <c r="G470" s="43" t="s">
        <v>1509</v>
      </c>
      <c r="H470" s="93"/>
      <c r="I470" s="93"/>
      <c r="J470" s="231"/>
    </row>
    <row r="471" spans="1:10" s="99" customFormat="1" ht="15.75" thickBot="1" x14ac:dyDescent="0.3">
      <c r="A471" s="492"/>
      <c r="B471" s="492" t="s">
        <v>721</v>
      </c>
      <c r="C471" s="493">
        <v>42461</v>
      </c>
      <c r="D471" s="494">
        <v>1760</v>
      </c>
      <c r="E471" s="495">
        <v>42536</v>
      </c>
      <c r="F471" s="495">
        <v>42569</v>
      </c>
      <c r="G471" s="492" t="s">
        <v>1509</v>
      </c>
      <c r="H471" s="496"/>
      <c r="I471" s="496"/>
      <c r="J471" s="497"/>
    </row>
    <row r="472" spans="1:10" s="99" customFormat="1" ht="15.75" thickTop="1" x14ac:dyDescent="0.25">
      <c r="A472" s="274"/>
      <c r="B472" s="274" t="s">
        <v>3406</v>
      </c>
      <c r="C472" s="417">
        <v>42491</v>
      </c>
      <c r="D472" s="418">
        <v>4495</v>
      </c>
      <c r="E472" s="419">
        <v>42536</v>
      </c>
      <c r="F472" s="525">
        <v>42542</v>
      </c>
      <c r="G472" s="274" t="s">
        <v>1509</v>
      </c>
      <c r="H472" s="420"/>
      <c r="I472" s="420"/>
      <c r="J472" s="421"/>
    </row>
    <row r="473" spans="1:10" s="99" customFormat="1" x14ac:dyDescent="0.25">
      <c r="A473" s="43"/>
      <c r="B473" s="43" t="s">
        <v>1888</v>
      </c>
      <c r="C473" s="290">
        <v>42491</v>
      </c>
      <c r="D473" s="49">
        <v>3055</v>
      </c>
      <c r="E473" s="44">
        <v>42566</v>
      </c>
      <c r="F473" s="44">
        <v>42619</v>
      </c>
      <c r="G473" s="43" t="s">
        <v>1509</v>
      </c>
      <c r="H473" s="93"/>
      <c r="I473" s="93"/>
      <c r="J473" s="228"/>
    </row>
    <row r="474" spans="1:10" s="99" customFormat="1" x14ac:dyDescent="0.25">
      <c r="A474" s="43"/>
      <c r="B474" s="43" t="s">
        <v>2760</v>
      </c>
      <c r="C474" s="290">
        <v>42491</v>
      </c>
      <c r="D474" s="49">
        <v>4275</v>
      </c>
      <c r="E474" s="44">
        <v>42566</v>
      </c>
      <c r="F474" s="44">
        <v>42569</v>
      </c>
      <c r="G474" s="43" t="s">
        <v>1509</v>
      </c>
      <c r="H474" s="93"/>
      <c r="I474" s="93"/>
      <c r="J474" s="340"/>
    </row>
    <row r="475" spans="1:10" s="99" customFormat="1" x14ac:dyDescent="0.25">
      <c r="A475" s="48"/>
      <c r="B475" s="48" t="s">
        <v>2761</v>
      </c>
      <c r="C475" s="298">
        <v>42491</v>
      </c>
      <c r="D475" s="95">
        <v>12455</v>
      </c>
      <c r="E475" s="82">
        <v>42566</v>
      </c>
      <c r="F475" s="82">
        <v>42625</v>
      </c>
      <c r="G475" s="48" t="s">
        <v>1509</v>
      </c>
      <c r="H475" s="570"/>
      <c r="I475" s="570"/>
      <c r="J475" s="230"/>
    </row>
    <row r="476" spans="1:10" s="99" customFormat="1" x14ac:dyDescent="0.25">
      <c r="A476" s="43"/>
      <c r="B476" s="43" t="s">
        <v>1889</v>
      </c>
      <c r="C476" s="290">
        <v>42491</v>
      </c>
      <c r="D476" s="49">
        <v>3000</v>
      </c>
      <c r="E476" s="44">
        <v>42521</v>
      </c>
      <c r="F476" s="44">
        <v>42526</v>
      </c>
      <c r="G476" s="43" t="s">
        <v>1509</v>
      </c>
      <c r="H476" s="93"/>
      <c r="I476" s="93"/>
      <c r="J476" s="228"/>
    </row>
    <row r="477" spans="1:10" s="99" customFormat="1" x14ac:dyDescent="0.25">
      <c r="A477" s="43"/>
      <c r="B477" s="43" t="s">
        <v>721</v>
      </c>
      <c r="C477" s="290">
        <v>42491</v>
      </c>
      <c r="D477" s="49">
        <v>2242.9</v>
      </c>
      <c r="E477" s="44">
        <v>42566</v>
      </c>
      <c r="F477" s="44">
        <v>42619</v>
      </c>
      <c r="G477" s="43" t="s">
        <v>1509</v>
      </c>
      <c r="H477" s="93"/>
      <c r="I477" s="93"/>
      <c r="J477" s="228"/>
    </row>
    <row r="478" spans="1:10" s="506" customFormat="1" x14ac:dyDescent="0.25">
      <c r="A478" s="48"/>
      <c r="B478" s="335" t="s">
        <v>3406</v>
      </c>
      <c r="C478" s="298">
        <v>42491</v>
      </c>
      <c r="D478" s="95">
        <v>4495</v>
      </c>
      <c r="E478" s="82">
        <v>42536</v>
      </c>
      <c r="F478" s="82">
        <v>42542</v>
      </c>
      <c r="G478" s="48" t="s">
        <v>1509</v>
      </c>
      <c r="H478" s="96"/>
      <c r="I478" s="96"/>
      <c r="J478" s="230"/>
    </row>
    <row r="479" spans="1:10" s="99" customFormat="1" x14ac:dyDescent="0.25">
      <c r="A479" s="43"/>
      <c r="B479" s="43" t="s">
        <v>741</v>
      </c>
      <c r="C479" s="290">
        <v>42491</v>
      </c>
      <c r="D479" s="49">
        <v>12120</v>
      </c>
      <c r="E479" s="44">
        <v>42566</v>
      </c>
      <c r="F479" s="44">
        <v>42569</v>
      </c>
      <c r="G479" s="43" t="s">
        <v>1509</v>
      </c>
      <c r="H479" s="93"/>
      <c r="I479" s="93"/>
      <c r="J479" s="231"/>
    </row>
    <row r="480" spans="1:10" s="99" customFormat="1" x14ac:dyDescent="0.25">
      <c r="A480" s="274"/>
      <c r="B480" s="274" t="s">
        <v>3406</v>
      </c>
      <c r="C480" s="290">
        <v>42491</v>
      </c>
      <c r="D480" s="418">
        <v>5735</v>
      </c>
      <c r="E480" s="419">
        <v>42536</v>
      </c>
      <c r="F480" s="82">
        <v>42538</v>
      </c>
      <c r="G480" s="48" t="s">
        <v>1509</v>
      </c>
      <c r="H480" s="420"/>
      <c r="I480" s="420"/>
      <c r="J480" s="421"/>
    </row>
    <row r="481" spans="1:12" s="99" customFormat="1" x14ac:dyDescent="0.25">
      <c r="A481" s="274"/>
      <c r="B481" s="274" t="s">
        <v>1187</v>
      </c>
      <c r="C481" s="290">
        <v>42491</v>
      </c>
      <c r="D481" s="418">
        <v>5935.48</v>
      </c>
      <c r="E481" s="419">
        <v>42521</v>
      </c>
      <c r="F481" s="55">
        <v>42526</v>
      </c>
      <c r="G481" s="43" t="s">
        <v>1509</v>
      </c>
      <c r="H481" s="420"/>
      <c r="I481" s="420"/>
      <c r="J481" s="490"/>
    </row>
    <row r="482" spans="1:12" s="99" customFormat="1" x14ac:dyDescent="0.25">
      <c r="A482" s="43"/>
      <c r="B482" s="274" t="s">
        <v>3406</v>
      </c>
      <c r="C482" s="290">
        <v>42491</v>
      </c>
      <c r="D482" s="49">
        <v>5735</v>
      </c>
      <c r="E482" s="44">
        <v>42536</v>
      </c>
      <c r="F482" s="82">
        <v>42538</v>
      </c>
      <c r="G482" s="48" t="s">
        <v>1509</v>
      </c>
      <c r="H482" s="93"/>
      <c r="I482" s="93"/>
      <c r="J482" s="228"/>
    </row>
    <row r="483" spans="1:12" s="99" customFormat="1" x14ac:dyDescent="0.25">
      <c r="A483" s="43"/>
      <c r="B483" s="43" t="s">
        <v>721</v>
      </c>
      <c r="C483" s="290">
        <v>42491</v>
      </c>
      <c r="D483" s="49">
        <v>2282.5</v>
      </c>
      <c r="E483" s="44">
        <v>42566</v>
      </c>
      <c r="F483" s="44">
        <v>42619</v>
      </c>
      <c r="G483" s="43" t="s">
        <v>1509</v>
      </c>
      <c r="H483" s="93"/>
      <c r="I483" s="93"/>
      <c r="J483" s="228"/>
      <c r="L483" s="556"/>
    </row>
    <row r="484" spans="1:12" s="99" customFormat="1" x14ac:dyDescent="0.25">
      <c r="A484" s="43"/>
      <c r="B484" s="43" t="s">
        <v>1200</v>
      </c>
      <c r="C484" s="290">
        <v>42491</v>
      </c>
      <c r="D484" s="49">
        <v>10130</v>
      </c>
      <c r="E484" s="44">
        <v>42536</v>
      </c>
      <c r="F484" s="82">
        <v>42542</v>
      </c>
      <c r="G484" s="48" t="s">
        <v>1509</v>
      </c>
      <c r="H484" s="93"/>
      <c r="I484" s="93"/>
      <c r="J484" s="228"/>
      <c r="L484" s="556"/>
    </row>
    <row r="485" spans="1:12" s="99" customFormat="1" x14ac:dyDescent="0.25">
      <c r="A485" s="43"/>
      <c r="B485" s="43" t="s">
        <v>721</v>
      </c>
      <c r="C485" s="290">
        <v>42491</v>
      </c>
      <c r="D485" s="49">
        <v>2925</v>
      </c>
      <c r="E485" s="44">
        <v>42566</v>
      </c>
      <c r="F485" s="44">
        <v>42619</v>
      </c>
      <c r="G485" s="43" t="s">
        <v>1509</v>
      </c>
      <c r="H485" s="93"/>
      <c r="I485" s="93"/>
      <c r="J485" s="228"/>
    </row>
    <row r="486" spans="1:12" s="99" customFormat="1" x14ac:dyDescent="0.25">
      <c r="A486" s="43"/>
      <c r="B486" s="43" t="s">
        <v>721</v>
      </c>
      <c r="C486" s="290">
        <v>42491</v>
      </c>
      <c r="D486" s="442">
        <v>0</v>
      </c>
      <c r="E486" s="44">
        <v>42536</v>
      </c>
      <c r="F486" s="555" t="s">
        <v>3391</v>
      </c>
      <c r="G486" s="43"/>
      <c r="H486" s="93"/>
      <c r="I486" s="93"/>
      <c r="J486" s="231"/>
      <c r="L486" s="556"/>
    </row>
    <row r="487" spans="1:12" s="99" customFormat="1" ht="15.75" thickBot="1" x14ac:dyDescent="0.3">
      <c r="A487" s="583"/>
      <c r="B487" s="583" t="s">
        <v>721</v>
      </c>
      <c r="C487" s="584">
        <v>42491</v>
      </c>
      <c r="D487" s="585">
        <v>11660</v>
      </c>
      <c r="E487" s="586">
        <v>42566</v>
      </c>
      <c r="F487" s="586">
        <v>42648</v>
      </c>
      <c r="G487" s="583" t="s">
        <v>1509</v>
      </c>
      <c r="H487" s="587"/>
      <c r="I487" s="587"/>
      <c r="J487" s="588"/>
    </row>
    <row r="488" spans="1:12" s="99" customFormat="1" ht="15.75" thickTop="1" x14ac:dyDescent="0.25">
      <c r="A488" s="274"/>
      <c r="B488" s="274" t="s">
        <v>3406</v>
      </c>
      <c r="C488" s="417">
        <v>42522</v>
      </c>
      <c r="D488" s="418">
        <v>4340</v>
      </c>
      <c r="E488" s="419">
        <v>42566</v>
      </c>
      <c r="F488" s="525">
        <v>42564</v>
      </c>
      <c r="G488" s="274"/>
      <c r="H488" s="420"/>
      <c r="I488" s="420"/>
      <c r="J488" s="421"/>
    </row>
    <row r="489" spans="1:12" s="99" customFormat="1" x14ac:dyDescent="0.25">
      <c r="A489" s="43"/>
      <c r="B489" s="43" t="s">
        <v>1888</v>
      </c>
      <c r="C489" s="290">
        <v>42522</v>
      </c>
      <c r="D489" s="125">
        <v>11045</v>
      </c>
      <c r="E489" s="44">
        <v>42597</v>
      </c>
      <c r="F489" s="44">
        <v>42648</v>
      </c>
      <c r="G489" s="43" t="s">
        <v>1509</v>
      </c>
      <c r="H489" s="581"/>
      <c r="I489" s="582"/>
      <c r="J489" s="230"/>
    </row>
    <row r="490" spans="1:12" s="99" customFormat="1" x14ac:dyDescent="0.25">
      <c r="A490" s="43"/>
      <c r="B490" s="43" t="s">
        <v>2760</v>
      </c>
      <c r="C490" s="290">
        <v>42522</v>
      </c>
      <c r="D490" s="95">
        <v>13965</v>
      </c>
      <c r="E490" s="44">
        <v>42597</v>
      </c>
      <c r="F490" s="44">
        <v>42648</v>
      </c>
      <c r="G490" s="43" t="s">
        <v>1509</v>
      </c>
      <c r="H490" s="581"/>
      <c r="I490" s="582"/>
      <c r="J490" s="229"/>
    </row>
    <row r="491" spans="1:12" s="99" customFormat="1" x14ac:dyDescent="0.25">
      <c r="A491" s="43"/>
      <c r="B491" s="43" t="s">
        <v>2761</v>
      </c>
      <c r="C491" s="290">
        <v>42522</v>
      </c>
      <c r="D491" s="49">
        <v>3995</v>
      </c>
      <c r="E491" s="44">
        <v>42597</v>
      </c>
      <c r="F491" s="44">
        <v>42648</v>
      </c>
      <c r="G491" s="43" t="s">
        <v>1509</v>
      </c>
      <c r="H491" s="93"/>
      <c r="I491" s="93"/>
      <c r="J491" s="228"/>
    </row>
    <row r="492" spans="1:12" s="99" customFormat="1" x14ac:dyDescent="0.25">
      <c r="A492" s="43"/>
      <c r="B492" s="43" t="s">
        <v>1889</v>
      </c>
      <c r="C492" s="290">
        <v>42522</v>
      </c>
      <c r="D492" s="49">
        <v>3000</v>
      </c>
      <c r="E492" s="44">
        <v>42597</v>
      </c>
      <c r="F492" s="44">
        <v>42558</v>
      </c>
      <c r="G492" s="43" t="s">
        <v>1509</v>
      </c>
      <c r="H492" s="93"/>
      <c r="I492" s="93"/>
      <c r="J492" s="228"/>
    </row>
    <row r="493" spans="1:12" s="99" customFormat="1" x14ac:dyDescent="0.25">
      <c r="A493" s="48"/>
      <c r="B493" s="48" t="s">
        <v>721</v>
      </c>
      <c r="C493" s="298">
        <v>42522</v>
      </c>
      <c r="D493" s="95">
        <v>12030.1</v>
      </c>
      <c r="E493" s="82">
        <v>42597</v>
      </c>
      <c r="F493" s="82">
        <v>42648</v>
      </c>
      <c r="G493" s="48" t="s">
        <v>1509</v>
      </c>
      <c r="H493" s="570"/>
      <c r="I493" s="570"/>
      <c r="J493" s="230"/>
    </row>
    <row r="494" spans="1:12" s="506" customFormat="1" x14ac:dyDescent="0.25">
      <c r="A494" s="48"/>
      <c r="B494" s="335" t="s">
        <v>3406</v>
      </c>
      <c r="C494" s="298">
        <v>42522</v>
      </c>
      <c r="D494" s="95">
        <v>3875</v>
      </c>
      <c r="E494" s="82">
        <v>42566</v>
      </c>
      <c r="F494" s="525">
        <v>42564</v>
      </c>
      <c r="G494" s="48"/>
      <c r="H494" s="96"/>
      <c r="I494" s="96"/>
      <c r="J494" s="230"/>
    </row>
    <row r="495" spans="1:12" s="99" customFormat="1" x14ac:dyDescent="0.25">
      <c r="A495" s="274"/>
      <c r="B495" s="274" t="s">
        <v>3406</v>
      </c>
      <c r="C495" s="290">
        <v>42522</v>
      </c>
      <c r="D495" s="418">
        <v>5735</v>
      </c>
      <c r="E495" s="419">
        <v>42566</v>
      </c>
      <c r="F495" s="525">
        <v>42564</v>
      </c>
      <c r="G495" s="48"/>
      <c r="H495" s="420"/>
      <c r="I495" s="420"/>
      <c r="J495" s="421"/>
    </row>
    <row r="496" spans="1:12" s="99" customFormat="1" x14ac:dyDescent="0.25">
      <c r="A496" s="274"/>
      <c r="B496" s="274" t="s">
        <v>1187</v>
      </c>
      <c r="C496" s="290">
        <v>42522</v>
      </c>
      <c r="D496" s="418">
        <v>6500</v>
      </c>
      <c r="E496" s="419">
        <v>42597</v>
      </c>
      <c r="F496" s="55">
        <v>42571</v>
      </c>
      <c r="G496" s="43" t="s">
        <v>1509</v>
      </c>
      <c r="H496" s="420"/>
      <c r="I496" s="420"/>
      <c r="J496" s="490"/>
    </row>
    <row r="497" spans="1:12" s="99" customFormat="1" x14ac:dyDescent="0.25">
      <c r="A497" s="43"/>
      <c r="B497" s="274" t="s">
        <v>3406</v>
      </c>
      <c r="C497" s="290">
        <v>42522</v>
      </c>
      <c r="D497" s="49">
        <v>5735</v>
      </c>
      <c r="E497" s="44">
        <v>42566</v>
      </c>
      <c r="F497" s="525">
        <v>42564</v>
      </c>
      <c r="G497" s="48"/>
      <c r="H497" s="93"/>
      <c r="I497" s="93"/>
      <c r="J497" s="228"/>
    </row>
    <row r="498" spans="1:12" s="99" customFormat="1" x14ac:dyDescent="0.25">
      <c r="A498" s="48"/>
      <c r="B498" s="48" t="s">
        <v>721</v>
      </c>
      <c r="C498" s="298">
        <v>42522</v>
      </c>
      <c r="D498" s="95">
        <v>12242.5</v>
      </c>
      <c r="E498" s="82">
        <v>42597</v>
      </c>
      <c r="F498" s="82">
        <v>42648</v>
      </c>
      <c r="G498" s="48" t="s">
        <v>1509</v>
      </c>
      <c r="H498" s="570"/>
      <c r="I498" s="570"/>
      <c r="J498" s="230"/>
      <c r="L498" s="556"/>
    </row>
    <row r="499" spans="1:12" s="99" customFormat="1" x14ac:dyDescent="0.25">
      <c r="A499" s="43"/>
      <c r="B499" s="43" t="s">
        <v>1200</v>
      </c>
      <c r="C499" s="290">
        <v>42522</v>
      </c>
      <c r="D499" s="49">
        <v>7610</v>
      </c>
      <c r="E499" s="44">
        <v>42566</v>
      </c>
      <c r="F499" s="82">
        <v>42582</v>
      </c>
      <c r="G499" s="48" t="s">
        <v>1509</v>
      </c>
      <c r="H499" s="93"/>
      <c r="I499" s="93"/>
      <c r="J499" s="231"/>
      <c r="L499" s="556"/>
    </row>
    <row r="500" spans="1:12" s="99" customFormat="1" x14ac:dyDescent="0.25">
      <c r="A500" s="48"/>
      <c r="B500" s="48" t="s">
        <v>721</v>
      </c>
      <c r="C500" s="298">
        <v>42522</v>
      </c>
      <c r="D500" s="95">
        <v>10575</v>
      </c>
      <c r="E500" s="82">
        <v>42597</v>
      </c>
      <c r="F500" s="82">
        <v>42648</v>
      </c>
      <c r="G500" s="48" t="s">
        <v>1509</v>
      </c>
      <c r="H500" s="570"/>
      <c r="I500" s="570"/>
      <c r="J500" s="230"/>
    </row>
    <row r="501" spans="1:12" s="99" customFormat="1" ht="15.75" thickBot="1" x14ac:dyDescent="0.3">
      <c r="A501" s="492"/>
      <c r="B501" s="492" t="s">
        <v>721</v>
      </c>
      <c r="C501" s="493">
        <v>42522</v>
      </c>
      <c r="D501" s="494">
        <v>3740</v>
      </c>
      <c r="E501" s="495">
        <v>42597</v>
      </c>
      <c r="F501" s="495">
        <v>42648</v>
      </c>
      <c r="G501" s="492" t="s">
        <v>1509</v>
      </c>
      <c r="H501" s="496"/>
      <c r="I501" s="496"/>
      <c r="J501" s="497"/>
    </row>
    <row r="502" spans="1:12" s="99" customFormat="1" ht="15.75" thickTop="1" x14ac:dyDescent="0.25">
      <c r="A502" s="274"/>
      <c r="B502" s="274" t="s">
        <v>3406</v>
      </c>
      <c r="C502" s="417">
        <v>42552</v>
      </c>
      <c r="D502" s="418">
        <v>7285</v>
      </c>
      <c r="E502" s="419">
        <v>42597</v>
      </c>
      <c r="F502" s="525">
        <v>42600</v>
      </c>
      <c r="G502" s="274" t="s">
        <v>1509</v>
      </c>
      <c r="H502" s="420"/>
      <c r="I502" s="420"/>
      <c r="J502" s="421"/>
    </row>
    <row r="503" spans="1:12" s="99" customFormat="1" x14ac:dyDescent="0.25">
      <c r="A503" s="43"/>
      <c r="B503" s="43" t="s">
        <v>1888</v>
      </c>
      <c r="C503" s="290">
        <v>42552</v>
      </c>
      <c r="D503" s="49">
        <v>7285</v>
      </c>
      <c r="E503" s="44">
        <v>42628</v>
      </c>
      <c r="F503" s="44">
        <v>42684</v>
      </c>
      <c r="G503" s="43" t="s">
        <v>1509</v>
      </c>
      <c r="H503" s="93"/>
      <c r="I503" s="93"/>
      <c r="J503" s="228"/>
    </row>
    <row r="504" spans="1:12" s="99" customFormat="1" x14ac:dyDescent="0.25">
      <c r="A504" s="43"/>
      <c r="B504" s="43" t="s">
        <v>2760</v>
      </c>
      <c r="C504" s="290">
        <v>42552</v>
      </c>
      <c r="D504" s="49">
        <v>6555</v>
      </c>
      <c r="E504" s="44">
        <v>42628</v>
      </c>
      <c r="F504" s="44">
        <v>42684</v>
      </c>
      <c r="G504" s="43"/>
      <c r="H504" s="93"/>
      <c r="I504" s="93"/>
      <c r="J504" s="340"/>
    </row>
    <row r="505" spans="1:12" s="99" customFormat="1" x14ac:dyDescent="0.25">
      <c r="A505" s="43"/>
      <c r="B505" s="43" t="s">
        <v>2761</v>
      </c>
      <c r="C505" s="290">
        <v>42552</v>
      </c>
      <c r="D505" s="49">
        <v>3995</v>
      </c>
      <c r="E505" s="44">
        <v>42628</v>
      </c>
      <c r="F505" s="44">
        <v>42684</v>
      </c>
      <c r="G505" s="43"/>
      <c r="H505" s="93"/>
      <c r="I505" s="93"/>
      <c r="J505" s="228"/>
    </row>
    <row r="506" spans="1:12" s="99" customFormat="1" x14ac:dyDescent="0.25">
      <c r="A506" s="43"/>
      <c r="B506" s="43" t="s">
        <v>1889</v>
      </c>
      <c r="C506" s="290">
        <v>42552</v>
      </c>
      <c r="D506" s="49">
        <v>3000</v>
      </c>
      <c r="E506" s="44">
        <v>42582</v>
      </c>
      <c r="F506" s="44">
        <v>42582</v>
      </c>
      <c r="G506" s="43" t="s">
        <v>1509</v>
      </c>
      <c r="H506" s="93"/>
      <c r="I506" s="93"/>
      <c r="J506" s="228"/>
    </row>
    <row r="507" spans="1:12" s="99" customFormat="1" x14ac:dyDescent="0.25">
      <c r="A507" s="43"/>
      <c r="B507" s="43" t="s">
        <v>721</v>
      </c>
      <c r="C507" s="290">
        <v>42552</v>
      </c>
      <c r="D507" s="49">
        <v>2039</v>
      </c>
      <c r="E507" s="44">
        <v>42628</v>
      </c>
      <c r="F507" s="44">
        <v>42684</v>
      </c>
      <c r="G507" s="43"/>
      <c r="H507" s="93"/>
      <c r="I507" s="93"/>
      <c r="J507" s="228"/>
    </row>
    <row r="508" spans="1:12" s="506" customFormat="1" x14ac:dyDescent="0.25">
      <c r="A508" s="48"/>
      <c r="B508" s="335" t="s">
        <v>3406</v>
      </c>
      <c r="C508" s="298">
        <v>42552</v>
      </c>
      <c r="D508" s="95">
        <v>7285</v>
      </c>
      <c r="E508" s="82">
        <v>42597</v>
      </c>
      <c r="F508" s="525">
        <v>42600</v>
      </c>
      <c r="G508" s="274" t="s">
        <v>1509</v>
      </c>
      <c r="H508" s="96"/>
      <c r="I508" s="96"/>
      <c r="J508" s="230"/>
    </row>
    <row r="509" spans="1:12" s="99" customFormat="1" x14ac:dyDescent="0.25">
      <c r="A509" s="274"/>
      <c r="B509" s="274" t="s">
        <v>3406</v>
      </c>
      <c r="C509" s="290">
        <v>42552</v>
      </c>
      <c r="D509" s="418">
        <v>4241</v>
      </c>
      <c r="E509" s="419">
        <v>42597</v>
      </c>
      <c r="F509" s="525">
        <v>42600</v>
      </c>
      <c r="G509" s="274" t="s">
        <v>1509</v>
      </c>
      <c r="H509" s="420"/>
      <c r="I509" s="420"/>
      <c r="J509" s="421"/>
    </row>
    <row r="510" spans="1:12" s="99" customFormat="1" x14ac:dyDescent="0.25">
      <c r="A510" s="274"/>
      <c r="B510" s="274" t="s">
        <v>1187</v>
      </c>
      <c r="C510" s="290">
        <v>42552</v>
      </c>
      <c r="D510" s="418">
        <v>6500</v>
      </c>
      <c r="E510" s="419">
        <v>42582</v>
      </c>
      <c r="F510" s="55">
        <v>42582</v>
      </c>
      <c r="G510" s="43" t="s">
        <v>1509</v>
      </c>
      <c r="H510" s="420"/>
      <c r="I510" s="420"/>
      <c r="J510" s="490"/>
    </row>
    <row r="511" spans="1:12" s="99" customFormat="1" x14ac:dyDescent="0.25">
      <c r="A511" s="43"/>
      <c r="B511" s="274" t="s">
        <v>3406</v>
      </c>
      <c r="C511" s="290">
        <v>42552</v>
      </c>
      <c r="D511" s="49">
        <v>4241</v>
      </c>
      <c r="E511" s="44">
        <v>42597</v>
      </c>
      <c r="F511" s="525">
        <v>42600</v>
      </c>
      <c r="G511" s="274" t="s">
        <v>1509</v>
      </c>
      <c r="H511" s="93"/>
      <c r="I511" s="93"/>
      <c r="J511" s="228"/>
    </row>
    <row r="512" spans="1:12" s="99" customFormat="1" x14ac:dyDescent="0.25">
      <c r="A512" s="43"/>
      <c r="B512" s="43" t="s">
        <v>721</v>
      </c>
      <c r="C512" s="290">
        <v>42552</v>
      </c>
      <c r="D512" s="49">
        <v>2490</v>
      </c>
      <c r="E512" s="44">
        <v>42628</v>
      </c>
      <c r="F512" s="44">
        <v>42684</v>
      </c>
      <c r="G512" s="43" t="s">
        <v>1509</v>
      </c>
      <c r="H512" s="93"/>
      <c r="I512" s="93"/>
      <c r="J512" s="228"/>
      <c r="L512" s="556"/>
    </row>
    <row r="513" spans="1:12" s="99" customFormat="1" x14ac:dyDescent="0.25">
      <c r="A513" s="43"/>
      <c r="B513" s="43" t="s">
        <v>721</v>
      </c>
      <c r="C513" s="290">
        <v>42552</v>
      </c>
      <c r="D513" s="49">
        <v>5175</v>
      </c>
      <c r="E513" s="44">
        <v>42628</v>
      </c>
      <c r="F513" s="44">
        <v>42684</v>
      </c>
      <c r="G513" s="43" t="s">
        <v>1509</v>
      </c>
      <c r="H513" s="93"/>
      <c r="I513" s="93"/>
      <c r="J513" s="228"/>
    </row>
    <row r="514" spans="1:12" s="99" customFormat="1" ht="15.75" thickBot="1" x14ac:dyDescent="0.3">
      <c r="A514" s="492"/>
      <c r="B514" s="492" t="s">
        <v>721</v>
      </c>
      <c r="C514" s="493">
        <v>42552</v>
      </c>
      <c r="D514" s="494">
        <v>9460</v>
      </c>
      <c r="E514" s="495">
        <v>42628</v>
      </c>
      <c r="F514" s="495">
        <v>42684</v>
      </c>
      <c r="G514" s="492" t="s">
        <v>1509</v>
      </c>
      <c r="H514" s="496"/>
      <c r="I514" s="496"/>
      <c r="J514" s="497"/>
    </row>
    <row r="515" spans="1:12" s="99" customFormat="1" ht="15.75" thickTop="1" x14ac:dyDescent="0.25">
      <c r="A515" s="274"/>
      <c r="B515" s="274" t="s">
        <v>3406</v>
      </c>
      <c r="C515" s="417">
        <v>42583</v>
      </c>
      <c r="D515" s="418">
        <v>3931</v>
      </c>
      <c r="E515" s="419">
        <v>42628</v>
      </c>
      <c r="F515" s="525">
        <v>42630</v>
      </c>
      <c r="G515" s="274" t="s">
        <v>1509</v>
      </c>
      <c r="H515" s="420"/>
      <c r="I515" s="420"/>
      <c r="J515" s="421"/>
    </row>
    <row r="516" spans="1:12" s="99" customFormat="1" x14ac:dyDescent="0.25">
      <c r="A516" s="43"/>
      <c r="B516" s="43" t="s">
        <v>1888</v>
      </c>
      <c r="C516" s="290">
        <v>42583</v>
      </c>
      <c r="D516" s="49">
        <v>8695</v>
      </c>
      <c r="E516" s="44">
        <v>42658</v>
      </c>
      <c r="F516" s="44">
        <v>42712</v>
      </c>
      <c r="G516" s="43"/>
      <c r="H516" s="93"/>
      <c r="I516" s="93"/>
      <c r="J516" s="228"/>
    </row>
    <row r="517" spans="1:12" s="99" customFormat="1" x14ac:dyDescent="0.25">
      <c r="A517" s="43"/>
      <c r="B517" s="43" t="s">
        <v>2760</v>
      </c>
      <c r="C517" s="290">
        <v>42583</v>
      </c>
      <c r="D517" s="49">
        <v>11115</v>
      </c>
      <c r="E517" s="44">
        <v>42658</v>
      </c>
      <c r="F517" s="44">
        <v>42712</v>
      </c>
      <c r="G517" s="43"/>
      <c r="H517" s="93"/>
      <c r="I517" s="93"/>
      <c r="J517" s="340"/>
    </row>
    <row r="518" spans="1:12" s="99" customFormat="1" x14ac:dyDescent="0.25">
      <c r="A518" s="43"/>
      <c r="B518" s="43" t="s">
        <v>2761</v>
      </c>
      <c r="C518" s="290">
        <v>42583</v>
      </c>
      <c r="D518" s="49">
        <v>6815</v>
      </c>
      <c r="E518" s="44">
        <v>42658</v>
      </c>
      <c r="F518" s="44">
        <v>42712</v>
      </c>
      <c r="G518" s="43"/>
      <c r="H518" s="93"/>
      <c r="I518" s="93"/>
      <c r="J518" s="228"/>
    </row>
    <row r="519" spans="1:12" s="99" customFormat="1" x14ac:dyDescent="0.25">
      <c r="A519" s="43"/>
      <c r="B519" s="43" t="s">
        <v>1889</v>
      </c>
      <c r="C519" s="290">
        <v>42583</v>
      </c>
      <c r="D519" s="49">
        <v>3000</v>
      </c>
      <c r="E519" s="44">
        <v>42613</v>
      </c>
      <c r="F519" s="44">
        <v>42619</v>
      </c>
      <c r="G519" s="43" t="s">
        <v>1509</v>
      </c>
      <c r="H519" s="93"/>
      <c r="I519" s="93"/>
      <c r="J519" s="228"/>
    </row>
    <row r="520" spans="1:12" s="99" customFormat="1" x14ac:dyDescent="0.25">
      <c r="A520" s="43"/>
      <c r="B520" s="43" t="s">
        <v>721</v>
      </c>
      <c r="C520" s="290">
        <v>42583</v>
      </c>
      <c r="D520" s="49">
        <v>10398.9</v>
      </c>
      <c r="E520" s="44">
        <v>42658</v>
      </c>
      <c r="F520" s="44">
        <v>42712</v>
      </c>
      <c r="G520" s="43"/>
      <c r="H520" s="93"/>
      <c r="I520" s="93"/>
      <c r="J520" s="228"/>
    </row>
    <row r="521" spans="1:12" s="506" customFormat="1" x14ac:dyDescent="0.25">
      <c r="A521" s="48"/>
      <c r="B521" s="335" t="s">
        <v>3406</v>
      </c>
      <c r="C521" s="298">
        <v>42583</v>
      </c>
      <c r="D521" s="95">
        <v>3931</v>
      </c>
      <c r="E521" s="82">
        <v>42628</v>
      </c>
      <c r="F521" s="525">
        <v>42630</v>
      </c>
      <c r="G521" s="48" t="s">
        <v>1509</v>
      </c>
      <c r="H521" s="96"/>
      <c r="I521" s="96"/>
      <c r="J521" s="230"/>
    </row>
    <row r="522" spans="1:12" s="99" customFormat="1" x14ac:dyDescent="0.25">
      <c r="A522" s="274"/>
      <c r="B522" s="274" t="s">
        <v>3406</v>
      </c>
      <c r="C522" s="290">
        <v>42583</v>
      </c>
      <c r="D522" s="418">
        <v>324</v>
      </c>
      <c r="E522" s="419">
        <v>42628</v>
      </c>
      <c r="F522" s="525">
        <v>42600</v>
      </c>
      <c r="G522" s="274" t="s">
        <v>1509</v>
      </c>
      <c r="H522" s="420"/>
      <c r="I522" s="420"/>
      <c r="J522" s="578"/>
    </row>
    <row r="523" spans="1:12" s="99" customFormat="1" x14ac:dyDescent="0.25">
      <c r="A523" s="274"/>
      <c r="B523" s="274" t="s">
        <v>1187</v>
      </c>
      <c r="C523" s="290">
        <v>42583</v>
      </c>
      <c r="D523" s="418">
        <v>6500</v>
      </c>
      <c r="E523" s="419">
        <v>42613</v>
      </c>
      <c r="F523" s="44">
        <v>42619</v>
      </c>
      <c r="G523" s="43" t="s">
        <v>1509</v>
      </c>
      <c r="H523" s="420"/>
      <c r="I523" s="420"/>
      <c r="J523" s="490"/>
    </row>
    <row r="524" spans="1:12" s="99" customFormat="1" x14ac:dyDescent="0.25">
      <c r="A524" s="43"/>
      <c r="B524" s="274" t="s">
        <v>3406</v>
      </c>
      <c r="C524" s="290">
        <v>42583</v>
      </c>
      <c r="D524" s="49">
        <v>324</v>
      </c>
      <c r="E524" s="44">
        <v>42628</v>
      </c>
      <c r="F524" s="525">
        <v>42600</v>
      </c>
      <c r="G524" s="274" t="s">
        <v>1509</v>
      </c>
      <c r="H524" s="93"/>
      <c r="I524" s="93"/>
      <c r="J524" s="578"/>
    </row>
    <row r="525" spans="1:12" s="99" customFormat="1" x14ac:dyDescent="0.25">
      <c r="A525" s="43"/>
      <c r="B525" s="43" t="s">
        <v>721</v>
      </c>
      <c r="C525" s="290">
        <v>42583</v>
      </c>
      <c r="D525" s="49">
        <v>10582.5</v>
      </c>
      <c r="E525" s="44">
        <v>42658</v>
      </c>
      <c r="F525" s="44">
        <v>42712</v>
      </c>
      <c r="G525" s="43"/>
      <c r="H525" s="93"/>
      <c r="I525" s="93"/>
      <c r="J525" s="228"/>
      <c r="L525" s="556"/>
    </row>
    <row r="526" spans="1:12" s="99" customFormat="1" x14ac:dyDescent="0.25">
      <c r="A526" s="43"/>
      <c r="B526" s="43" t="s">
        <v>721</v>
      </c>
      <c r="C526" s="290">
        <v>42583</v>
      </c>
      <c r="D526" s="49">
        <v>8325</v>
      </c>
      <c r="E526" s="44">
        <v>42658</v>
      </c>
      <c r="F526" s="44">
        <v>42712</v>
      </c>
      <c r="G526" s="43"/>
      <c r="H526" s="93"/>
      <c r="I526" s="93"/>
      <c r="J526" s="231"/>
    </row>
    <row r="527" spans="1:12" s="99" customFormat="1" ht="15.75" thickBot="1" x14ac:dyDescent="0.3">
      <c r="A527" s="492"/>
      <c r="B527" s="492" t="s">
        <v>721</v>
      </c>
      <c r="C527" s="493">
        <v>42583</v>
      </c>
      <c r="D527" s="494">
        <v>6380</v>
      </c>
      <c r="E527" s="495">
        <v>42658</v>
      </c>
      <c r="F527" s="495">
        <v>42712</v>
      </c>
      <c r="G527" s="492"/>
      <c r="H527" s="496"/>
      <c r="I527" s="496"/>
      <c r="J527" s="497"/>
    </row>
    <row r="528" spans="1:12" s="99" customFormat="1" ht="15.75" thickTop="1" x14ac:dyDescent="0.25">
      <c r="A528" s="274"/>
      <c r="B528" s="274" t="s">
        <v>3406</v>
      </c>
      <c r="C528" s="417">
        <v>42614</v>
      </c>
      <c r="D528" s="418">
        <v>324</v>
      </c>
      <c r="E528" s="419">
        <v>42658</v>
      </c>
      <c r="F528" s="525">
        <v>42684</v>
      </c>
      <c r="G528" s="274" t="s">
        <v>1509</v>
      </c>
      <c r="H528" s="420"/>
      <c r="I528" s="420"/>
      <c r="J528" s="578"/>
    </row>
    <row r="529" spans="1:12" s="99" customFormat="1" x14ac:dyDescent="0.25">
      <c r="A529" s="43"/>
      <c r="B529" s="43" t="s">
        <v>1888</v>
      </c>
      <c r="C529" s="290">
        <v>42614</v>
      </c>
      <c r="D529" s="49">
        <v>7755</v>
      </c>
      <c r="E529" s="44">
        <v>42689</v>
      </c>
      <c r="F529" s="44">
        <v>42712</v>
      </c>
      <c r="G529" s="43"/>
      <c r="H529" s="93"/>
      <c r="I529" s="93"/>
      <c r="J529" s="228"/>
    </row>
    <row r="530" spans="1:12" s="99" customFormat="1" x14ac:dyDescent="0.25">
      <c r="A530" s="43"/>
      <c r="B530" s="43" t="s">
        <v>2760</v>
      </c>
      <c r="C530" s="290">
        <v>42614</v>
      </c>
      <c r="D530" s="49">
        <v>9975</v>
      </c>
      <c r="E530" s="44">
        <v>42689</v>
      </c>
      <c r="F530" s="44">
        <v>42712</v>
      </c>
      <c r="G530" s="43"/>
      <c r="H530" s="93"/>
      <c r="I530" s="93"/>
      <c r="J530" s="340"/>
    </row>
    <row r="531" spans="1:12" s="99" customFormat="1" x14ac:dyDescent="0.25">
      <c r="A531" s="43"/>
      <c r="B531" s="43" t="s">
        <v>2761</v>
      </c>
      <c r="C531" s="290">
        <v>42614</v>
      </c>
      <c r="D531" s="49">
        <v>7285</v>
      </c>
      <c r="E531" s="44">
        <v>42689</v>
      </c>
      <c r="F531" s="44">
        <v>42712</v>
      </c>
      <c r="G531" s="43"/>
      <c r="H531" s="93"/>
      <c r="I531" s="93"/>
      <c r="J531" s="231"/>
    </row>
    <row r="532" spans="1:12" s="99" customFormat="1" x14ac:dyDescent="0.25">
      <c r="A532" s="43"/>
      <c r="B532" s="43" t="s">
        <v>1889</v>
      </c>
      <c r="C532" s="290">
        <v>42614</v>
      </c>
      <c r="D532" s="49">
        <v>3000</v>
      </c>
      <c r="E532" s="44">
        <v>42643</v>
      </c>
      <c r="F532" s="44">
        <v>42644</v>
      </c>
      <c r="G532" s="43" t="s">
        <v>1509</v>
      </c>
      <c r="H532" s="93"/>
      <c r="I532" s="93"/>
      <c r="J532" s="228"/>
    </row>
    <row r="533" spans="1:12" s="99" customFormat="1" x14ac:dyDescent="0.25">
      <c r="A533" s="43"/>
      <c r="B533" s="43" t="s">
        <v>721</v>
      </c>
      <c r="C533" s="290">
        <v>42614</v>
      </c>
      <c r="D533" s="49">
        <v>3874.1</v>
      </c>
      <c r="E533" s="44">
        <v>42689</v>
      </c>
      <c r="F533" s="44">
        <v>42712</v>
      </c>
      <c r="G533" s="43"/>
      <c r="H533" s="93"/>
      <c r="I533" s="93"/>
      <c r="J533" s="228"/>
    </row>
    <row r="534" spans="1:12" s="506" customFormat="1" x14ac:dyDescent="0.25">
      <c r="A534" s="48"/>
      <c r="B534" s="335" t="s">
        <v>3406</v>
      </c>
      <c r="C534" s="298">
        <v>42614</v>
      </c>
      <c r="D534" s="95">
        <v>324</v>
      </c>
      <c r="E534" s="82">
        <v>42658</v>
      </c>
      <c r="F534" s="525">
        <v>42683</v>
      </c>
      <c r="G534" s="48" t="s">
        <v>1509</v>
      </c>
      <c r="H534" s="96"/>
      <c r="I534" s="96"/>
      <c r="J534" s="231"/>
    </row>
    <row r="535" spans="1:12" s="99" customFormat="1" x14ac:dyDescent="0.25">
      <c r="A535" s="274"/>
      <c r="B535" s="274" t="s">
        <v>1187</v>
      </c>
      <c r="C535" s="290">
        <v>42614</v>
      </c>
      <c r="D535" s="418">
        <v>6500</v>
      </c>
      <c r="E535" s="419">
        <v>42643</v>
      </c>
      <c r="F535" s="44">
        <v>42648</v>
      </c>
      <c r="G535" s="43" t="s">
        <v>1509</v>
      </c>
      <c r="H535" s="420"/>
      <c r="I535" s="420"/>
      <c r="J535" s="490"/>
    </row>
    <row r="536" spans="1:12" s="99" customFormat="1" x14ac:dyDescent="0.25">
      <c r="A536" s="43"/>
      <c r="B536" s="43" t="s">
        <v>721</v>
      </c>
      <c r="C536" s="290">
        <v>42614</v>
      </c>
      <c r="D536" s="49">
        <v>3942.5</v>
      </c>
      <c r="E536" s="44">
        <v>42689</v>
      </c>
      <c r="F536" s="44">
        <v>42712</v>
      </c>
      <c r="G536" s="43" t="s">
        <v>1509</v>
      </c>
      <c r="H536" s="93"/>
      <c r="I536" s="93"/>
      <c r="J536" s="228"/>
      <c r="L536" s="556"/>
    </row>
    <row r="537" spans="1:12" s="99" customFormat="1" ht="15.75" thickBot="1" x14ac:dyDescent="0.3">
      <c r="A537" s="492"/>
      <c r="B537" s="492" t="s">
        <v>721</v>
      </c>
      <c r="C537" s="493">
        <v>42614</v>
      </c>
      <c r="D537" s="494">
        <v>3740</v>
      </c>
      <c r="E537" s="495">
        <v>42689</v>
      </c>
      <c r="F537" s="495">
        <v>42712</v>
      </c>
      <c r="G537" s="492" t="s">
        <v>1509</v>
      </c>
      <c r="H537" s="496"/>
      <c r="I537" s="496"/>
      <c r="J537" s="497"/>
    </row>
    <row r="538" spans="1:12" s="99" customFormat="1" ht="15.75" thickTop="1" x14ac:dyDescent="0.25">
      <c r="A538" s="43"/>
      <c r="B538" s="43" t="s">
        <v>1888</v>
      </c>
      <c r="C538" s="290">
        <v>42644</v>
      </c>
      <c r="D538" s="49">
        <v>9165</v>
      </c>
      <c r="E538" s="44">
        <v>42719</v>
      </c>
      <c r="F538" s="44">
        <v>42712</v>
      </c>
      <c r="G538" s="43" t="s">
        <v>1509</v>
      </c>
      <c r="H538" s="93"/>
      <c r="I538" s="93"/>
      <c r="J538" s="228"/>
    </row>
    <row r="539" spans="1:12" s="99" customFormat="1" x14ac:dyDescent="0.25">
      <c r="A539" s="43"/>
      <c r="B539" s="43" t="s">
        <v>2760</v>
      </c>
      <c r="C539" s="290">
        <v>42644</v>
      </c>
      <c r="D539" s="49">
        <v>7695.01</v>
      </c>
      <c r="E539" s="44">
        <v>42719</v>
      </c>
      <c r="F539" s="44">
        <v>42712</v>
      </c>
      <c r="G539" s="43" t="s">
        <v>1509</v>
      </c>
      <c r="H539" s="93"/>
      <c r="I539" s="93"/>
      <c r="J539" s="231"/>
    </row>
    <row r="540" spans="1:12" s="99" customFormat="1" x14ac:dyDescent="0.25">
      <c r="A540" s="43"/>
      <c r="B540" s="43" t="s">
        <v>1889</v>
      </c>
      <c r="C540" s="290">
        <v>42645</v>
      </c>
      <c r="D540" s="49">
        <v>3000</v>
      </c>
      <c r="E540" s="44">
        <v>42674</v>
      </c>
      <c r="F540" s="525">
        <v>42682</v>
      </c>
      <c r="G540" s="43" t="s">
        <v>1509</v>
      </c>
      <c r="H540" s="93"/>
      <c r="I540" s="93"/>
      <c r="J540" s="228"/>
    </row>
    <row r="541" spans="1:12" s="99" customFormat="1" x14ac:dyDescent="0.25">
      <c r="A541" s="43"/>
      <c r="B541" s="43" t="s">
        <v>721</v>
      </c>
      <c r="C541" s="290">
        <v>42646</v>
      </c>
      <c r="D541" s="49">
        <v>8359.9</v>
      </c>
      <c r="E541" s="44">
        <v>42719</v>
      </c>
      <c r="F541" s="44">
        <v>42712</v>
      </c>
      <c r="G541" s="43" t="s">
        <v>1509</v>
      </c>
      <c r="H541" s="93"/>
      <c r="I541" s="93"/>
      <c r="J541" s="231"/>
    </row>
    <row r="542" spans="1:12" s="99" customFormat="1" x14ac:dyDescent="0.25">
      <c r="A542" s="274"/>
      <c r="B542" s="274" t="s">
        <v>1187</v>
      </c>
      <c r="C542" s="290">
        <v>42647</v>
      </c>
      <c r="D542" s="418">
        <v>3338.71</v>
      </c>
      <c r="E542" s="419">
        <v>42674</v>
      </c>
      <c r="F542" s="44">
        <v>42684</v>
      </c>
      <c r="G542" s="43" t="s">
        <v>1509</v>
      </c>
      <c r="H542" s="420"/>
      <c r="I542" s="420"/>
      <c r="J542" s="622"/>
    </row>
    <row r="543" spans="1:12" s="99" customFormat="1" x14ac:dyDescent="0.25">
      <c r="A543" s="43"/>
      <c r="B543" s="43" t="s">
        <v>721</v>
      </c>
      <c r="C543" s="290">
        <v>42648</v>
      </c>
      <c r="D543" s="49">
        <v>5602.5</v>
      </c>
      <c r="E543" s="44">
        <v>42719</v>
      </c>
      <c r="F543" s="44">
        <v>42712</v>
      </c>
      <c r="G543" s="43" t="s">
        <v>1509</v>
      </c>
      <c r="H543" s="93"/>
      <c r="I543" s="93"/>
      <c r="J543" s="231"/>
      <c r="L543" s="556"/>
    </row>
    <row r="544" spans="1:12" s="99" customFormat="1" ht="15.75" thickBot="1" x14ac:dyDescent="0.3">
      <c r="A544" s="492"/>
      <c r="B544" s="492" t="s">
        <v>721</v>
      </c>
      <c r="C544" s="493">
        <v>42644</v>
      </c>
      <c r="D544" s="494">
        <v>8580</v>
      </c>
      <c r="E544" s="495">
        <v>42719</v>
      </c>
      <c r="F544" s="495">
        <v>42712</v>
      </c>
      <c r="G544" s="492" t="s">
        <v>1509</v>
      </c>
      <c r="H544" s="496"/>
      <c r="I544" s="496"/>
      <c r="J544" s="497"/>
    </row>
    <row r="545" spans="1:10" s="99" customFormat="1" ht="15.75" thickTop="1" x14ac:dyDescent="0.25">
      <c r="A545" s="43"/>
      <c r="B545" s="43" t="s">
        <v>1888</v>
      </c>
      <c r="C545" s="290">
        <v>42675</v>
      </c>
      <c r="D545" s="49">
        <v>3055</v>
      </c>
      <c r="E545" s="44">
        <v>42750</v>
      </c>
      <c r="F545" s="44">
        <v>42751</v>
      </c>
      <c r="G545" s="43" t="s">
        <v>1509</v>
      </c>
      <c r="H545" s="93"/>
      <c r="I545" s="93"/>
      <c r="J545" s="228"/>
    </row>
    <row r="546" spans="1:10" s="99" customFormat="1" x14ac:dyDescent="0.25">
      <c r="A546" s="43"/>
      <c r="B546" s="43" t="s">
        <v>1889</v>
      </c>
      <c r="C546" s="290">
        <v>42675</v>
      </c>
      <c r="D546" s="49">
        <v>3000</v>
      </c>
      <c r="E546" s="44">
        <v>42704</v>
      </c>
      <c r="F546" s="525">
        <v>42706</v>
      </c>
      <c r="G546" s="43" t="s">
        <v>1509</v>
      </c>
      <c r="H546" s="93"/>
      <c r="I546" s="93"/>
      <c r="J546" s="228"/>
    </row>
    <row r="547" spans="1:10" s="99" customFormat="1" ht="15.75" thickBot="1" x14ac:dyDescent="0.3">
      <c r="A547" s="492"/>
      <c r="B547" s="492" t="s">
        <v>721</v>
      </c>
      <c r="C547" s="493">
        <v>42675</v>
      </c>
      <c r="D547" s="494">
        <v>4840</v>
      </c>
      <c r="E547" s="495">
        <v>42750</v>
      </c>
      <c r="F547" s="495">
        <v>42751</v>
      </c>
      <c r="G547" s="492" t="s">
        <v>1509</v>
      </c>
      <c r="H547" s="496"/>
      <c r="I547" s="496"/>
      <c r="J547" s="651"/>
    </row>
    <row r="548" spans="1:10" s="99" customFormat="1" ht="15.75" thickTop="1" x14ac:dyDescent="0.25">
      <c r="A548" s="43"/>
      <c r="B548" s="43" t="s">
        <v>1888</v>
      </c>
      <c r="C548" s="290">
        <v>42705</v>
      </c>
      <c r="D548" s="49">
        <v>7285</v>
      </c>
      <c r="E548" s="44">
        <v>42781</v>
      </c>
      <c r="F548" s="44">
        <v>42783</v>
      </c>
      <c r="G548" s="43" t="s">
        <v>1509</v>
      </c>
      <c r="H548" s="93"/>
      <c r="I548" s="93"/>
      <c r="J548" s="228"/>
    </row>
    <row r="549" spans="1:10" s="99" customFormat="1" x14ac:dyDescent="0.25">
      <c r="A549" s="43"/>
      <c r="B549" s="43" t="s">
        <v>1889</v>
      </c>
      <c r="C549" s="290">
        <v>42705</v>
      </c>
      <c r="D549" s="49">
        <v>3000</v>
      </c>
      <c r="E549" s="44">
        <v>42735</v>
      </c>
      <c r="F549" s="525"/>
      <c r="G549" s="43" t="s">
        <v>1509</v>
      </c>
      <c r="H549" s="93"/>
      <c r="I549" s="93"/>
      <c r="J549" s="228"/>
    </row>
    <row r="550" spans="1:10" s="99" customFormat="1" ht="15.75" thickBot="1" x14ac:dyDescent="0.3">
      <c r="A550" s="492"/>
      <c r="B550" s="492" t="s">
        <v>721</v>
      </c>
      <c r="C550" s="493">
        <v>42705</v>
      </c>
      <c r="D550" s="494">
        <v>9900</v>
      </c>
      <c r="E550" s="495">
        <v>42781</v>
      </c>
      <c r="F550" s="495">
        <v>42783</v>
      </c>
      <c r="G550" s="492" t="s">
        <v>1509</v>
      </c>
      <c r="H550" s="496"/>
      <c r="I550" s="496"/>
      <c r="J550" s="651"/>
    </row>
    <row r="551" spans="1:10" s="99" customFormat="1" ht="15.75" thickTop="1" x14ac:dyDescent="0.25">
      <c r="A551" s="43"/>
      <c r="B551" s="43" t="s">
        <v>1888</v>
      </c>
      <c r="C551" s="290">
        <v>42736</v>
      </c>
      <c r="D551" s="49">
        <v>9635</v>
      </c>
      <c r="E551" s="44">
        <v>42809</v>
      </c>
      <c r="F551" s="44">
        <v>42816</v>
      </c>
      <c r="G551" s="43" t="s">
        <v>1509</v>
      </c>
      <c r="H551" s="93"/>
      <c r="I551" s="93"/>
      <c r="J551" s="228"/>
    </row>
    <row r="552" spans="1:10" s="99" customFormat="1" ht="15.75" thickBot="1" x14ac:dyDescent="0.3">
      <c r="A552" s="492"/>
      <c r="B552" s="492" t="s">
        <v>721</v>
      </c>
      <c r="C552" s="493">
        <v>42736</v>
      </c>
      <c r="D552" s="494">
        <v>5940</v>
      </c>
      <c r="E552" s="495">
        <v>42809</v>
      </c>
      <c r="F552" s="495">
        <v>42816</v>
      </c>
      <c r="G552" s="492" t="s">
        <v>1509</v>
      </c>
      <c r="H552" s="496"/>
      <c r="I552" s="496"/>
      <c r="J552" s="657"/>
    </row>
    <row r="553" spans="1:10" s="99" customFormat="1" ht="15.75" thickTop="1" x14ac:dyDescent="0.25">
      <c r="A553" s="43"/>
      <c r="B553" s="43" t="s">
        <v>1888</v>
      </c>
      <c r="C553" s="290">
        <v>42767</v>
      </c>
      <c r="D553" s="49">
        <v>4465</v>
      </c>
      <c r="E553" s="44">
        <v>42840</v>
      </c>
      <c r="F553" s="44">
        <v>42843</v>
      </c>
      <c r="G553" s="43" t="s">
        <v>1509</v>
      </c>
      <c r="H553" s="93"/>
      <c r="I553" s="93"/>
      <c r="J553" s="231"/>
    </row>
    <row r="554" spans="1:10" s="99" customFormat="1" x14ac:dyDescent="0.25">
      <c r="A554" s="364"/>
      <c r="B554" s="364" t="s">
        <v>5779</v>
      </c>
      <c r="C554" s="658">
        <v>42794</v>
      </c>
      <c r="D554" s="659">
        <v>1400</v>
      </c>
      <c r="E554" s="660">
        <v>42809</v>
      </c>
      <c r="F554" s="661">
        <v>42829</v>
      </c>
      <c r="G554" s="364" t="s">
        <v>1509</v>
      </c>
      <c r="H554" s="662"/>
      <c r="I554" s="662"/>
      <c r="J554" s="663"/>
    </row>
    <row r="555" spans="1:10" s="99" customFormat="1" ht="15.75" thickBot="1" x14ac:dyDescent="0.3">
      <c r="A555" s="492"/>
      <c r="B555" s="492" t="s">
        <v>721</v>
      </c>
      <c r="C555" s="493">
        <v>42767</v>
      </c>
      <c r="D555" s="494">
        <v>7260</v>
      </c>
      <c r="E555" s="495">
        <v>42840</v>
      </c>
      <c r="F555" s="495">
        <v>42843</v>
      </c>
      <c r="G555" s="492" t="s">
        <v>1509</v>
      </c>
      <c r="H555" s="496"/>
      <c r="I555" s="496"/>
      <c r="J555" s="657"/>
    </row>
    <row r="556" spans="1:10" s="99" customFormat="1" ht="15.75" thickTop="1" x14ac:dyDescent="0.25">
      <c r="A556" s="43"/>
      <c r="B556" s="43" t="s">
        <v>5779</v>
      </c>
      <c r="C556" s="290">
        <v>42795</v>
      </c>
      <c r="D556" s="49">
        <v>9755</v>
      </c>
      <c r="E556" s="44">
        <v>42840</v>
      </c>
      <c r="F556" s="55">
        <v>42872</v>
      </c>
      <c r="G556" s="43" t="s">
        <v>1509</v>
      </c>
      <c r="H556" s="93"/>
      <c r="I556" s="93"/>
      <c r="J556" s="230"/>
    </row>
    <row r="557" spans="1:10" s="99" customFormat="1" x14ac:dyDescent="0.25">
      <c r="A557" s="364"/>
      <c r="B557" s="364" t="s">
        <v>5779</v>
      </c>
      <c r="C557" s="658">
        <v>42795</v>
      </c>
      <c r="D557" s="659">
        <v>9455</v>
      </c>
      <c r="E557" s="660">
        <v>42840</v>
      </c>
      <c r="F557" s="55">
        <v>42843</v>
      </c>
      <c r="G557" s="364" t="s">
        <v>1509</v>
      </c>
      <c r="H557" s="662"/>
      <c r="I557" s="662"/>
      <c r="J557" s="663"/>
    </row>
    <row r="558" spans="1:10" s="99" customFormat="1" ht="15.75" thickBot="1" x14ac:dyDescent="0.3">
      <c r="A558" s="492"/>
      <c r="B558" s="492" t="s">
        <v>721</v>
      </c>
      <c r="C558" s="493">
        <v>42795</v>
      </c>
      <c r="D558" s="494">
        <v>7260</v>
      </c>
      <c r="E558" s="495">
        <v>42870</v>
      </c>
      <c r="F558" s="495">
        <v>42870</v>
      </c>
      <c r="G558" s="492" t="s">
        <v>1509</v>
      </c>
      <c r="H558" s="496"/>
      <c r="I558" s="496"/>
      <c r="J558" s="657"/>
    </row>
    <row r="559" spans="1:10" s="99" customFormat="1" ht="15.75" thickTop="1" x14ac:dyDescent="0.25">
      <c r="A559" s="43"/>
      <c r="B559" s="43" t="s">
        <v>5779</v>
      </c>
      <c r="C559" s="290">
        <v>42855</v>
      </c>
      <c r="D559" s="49">
        <v>5789</v>
      </c>
      <c r="E559" s="44">
        <v>42870</v>
      </c>
      <c r="F559" s="55">
        <v>42870</v>
      </c>
      <c r="G559" s="43" t="s">
        <v>1509</v>
      </c>
      <c r="H559" s="93"/>
      <c r="I559" s="93"/>
      <c r="J559" s="231"/>
    </row>
    <row r="560" spans="1:10" s="99" customFormat="1" x14ac:dyDescent="0.25">
      <c r="A560" s="364"/>
      <c r="B560" s="364" t="s">
        <v>5779</v>
      </c>
      <c r="C560" s="658">
        <v>42855</v>
      </c>
      <c r="D560" s="659">
        <v>2325</v>
      </c>
      <c r="E560" s="660">
        <v>42870</v>
      </c>
      <c r="F560" s="55">
        <v>42870</v>
      </c>
      <c r="G560" s="364" t="s">
        <v>1509</v>
      </c>
      <c r="H560" s="662"/>
      <c r="I560" s="662"/>
      <c r="J560" s="665"/>
    </row>
    <row r="561" spans="1:12" s="99" customFormat="1" x14ac:dyDescent="0.25">
      <c r="A561" s="364"/>
      <c r="B561" s="364" t="s">
        <v>5779</v>
      </c>
      <c r="C561" s="658">
        <v>42855</v>
      </c>
      <c r="D561" s="659">
        <v>155</v>
      </c>
      <c r="E561" s="660">
        <v>42870</v>
      </c>
      <c r="F561" s="55">
        <v>42870</v>
      </c>
      <c r="G561" s="364" t="s">
        <v>1509</v>
      </c>
      <c r="H561" s="662"/>
      <c r="I561" s="662"/>
      <c r="J561" s="663"/>
    </row>
    <row r="562" spans="1:12" s="99" customFormat="1" x14ac:dyDescent="0.25">
      <c r="A562" s="364"/>
      <c r="B562" s="364" t="s">
        <v>5779</v>
      </c>
      <c r="C562" s="658">
        <v>42855</v>
      </c>
      <c r="D562" s="659">
        <v>5789</v>
      </c>
      <c r="E562" s="660">
        <v>42870</v>
      </c>
      <c r="F562" s="429">
        <v>42870</v>
      </c>
      <c r="G562" s="364" t="s">
        <v>1509</v>
      </c>
      <c r="H562" s="662"/>
      <c r="I562" s="662"/>
      <c r="J562" s="663"/>
    </row>
    <row r="563" spans="1:12" s="99" customFormat="1" ht="15.75" thickBot="1" x14ac:dyDescent="0.3">
      <c r="A563" s="492"/>
      <c r="B563" s="492" t="s">
        <v>721</v>
      </c>
      <c r="C563" s="493">
        <v>42855</v>
      </c>
      <c r="D563" s="494">
        <v>5940</v>
      </c>
      <c r="E563" s="495">
        <v>42901</v>
      </c>
      <c r="F563" s="495">
        <v>42908</v>
      </c>
      <c r="G563" s="492" t="s">
        <v>1509</v>
      </c>
      <c r="H563" s="496"/>
      <c r="I563" s="496"/>
      <c r="J563" s="657"/>
    </row>
    <row r="564" spans="1:12" s="99" customFormat="1" ht="15.75" thickTop="1" x14ac:dyDescent="0.25">
      <c r="A564" s="43"/>
      <c r="B564" s="43" t="s">
        <v>5779</v>
      </c>
      <c r="C564" s="290">
        <v>42886</v>
      </c>
      <c r="D564" s="49">
        <v>5890</v>
      </c>
      <c r="E564" s="44">
        <v>42901</v>
      </c>
      <c r="F564" s="55">
        <v>42908</v>
      </c>
      <c r="G564" s="43" t="s">
        <v>1509</v>
      </c>
      <c r="H564" s="93"/>
      <c r="I564" s="93"/>
      <c r="J564" s="231"/>
    </row>
    <row r="565" spans="1:12" s="99" customFormat="1" x14ac:dyDescent="0.25">
      <c r="A565" s="364"/>
      <c r="B565" s="364" t="s">
        <v>5779</v>
      </c>
      <c r="C565" s="658">
        <v>42886</v>
      </c>
      <c r="D565" s="659">
        <v>3255</v>
      </c>
      <c r="E565" s="660">
        <v>42901</v>
      </c>
      <c r="F565" s="55">
        <v>42916</v>
      </c>
      <c r="G565" s="364" t="s">
        <v>1509</v>
      </c>
      <c r="H565" s="662"/>
      <c r="I565" s="662"/>
      <c r="J565" s="665"/>
    </row>
    <row r="566" spans="1:12" s="99" customFormat="1" x14ac:dyDescent="0.25">
      <c r="A566" s="364"/>
      <c r="B566" s="364" t="s">
        <v>5779</v>
      </c>
      <c r="C566" s="658">
        <v>42886</v>
      </c>
      <c r="D566" s="659">
        <v>4955</v>
      </c>
      <c r="E566" s="660">
        <v>42901</v>
      </c>
      <c r="F566" s="55">
        <v>42916</v>
      </c>
      <c r="G566" s="364" t="s">
        <v>1509</v>
      </c>
      <c r="H566" s="662"/>
      <c r="I566" s="662"/>
      <c r="J566" s="663"/>
    </row>
    <row r="567" spans="1:12" s="99" customFormat="1" x14ac:dyDescent="0.25">
      <c r="A567" s="364"/>
      <c r="B567" s="364" t="s">
        <v>5779</v>
      </c>
      <c r="C567" s="658">
        <v>42886</v>
      </c>
      <c r="D567" s="659">
        <v>5890</v>
      </c>
      <c r="E567" s="660">
        <v>42901</v>
      </c>
      <c r="F567" s="429">
        <v>42908</v>
      </c>
      <c r="G567" s="364" t="s">
        <v>1509</v>
      </c>
      <c r="H567" s="662"/>
      <c r="I567" s="662"/>
      <c r="J567" s="663"/>
    </row>
    <row r="568" spans="1:12" s="99" customFormat="1" ht="15.75" thickBot="1" x14ac:dyDescent="0.3">
      <c r="A568" s="492"/>
      <c r="B568" s="492" t="s">
        <v>721</v>
      </c>
      <c r="C568" s="493">
        <v>42886</v>
      </c>
      <c r="D568" s="494">
        <v>9460</v>
      </c>
      <c r="E568" s="495">
        <v>42931</v>
      </c>
      <c r="F568" s="495">
        <v>42942</v>
      </c>
      <c r="G568" s="492" t="s">
        <v>1509</v>
      </c>
      <c r="H568" s="496"/>
      <c r="I568" s="496"/>
      <c r="J568" s="657"/>
    </row>
    <row r="569" spans="1:12" s="99" customFormat="1" ht="15.75" thickTop="1" x14ac:dyDescent="0.25">
      <c r="A569" s="43"/>
      <c r="B569" s="43" t="s">
        <v>5779</v>
      </c>
      <c r="C569" s="290">
        <v>42916</v>
      </c>
      <c r="D569" s="49">
        <v>1395</v>
      </c>
      <c r="E569" s="44">
        <v>42931</v>
      </c>
      <c r="F569" s="55">
        <v>42942</v>
      </c>
      <c r="G569" s="43" t="s">
        <v>1509</v>
      </c>
      <c r="H569" s="93"/>
      <c r="I569" s="93"/>
      <c r="J569" s="705"/>
    </row>
    <row r="570" spans="1:12" s="99" customFormat="1" x14ac:dyDescent="0.25">
      <c r="A570" s="364"/>
      <c r="B570" s="364" t="s">
        <v>5779</v>
      </c>
      <c r="C570" s="290">
        <v>42916</v>
      </c>
      <c r="D570" s="659">
        <v>6355</v>
      </c>
      <c r="E570" s="660">
        <v>42931</v>
      </c>
      <c r="F570" s="44">
        <v>42942</v>
      </c>
      <c r="G570" s="364" t="s">
        <v>1509</v>
      </c>
      <c r="H570" s="662"/>
      <c r="I570" s="662"/>
      <c r="J570" s="231"/>
    </row>
    <row r="571" spans="1:12" s="99" customFormat="1" x14ac:dyDescent="0.25">
      <c r="A571" s="364"/>
      <c r="B571" s="364" t="s">
        <v>5779</v>
      </c>
      <c r="C571" s="290">
        <v>42916</v>
      </c>
      <c r="D571" s="659">
        <v>7055</v>
      </c>
      <c r="E571" s="660">
        <v>42931</v>
      </c>
      <c r="F571" s="55">
        <v>42942</v>
      </c>
      <c r="G571" s="364" t="s">
        <v>1509</v>
      </c>
      <c r="H571" s="662"/>
      <c r="I571" s="662"/>
      <c r="J571" s="228"/>
    </row>
    <row r="572" spans="1:12" s="99" customFormat="1" x14ac:dyDescent="0.25">
      <c r="A572" s="364"/>
      <c r="B572" s="364" t="s">
        <v>5779</v>
      </c>
      <c r="C572" s="290">
        <v>42916</v>
      </c>
      <c r="D572" s="659">
        <v>1395</v>
      </c>
      <c r="E572" s="660">
        <v>42931</v>
      </c>
      <c r="F572" s="44">
        <v>42942</v>
      </c>
      <c r="G572" s="364" t="s">
        <v>1509</v>
      </c>
      <c r="H572" s="662"/>
      <c r="I572" s="662"/>
      <c r="J572" s="340"/>
    </row>
    <row r="573" spans="1:12" s="99" customFormat="1" ht="15.75" thickBot="1" x14ac:dyDescent="0.3">
      <c r="A573" s="492"/>
      <c r="B573" s="492" t="s">
        <v>721</v>
      </c>
      <c r="C573" s="493">
        <v>42916</v>
      </c>
      <c r="D573" s="494">
        <v>3740</v>
      </c>
      <c r="E573" s="495">
        <v>42962</v>
      </c>
      <c r="F573" s="690">
        <v>42968</v>
      </c>
      <c r="G573" s="492" t="s">
        <v>1509</v>
      </c>
      <c r="H573" s="496"/>
      <c r="I573" s="496"/>
      <c r="J573" s="706"/>
    </row>
    <row r="574" spans="1:12" s="99" customFormat="1" ht="15.75" thickTop="1" x14ac:dyDescent="0.25">
      <c r="A574" s="43"/>
      <c r="B574" s="43" t="s">
        <v>5779</v>
      </c>
      <c r="C574" s="290">
        <v>42917</v>
      </c>
      <c r="D574" s="49">
        <v>7905</v>
      </c>
      <c r="E574" s="44">
        <v>42962</v>
      </c>
      <c r="F574" s="55">
        <v>42968</v>
      </c>
      <c r="G574" s="43" t="s">
        <v>1509</v>
      </c>
      <c r="H574" s="93"/>
      <c r="I574" s="93"/>
      <c r="J574" s="578"/>
      <c r="L574" s="99" t="s">
        <v>1301</v>
      </c>
    </row>
    <row r="575" spans="1:12" s="99" customFormat="1" ht="15.75" thickBot="1" x14ac:dyDescent="0.3">
      <c r="A575" s="492"/>
      <c r="B575" s="492" t="s">
        <v>5779</v>
      </c>
      <c r="C575" s="493">
        <v>42917</v>
      </c>
      <c r="D575" s="494">
        <v>8215</v>
      </c>
      <c r="E575" s="495">
        <v>42962</v>
      </c>
      <c r="F575" s="704">
        <v>42968</v>
      </c>
      <c r="G575" s="492" t="s">
        <v>1509</v>
      </c>
      <c r="H575" s="496"/>
      <c r="I575" s="496"/>
      <c r="J575" s="497"/>
    </row>
    <row r="576" spans="1:12" s="99" customFormat="1" ht="15.75" thickTop="1" x14ac:dyDescent="0.25">
      <c r="A576" s="274"/>
      <c r="B576" s="274" t="s">
        <v>721</v>
      </c>
      <c r="C576" s="417">
        <v>42917</v>
      </c>
      <c r="D576" s="418">
        <v>7480</v>
      </c>
      <c r="E576" s="419">
        <v>42993</v>
      </c>
      <c r="F576" s="419">
        <v>42996</v>
      </c>
      <c r="G576" s="274" t="s">
        <v>1509</v>
      </c>
      <c r="H576" s="420"/>
      <c r="I576" s="420"/>
      <c r="J576" s="705"/>
    </row>
    <row r="577" spans="1:10" x14ac:dyDescent="0.25">
      <c r="A577" s="43"/>
      <c r="B577" s="43" t="s">
        <v>5779</v>
      </c>
      <c r="C577" s="290">
        <v>42948</v>
      </c>
      <c r="D577" s="49">
        <v>4340</v>
      </c>
      <c r="E577" s="44">
        <v>42993</v>
      </c>
      <c r="F577" s="44">
        <v>42996</v>
      </c>
      <c r="G577" s="43" t="s">
        <v>1509</v>
      </c>
      <c r="H577" s="93"/>
      <c r="I577" s="93"/>
      <c r="J577" s="340"/>
    </row>
    <row r="578" spans="1:10" ht="15.75" thickBot="1" x14ac:dyDescent="0.3">
      <c r="A578" s="492"/>
      <c r="B578" s="492" t="s">
        <v>5779</v>
      </c>
      <c r="C578" s="493">
        <v>42948</v>
      </c>
      <c r="D578" s="494">
        <v>3565</v>
      </c>
      <c r="E578" s="495">
        <v>42993</v>
      </c>
      <c r="F578" s="495">
        <v>42996</v>
      </c>
      <c r="G578" s="492" t="s">
        <v>1509</v>
      </c>
      <c r="H578" s="496"/>
      <c r="I578" s="496"/>
      <c r="J578" s="706"/>
    </row>
    <row r="579" spans="1:10" ht="45.75" thickTop="1" x14ac:dyDescent="0.25">
      <c r="A579" s="274"/>
      <c r="B579" s="274" t="s">
        <v>7197</v>
      </c>
      <c r="C579" s="417">
        <v>42979</v>
      </c>
      <c r="D579" s="418" t="s">
        <v>7493</v>
      </c>
      <c r="E579" s="419">
        <v>43023</v>
      </c>
      <c r="F579" s="44">
        <v>43024</v>
      </c>
      <c r="G579" s="274" t="s">
        <v>1509</v>
      </c>
      <c r="H579" s="420"/>
      <c r="I579" s="420"/>
      <c r="J579" s="705"/>
    </row>
    <row r="580" spans="1:10" ht="15.75" thickBot="1" x14ac:dyDescent="0.3">
      <c r="A580" s="492"/>
      <c r="B580" s="492" t="s">
        <v>5779</v>
      </c>
      <c r="C580" s="493">
        <v>42979</v>
      </c>
      <c r="D580" s="494">
        <v>5940</v>
      </c>
      <c r="E580" s="495">
        <v>43023</v>
      </c>
      <c r="F580" s="495">
        <v>43024</v>
      </c>
      <c r="G580" s="492" t="s">
        <v>1509</v>
      </c>
      <c r="H580" s="496"/>
      <c r="I580" s="496"/>
      <c r="J580" s="706"/>
    </row>
    <row r="581" spans="1:10" ht="30.75" thickTop="1" x14ac:dyDescent="0.25">
      <c r="A581" s="274"/>
      <c r="B581" s="274" t="s">
        <v>7197</v>
      </c>
      <c r="C581" s="417">
        <v>43009</v>
      </c>
      <c r="D581" s="418">
        <v>4500</v>
      </c>
      <c r="E581" s="419">
        <v>43054</v>
      </c>
      <c r="F581" s="44">
        <v>43054</v>
      </c>
      <c r="G581" s="274" t="s">
        <v>1509</v>
      </c>
      <c r="H581" s="420"/>
      <c r="I581" s="420"/>
      <c r="J581" s="705"/>
    </row>
    <row r="582" spans="1:10" ht="15.75" thickBot="1" x14ac:dyDescent="0.3">
      <c r="A582" s="492"/>
      <c r="B582" s="492" t="s">
        <v>5779</v>
      </c>
      <c r="C582" s="493">
        <v>43009</v>
      </c>
      <c r="D582" s="494">
        <v>6325</v>
      </c>
      <c r="E582" s="495">
        <v>43054</v>
      </c>
      <c r="F582" s="495">
        <v>43054</v>
      </c>
      <c r="G582" s="492" t="s">
        <v>1509</v>
      </c>
      <c r="H582" s="496"/>
      <c r="I582" s="496"/>
      <c r="J582" s="706"/>
    </row>
    <row r="583" spans="1:10" ht="45.75" thickTop="1" x14ac:dyDescent="0.25">
      <c r="A583" s="274"/>
      <c r="B583" s="274" t="s">
        <v>7197</v>
      </c>
      <c r="C583" s="417">
        <v>43069</v>
      </c>
      <c r="D583" s="418" t="s">
        <v>7494</v>
      </c>
      <c r="E583" s="419">
        <v>43084</v>
      </c>
      <c r="F583" s="44">
        <v>43084</v>
      </c>
      <c r="G583" s="274" t="s">
        <v>1509</v>
      </c>
      <c r="H583" s="420"/>
      <c r="I583" s="420"/>
      <c r="J583" s="705"/>
    </row>
    <row r="584" spans="1:10" x14ac:dyDescent="0.25">
      <c r="A584" s="775"/>
      <c r="B584" s="775" t="s">
        <v>5779</v>
      </c>
      <c r="C584" s="776">
        <v>43069</v>
      </c>
      <c r="D584" s="777"/>
      <c r="E584" s="778">
        <v>43084</v>
      </c>
      <c r="F584" s="44">
        <v>43084</v>
      </c>
      <c r="G584" s="775" t="s">
        <v>1509</v>
      </c>
      <c r="H584" s="779"/>
      <c r="I584" s="779"/>
      <c r="J584" s="780"/>
    </row>
    <row r="585" spans="1:10" ht="15.75" thickBot="1" x14ac:dyDescent="0.3">
      <c r="A585" s="492"/>
      <c r="B585" s="492" t="s">
        <v>5779</v>
      </c>
      <c r="C585" s="493">
        <v>43069</v>
      </c>
      <c r="D585" s="494"/>
      <c r="E585" s="495">
        <v>43084</v>
      </c>
      <c r="F585" s="495">
        <v>43084</v>
      </c>
      <c r="G585" s="492" t="s">
        <v>1509</v>
      </c>
      <c r="H585" s="496"/>
      <c r="I585" s="496"/>
      <c r="J585" s="706"/>
    </row>
    <row r="586" spans="1:10" ht="15.75" thickTop="1" x14ac:dyDescent="0.25">
      <c r="A586" s="734"/>
      <c r="B586" s="734"/>
      <c r="C586" s="735"/>
      <c r="D586" s="736"/>
      <c r="E586" s="703"/>
      <c r="F586" s="703"/>
      <c r="G586" s="734"/>
      <c r="H586" s="737"/>
      <c r="I586" s="737"/>
      <c r="J586" s="738"/>
    </row>
    <row r="587" spans="1:10" ht="15.75" thickBot="1" x14ac:dyDescent="0.3">
      <c r="A587" s="739"/>
      <c r="B587" s="739"/>
      <c r="C587" s="740"/>
      <c r="D587" s="741"/>
      <c r="E587" s="742"/>
      <c r="F587" s="742"/>
      <c r="G587" s="739"/>
      <c r="H587" s="743"/>
      <c r="I587" s="743"/>
      <c r="J587" s="744"/>
    </row>
    <row r="588" spans="1:10" ht="15.75" thickTop="1" x14ac:dyDescent="0.25"/>
  </sheetData>
  <autoFilter ref="A3:J579"/>
  <printOptions horizontalCentered="1"/>
  <pageMargins left="0.23622047244094491" right="0.23622047244094491" top="0.74803149606299213" bottom="0.74803149606299213" header="0.31496062992125984" footer="0.31496062992125984"/>
  <pageSetup paperSize="9" firstPageNumber="0" fitToHeight="0" orientation="landscape" r:id="rId1"/>
  <headerFooter>
    <oddHeader>&amp;LSALAIRES INTERNATIONAUX&amp;R&amp;D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18"/>
  <sheetViews>
    <sheetView tabSelected="1" zoomScaleNormal="100" workbookViewId="0">
      <selection activeCell="C4" sqref="C4"/>
    </sheetView>
  </sheetViews>
  <sheetFormatPr baseColWidth="10" defaultColWidth="9.140625" defaultRowHeight="15" x14ac:dyDescent="0.25"/>
  <cols>
    <col min="1" max="1" width="27.7109375" style="3" customWidth="1"/>
    <col min="2" max="5" width="27.7109375" style="2" customWidth="1"/>
    <col min="6" max="16384" width="9.140625" style="2"/>
  </cols>
  <sheetData>
    <row r="1" spans="1:5" ht="33" customHeight="1" thickBot="1" x14ac:dyDescent="0.3">
      <c r="A1" s="789" t="s">
        <v>6703</v>
      </c>
      <c r="B1" s="790"/>
      <c r="C1" s="790"/>
      <c r="D1" s="790"/>
      <c r="E1" s="791"/>
    </row>
    <row r="3" spans="1:5" ht="41.25" customHeight="1" x14ac:dyDescent="0.25">
      <c r="A3" s="484" t="s">
        <v>743</v>
      </c>
      <c r="B3" s="485" t="s">
        <v>744</v>
      </c>
      <c r="C3" s="486" t="s">
        <v>745</v>
      </c>
      <c r="D3" s="486" t="s">
        <v>746</v>
      </c>
      <c r="E3" s="485" t="s">
        <v>747</v>
      </c>
    </row>
    <row r="4" spans="1:5" ht="23.25" customHeight="1" x14ac:dyDescent="0.25">
      <c r="A4" s="210">
        <v>42644</v>
      </c>
      <c r="B4" s="551" t="e">
        <f>SUMPRODUCT((MONTH(Factures!H4:H1000)=10)*(YEAR(Factures!H4:H1000)=2016) * Factures!I4:I1000)</f>
        <v>#VALUE!</v>
      </c>
      <c r="C4" s="212">
        <f>SUMPRODUCT((MONTH(NDF!D5:D9593)=10) * (YEAR(NDF!D5:D9593)=2016) * NDF!F5:F9593)</f>
        <v>5673.17</v>
      </c>
      <c r="D4" s="211">
        <f>SUMPRODUCT((MONTH([1]AW!D4:D1006)=10)*(YEAR([1]AW!D4:D1006)=2016)*[1]AW!E4:E1006)</f>
        <v>75110.34</v>
      </c>
      <c r="E4" s="551">
        <f>SUMPRODUCT( (MONTH('Salaires internationaux'!C4:C9504)=10) * (YEAR('Salaires internationaux'!C4:C9504)=2016) * 'Salaires internationaux'!C4:C9504)</f>
        <v>298518</v>
      </c>
    </row>
    <row r="5" spans="1:5" ht="23.25" customHeight="1" x14ac:dyDescent="0.25">
      <c r="A5" s="210">
        <v>42675</v>
      </c>
      <c r="B5" s="551" t="e">
        <f>SUMPRODUCT((MONTH(Factures!B4:B1006)=11) * (YEAR(Factures!B4:B1006)=2016) * (Factures!C4:C1006))</f>
        <v>#VALUE!</v>
      </c>
      <c r="C5" s="212">
        <f>SUMPRODUCT( (MONTH(NDF!D5:D9593)=11) * (YEAR(NDF!D5:D9593)=2016) * NDF!F5:F9593)</f>
        <v>2470.5499999999997</v>
      </c>
      <c r="D5" s="211">
        <f>SUMPRODUCT( (MONTH([1]AW!D4:D1006)=11) * (YEAR([1]AW!D4:D1006)=2016) * ([1]AW!E4:E1006))</f>
        <v>159368.22</v>
      </c>
      <c r="E5" s="551">
        <f>SUMPRODUCT( (MONTH('Salaires internationaux'!C5:C9505)=11) * (YEAR('Salaires internationaux'!C5:C9505)=2016) * 'Salaires internationaux'!C5:C9505)</f>
        <v>128025</v>
      </c>
    </row>
    <row r="6" spans="1:5" ht="23.25" customHeight="1" x14ac:dyDescent="0.25">
      <c r="A6" s="210">
        <v>42705</v>
      </c>
      <c r="B6" s="551" t="e">
        <f>SUMPRODUCT( (MONTH(Factures!B4:B1006)=12) * (YEAR(Factures!B4:B1006)=2016) * Factures!C4:C1006)</f>
        <v>#VALUE!</v>
      </c>
      <c r="C6" s="212">
        <f>SUMPRODUCT( (MONTH(NDF!D5:D9593)=12) * (YEAR(NDF!D5:D9593)=2016) * NDF!F5:F9593)</f>
        <v>3196.2999999999997</v>
      </c>
      <c r="D6" s="211">
        <f>SUMPRODUCT( (MONTH([1]AW!D4:D1006)=12) * (YEAR([1]AW!D4:D1006)=2016) * [1]AW!E4:E1006)</f>
        <v>254154.65000000002</v>
      </c>
      <c r="E6" s="551">
        <f>SUMPRODUCT( (MONTH('Salaires internationaux'!C6:C9506)=12) * (YEAR('Salaires internationaux'!C6:C9506)=2016) * 'Salaires internationaux'!C6:C9506)</f>
        <v>128115</v>
      </c>
    </row>
    <row r="7" spans="1:5" ht="23.25" customHeight="1" x14ac:dyDescent="0.25">
      <c r="A7" s="210">
        <v>42736</v>
      </c>
      <c r="B7" s="551" t="e">
        <f>SUMPRODUCT( (MONTH(Factures!B16:B1018)=1) * (YEAR(Factures!B16:B1018)=2017) * Factures!C16:C1018)</f>
        <v>#VALUE!</v>
      </c>
      <c r="C7" s="212">
        <f>SUMPRODUCT( (MONTH(NDF!D5:D9605)=1) * (YEAR(NDF!D5:D9605)=2017) * NDF!F5:F9605)</f>
        <v>3381.71</v>
      </c>
      <c r="D7" s="211">
        <f>SUMPRODUCT( (MONTH([1]AW!D16:D1018)=1) * (YEAR([1]AW!D16:D1018)=2017) * [1]AW!E16:E1018)</f>
        <v>173311.94</v>
      </c>
      <c r="E7" s="551">
        <f>SUMPRODUCT( (MONTH('Salaires internationaux'!C7:C9507)=1) * (YEAR('Salaires internationaux'!C7:C9507)=2017) * 'Salaires internationaux'!C7:C9507)</f>
        <v>85472</v>
      </c>
    </row>
    <row r="8" spans="1:5" ht="23.25" customHeight="1" x14ac:dyDescent="0.25">
      <c r="A8" s="210">
        <v>42767</v>
      </c>
      <c r="B8" s="551" t="e">
        <f>SUMPRODUCT( (MONTH(Factures!B16:B1018)=2) * (YEAR(Factures!B16:B1018)=2017) * Factures!C16:C1018)</f>
        <v>#VALUE!</v>
      </c>
      <c r="C8" s="212">
        <f>SUMPRODUCT( (MONTH(NDF!D5:D9605)=2) * (YEAR(NDF!D5:D9605)=2017) * NDF!F5:F9605)</f>
        <v>3367.72</v>
      </c>
      <c r="D8" s="211">
        <f>SUMPRODUCT( (MONTH([1]AW!D16:D1018)=2) * (YEAR([1]AW!D16:D1018)=2017) * [1]AW!E16:E1018)</f>
        <v>25875</v>
      </c>
      <c r="E8" s="551">
        <f>SUMPRODUCT( (MONTH('Salaires internationaux'!C8:C9508)=2) * (YEAR('Salaires internationaux'!C8:C9508)=2017) * 'Salaires internationaux'!C8:C9508)</f>
        <v>128328</v>
      </c>
    </row>
    <row r="9" spans="1:5" ht="23.25" customHeight="1" x14ac:dyDescent="0.25">
      <c r="A9" s="210">
        <v>42795</v>
      </c>
      <c r="B9" s="551" t="e">
        <f>SUMPRODUCT( (MONTH(Factures!B16:B1018)=3) * (YEAR(Factures!B16:B1018)=2017) * Factures!C16:C1018)</f>
        <v>#VALUE!</v>
      </c>
      <c r="C9" s="212">
        <f>SUMPRODUCT( (MONTH(NDF!D5:D9605)=3) * (YEAR(NDF!D5:D9605)=2017) * NDF!F5:F9605)</f>
        <v>5260.34</v>
      </c>
      <c r="D9" s="211">
        <f>SUMPRODUCT( (MONTH([1]AW!D16:D1018)=3) * (YEAR([1]AW!D16:D1018)=2017) * [1]AW!E16:E1018)</f>
        <v>127263.24</v>
      </c>
      <c r="E9" s="551">
        <f>SUMPRODUCT( (MONTH('Salaires internationaux'!C9:C9509)=3) * (YEAR('Salaires internationaux'!C9:C9509)=2017) * 'Salaires internationaux'!C9:C9509)</f>
        <v>128385</v>
      </c>
    </row>
    <row r="10" spans="1:5" ht="23.25" customHeight="1" x14ac:dyDescent="0.25">
      <c r="A10" s="210">
        <v>42826</v>
      </c>
      <c r="B10" s="551" t="e">
        <f>SUMPRODUCT( (MONTH(Factures!B16:B1018)=4) * (YEAR(Factures!B16:B1018)=2017) * Factures!C16:C1018)</f>
        <v>#VALUE!</v>
      </c>
      <c r="C10" s="212">
        <f>SUMPRODUCT( (MONTH(NDF!D5:D9605)=4) * (YEAR(NDF!D5:D9605)=2017) * NDF!F5:F9605)</f>
        <v>4143.3600000000006</v>
      </c>
      <c r="D10" s="211">
        <f>SUMPRODUCT( (MONTH([1]AW!D16:D1018)=4) * (YEAR([1]AW!D16:D1018)=2017) * [1]AW!E16:E1018)</f>
        <v>84258.08</v>
      </c>
      <c r="E10" s="551">
        <f>SUMPRODUCT( (MONTH('Salaires internationaux'!C10:C9510)=4) * (YEAR('Salaires internationaux'!C10:C9510)=2017) * 'Salaires internationaux'!C10:C9510)</f>
        <v>214275</v>
      </c>
    </row>
    <row r="11" spans="1:5" ht="23.25" customHeight="1" x14ac:dyDescent="0.25">
      <c r="A11" s="210">
        <v>42856</v>
      </c>
      <c r="B11" s="551" t="e">
        <f>SUMPRODUCT( (MONTH(Factures!B16:B1018)=5) * (YEAR(Factures!B16:B1018)=2017) * Factures!C16:C1018)</f>
        <v>#VALUE!</v>
      </c>
      <c r="C11" s="212">
        <f>SUMPRODUCT( (MONTH(NDF!D5:D9605)=5) * (YEAR(NDF!D5:D9605)=2017) * NDF!F5:F9605)</f>
        <v>3991.5800000000004</v>
      </c>
      <c r="D11" s="211">
        <f>SUMPRODUCT( (MONTH([1]AW!D16:D1018)=5) * (YEAR([1]AW!D16:D1018)=2017) * [1]AW!E16:E1018)</f>
        <v>178078.36</v>
      </c>
      <c r="E11" s="551">
        <f>SUMPRODUCT( (MONTH('Salaires internationaux'!C11:C9511)=5) * (YEAR('Salaires internationaux'!C11:C9511)=2017) * 'Salaires internationaux'!C11:C9511)</f>
        <v>214430</v>
      </c>
    </row>
    <row r="12" spans="1:5" ht="23.25" customHeight="1" x14ac:dyDescent="0.25">
      <c r="A12" s="210">
        <v>42887</v>
      </c>
      <c r="B12" s="551" t="e">
        <f>SUMPRODUCT( (MONTH(Factures!B16:B1018)=6) * (YEAR(Factures!B16:B1018)=2017) * Factures!C16:C1018)</f>
        <v>#VALUE!</v>
      </c>
      <c r="C12" s="212">
        <f>SUMPRODUCT( (MONTH(NDF!D5:D9605)=6) * (YEAR(NDF!D5:D9605)=2017) * NDF!F5:F9605)</f>
        <v>5712.4</v>
      </c>
      <c r="D12" s="211">
        <f>SUMPRODUCT( (MONTH([1]AW!D16:D1018)=6) * (YEAR([1]AW!D16:D1018)=2017) * [1]AW!E16:E1018)</f>
        <v>116459.32</v>
      </c>
      <c r="E12" s="551">
        <f>SUMPRODUCT( (MONTH('Salaires internationaux'!C12:C9512)=6) * (YEAR('Salaires internationaux'!C12:C9512)=2017) * 'Salaires internationaux'!C12:C9512)</f>
        <v>214580</v>
      </c>
    </row>
    <row r="13" spans="1:5" ht="23.25" customHeight="1" x14ac:dyDescent="0.25">
      <c r="A13" s="210">
        <v>42917</v>
      </c>
      <c r="B13" s="551" t="e">
        <f>SUMPRODUCT( (MONTH(Factures!B16:B1018)=7) * (YEAR(Factures!B16:B1018)=2017) * Factures!C16:C1018)</f>
        <v>#VALUE!</v>
      </c>
      <c r="C13" s="212">
        <f>SUMPRODUCT( (MONTH(NDF!D5:D9605)=7) * (YEAR(NDF!D5:D9605)=2017) * NDF!F5:F9605)</f>
        <v>2970.6099999999997</v>
      </c>
      <c r="D13" s="211">
        <f>SUMPRODUCT( (MONTH([1]AW!D16:D1018)=7) * (YEAR([1]AW!D16:D1018)=2017) * [1]AW!E16:E1018)</f>
        <v>134631.54</v>
      </c>
      <c r="E13" s="551">
        <f>SUMPRODUCT( (MONTH('Salaires internationaux'!C13:C9513)=7) * (YEAR('Salaires internationaux'!C13:C9513)=2017) * 'Salaires internationaux'!C13:C9513)</f>
        <v>128751</v>
      </c>
    </row>
    <row r="14" spans="1:5" ht="23.25" customHeight="1" x14ac:dyDescent="0.25">
      <c r="A14" s="210">
        <v>42948</v>
      </c>
      <c r="B14" s="551" t="e">
        <f>SUMPRODUCT( (MONTH(Factures!B16:B1018)=8) * (YEAR(Factures!B16:B1018)=2017) * Factures!C16:C1018)</f>
        <v>#VALUE!</v>
      </c>
      <c r="C14" s="212">
        <f>SUMPRODUCT( (MONTH(NDF!D5:D9605)=8) * (YEAR(NDF!D5:D9605)=2017) * NDF!F5:F9605)</f>
        <v>1520.4500000000003</v>
      </c>
      <c r="D14" s="211">
        <f>SUMPRODUCT( (MONTH([1]AW!D16:D1018)=8) * (YEAR([1]AW!D16:D1018)=2017) * [1]AW!E16:E1018)</f>
        <v>97481.02</v>
      </c>
      <c r="E14" s="551">
        <f>SUMPRODUCT( (MONTH('Salaires internationaux'!C14:C9514)=8) * (YEAR('Salaires internationaux'!C14:C9514)=2017) * 'Salaires internationaux'!C14:C9514)</f>
        <v>85896</v>
      </c>
    </row>
    <row r="15" spans="1:5" ht="23.25" customHeight="1" x14ac:dyDescent="0.25">
      <c r="A15" s="210">
        <v>42979</v>
      </c>
      <c r="B15" s="551" t="e">
        <f>SUMPRODUCT( (MONTH(Factures!B16:B1018)=9) * (YEAR(Factures!B16:B1018)=2017) * Factures!C16:C1018)</f>
        <v>#VALUE!</v>
      </c>
      <c r="C15" s="212">
        <f>SUMPRODUCT( (MONTH(NDF!D5:D9605)=9) * (YEAR(NDF!D5:D9605)=2017) * NDF!F5:F9605)</f>
        <v>4152.5300000000007</v>
      </c>
      <c r="D15" s="211">
        <f>SUMPRODUCT( (MONTH([1]AW!D16:D1018)=9) * (YEAR([1]AW!D16:D1018)=2017) * [1]AW!E16:E1018)</f>
        <v>41236.300000000003</v>
      </c>
      <c r="E15" s="551">
        <f>SUMPRODUCT( (MONTH('Salaires internationaux'!C15:C9515)=9) * (YEAR('Salaires internationaux'!C15:C9515)=2017) * 'Salaires internationaux'!C15:C9515)</f>
        <v>85958</v>
      </c>
    </row>
    <row r="16" spans="1:5" ht="23.25" customHeight="1" x14ac:dyDescent="0.25">
      <c r="A16" s="210">
        <v>43009</v>
      </c>
      <c r="B16" s="551" t="e">
        <f>SUMPRODUCT( (MONTH(Factures!B16:B1018)=10) * (YEAR(Factures!B16:B1018)=2017) * Factures!C16:C1018)</f>
        <v>#VALUE!</v>
      </c>
      <c r="C16" s="212">
        <f>SUMPRODUCT( (MONTH(NDF!D5:D9605)=10) * (YEAR(NDF!D5:D9605)=2017) * NDF!F5:F9605)</f>
        <v>3859.28</v>
      </c>
      <c r="D16" s="211">
        <f>SUMPRODUCT( (MONTH([1]AW!D16:D1018)=10) * (YEAR([1]AW!D16:D1018)=2017) * [1]AW!E16:E1018)</f>
        <v>11000</v>
      </c>
      <c r="E16" s="551">
        <f>SUMPRODUCT( (MONTH('Salaires internationaux'!C16:C9516)=10) * (YEAR('Salaires internationaux'!C16:C9516)=2017) * 'Salaires internationaux'!C16:C9516)</f>
        <v>86018</v>
      </c>
    </row>
    <row r="17" spans="1:5" ht="23.25" customHeight="1" x14ac:dyDescent="0.25">
      <c r="A17" s="210">
        <v>43040</v>
      </c>
      <c r="B17" s="551" t="e">
        <f>SUMPRODUCT( (MONTH(Factures!B16:B1018)=11) * (YEAR(Factures!B16:B1018)=2017) * Factures!C16:C1018)</f>
        <v>#VALUE!</v>
      </c>
      <c r="C17" s="212">
        <f>SUMPRODUCT( (MONTH(NDF!D5:D9605)=11) * (YEAR(NDF!D5:D9605)=2017) * NDF!F5:F9605)</f>
        <v>3958.7999999999997</v>
      </c>
      <c r="D17" s="211">
        <f>SUMPRODUCT( (MONTH([1]AW!D16:D1018)=11) * (YEAR([1]AW!D16:D1018)=2017) * [1]AW!E16:E1018)</f>
        <v>0</v>
      </c>
      <c r="E17" s="551">
        <f>SUMPRODUCT( (MONTH('Salaires internationaux'!C17:C9517)=11) * (YEAR('Salaires internationaux'!C17:C9517)=2017) * 'Salaires internationaux'!C17:C9517)</f>
        <v>129207</v>
      </c>
    </row>
    <row r="18" spans="1:5" ht="23.25" customHeight="1" x14ac:dyDescent="0.25">
      <c r="A18" s="210">
        <v>43070</v>
      </c>
      <c r="B18" s="551" t="e">
        <f>SUMPRODUCT( (MONTH(Factures!B16:B1018)=12) * (YEAR(Factures!B16:B1018)=2017) * Factures!C16:C1018)</f>
        <v>#VALUE!</v>
      </c>
      <c r="C18" s="212">
        <f>SUMPRODUCT( (MONTH(NDF!D5:D9605)=12) * (YEAR(NDF!D5:D9605)=2017) * NDF!F5:F9605)</f>
        <v>1458.04</v>
      </c>
      <c r="D18" s="211">
        <f>SUMPRODUCT( (MONTH([1]AW!D16:D1018)=12) * (YEAR([1]AW!D16:D1018)=2017) * [1]AW!E16:E1018)</f>
        <v>0</v>
      </c>
      <c r="E18" s="551">
        <f>SUMPRODUCT( (MONTH('Salaires internationaux'!C18:C9518)=12) * (YEAR('Salaires internationaux'!C18:C9518)=2017) * 'Salaires internationaux'!C18:C9518)</f>
        <v>0</v>
      </c>
    </row>
  </sheetData>
  <mergeCells count="1">
    <mergeCell ref="A1:E1"/>
  </mergeCells>
  <pageMargins left="0.7" right="0.7" top="0.75" bottom="0.75" header="0.51180555555555496" footer="0.51180555555555496"/>
  <pageSetup paperSize="9" firstPageNumber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NDF</vt:lpstr>
      <vt:lpstr>Factures</vt:lpstr>
      <vt:lpstr>Salaires internationaux</vt:lpstr>
      <vt:lpstr>SYNTHESE 2016 2017</vt:lpstr>
      <vt:lpstr>Factures!Impression_des_titres</vt:lpstr>
      <vt:lpstr>Factures!Zone_d_impression</vt:lpstr>
      <vt:lpstr>NDF!Zone_d_impression</vt:lpstr>
      <vt:lpstr>'Salaires internationaux'!Zone_d_impression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Atis</dc:creator>
  <cp:lastModifiedBy>Martine Dejean</cp:lastModifiedBy>
  <cp:revision>0</cp:revision>
  <cp:lastPrinted>2017-12-14T09:12:37Z</cp:lastPrinted>
  <dcterms:created xsi:type="dcterms:W3CDTF">2012-11-14T08:29:26Z</dcterms:created>
  <dcterms:modified xsi:type="dcterms:W3CDTF">2017-12-27T15:01:07Z</dcterms:modified>
</cp:coreProperties>
</file>