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4915" windowHeight="12090" tabRatio="782"/>
  </bookViews>
  <sheets>
    <sheet name="Calendrier" sheetId="2" r:id="rId1"/>
    <sheet name="Données" sheetId="16" r:id="rId2"/>
    <sheet name="Septembre" sheetId="1" r:id="rId3"/>
    <sheet name="Octobre" sheetId="4" r:id="rId4"/>
    <sheet name="Novembre" sheetId="5" r:id="rId5"/>
    <sheet name="Décembre" sheetId="6" r:id="rId6"/>
    <sheet name="Janvier" sheetId="7" r:id="rId7"/>
    <sheet name="Février" sheetId="8" r:id="rId8"/>
    <sheet name="Mars" sheetId="9" r:id="rId9"/>
    <sheet name="Avril" sheetId="10" r:id="rId10"/>
    <sheet name="Mai" sheetId="11" r:id="rId11"/>
    <sheet name="Juin" sheetId="12" r:id="rId12"/>
    <sheet name="Juillet" sheetId="13" r:id="rId13"/>
    <sheet name="Août" sheetId="15" r:id="rId14"/>
    <sheet name="Récap. Perso" sheetId="17" r:id="rId15"/>
  </sheets>
  <definedNames>
    <definedName name="Année">Données!$A$1:$A$13</definedName>
    <definedName name="Collaborateurs">Données!$D$1:$D$53</definedName>
    <definedName name="JFeries">Calendrier!$R$7:$R$35</definedName>
  </definedNames>
  <calcPr calcId="145621"/>
</workbook>
</file>

<file path=xl/calcChain.xml><?xml version="1.0" encoding="utf-8"?>
<calcChain xmlns="http://schemas.openxmlformats.org/spreadsheetml/2006/main">
  <c r="AD3" i="8" l="1"/>
  <c r="AK16" i="17" l="1"/>
  <c r="AK15" i="17"/>
  <c r="AK14" i="17"/>
  <c r="AJ12" i="17"/>
  <c r="AK11" i="17"/>
  <c r="AK9" i="17"/>
  <c r="AK8" i="17"/>
  <c r="AK7" i="17"/>
  <c r="AK6" i="17"/>
  <c r="C7" i="2"/>
  <c r="R7" i="2" s="1"/>
  <c r="E2" i="2"/>
  <c r="E13" i="2" s="1"/>
  <c r="AL7" i="17" l="1"/>
  <c r="AL16" i="17"/>
  <c r="AJ16" i="17"/>
  <c r="AI16" i="17"/>
  <c r="AH16" i="17"/>
  <c r="AL15" i="17"/>
  <c r="AJ15" i="17"/>
  <c r="AI15" i="17"/>
  <c r="AH15" i="17"/>
  <c r="AL14" i="17"/>
  <c r="AJ14" i="17"/>
  <c r="AI14" i="17"/>
  <c r="AH14" i="17"/>
  <c r="AK13" i="17"/>
  <c r="AL13" i="17"/>
  <c r="AJ13" i="17"/>
  <c r="AI13" i="17"/>
  <c r="AH13" i="17"/>
  <c r="AL12" i="17"/>
  <c r="AK12" i="17"/>
  <c r="AI12" i="17"/>
  <c r="AH12" i="17"/>
  <c r="AL11" i="17"/>
  <c r="AJ11" i="17"/>
  <c r="AI11" i="17"/>
  <c r="AH11" i="17"/>
  <c r="AL9" i="17"/>
  <c r="AJ9" i="17"/>
  <c r="AI9" i="17"/>
  <c r="AH9" i="17"/>
  <c r="AL8" i="17"/>
  <c r="AJ8" i="17"/>
  <c r="AI8" i="17"/>
  <c r="AH8" i="17"/>
  <c r="AJ7" i="17"/>
  <c r="AI7" i="17"/>
  <c r="AH7" i="17"/>
  <c r="AJ5" i="17"/>
  <c r="AK5" i="17"/>
  <c r="AK10" i="17"/>
  <c r="AL10" i="17"/>
  <c r="AJ10" i="17"/>
  <c r="AI10" i="17"/>
  <c r="AH10" i="17"/>
  <c r="AH5" i="17"/>
  <c r="AL5" i="17"/>
  <c r="AI5" i="17"/>
  <c r="E33" i="2"/>
  <c r="E29" i="2"/>
  <c r="E25" i="2"/>
  <c r="E21" i="2"/>
  <c r="E17" i="2"/>
  <c r="I3" i="6"/>
  <c r="H4" i="2"/>
  <c r="H8" i="2"/>
  <c r="H12" i="2"/>
  <c r="H16" i="2"/>
  <c r="H20" i="2"/>
  <c r="H24" i="2"/>
  <c r="H28" i="2"/>
  <c r="H32" i="2"/>
  <c r="G6" i="2"/>
  <c r="G10" i="2"/>
  <c r="G14" i="2"/>
  <c r="G18" i="2"/>
  <c r="G22" i="2"/>
  <c r="G26" i="2"/>
  <c r="G30" i="2"/>
  <c r="F34" i="2"/>
  <c r="F7" i="2"/>
  <c r="F11" i="2"/>
  <c r="F15" i="2"/>
  <c r="F19" i="2"/>
  <c r="F23" i="2"/>
  <c r="F27" i="2"/>
  <c r="F31" i="2"/>
  <c r="E6" i="2"/>
  <c r="H5" i="2"/>
  <c r="H9" i="2"/>
  <c r="H13" i="2"/>
  <c r="H17" i="2"/>
  <c r="H21" i="2"/>
  <c r="H25" i="2"/>
  <c r="H29" i="2"/>
  <c r="H33" i="2"/>
  <c r="G7" i="2"/>
  <c r="G11" i="2"/>
  <c r="G15" i="2"/>
  <c r="G19" i="2"/>
  <c r="G23" i="2"/>
  <c r="G27" i="2"/>
  <c r="G31" i="2"/>
  <c r="F4" i="2"/>
  <c r="F8" i="2"/>
  <c r="F12" i="2"/>
  <c r="F16" i="2"/>
  <c r="F20" i="2"/>
  <c r="F24" i="2"/>
  <c r="F28" i="2"/>
  <c r="F32" i="2"/>
  <c r="E7" i="2"/>
  <c r="H6" i="2"/>
  <c r="H10" i="2"/>
  <c r="H14" i="2"/>
  <c r="H18" i="2"/>
  <c r="H22" i="2"/>
  <c r="H26" i="2"/>
  <c r="H30" i="2"/>
  <c r="G4" i="2"/>
  <c r="G8" i="2"/>
  <c r="G12" i="2"/>
  <c r="G16" i="2"/>
  <c r="G20" i="2"/>
  <c r="G24" i="2"/>
  <c r="G28" i="2"/>
  <c r="G32" i="2"/>
  <c r="F5" i="2"/>
  <c r="F9" i="2"/>
  <c r="F13" i="2"/>
  <c r="F17" i="2"/>
  <c r="F21" i="2"/>
  <c r="F25" i="2"/>
  <c r="F29" i="2"/>
  <c r="F33" i="2"/>
  <c r="E8" i="2"/>
  <c r="H34" i="2"/>
  <c r="H7" i="2"/>
  <c r="H11" i="2"/>
  <c r="H15" i="2"/>
  <c r="H19" i="2"/>
  <c r="H23" i="2"/>
  <c r="H27" i="2"/>
  <c r="H31" i="2"/>
  <c r="G5" i="2"/>
  <c r="G9" i="2"/>
  <c r="G13" i="2"/>
  <c r="G17" i="2"/>
  <c r="G21" i="2"/>
  <c r="G25" i="2"/>
  <c r="G29" i="2"/>
  <c r="G33" i="2"/>
  <c r="F6" i="2"/>
  <c r="F10" i="2"/>
  <c r="F14" i="2"/>
  <c r="F18" i="2"/>
  <c r="F22" i="2"/>
  <c r="F26" i="2"/>
  <c r="F30" i="2"/>
  <c r="E5" i="2"/>
  <c r="E9" i="2"/>
  <c r="E32" i="2"/>
  <c r="E28" i="2"/>
  <c r="E24" i="2"/>
  <c r="E20" i="2"/>
  <c r="E16" i="2"/>
  <c r="E12" i="2"/>
  <c r="E31" i="2"/>
  <c r="E27" i="2"/>
  <c r="E23" i="2"/>
  <c r="E19" i="2"/>
  <c r="E15" i="2"/>
  <c r="E11" i="2"/>
  <c r="E4" i="2"/>
  <c r="E30" i="2"/>
  <c r="E26" i="2"/>
  <c r="E22" i="2"/>
  <c r="E18" i="2"/>
  <c r="E14" i="2"/>
  <c r="E10" i="2"/>
  <c r="AH6" i="17"/>
  <c r="AK17" i="17"/>
  <c r="AJ6" i="17"/>
  <c r="AI6" i="17"/>
  <c r="AL6" i="17"/>
  <c r="AE3" i="1"/>
  <c r="S3" i="1"/>
  <c r="G3" i="1"/>
  <c r="I2" i="2"/>
  <c r="J31" i="2" s="1"/>
  <c r="Z3" i="1"/>
  <c r="N3" i="1"/>
  <c r="J3" i="1"/>
  <c r="C15" i="2"/>
  <c r="R15" i="2" s="1"/>
  <c r="AC3" i="4"/>
  <c r="W3" i="4"/>
  <c r="G3" i="4"/>
  <c r="U3" i="5"/>
  <c r="AA3" i="6"/>
  <c r="C3" i="1"/>
  <c r="AC3" i="1"/>
  <c r="Y3" i="1"/>
  <c r="U3" i="1"/>
  <c r="Q3" i="1"/>
  <c r="M3" i="1"/>
  <c r="I3" i="1"/>
  <c r="E3" i="1"/>
  <c r="C6" i="2"/>
  <c r="C10" i="2"/>
  <c r="R10" i="2" s="1"/>
  <c r="C16" i="2"/>
  <c r="R16" i="2" s="1"/>
  <c r="C19" i="2"/>
  <c r="R19" i="2" s="1"/>
  <c r="B3" i="4"/>
  <c r="C2" i="4" s="1"/>
  <c r="AF3" i="4"/>
  <c r="AB3" i="4"/>
  <c r="U3" i="4"/>
  <c r="M3" i="4"/>
  <c r="E3" i="4"/>
  <c r="AA3" i="5"/>
  <c r="S3" i="5"/>
  <c r="K3" i="5"/>
  <c r="C3" i="5"/>
  <c r="Y3" i="6"/>
  <c r="Q3" i="6"/>
  <c r="AG3" i="4"/>
  <c r="D3" i="6"/>
  <c r="H3" i="6"/>
  <c r="L3" i="6"/>
  <c r="P3" i="6"/>
  <c r="T3" i="6"/>
  <c r="X3" i="6"/>
  <c r="AB3" i="6"/>
  <c r="AF3" i="6"/>
  <c r="F3" i="5"/>
  <c r="J3" i="5"/>
  <c r="N3" i="5"/>
  <c r="R3" i="5"/>
  <c r="V3" i="5"/>
  <c r="Z3" i="5"/>
  <c r="AD3" i="5"/>
  <c r="D3" i="4"/>
  <c r="H3" i="4"/>
  <c r="L3" i="4"/>
  <c r="P3" i="4"/>
  <c r="T3" i="4"/>
  <c r="X3" i="4"/>
  <c r="F3" i="6"/>
  <c r="J3" i="6"/>
  <c r="N3" i="6"/>
  <c r="R3" i="6"/>
  <c r="V3" i="6"/>
  <c r="Z3" i="6"/>
  <c r="AD3" i="6"/>
  <c r="D3" i="5"/>
  <c r="H3" i="5"/>
  <c r="L3" i="5"/>
  <c r="P3" i="5"/>
  <c r="T3" i="5"/>
  <c r="X3" i="5"/>
  <c r="AB3" i="5"/>
  <c r="AF3" i="5"/>
  <c r="F3" i="4"/>
  <c r="J3" i="4"/>
  <c r="N3" i="4"/>
  <c r="R3" i="4"/>
  <c r="V3" i="4"/>
  <c r="Z3" i="4"/>
  <c r="AG3" i="6"/>
  <c r="B3" i="6"/>
  <c r="C2" i="6" s="1"/>
  <c r="B3" i="1"/>
  <c r="C2" i="1" s="1"/>
  <c r="AD3" i="1"/>
  <c r="AF3" i="1"/>
  <c r="AB3" i="1"/>
  <c r="X3" i="1"/>
  <c r="T3" i="1"/>
  <c r="P3" i="1"/>
  <c r="L3" i="1"/>
  <c r="H3" i="1"/>
  <c r="D3" i="1"/>
  <c r="C11" i="2"/>
  <c r="B3" i="5"/>
  <c r="C2" i="5" s="1"/>
  <c r="AE3" i="4"/>
  <c r="AA3" i="4"/>
  <c r="S3" i="4"/>
  <c r="K3" i="4"/>
  <c r="C3" i="4"/>
  <c r="Y3" i="5"/>
  <c r="Q3" i="5"/>
  <c r="I3" i="5"/>
  <c r="AE3" i="6"/>
  <c r="W3" i="6"/>
  <c r="O3" i="6"/>
  <c r="G3" i="6"/>
  <c r="W3" i="1"/>
  <c r="K3" i="1"/>
  <c r="C17" i="2"/>
  <c r="R17" i="2" s="1"/>
  <c r="AD3" i="4"/>
  <c r="Y3" i="4"/>
  <c r="Q3" i="4"/>
  <c r="I3" i="4"/>
  <c r="AE3" i="5"/>
  <c r="W3" i="5"/>
  <c r="O3" i="5"/>
  <c r="G3" i="5"/>
  <c r="AC3" i="6"/>
  <c r="U3" i="6"/>
  <c r="M3" i="6"/>
  <c r="E3" i="6"/>
  <c r="AA3" i="1"/>
  <c r="O3" i="1"/>
  <c r="C8" i="2"/>
  <c r="V3" i="1"/>
  <c r="R3" i="1"/>
  <c r="F3" i="1"/>
  <c r="C18" i="2"/>
  <c r="R18" i="2" s="1"/>
  <c r="O3" i="4"/>
  <c r="AC3" i="5"/>
  <c r="M3" i="5"/>
  <c r="E3" i="5"/>
  <c r="S3" i="6"/>
  <c r="K3" i="6"/>
  <c r="C3" i="6"/>
  <c r="AJ17" i="17" l="1"/>
  <c r="AI17" i="17"/>
  <c r="AL17" i="17"/>
  <c r="AH17" i="17"/>
  <c r="E1" i="2"/>
  <c r="P7" i="2"/>
  <c r="P11" i="2"/>
  <c r="P15" i="2"/>
  <c r="P19" i="2"/>
  <c r="P23" i="2"/>
  <c r="P27" i="2"/>
  <c r="P31" i="2"/>
  <c r="O4" i="2"/>
  <c r="O8" i="2"/>
  <c r="O12" i="2"/>
  <c r="O16" i="2"/>
  <c r="O20" i="2"/>
  <c r="O24" i="2"/>
  <c r="O28" i="2"/>
  <c r="O32" i="2"/>
  <c r="N5" i="2"/>
  <c r="N9" i="2"/>
  <c r="N13" i="2"/>
  <c r="N17" i="2"/>
  <c r="N21" i="2"/>
  <c r="N25" i="2"/>
  <c r="N29" i="2"/>
  <c r="N33" i="2"/>
  <c r="M7" i="2"/>
  <c r="M11" i="2"/>
  <c r="M15" i="2"/>
  <c r="M19" i="2"/>
  <c r="M23" i="2"/>
  <c r="M27" i="2"/>
  <c r="M31" i="2"/>
  <c r="L4" i="2"/>
  <c r="L8" i="2"/>
  <c r="L12" i="2"/>
  <c r="L16" i="2"/>
  <c r="L20" i="2"/>
  <c r="L24" i="2"/>
  <c r="L28" i="2"/>
  <c r="L32" i="2"/>
  <c r="K6" i="2"/>
  <c r="K10" i="2"/>
  <c r="K14" i="2"/>
  <c r="K18" i="2"/>
  <c r="K22" i="2"/>
  <c r="K26" i="2"/>
  <c r="K30" i="2"/>
  <c r="K34" i="2"/>
  <c r="J7" i="2"/>
  <c r="J11" i="2"/>
  <c r="J15" i="2"/>
  <c r="J19" i="2"/>
  <c r="J23" i="2"/>
  <c r="J27" i="2"/>
  <c r="I4" i="2"/>
  <c r="I8" i="2"/>
  <c r="I12" i="2"/>
  <c r="I16" i="2"/>
  <c r="I20" i="2"/>
  <c r="I24" i="2"/>
  <c r="I28" i="2"/>
  <c r="I32" i="2"/>
  <c r="P4" i="2"/>
  <c r="P8" i="2"/>
  <c r="P12" i="2"/>
  <c r="P16" i="2"/>
  <c r="P20" i="2"/>
  <c r="P24" i="2"/>
  <c r="P28" i="2"/>
  <c r="P32" i="2"/>
  <c r="O5" i="2"/>
  <c r="O9" i="2"/>
  <c r="O13" i="2"/>
  <c r="O17" i="2"/>
  <c r="O21" i="2"/>
  <c r="O25" i="2"/>
  <c r="O29" i="2"/>
  <c r="O33" i="2"/>
  <c r="N6" i="2"/>
  <c r="N10" i="2"/>
  <c r="N14" i="2"/>
  <c r="N18" i="2"/>
  <c r="N22" i="2"/>
  <c r="N26" i="2"/>
  <c r="N30" i="2"/>
  <c r="M4" i="2"/>
  <c r="M8" i="2"/>
  <c r="M12" i="2"/>
  <c r="M16" i="2"/>
  <c r="M20" i="2"/>
  <c r="M24" i="2"/>
  <c r="M28" i="2"/>
  <c r="M32" i="2"/>
  <c r="L5" i="2"/>
  <c r="L9" i="2"/>
  <c r="L13" i="2"/>
  <c r="L17" i="2"/>
  <c r="L21" i="2"/>
  <c r="L25" i="2"/>
  <c r="L29" i="2"/>
  <c r="L33" i="2"/>
  <c r="K7" i="2"/>
  <c r="K11" i="2"/>
  <c r="K15" i="2"/>
  <c r="K19" i="2"/>
  <c r="K23" i="2"/>
  <c r="K27" i="2"/>
  <c r="K31" i="2"/>
  <c r="J4" i="2"/>
  <c r="J8" i="2"/>
  <c r="J12" i="2"/>
  <c r="J16" i="2"/>
  <c r="J20" i="2"/>
  <c r="J24" i="2"/>
  <c r="J28" i="2"/>
  <c r="I5" i="2"/>
  <c r="I9" i="2"/>
  <c r="I13" i="2"/>
  <c r="I17" i="2"/>
  <c r="I21" i="2"/>
  <c r="I25" i="2"/>
  <c r="I29" i="2"/>
  <c r="I33" i="2"/>
  <c r="P5" i="2"/>
  <c r="P9" i="2"/>
  <c r="P13" i="2"/>
  <c r="P17" i="2"/>
  <c r="P21" i="2"/>
  <c r="P25" i="2"/>
  <c r="P29" i="2"/>
  <c r="P33" i="2"/>
  <c r="O6" i="2"/>
  <c r="O10" i="2"/>
  <c r="O14" i="2"/>
  <c r="O18" i="2"/>
  <c r="O22" i="2"/>
  <c r="O26" i="2"/>
  <c r="O30" i="2"/>
  <c r="O34" i="2"/>
  <c r="N7" i="2"/>
  <c r="N11" i="2"/>
  <c r="N15" i="2"/>
  <c r="N19" i="2"/>
  <c r="N23" i="2"/>
  <c r="N27" i="2"/>
  <c r="N31" i="2"/>
  <c r="M5" i="2"/>
  <c r="M9" i="2"/>
  <c r="M13" i="2"/>
  <c r="M17" i="2"/>
  <c r="M21" i="2"/>
  <c r="M25" i="2"/>
  <c r="M29" i="2"/>
  <c r="M33" i="2"/>
  <c r="L6" i="2"/>
  <c r="L10" i="2"/>
  <c r="L14" i="2"/>
  <c r="L18" i="2"/>
  <c r="L22" i="2"/>
  <c r="L26" i="2"/>
  <c r="L30" i="2"/>
  <c r="K4" i="2"/>
  <c r="K8" i="2"/>
  <c r="K12" i="2"/>
  <c r="K16" i="2"/>
  <c r="K20" i="2"/>
  <c r="K24" i="2"/>
  <c r="K28" i="2"/>
  <c r="K32" i="2"/>
  <c r="J5" i="2"/>
  <c r="J9" i="2"/>
  <c r="J13" i="2"/>
  <c r="J17" i="2"/>
  <c r="J21" i="2"/>
  <c r="J25" i="2"/>
  <c r="J29" i="2"/>
  <c r="I6" i="2"/>
  <c r="I10" i="2"/>
  <c r="I14" i="2"/>
  <c r="I18" i="2"/>
  <c r="I22" i="2"/>
  <c r="I26" i="2"/>
  <c r="I30" i="2"/>
  <c r="I34" i="2"/>
  <c r="P6" i="2"/>
  <c r="P10" i="2"/>
  <c r="P14" i="2"/>
  <c r="P18" i="2"/>
  <c r="P22" i="2"/>
  <c r="P26" i="2"/>
  <c r="P30" i="2"/>
  <c r="P34" i="2"/>
  <c r="O7" i="2"/>
  <c r="O11" i="2"/>
  <c r="O15" i="2"/>
  <c r="O19" i="2"/>
  <c r="O23" i="2"/>
  <c r="O27" i="2"/>
  <c r="O31" i="2"/>
  <c r="N4" i="2"/>
  <c r="N8" i="2"/>
  <c r="N12" i="2"/>
  <c r="N16" i="2"/>
  <c r="N20" i="2"/>
  <c r="N24" i="2"/>
  <c r="N28" i="2"/>
  <c r="N32" i="2"/>
  <c r="M6" i="2"/>
  <c r="M10" i="2"/>
  <c r="M14" i="2"/>
  <c r="M18" i="2"/>
  <c r="M22" i="2"/>
  <c r="M26" i="2"/>
  <c r="M30" i="2"/>
  <c r="M34" i="2"/>
  <c r="L7" i="2"/>
  <c r="L11" i="2"/>
  <c r="L15" i="2"/>
  <c r="L19" i="2"/>
  <c r="L23" i="2"/>
  <c r="L27" i="2"/>
  <c r="L31" i="2"/>
  <c r="K5" i="2"/>
  <c r="K9" i="2"/>
  <c r="K13" i="2"/>
  <c r="K17" i="2"/>
  <c r="K21" i="2"/>
  <c r="K25" i="2"/>
  <c r="K29" i="2"/>
  <c r="K33" i="2"/>
  <c r="J6" i="2"/>
  <c r="J10" i="2"/>
  <c r="J14" i="2"/>
  <c r="J18" i="2"/>
  <c r="J22" i="2"/>
  <c r="J26" i="2"/>
  <c r="J30" i="2"/>
  <c r="I7" i="2"/>
  <c r="I11" i="2"/>
  <c r="I15" i="2"/>
  <c r="I19" i="2"/>
  <c r="I23" i="2"/>
  <c r="I27" i="2"/>
  <c r="I31" i="2"/>
  <c r="R11" i="2"/>
  <c r="C12" i="2"/>
  <c r="R12" i="2" s="1"/>
  <c r="R8" i="2"/>
  <c r="C9" i="2"/>
  <c r="R9" i="2" s="1"/>
  <c r="C13" i="2"/>
  <c r="C3" i="13"/>
  <c r="G3" i="13"/>
  <c r="K3" i="13"/>
  <c r="O3" i="13"/>
  <c r="S3" i="13"/>
  <c r="W3" i="13"/>
  <c r="AA3" i="13"/>
  <c r="AE3" i="13"/>
  <c r="D3" i="15"/>
  <c r="H3" i="15"/>
  <c r="L3" i="15"/>
  <c r="P3" i="15"/>
  <c r="T3" i="15"/>
  <c r="X3" i="15"/>
  <c r="AB3" i="15"/>
  <c r="AF3" i="15"/>
  <c r="C3" i="12"/>
  <c r="G3" i="12"/>
  <c r="K3" i="12"/>
  <c r="O3" i="12"/>
  <c r="S3" i="12"/>
  <c r="W3" i="12"/>
  <c r="AA3" i="12"/>
  <c r="AE3" i="12"/>
  <c r="C3" i="11"/>
  <c r="G3" i="11"/>
  <c r="K3" i="11"/>
  <c r="O3" i="11"/>
  <c r="S3" i="11"/>
  <c r="W3" i="11"/>
  <c r="AA3" i="11"/>
  <c r="AE3" i="11"/>
  <c r="D3" i="10"/>
  <c r="H3" i="10"/>
  <c r="L3" i="10"/>
  <c r="P3" i="10"/>
  <c r="T3" i="10"/>
  <c r="X3" i="10"/>
  <c r="AB3" i="10"/>
  <c r="AF3" i="10"/>
  <c r="C3" i="9"/>
  <c r="G3" i="9"/>
  <c r="K3" i="9"/>
  <c r="O3" i="9"/>
  <c r="S3" i="9"/>
  <c r="W3" i="9"/>
  <c r="AA3" i="9"/>
  <c r="AE3" i="9"/>
  <c r="F3" i="8"/>
  <c r="J3" i="8"/>
  <c r="N3" i="8"/>
  <c r="R3" i="8"/>
  <c r="V3" i="8"/>
  <c r="Z3" i="8"/>
  <c r="B3" i="7"/>
  <c r="C2" i="7" s="1"/>
  <c r="F3" i="7"/>
  <c r="J3" i="7"/>
  <c r="N3" i="7"/>
  <c r="R3" i="7"/>
  <c r="V3" i="7"/>
  <c r="Z3" i="7"/>
  <c r="AD3" i="7"/>
  <c r="D3" i="13"/>
  <c r="H3" i="13"/>
  <c r="L3" i="13"/>
  <c r="P3" i="13"/>
  <c r="T3" i="13"/>
  <c r="X3" i="13"/>
  <c r="AB3" i="13"/>
  <c r="AF3" i="13"/>
  <c r="E3" i="15"/>
  <c r="I3" i="15"/>
  <c r="M3" i="15"/>
  <c r="Q3" i="15"/>
  <c r="U3" i="15"/>
  <c r="Y3" i="15"/>
  <c r="AC3" i="15"/>
  <c r="AG3" i="15"/>
  <c r="D3" i="12"/>
  <c r="H3" i="12"/>
  <c r="L3" i="12"/>
  <c r="P3" i="12"/>
  <c r="T3" i="12"/>
  <c r="X3" i="12"/>
  <c r="AB3" i="12"/>
  <c r="AF3" i="12"/>
  <c r="D3" i="11"/>
  <c r="H3" i="11"/>
  <c r="L3" i="11"/>
  <c r="P3" i="11"/>
  <c r="T3" i="11"/>
  <c r="X3" i="11"/>
  <c r="AB3" i="11"/>
  <c r="AF3" i="11"/>
  <c r="E3" i="10"/>
  <c r="I3" i="10"/>
  <c r="M3" i="10"/>
  <c r="Q3" i="10"/>
  <c r="U3" i="10"/>
  <c r="Y3" i="10"/>
  <c r="AC3" i="10"/>
  <c r="B3" i="10"/>
  <c r="C2" i="10" s="1"/>
  <c r="D3" i="9"/>
  <c r="H3" i="9"/>
  <c r="L3" i="9"/>
  <c r="P3" i="9"/>
  <c r="T3" i="9"/>
  <c r="X3" i="9"/>
  <c r="AB3" i="9"/>
  <c r="AF3" i="9"/>
  <c r="C3" i="8"/>
  <c r="G3" i="8"/>
  <c r="K3" i="8"/>
  <c r="O3" i="8"/>
  <c r="S3" i="8"/>
  <c r="W3" i="8"/>
  <c r="AA3" i="8"/>
  <c r="C3" i="7"/>
  <c r="G3" i="7"/>
  <c r="K3" i="7"/>
  <c r="E3" i="13"/>
  <c r="I3" i="13"/>
  <c r="M3" i="13"/>
  <c r="Q3" i="13"/>
  <c r="U3" i="13"/>
  <c r="Y3" i="13"/>
  <c r="AC3" i="13"/>
  <c r="AG3" i="13"/>
  <c r="F3" i="15"/>
  <c r="J3" i="15"/>
  <c r="N3" i="15"/>
  <c r="R3" i="15"/>
  <c r="V3" i="15"/>
  <c r="Z3" i="15"/>
  <c r="AD3" i="15"/>
  <c r="B3" i="15"/>
  <c r="C2" i="15" s="1"/>
  <c r="E3" i="12"/>
  <c r="I3" i="12"/>
  <c r="M3" i="12"/>
  <c r="Q3" i="12"/>
  <c r="U3" i="12"/>
  <c r="Y3" i="12"/>
  <c r="AC3" i="12"/>
  <c r="B3" i="12"/>
  <c r="C2" i="12" s="1"/>
  <c r="E3" i="11"/>
  <c r="I3" i="11"/>
  <c r="M3" i="11"/>
  <c r="Q3" i="11"/>
  <c r="U3" i="11"/>
  <c r="Y3" i="11"/>
  <c r="AC3" i="11"/>
  <c r="B3" i="11"/>
  <c r="C2" i="11" s="1"/>
  <c r="F3" i="10"/>
  <c r="J3" i="10"/>
  <c r="N3" i="10"/>
  <c r="R3" i="10"/>
  <c r="V3" i="10"/>
  <c r="Z3" i="10"/>
  <c r="AD3" i="10"/>
  <c r="AG3" i="9"/>
  <c r="E3" i="9"/>
  <c r="I3" i="9"/>
  <c r="M3" i="9"/>
  <c r="Q3" i="9"/>
  <c r="U3" i="9"/>
  <c r="Y3" i="9"/>
  <c r="AC3" i="9"/>
  <c r="AG3" i="7"/>
  <c r="D3" i="8"/>
  <c r="H3" i="8"/>
  <c r="L3" i="8"/>
  <c r="P3" i="8"/>
  <c r="T3" i="8"/>
  <c r="X3" i="8"/>
  <c r="AB3" i="8"/>
  <c r="B3" i="8"/>
  <c r="C2" i="8" s="1"/>
  <c r="D3" i="7"/>
  <c r="H3" i="7"/>
  <c r="L3" i="7"/>
  <c r="P3" i="7"/>
  <c r="T3" i="7"/>
  <c r="X3" i="7"/>
  <c r="AB3" i="7"/>
  <c r="AF3" i="7"/>
  <c r="F3" i="13"/>
  <c r="J3" i="13"/>
  <c r="N3" i="13"/>
  <c r="R3" i="13"/>
  <c r="V3" i="13"/>
  <c r="Z3" i="13"/>
  <c r="AD3" i="13"/>
  <c r="C3" i="15"/>
  <c r="G3" i="15"/>
  <c r="K3" i="15"/>
  <c r="O3" i="15"/>
  <c r="S3" i="15"/>
  <c r="W3" i="15"/>
  <c r="AA3" i="15"/>
  <c r="AE3" i="15"/>
  <c r="B3" i="13"/>
  <c r="C2" i="13" s="1"/>
  <c r="F3" i="12"/>
  <c r="J3" i="12"/>
  <c r="N3" i="12"/>
  <c r="R3" i="12"/>
  <c r="V3" i="12"/>
  <c r="Z3" i="12"/>
  <c r="AD3" i="12"/>
  <c r="AG3" i="11"/>
  <c r="F3" i="11"/>
  <c r="J3" i="11"/>
  <c r="N3" i="11"/>
  <c r="R3" i="11"/>
  <c r="V3" i="11"/>
  <c r="Z3" i="11"/>
  <c r="AD3" i="11"/>
  <c r="C3" i="10"/>
  <c r="G3" i="10"/>
  <c r="K3" i="10"/>
  <c r="O3" i="10"/>
  <c r="S3" i="10"/>
  <c r="W3" i="10"/>
  <c r="AA3" i="10"/>
  <c r="AE3" i="10"/>
  <c r="B3" i="9"/>
  <c r="C2" i="9" s="1"/>
  <c r="F3" i="9"/>
  <c r="J3" i="9"/>
  <c r="N3" i="9"/>
  <c r="R3" i="9"/>
  <c r="V3" i="9"/>
  <c r="Z3" i="9"/>
  <c r="AD3" i="9"/>
  <c r="E3" i="8"/>
  <c r="I3" i="8"/>
  <c r="M3" i="8"/>
  <c r="Q3" i="8"/>
  <c r="U3" i="8"/>
  <c r="Y3" i="8"/>
  <c r="AC3" i="8"/>
  <c r="E3" i="7"/>
  <c r="Q3" i="7"/>
  <c r="Y3" i="7"/>
  <c r="C32" i="2"/>
  <c r="R30" i="2" s="1"/>
  <c r="C31" i="2"/>
  <c r="R29" i="2" s="1"/>
  <c r="I3" i="7"/>
  <c r="S3" i="7"/>
  <c r="AA3" i="7"/>
  <c r="M3" i="7"/>
  <c r="U3" i="7"/>
  <c r="AC3" i="7"/>
  <c r="C34" i="2"/>
  <c r="R32" i="2" s="1"/>
  <c r="C30" i="2"/>
  <c r="R28" i="2" s="1"/>
  <c r="C26" i="2"/>
  <c r="C22" i="2"/>
  <c r="R20" i="2" s="1"/>
  <c r="C23" i="2"/>
  <c r="O3" i="7"/>
  <c r="W3" i="7"/>
  <c r="AE3" i="7"/>
  <c r="C33" i="2"/>
  <c r="R31" i="2" s="1"/>
  <c r="C25" i="2"/>
  <c r="R23" i="2" s="1"/>
  <c r="C21" i="2"/>
  <c r="R24" i="2" l="1"/>
  <c r="C27" i="2"/>
  <c r="R25" i="2" s="1"/>
  <c r="C24" i="2"/>
  <c r="R22" i="2" s="1"/>
  <c r="R21" i="2"/>
  <c r="C28" i="2"/>
  <c r="C14" i="2"/>
  <c r="R14" i="2" s="1"/>
  <c r="R13" i="2"/>
  <c r="R26" i="2" l="1"/>
  <c r="C29" i="2"/>
  <c r="R27" i="2" s="1"/>
</calcChain>
</file>

<file path=xl/sharedStrings.xml><?xml version="1.0" encoding="utf-8"?>
<sst xmlns="http://schemas.openxmlformats.org/spreadsheetml/2006/main" count="202" uniqueCount="66">
  <si>
    <t>RTT</t>
  </si>
  <si>
    <t>CP</t>
  </si>
  <si>
    <t>Récup</t>
  </si>
  <si>
    <t>Maladie</t>
  </si>
  <si>
    <t>W</t>
  </si>
  <si>
    <t>JA</t>
  </si>
  <si>
    <t>CSS</t>
  </si>
  <si>
    <t>Conven.</t>
  </si>
  <si>
    <t>Sept</t>
  </si>
  <si>
    <t>Oct</t>
  </si>
  <si>
    <t>Nov</t>
  </si>
  <si>
    <t>Déc</t>
  </si>
  <si>
    <t>Janv</t>
  </si>
  <si>
    <t>Févr</t>
  </si>
  <si>
    <t>Mars</t>
  </si>
  <si>
    <t>Avr</t>
  </si>
  <si>
    <t>Mai</t>
  </si>
  <si>
    <t>Juin</t>
  </si>
  <si>
    <t>Juil</t>
  </si>
  <si>
    <t>Août</t>
  </si>
  <si>
    <t>Nouvel an</t>
  </si>
  <si>
    <t>Pâques</t>
  </si>
  <si>
    <t>Lundi de Pâques</t>
  </si>
  <si>
    <t>Fête du travail</t>
  </si>
  <si>
    <t>Victoire 1945</t>
  </si>
  <si>
    <t>Ascencion</t>
  </si>
  <si>
    <t xml:space="preserve"> Pentecôte</t>
  </si>
  <si>
    <t>Lundi de Pentecôte</t>
  </si>
  <si>
    <t>Fête Nationale</t>
  </si>
  <si>
    <t>Assomption</t>
  </si>
  <si>
    <t>Toussaint</t>
  </si>
  <si>
    <t>Armistice 1918</t>
  </si>
  <si>
    <t>Noël</t>
  </si>
  <si>
    <t>Septembre</t>
  </si>
  <si>
    <t>Octobre</t>
  </si>
  <si>
    <t>Novembre</t>
  </si>
  <si>
    <t>Décembre</t>
  </si>
  <si>
    <t>Janvier</t>
  </si>
  <si>
    <t>Février</t>
  </si>
  <si>
    <t>Avril</t>
  </si>
  <si>
    <t>Juillet</t>
  </si>
  <si>
    <t>Nom:</t>
  </si>
  <si>
    <t>Première année à considérer</t>
  </si>
  <si>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</si>
  <si>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</si>
  <si>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</si>
  <si>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</si>
  <si>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</si>
  <si>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</si>
  <si>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</si>
  <si>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</si>
  <si>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</si>
  <si>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</si>
  <si>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</si>
  <si>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</si>
  <si>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Utilisateur 13</t>
  </si>
  <si>
    <t>Utilisateur 14</t>
  </si>
  <si>
    <t>Utilisateur 15</t>
  </si>
  <si>
    <t>Utilisateur 16</t>
  </si>
  <si>
    <t>Utilisateur 17</t>
  </si>
  <si>
    <t>Utilisateur 18</t>
  </si>
  <si>
    <t>Utilisateur 19</t>
  </si>
  <si>
    <t>Utilisateur 20</t>
  </si>
  <si>
    <t>BU1</t>
  </si>
  <si>
    <t>BU2</t>
  </si>
  <si>
    <t>BU3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</si>
</sst>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\ yyyy"/>
    <numFmt numFmtId="165" formatCode="ddd"/>
    <numFmt numFmtId="166" formatCode="mmm"/>
    <numFmt numFmtId="167" formatCode="ddd\ dd"/>
    <numFmt numFmtId="168" formatCode="&quot; &quot;ddd\ dd\ mmm"/>
    <numFmt numFmtId="169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7"/>
      <color indexed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8"/>
      <name val="Arial Narrow"/>
      <family val="2"/>
    </font>
    <font>
      <u/>
      <sz val="10"/>
      <name val="Arial"/>
      <family val="2"/>
    </font>
    <font>
      <sz val="9"/>
      <color rgb="FF303030"/>
      <name val="Verdana"/>
      <family val="2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auto="1"/>
      </bottom>
      <diagonal/>
    </border>
    <border>
      <left/>
      <right style="medium">
        <color indexed="64"/>
      </right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 style="dotted">
        <color auto="1"/>
      </diagonal>
    </border>
    <border diagonalUp="1" diagonalDown="1"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 style="dotted">
        <color auto="1"/>
      </diagonal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 diagonalUp="1" diagonalDown="1">
      <left style="dotted">
        <color indexed="64"/>
      </left>
      <right style="medium">
        <color indexed="64"/>
      </right>
      <top/>
      <bottom style="dotted">
        <color indexed="64"/>
      </bottom>
      <diagonal style="dotted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3">
    <xf numFmtId="0" fontId="0" fillId="0" borderId="0" xfId="0"/>
    <xf numFmtId="0" fontId="0" fillId="0" borderId="0" xfId="0" applyAlignment="1">
      <alignment horizontal="center"/>
    </xf>
    <xf numFmtId="0" fontId="8" fillId="11" borderId="1" xfId="0" applyNumberFormat="1" applyFont="1" applyFill="1" applyBorder="1" applyAlignment="1" applyProtection="1">
      <alignment horizontal="center" vertical="center" shrinkToFit="1"/>
    </xf>
    <xf numFmtId="0" fontId="0" fillId="0" borderId="0" xfId="0"/>
    <xf numFmtId="164" fontId="4" fillId="3" borderId="0" xfId="1" applyNumberFormat="1" applyFont="1" applyFill="1" applyBorder="1" applyAlignment="1" applyProtection="1">
      <alignment horizontal="center" vertical="center"/>
    </xf>
    <xf numFmtId="168" fontId="4" fillId="10" borderId="1" xfId="0" quotePrefix="1" applyNumberFormat="1" applyFont="1" applyFill="1" applyBorder="1" applyAlignment="1" applyProtection="1">
      <alignment horizontal="center" vertical="center"/>
    </xf>
    <xf numFmtId="168" fontId="4" fillId="1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6" fillId="0" borderId="25" xfId="0" applyFont="1" applyFill="1" applyBorder="1" applyAlignment="1" applyProtection="1">
      <alignment horizontal="left" vertical="center" indent="1"/>
    </xf>
    <xf numFmtId="0" fontId="6" fillId="0" borderId="26" xfId="0" applyFont="1" applyFill="1" applyBorder="1" applyAlignment="1" applyProtection="1">
      <alignment horizontal="left" vertical="center" indent="1"/>
    </xf>
    <xf numFmtId="0" fontId="6" fillId="0" borderId="27" xfId="0" applyFont="1" applyFill="1" applyBorder="1" applyAlignment="1" applyProtection="1">
      <alignment horizontal="left" vertical="center" indent="1"/>
    </xf>
    <xf numFmtId="165" fontId="0" fillId="9" borderId="29" xfId="0" applyNumberFormat="1" applyFill="1" applyBorder="1" applyAlignment="1">
      <alignment horizontal="center"/>
    </xf>
    <xf numFmtId="165" fontId="0" fillId="9" borderId="30" xfId="0" applyNumberFormat="1" applyFill="1" applyBorder="1" applyAlignment="1">
      <alignment horizontal="center"/>
    </xf>
    <xf numFmtId="0" fontId="0" fillId="9" borderId="31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vertical="center"/>
    </xf>
    <xf numFmtId="0" fontId="0" fillId="0" borderId="16" xfId="0" applyBorder="1" applyAlignment="1">
      <alignment shrinkToFit="1"/>
    </xf>
    <xf numFmtId="0" fontId="0" fillId="0" borderId="14" xfId="0" applyBorder="1" applyAlignment="1">
      <alignment shrinkToFit="1"/>
    </xf>
    <xf numFmtId="0" fontId="0" fillId="0" borderId="15" xfId="0" applyBorder="1" applyAlignment="1">
      <alignment shrinkToFit="1"/>
    </xf>
    <xf numFmtId="0" fontId="12" fillId="0" borderId="0" xfId="0" applyNumberFormat="1" applyFont="1"/>
    <xf numFmtId="0" fontId="5" fillId="4" borderId="2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7" fillId="6" borderId="2" xfId="0" applyFont="1" applyFill="1" applyBorder="1" applyAlignment="1">
      <alignment horizontal="center" vertical="center" shrinkToFit="1"/>
    </xf>
    <xf numFmtId="0" fontId="7" fillId="7" borderId="2" xfId="0" applyFont="1" applyFill="1" applyBorder="1" applyAlignment="1">
      <alignment horizontal="center" vertical="center" shrinkToFit="1"/>
    </xf>
    <xf numFmtId="0" fontId="7" fillId="5" borderId="2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8" borderId="2" xfId="0" applyFont="1" applyFill="1" applyBorder="1" applyAlignment="1">
      <alignment horizontal="center" vertical="center" shrinkToFit="1"/>
    </xf>
    <xf numFmtId="0" fontId="7" fillId="9" borderId="2" xfId="0" applyFont="1" applyFill="1" applyBorder="1" applyAlignment="1">
      <alignment horizontal="center" vertical="center" shrinkToFit="1"/>
    </xf>
    <xf numFmtId="168" fontId="0" fillId="0" borderId="0" xfId="0" applyNumberFormat="1"/>
    <xf numFmtId="168" fontId="2" fillId="0" borderId="0" xfId="0" applyNumberFormat="1" applyFont="1"/>
    <xf numFmtId="165" fontId="0" fillId="9" borderId="21" xfId="0" applyNumberFormat="1" applyFill="1" applyBorder="1" applyAlignment="1">
      <alignment horizontal="center"/>
    </xf>
    <xf numFmtId="0" fontId="0" fillId="9" borderId="5" xfId="0" applyFill="1" applyBorder="1" applyAlignment="1">
      <alignment horizontal="center" vertical="center"/>
    </xf>
    <xf numFmtId="165" fontId="0" fillId="9" borderId="41" xfId="0" applyNumberFormat="1" applyFill="1" applyBorder="1" applyAlignment="1">
      <alignment horizontal="center"/>
    </xf>
    <xf numFmtId="0" fontId="0" fillId="9" borderId="33" xfId="0" applyFill="1" applyBorder="1" applyAlignment="1">
      <alignment horizontal="center" vertical="center"/>
    </xf>
    <xf numFmtId="0" fontId="4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horizontal="right" vertical="center"/>
    </xf>
    <xf numFmtId="0" fontId="5" fillId="4" borderId="1" xfId="0" applyFont="1" applyFill="1" applyBorder="1" applyAlignment="1">
      <alignment horizontal="center" vertical="center" shrinkToFit="1"/>
    </xf>
    <xf numFmtId="0" fontId="7" fillId="6" borderId="1" xfId="0" applyFont="1" applyFill="1" applyBorder="1" applyAlignment="1">
      <alignment horizontal="center" vertical="center" shrinkToFit="1"/>
    </xf>
    <xf numFmtId="0" fontId="7" fillId="7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8" borderId="1" xfId="0" applyFont="1" applyFill="1" applyBorder="1" applyAlignment="1">
      <alignment horizontal="center" vertical="center" shrinkToFit="1"/>
    </xf>
    <xf numFmtId="0" fontId="7" fillId="9" borderId="1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0" fillId="9" borderId="22" xfId="0" applyFill="1" applyBorder="1" applyAlignment="1">
      <alignment horizontal="center"/>
    </xf>
    <xf numFmtId="0" fontId="0" fillId="9" borderId="40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166" fontId="0" fillId="9" borderId="6" xfId="0" applyNumberFormat="1" applyFill="1" applyBorder="1" applyAlignment="1">
      <alignment horizontal="center"/>
    </xf>
    <xf numFmtId="166" fontId="0" fillId="9" borderId="7" xfId="0" applyNumberFormat="1" applyFill="1" applyBorder="1" applyAlignment="1">
      <alignment horizontal="center"/>
    </xf>
    <xf numFmtId="166" fontId="0" fillId="9" borderId="8" xfId="0" applyNumberFormat="1" applyFill="1" applyBorder="1" applyAlignment="1">
      <alignment horizontal="center"/>
    </xf>
    <xf numFmtId="0" fontId="0" fillId="0" borderId="12" xfId="0" applyBorder="1" applyAlignment="1">
      <alignment horizontal="center" shrinkToFit="1"/>
    </xf>
    <xf numFmtId="0" fontId="0" fillId="0" borderId="20" xfId="0" applyBorder="1" applyAlignment="1">
      <alignment horizontal="center" shrinkToFit="1"/>
    </xf>
    <xf numFmtId="0" fontId="0" fillId="0" borderId="14" xfId="0" applyBorder="1" applyAlignment="1">
      <alignment horizontal="center" shrinkToFit="1"/>
    </xf>
    <xf numFmtId="0" fontId="0" fillId="0" borderId="15" xfId="0" applyBorder="1" applyAlignment="1">
      <alignment horizontal="center" shrinkToFit="1"/>
    </xf>
    <xf numFmtId="0" fontId="0" fillId="0" borderId="17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0" fillId="0" borderId="39" xfId="0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48" xfId="0" applyBorder="1" applyAlignment="1">
      <alignment horizontal="center" shrinkToFit="1"/>
    </xf>
    <xf numFmtId="0" fontId="0" fillId="0" borderId="49" xfId="0" applyBorder="1" applyAlignment="1">
      <alignment horizontal="center" shrinkToFit="1"/>
    </xf>
    <xf numFmtId="0" fontId="0" fillId="0" borderId="50" xfId="0" applyBorder="1" applyAlignment="1">
      <alignment horizontal="center" shrinkToFit="1"/>
    </xf>
    <xf numFmtId="0" fontId="0" fillId="0" borderId="11" xfId="0" applyBorder="1" applyAlignment="1">
      <alignment horizontal="center" shrinkToFit="1"/>
    </xf>
    <xf numFmtId="0" fontId="0" fillId="0" borderId="47" xfId="0" applyBorder="1" applyAlignment="1">
      <alignment horizontal="center" shrinkToFit="1"/>
    </xf>
    <xf numFmtId="0" fontId="0" fillId="0" borderId="46" xfId="0" applyBorder="1" applyAlignment="1">
      <alignment horizontal="center" shrinkToFit="1"/>
    </xf>
    <xf numFmtId="0" fontId="0" fillId="0" borderId="13" xfId="0" applyBorder="1" applyAlignment="1">
      <alignment horizontal="center" shrinkToFit="1"/>
    </xf>
    <xf numFmtId="167" fontId="0" fillId="0" borderId="44" xfId="0" applyNumberFormat="1" applyBorder="1" applyAlignment="1">
      <alignment horizontal="center"/>
    </xf>
    <xf numFmtId="167" fontId="0" fillId="0" borderId="4" xfId="0" applyNumberFormat="1" applyBorder="1" applyAlignment="1">
      <alignment horizontal="center"/>
    </xf>
    <xf numFmtId="167" fontId="0" fillId="0" borderId="45" xfId="0" applyNumberFormat="1" applyBorder="1" applyAlignment="1">
      <alignment horizontal="center"/>
    </xf>
    <xf numFmtId="167" fontId="0" fillId="0" borderId="42" xfId="0" applyNumberFormat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167" fontId="0" fillId="0" borderId="43" xfId="0" applyNumberFormat="1" applyBorder="1" applyAlignment="1">
      <alignment horizontal="center"/>
    </xf>
    <xf numFmtId="0" fontId="0" fillId="0" borderId="52" xfId="0" applyBorder="1"/>
    <xf numFmtId="0" fontId="0" fillId="0" borderId="51" xfId="0" applyBorder="1"/>
    <xf numFmtId="167" fontId="0" fillId="0" borderId="53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67" fontId="0" fillId="0" borderId="54" xfId="0" applyNumberFormat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2" fillId="0" borderId="0" xfId="0" applyFont="1"/>
    <xf numFmtId="0" fontId="0" fillId="10" borderId="1" xfId="0" applyFill="1" applyBorder="1" applyAlignment="1">
      <alignment horizontal="center"/>
    </xf>
    <xf numFmtId="168" fontId="4" fillId="10" borderId="1" xfId="0" quotePrefix="1" applyNumberFormat="1" applyFont="1" applyFill="1" applyBorder="1" applyAlignment="1" applyProtection="1">
      <alignment horizontal="center" vertical="center" shrinkToFit="1"/>
    </xf>
    <xf numFmtId="164" fontId="4" fillId="0" borderId="0" xfId="1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Alignment="1" applyProtection="1">
      <alignment horizontal="right" vertical="center"/>
    </xf>
    <xf numFmtId="0" fontId="9" fillId="0" borderId="0" xfId="0" applyFont="1" applyFill="1" applyAlignment="1" applyProtection="1">
      <alignment horizontal="right" vertical="center"/>
    </xf>
    <xf numFmtId="0" fontId="4" fillId="0" borderId="0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" vertical="center"/>
    </xf>
    <xf numFmtId="0" fontId="11" fillId="0" borderId="0" xfId="1" applyFont="1" applyFill="1" applyBorder="1" applyAlignment="1" applyProtection="1">
      <alignment vertical="center"/>
    </xf>
    <xf numFmtId="0" fontId="11" fillId="0" borderId="0" xfId="1" applyFont="1" applyFill="1" applyBorder="1" applyAlignment="1" applyProtection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0" fillId="0" borderId="51" xfId="0" applyNumberFormat="1" applyBorder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" fillId="9" borderId="23" xfId="0" applyFont="1" applyFill="1" applyBorder="1" applyAlignment="1">
      <alignment horizontal="center" vertical="center"/>
    </xf>
    <xf numFmtId="0" fontId="1" fillId="9" borderId="24" xfId="0" applyFont="1" applyFill="1" applyBorder="1" applyAlignment="1">
      <alignment horizontal="center" vertical="center"/>
    </xf>
    <xf numFmtId="0" fontId="14" fillId="0" borderId="34" xfId="0" applyFont="1" applyBorder="1" applyAlignment="1">
      <alignment horizontal="center"/>
    </xf>
    <xf numFmtId="0" fontId="14" fillId="0" borderId="35" xfId="0" applyFont="1" applyBorder="1" applyAlignment="1">
      <alignment horizontal="center"/>
    </xf>
    <xf numFmtId="0" fontId="14" fillId="0" borderId="36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44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45" xfId="0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51"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theme="5" tint="-0.24994659260841701"/>
        </left>
        <vertical/>
        <horizontal/>
      </border>
    </dxf>
    <dxf>
      <font>
        <b/>
        <i val="0"/>
        <color theme="9" tint="-0.24994659260841701"/>
      </font>
      <border>
        <bottom style="thin">
          <color auto="1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tabSelected="1" workbookViewId="0">
      <selection activeCell="C4" sqref="C4"/>
    </sheetView>
  </sheetViews>
  <sheetFormatPr baseColWidth="10" defaultRowHeight="15" x14ac:dyDescent="0.25"/>
  <cols>
    <col min="2" max="2" width="3.28515625" customWidth="1"/>
    <col min="3" max="3" width="21" customWidth="1"/>
    <col min="4" max="4" width="3.42578125" customWidth="1"/>
    <col min="5" max="16" width="8.7109375" customWidth="1"/>
    <col min="18" max="18" width="12" bestFit="1" customWidth="1"/>
  </cols>
  <sheetData>
    <row r="1" spans="1:18" ht="18.75" x14ac:dyDescent="0.3">
      <c r="E1" s="101" t="str">
        <f>"CALENDRIER "&amp;E2&amp;" - "&amp;I2</f>
        <v>CALENDRIER 2014 - 2015</v>
      </c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</row>
    <row r="2" spans="1:18" x14ac:dyDescent="0.25">
      <c r="E2" s="88">
        <f>C4</f>
        <v>2014</v>
      </c>
      <c r="F2" s="1"/>
      <c r="G2" s="1"/>
      <c r="H2" s="1"/>
      <c r="I2" s="88">
        <f>E2+1</f>
        <v>2015</v>
      </c>
    </row>
    <row r="3" spans="1:18" x14ac:dyDescent="0.25">
      <c r="C3" s="89" t="s">
        <v>42</v>
      </c>
      <c r="E3" s="86" t="s">
        <v>8</v>
      </c>
      <c r="F3" s="86" t="s">
        <v>9</v>
      </c>
      <c r="G3" s="86" t="s">
        <v>10</v>
      </c>
      <c r="H3" s="86" t="s">
        <v>11</v>
      </c>
      <c r="I3" s="86" t="s">
        <v>12</v>
      </c>
      <c r="J3" s="86" t="s">
        <v>13</v>
      </c>
      <c r="K3" s="86" t="s">
        <v>14</v>
      </c>
      <c r="L3" s="86" t="s">
        <v>15</v>
      </c>
      <c r="M3" s="86" t="s">
        <v>16</v>
      </c>
      <c r="N3" s="86" t="s">
        <v>17</v>
      </c>
      <c r="O3" s="86" t="s">
        <v>18</v>
      </c>
      <c r="P3" s="86" t="s">
        <v>19</v>
      </c>
      <c r="Q3" s="87"/>
    </row>
    <row r="4" spans="1:18" x14ac:dyDescent="0.25">
      <c r="C4" s="2">
        <v>2014</v>
      </c>
      <c r="E4" s="74">
        <f>DATE($E$2,9,$Q4)</f>
        <v>41883</v>
      </c>
      <c r="F4" s="83">
        <f t="shared" ref="F4:F34" si="0">DATE($E$2,10,$Q4)</f>
        <v>41913</v>
      </c>
      <c r="G4" s="75">
        <f t="shared" ref="G4:G33" si="1">DATE($E$2,11,$Q4)</f>
        <v>41944</v>
      </c>
      <c r="H4" s="83">
        <f t="shared" ref="H4:H34" si="2">DATE($E$2,12,$Q4)</f>
        <v>41974</v>
      </c>
      <c r="I4" s="83">
        <f t="shared" ref="I4:I34" si="3">DATE($I$2,1,$Q4)</f>
        <v>42005</v>
      </c>
      <c r="J4" s="75">
        <f t="shared" ref="J4:J30" si="4">DATE($I$2,2,$Q4)</f>
        <v>42036</v>
      </c>
      <c r="K4" s="83">
        <f t="shared" ref="K4:K34" si="5">DATE($I$2,3,$Q4)</f>
        <v>42064</v>
      </c>
      <c r="L4" s="75">
        <f t="shared" ref="L4:L33" si="6">DATE($I$2,4,$Q4)</f>
        <v>42095</v>
      </c>
      <c r="M4" s="83">
        <f t="shared" ref="M4:M34" si="7">DATE($I$2,5,$Q4)</f>
        <v>42125</v>
      </c>
      <c r="N4" s="75">
        <f t="shared" ref="N4:N33" si="8">DATE($I$2,6,$Q4)</f>
        <v>42156</v>
      </c>
      <c r="O4" s="83">
        <f t="shared" ref="O4:O34" si="9">DATE($I$2,7,$Q4)</f>
        <v>42186</v>
      </c>
      <c r="P4" s="76">
        <f t="shared" ref="P4:P34" si="10">DATE($I$2,8,$Q4)</f>
        <v>42217</v>
      </c>
      <c r="Q4" s="87">
        <v>1</v>
      </c>
    </row>
    <row r="5" spans="1:18" x14ac:dyDescent="0.25">
      <c r="E5" s="77">
        <f t="shared" ref="E5:E33" si="11">DATE($E$2,9,$Q5)</f>
        <v>41884</v>
      </c>
      <c r="F5" s="84">
        <f t="shared" si="0"/>
        <v>41914</v>
      </c>
      <c r="G5" s="78">
        <f t="shared" si="1"/>
        <v>41945</v>
      </c>
      <c r="H5" s="84">
        <f t="shared" si="2"/>
        <v>41975</v>
      </c>
      <c r="I5" s="84">
        <f t="shared" si="3"/>
        <v>42006</v>
      </c>
      <c r="J5" s="78">
        <f t="shared" si="4"/>
        <v>42037</v>
      </c>
      <c r="K5" s="84">
        <f t="shared" si="5"/>
        <v>42065</v>
      </c>
      <c r="L5" s="78">
        <f t="shared" si="6"/>
        <v>42096</v>
      </c>
      <c r="M5" s="84">
        <f t="shared" si="7"/>
        <v>42126</v>
      </c>
      <c r="N5" s="78">
        <f t="shared" si="8"/>
        <v>42157</v>
      </c>
      <c r="O5" s="84">
        <f t="shared" si="9"/>
        <v>42187</v>
      </c>
      <c r="P5" s="79">
        <f t="shared" si="10"/>
        <v>42218</v>
      </c>
      <c r="Q5" s="87">
        <v>2</v>
      </c>
    </row>
    <row r="6" spans="1:18" x14ac:dyDescent="0.25">
      <c r="A6" s="90"/>
      <c r="B6" s="34"/>
      <c r="C6" s="2" t="str">
        <f>"Les jours fériés de "&amp;E2</f>
        <v>Les jours fériés de 2014</v>
      </c>
      <c r="E6" s="77">
        <f t="shared" si="11"/>
        <v>41885</v>
      </c>
      <c r="F6" s="84">
        <f t="shared" si="0"/>
        <v>41915</v>
      </c>
      <c r="G6" s="78">
        <f t="shared" si="1"/>
        <v>41946</v>
      </c>
      <c r="H6" s="84">
        <f t="shared" si="2"/>
        <v>41976</v>
      </c>
      <c r="I6" s="84">
        <f t="shared" si="3"/>
        <v>42007</v>
      </c>
      <c r="J6" s="78">
        <f t="shared" si="4"/>
        <v>42038</v>
      </c>
      <c r="K6" s="84">
        <f t="shared" si="5"/>
        <v>42066</v>
      </c>
      <c r="L6" s="78">
        <f t="shared" si="6"/>
        <v>42097</v>
      </c>
      <c r="M6" s="84">
        <f t="shared" si="7"/>
        <v>42127</v>
      </c>
      <c r="N6" s="78">
        <f t="shared" si="8"/>
        <v>42158</v>
      </c>
      <c r="O6" s="84">
        <f t="shared" si="9"/>
        <v>42188</v>
      </c>
      <c r="P6" s="79">
        <f t="shared" si="10"/>
        <v>42219</v>
      </c>
      <c r="Q6" s="87">
        <v>3</v>
      </c>
    </row>
    <row r="7" spans="1:18" x14ac:dyDescent="0.25">
      <c r="A7" s="91"/>
      <c r="B7" s="92" t="s">
        <v>20</v>
      </c>
      <c r="C7" s="5">
        <f>DATE(C4,1,1)</f>
        <v>41640</v>
      </c>
      <c r="E7" s="77">
        <f t="shared" si="11"/>
        <v>41886</v>
      </c>
      <c r="F7" s="84">
        <f t="shared" si="0"/>
        <v>41916</v>
      </c>
      <c r="G7" s="78">
        <f t="shared" si="1"/>
        <v>41947</v>
      </c>
      <c r="H7" s="84">
        <f t="shared" si="2"/>
        <v>41977</v>
      </c>
      <c r="I7" s="84">
        <f t="shared" si="3"/>
        <v>42008</v>
      </c>
      <c r="J7" s="78">
        <f t="shared" si="4"/>
        <v>42039</v>
      </c>
      <c r="K7" s="84">
        <f t="shared" si="5"/>
        <v>42067</v>
      </c>
      <c r="L7" s="78">
        <f t="shared" si="6"/>
        <v>42098</v>
      </c>
      <c r="M7" s="84">
        <f t="shared" si="7"/>
        <v>42128</v>
      </c>
      <c r="N7" s="78">
        <f t="shared" si="8"/>
        <v>42159</v>
      </c>
      <c r="O7" s="84">
        <f t="shared" si="9"/>
        <v>42189</v>
      </c>
      <c r="P7" s="79">
        <f t="shared" si="10"/>
        <v>42220</v>
      </c>
      <c r="Q7" s="87">
        <v>4</v>
      </c>
      <c r="R7" s="28">
        <f>C7</f>
        <v>41640</v>
      </c>
    </row>
    <row r="8" spans="1:18" x14ac:dyDescent="0.25">
      <c r="A8" s="90"/>
      <c r="B8" s="92" t="s">
        <v>21</v>
      </c>
      <c r="C8" s="5">
        <f>ROUND(DATE($E$2,4,MOD(234-11*MOD($E$2,19),30))/7,)*7-6</f>
        <v>41749</v>
      </c>
      <c r="E8" s="77">
        <f t="shared" si="11"/>
        <v>41887</v>
      </c>
      <c r="F8" s="84">
        <f t="shared" si="0"/>
        <v>41917</v>
      </c>
      <c r="G8" s="78">
        <f t="shared" si="1"/>
        <v>41948</v>
      </c>
      <c r="H8" s="84">
        <f t="shared" si="2"/>
        <v>41978</v>
      </c>
      <c r="I8" s="84">
        <f t="shared" si="3"/>
        <v>42009</v>
      </c>
      <c r="J8" s="78">
        <f t="shared" si="4"/>
        <v>42040</v>
      </c>
      <c r="K8" s="84">
        <f t="shared" si="5"/>
        <v>42068</v>
      </c>
      <c r="L8" s="78">
        <f t="shared" si="6"/>
        <v>42099</v>
      </c>
      <c r="M8" s="84">
        <f t="shared" si="7"/>
        <v>42129</v>
      </c>
      <c r="N8" s="78">
        <f t="shared" si="8"/>
        <v>42160</v>
      </c>
      <c r="O8" s="84">
        <f t="shared" si="9"/>
        <v>42190</v>
      </c>
      <c r="P8" s="79">
        <f t="shared" si="10"/>
        <v>42221</v>
      </c>
      <c r="Q8" s="87">
        <v>5</v>
      </c>
      <c r="R8" s="28">
        <f t="shared" ref="R8:R19" si="12">C8</f>
        <v>41749</v>
      </c>
    </row>
    <row r="9" spans="1:18" x14ac:dyDescent="0.25">
      <c r="A9" s="90"/>
      <c r="B9" s="92" t="s">
        <v>22</v>
      </c>
      <c r="C9" s="5">
        <f>C8+1</f>
        <v>41750</v>
      </c>
      <c r="E9" s="77">
        <f t="shared" si="11"/>
        <v>41888</v>
      </c>
      <c r="F9" s="84">
        <f t="shared" si="0"/>
        <v>41918</v>
      </c>
      <c r="G9" s="78">
        <f t="shared" si="1"/>
        <v>41949</v>
      </c>
      <c r="H9" s="84">
        <f t="shared" si="2"/>
        <v>41979</v>
      </c>
      <c r="I9" s="84">
        <f t="shared" si="3"/>
        <v>42010</v>
      </c>
      <c r="J9" s="78">
        <f t="shared" si="4"/>
        <v>42041</v>
      </c>
      <c r="K9" s="84">
        <f t="shared" si="5"/>
        <v>42069</v>
      </c>
      <c r="L9" s="78">
        <f t="shared" si="6"/>
        <v>42100</v>
      </c>
      <c r="M9" s="84">
        <f t="shared" si="7"/>
        <v>42130</v>
      </c>
      <c r="N9" s="78">
        <f t="shared" si="8"/>
        <v>42161</v>
      </c>
      <c r="O9" s="84">
        <f t="shared" si="9"/>
        <v>42191</v>
      </c>
      <c r="P9" s="79">
        <f t="shared" si="10"/>
        <v>42222</v>
      </c>
      <c r="Q9" s="87">
        <v>6</v>
      </c>
      <c r="R9" s="28">
        <f t="shared" si="12"/>
        <v>41750</v>
      </c>
    </row>
    <row r="10" spans="1:18" x14ac:dyDescent="0.25">
      <c r="A10" s="91"/>
      <c r="B10" s="92" t="s">
        <v>23</v>
      </c>
      <c r="C10" s="5">
        <f>DATE(E2,5,1)</f>
        <v>41760</v>
      </c>
      <c r="E10" s="77">
        <f t="shared" si="11"/>
        <v>41889</v>
      </c>
      <c r="F10" s="84">
        <f t="shared" si="0"/>
        <v>41919</v>
      </c>
      <c r="G10" s="78">
        <f t="shared" si="1"/>
        <v>41950</v>
      </c>
      <c r="H10" s="84">
        <f t="shared" si="2"/>
        <v>41980</v>
      </c>
      <c r="I10" s="84">
        <f t="shared" si="3"/>
        <v>42011</v>
      </c>
      <c r="J10" s="78">
        <f t="shared" si="4"/>
        <v>42042</v>
      </c>
      <c r="K10" s="84">
        <f t="shared" si="5"/>
        <v>42070</v>
      </c>
      <c r="L10" s="78">
        <f t="shared" si="6"/>
        <v>42101</v>
      </c>
      <c r="M10" s="84">
        <f t="shared" si="7"/>
        <v>42131</v>
      </c>
      <c r="N10" s="78">
        <f t="shared" si="8"/>
        <v>42162</v>
      </c>
      <c r="O10" s="84">
        <f t="shared" si="9"/>
        <v>42192</v>
      </c>
      <c r="P10" s="79">
        <f t="shared" si="10"/>
        <v>42223</v>
      </c>
      <c r="Q10" s="87">
        <v>7</v>
      </c>
      <c r="R10" s="28">
        <f t="shared" si="12"/>
        <v>41760</v>
      </c>
    </row>
    <row r="11" spans="1:18" x14ac:dyDescent="0.25">
      <c r="A11" s="90"/>
      <c r="B11" s="92" t="s">
        <v>24</v>
      </c>
      <c r="C11" s="5">
        <f>DATE(E2,5,8)</f>
        <v>41767</v>
      </c>
      <c r="E11" s="77">
        <f t="shared" si="11"/>
        <v>41890</v>
      </c>
      <c r="F11" s="84">
        <f t="shared" si="0"/>
        <v>41920</v>
      </c>
      <c r="G11" s="78">
        <f t="shared" si="1"/>
        <v>41951</v>
      </c>
      <c r="H11" s="84">
        <f t="shared" si="2"/>
        <v>41981</v>
      </c>
      <c r="I11" s="84">
        <f t="shared" si="3"/>
        <v>42012</v>
      </c>
      <c r="J11" s="78">
        <f t="shared" si="4"/>
        <v>42043</v>
      </c>
      <c r="K11" s="84">
        <f t="shared" si="5"/>
        <v>42071</v>
      </c>
      <c r="L11" s="78">
        <f t="shared" si="6"/>
        <v>42102</v>
      </c>
      <c r="M11" s="84">
        <f t="shared" si="7"/>
        <v>42132</v>
      </c>
      <c r="N11" s="78">
        <f t="shared" si="8"/>
        <v>42163</v>
      </c>
      <c r="O11" s="84">
        <f t="shared" si="9"/>
        <v>42193</v>
      </c>
      <c r="P11" s="79">
        <f t="shared" si="10"/>
        <v>42224</v>
      </c>
      <c r="Q11" s="87">
        <v>8</v>
      </c>
      <c r="R11" s="28">
        <f t="shared" si="12"/>
        <v>41767</v>
      </c>
    </row>
    <row r="12" spans="1:18" x14ac:dyDescent="0.25">
      <c r="A12" s="91"/>
      <c r="B12" s="92" t="s">
        <v>25</v>
      </c>
      <c r="C12" s="6">
        <f>C11+1</f>
        <v>41768</v>
      </c>
      <c r="E12" s="77">
        <f t="shared" si="11"/>
        <v>41891</v>
      </c>
      <c r="F12" s="84">
        <f t="shared" si="0"/>
        <v>41921</v>
      </c>
      <c r="G12" s="78">
        <f t="shared" si="1"/>
        <v>41952</v>
      </c>
      <c r="H12" s="84">
        <f t="shared" si="2"/>
        <v>41982</v>
      </c>
      <c r="I12" s="84">
        <f t="shared" si="3"/>
        <v>42013</v>
      </c>
      <c r="J12" s="78">
        <f t="shared" si="4"/>
        <v>42044</v>
      </c>
      <c r="K12" s="84">
        <f t="shared" si="5"/>
        <v>42072</v>
      </c>
      <c r="L12" s="78">
        <f t="shared" si="6"/>
        <v>42103</v>
      </c>
      <c r="M12" s="84">
        <f t="shared" si="7"/>
        <v>42133</v>
      </c>
      <c r="N12" s="78">
        <f t="shared" si="8"/>
        <v>42164</v>
      </c>
      <c r="O12" s="84">
        <f t="shared" si="9"/>
        <v>42194</v>
      </c>
      <c r="P12" s="79">
        <f t="shared" si="10"/>
        <v>42225</v>
      </c>
      <c r="Q12" s="87">
        <v>9</v>
      </c>
      <c r="R12" s="28">
        <f t="shared" si="12"/>
        <v>41768</v>
      </c>
    </row>
    <row r="13" spans="1:18" x14ac:dyDescent="0.25">
      <c r="A13" s="90"/>
      <c r="B13" s="92" t="s">
        <v>26</v>
      </c>
      <c r="C13" s="6">
        <f>C8+49</f>
        <v>41798</v>
      </c>
      <c r="E13" s="77">
        <f t="shared" si="11"/>
        <v>41892</v>
      </c>
      <c r="F13" s="84">
        <f t="shared" si="0"/>
        <v>41922</v>
      </c>
      <c r="G13" s="78">
        <f t="shared" si="1"/>
        <v>41953</v>
      </c>
      <c r="H13" s="84">
        <f t="shared" si="2"/>
        <v>41983</v>
      </c>
      <c r="I13" s="84">
        <f t="shared" si="3"/>
        <v>42014</v>
      </c>
      <c r="J13" s="78">
        <f t="shared" si="4"/>
        <v>42045</v>
      </c>
      <c r="K13" s="84">
        <f t="shared" si="5"/>
        <v>42073</v>
      </c>
      <c r="L13" s="78">
        <f t="shared" si="6"/>
        <v>42104</v>
      </c>
      <c r="M13" s="84">
        <f t="shared" si="7"/>
        <v>42134</v>
      </c>
      <c r="N13" s="78">
        <f t="shared" si="8"/>
        <v>42165</v>
      </c>
      <c r="O13" s="84">
        <f t="shared" si="9"/>
        <v>42195</v>
      </c>
      <c r="P13" s="79">
        <f t="shared" si="10"/>
        <v>42226</v>
      </c>
      <c r="Q13" s="87">
        <v>10</v>
      </c>
      <c r="R13" s="28">
        <f t="shared" si="12"/>
        <v>41798</v>
      </c>
    </row>
    <row r="14" spans="1:18" x14ac:dyDescent="0.25">
      <c r="A14" s="90"/>
      <c r="B14" s="92" t="s">
        <v>27</v>
      </c>
      <c r="C14" s="6">
        <f>C13+1</f>
        <v>41799</v>
      </c>
      <c r="E14" s="77">
        <f t="shared" si="11"/>
        <v>41893</v>
      </c>
      <c r="F14" s="84">
        <f t="shared" si="0"/>
        <v>41923</v>
      </c>
      <c r="G14" s="78">
        <f t="shared" si="1"/>
        <v>41954</v>
      </c>
      <c r="H14" s="84">
        <f t="shared" si="2"/>
        <v>41984</v>
      </c>
      <c r="I14" s="84">
        <f t="shared" si="3"/>
        <v>42015</v>
      </c>
      <c r="J14" s="78">
        <f t="shared" si="4"/>
        <v>42046</v>
      </c>
      <c r="K14" s="84">
        <f t="shared" si="5"/>
        <v>42074</v>
      </c>
      <c r="L14" s="78">
        <f t="shared" si="6"/>
        <v>42105</v>
      </c>
      <c r="M14" s="84">
        <f t="shared" si="7"/>
        <v>42135</v>
      </c>
      <c r="N14" s="78">
        <f t="shared" si="8"/>
        <v>42166</v>
      </c>
      <c r="O14" s="84">
        <f t="shared" si="9"/>
        <v>42196</v>
      </c>
      <c r="P14" s="79">
        <f t="shared" si="10"/>
        <v>42227</v>
      </c>
      <c r="Q14" s="87">
        <v>11</v>
      </c>
      <c r="R14" s="28">
        <f t="shared" si="12"/>
        <v>41799</v>
      </c>
    </row>
    <row r="15" spans="1:18" x14ac:dyDescent="0.25">
      <c r="A15" s="91"/>
      <c r="B15" s="92" t="s">
        <v>28</v>
      </c>
      <c r="C15" s="5">
        <f>DATE(E2,7,14)</f>
        <v>41834</v>
      </c>
      <c r="E15" s="77">
        <f t="shared" si="11"/>
        <v>41894</v>
      </c>
      <c r="F15" s="84">
        <f t="shared" si="0"/>
        <v>41924</v>
      </c>
      <c r="G15" s="78">
        <f t="shared" si="1"/>
        <v>41955</v>
      </c>
      <c r="H15" s="84">
        <f t="shared" si="2"/>
        <v>41985</v>
      </c>
      <c r="I15" s="84">
        <f t="shared" si="3"/>
        <v>42016</v>
      </c>
      <c r="J15" s="78">
        <f t="shared" si="4"/>
        <v>42047</v>
      </c>
      <c r="K15" s="84">
        <f t="shared" si="5"/>
        <v>42075</v>
      </c>
      <c r="L15" s="78">
        <f t="shared" si="6"/>
        <v>42106</v>
      </c>
      <c r="M15" s="84">
        <f t="shared" si="7"/>
        <v>42136</v>
      </c>
      <c r="N15" s="78">
        <f t="shared" si="8"/>
        <v>42167</v>
      </c>
      <c r="O15" s="84">
        <f t="shared" si="9"/>
        <v>42197</v>
      </c>
      <c r="P15" s="79">
        <f t="shared" si="10"/>
        <v>42228</v>
      </c>
      <c r="Q15" s="87">
        <v>12</v>
      </c>
      <c r="R15" s="28">
        <f t="shared" si="12"/>
        <v>41834</v>
      </c>
    </row>
    <row r="16" spans="1:18" x14ac:dyDescent="0.25">
      <c r="A16" s="90"/>
      <c r="B16" s="92" t="s">
        <v>29</v>
      </c>
      <c r="C16" s="5">
        <f>DATE(E2,8,15)</f>
        <v>41866</v>
      </c>
      <c r="E16" s="77">
        <f t="shared" si="11"/>
        <v>41895</v>
      </c>
      <c r="F16" s="84">
        <f t="shared" si="0"/>
        <v>41925</v>
      </c>
      <c r="G16" s="78">
        <f t="shared" si="1"/>
        <v>41956</v>
      </c>
      <c r="H16" s="84">
        <f t="shared" si="2"/>
        <v>41986</v>
      </c>
      <c r="I16" s="84">
        <f t="shared" si="3"/>
        <v>42017</v>
      </c>
      <c r="J16" s="78">
        <f t="shared" si="4"/>
        <v>42048</v>
      </c>
      <c r="K16" s="84">
        <f t="shared" si="5"/>
        <v>42076</v>
      </c>
      <c r="L16" s="78">
        <f t="shared" si="6"/>
        <v>42107</v>
      </c>
      <c r="M16" s="84">
        <f t="shared" si="7"/>
        <v>42137</v>
      </c>
      <c r="N16" s="78">
        <f t="shared" si="8"/>
        <v>42168</v>
      </c>
      <c r="O16" s="84">
        <f t="shared" si="9"/>
        <v>42198</v>
      </c>
      <c r="P16" s="79">
        <f t="shared" si="10"/>
        <v>42229</v>
      </c>
      <c r="Q16" s="87">
        <v>13</v>
      </c>
      <c r="R16" s="28">
        <f t="shared" si="12"/>
        <v>41866</v>
      </c>
    </row>
    <row r="17" spans="1:18" x14ac:dyDescent="0.25">
      <c r="A17" s="91"/>
      <c r="B17" s="92" t="s">
        <v>30</v>
      </c>
      <c r="C17" s="5">
        <f>DATE(E2,11,1)</f>
        <v>41944</v>
      </c>
      <c r="E17" s="77">
        <f t="shared" si="11"/>
        <v>41896</v>
      </c>
      <c r="F17" s="84">
        <f t="shared" si="0"/>
        <v>41926</v>
      </c>
      <c r="G17" s="78">
        <f t="shared" si="1"/>
        <v>41957</v>
      </c>
      <c r="H17" s="84">
        <f t="shared" si="2"/>
        <v>41987</v>
      </c>
      <c r="I17" s="84">
        <f t="shared" si="3"/>
        <v>42018</v>
      </c>
      <c r="J17" s="78">
        <f t="shared" si="4"/>
        <v>42049</v>
      </c>
      <c r="K17" s="84">
        <f t="shared" si="5"/>
        <v>42077</v>
      </c>
      <c r="L17" s="78">
        <f t="shared" si="6"/>
        <v>42108</v>
      </c>
      <c r="M17" s="84">
        <f t="shared" si="7"/>
        <v>42138</v>
      </c>
      <c r="N17" s="78">
        <f t="shared" si="8"/>
        <v>42169</v>
      </c>
      <c r="O17" s="84">
        <f t="shared" si="9"/>
        <v>42199</v>
      </c>
      <c r="P17" s="79">
        <f t="shared" si="10"/>
        <v>42230</v>
      </c>
      <c r="Q17" s="87">
        <v>14</v>
      </c>
      <c r="R17" s="28">
        <f t="shared" si="12"/>
        <v>41944</v>
      </c>
    </row>
    <row r="18" spans="1:18" x14ac:dyDescent="0.25">
      <c r="A18" s="90"/>
      <c r="B18" s="92" t="s">
        <v>31</v>
      </c>
      <c r="C18" s="5">
        <f>DATE(E2,11,11)</f>
        <v>41954</v>
      </c>
      <c r="E18" s="77">
        <f t="shared" si="11"/>
        <v>41897</v>
      </c>
      <c r="F18" s="84">
        <f t="shared" si="0"/>
        <v>41927</v>
      </c>
      <c r="G18" s="78">
        <f t="shared" si="1"/>
        <v>41958</v>
      </c>
      <c r="H18" s="84">
        <f t="shared" si="2"/>
        <v>41988</v>
      </c>
      <c r="I18" s="84">
        <f t="shared" si="3"/>
        <v>42019</v>
      </c>
      <c r="J18" s="78">
        <f t="shared" si="4"/>
        <v>42050</v>
      </c>
      <c r="K18" s="84">
        <f t="shared" si="5"/>
        <v>42078</v>
      </c>
      <c r="L18" s="78">
        <f t="shared" si="6"/>
        <v>42109</v>
      </c>
      <c r="M18" s="84">
        <f t="shared" si="7"/>
        <v>42139</v>
      </c>
      <c r="N18" s="78">
        <f t="shared" si="8"/>
        <v>42170</v>
      </c>
      <c r="O18" s="84">
        <f t="shared" si="9"/>
        <v>42200</v>
      </c>
      <c r="P18" s="79">
        <f t="shared" si="10"/>
        <v>42231</v>
      </c>
      <c r="Q18" s="87">
        <v>15</v>
      </c>
      <c r="R18" s="28">
        <f t="shared" si="12"/>
        <v>41954</v>
      </c>
    </row>
    <row r="19" spans="1:18" x14ac:dyDescent="0.25">
      <c r="A19" s="91"/>
      <c r="B19" s="92" t="s">
        <v>32</v>
      </c>
      <c r="C19" s="5">
        <f>DATE(E2,12,25)</f>
        <v>41998</v>
      </c>
      <c r="E19" s="77">
        <f t="shared" si="11"/>
        <v>41898</v>
      </c>
      <c r="F19" s="84">
        <f t="shared" si="0"/>
        <v>41928</v>
      </c>
      <c r="G19" s="78">
        <f t="shared" si="1"/>
        <v>41959</v>
      </c>
      <c r="H19" s="84">
        <f t="shared" si="2"/>
        <v>41989</v>
      </c>
      <c r="I19" s="84">
        <f t="shared" si="3"/>
        <v>42020</v>
      </c>
      <c r="J19" s="78">
        <f t="shared" si="4"/>
        <v>42051</v>
      </c>
      <c r="K19" s="84">
        <f t="shared" si="5"/>
        <v>42079</v>
      </c>
      <c r="L19" s="78">
        <f t="shared" si="6"/>
        <v>42110</v>
      </c>
      <c r="M19" s="84">
        <f t="shared" si="7"/>
        <v>42140</v>
      </c>
      <c r="N19" s="78">
        <f t="shared" si="8"/>
        <v>42171</v>
      </c>
      <c r="O19" s="84">
        <f t="shared" si="9"/>
        <v>42201</v>
      </c>
      <c r="P19" s="79">
        <f t="shared" si="10"/>
        <v>42232</v>
      </c>
      <c r="Q19" s="87">
        <v>16</v>
      </c>
      <c r="R19" s="28">
        <f t="shared" si="12"/>
        <v>41998</v>
      </c>
    </row>
    <row r="20" spans="1:18" x14ac:dyDescent="0.25">
      <c r="A20" s="90"/>
      <c r="B20" s="90"/>
      <c r="C20" s="4"/>
      <c r="E20" s="77">
        <f t="shared" si="11"/>
        <v>41899</v>
      </c>
      <c r="F20" s="84">
        <f t="shared" si="0"/>
        <v>41929</v>
      </c>
      <c r="G20" s="78">
        <f t="shared" si="1"/>
        <v>41960</v>
      </c>
      <c r="H20" s="84">
        <f t="shared" si="2"/>
        <v>41990</v>
      </c>
      <c r="I20" s="84">
        <f t="shared" si="3"/>
        <v>42021</v>
      </c>
      <c r="J20" s="78">
        <f t="shared" si="4"/>
        <v>42052</v>
      </c>
      <c r="K20" s="84">
        <f t="shared" si="5"/>
        <v>42080</v>
      </c>
      <c r="L20" s="78">
        <f t="shared" si="6"/>
        <v>42111</v>
      </c>
      <c r="M20" s="84">
        <f t="shared" si="7"/>
        <v>42141</v>
      </c>
      <c r="N20" s="78">
        <f t="shared" si="8"/>
        <v>42172</v>
      </c>
      <c r="O20" s="84">
        <f t="shared" si="9"/>
        <v>42202</v>
      </c>
      <c r="P20" s="79">
        <f t="shared" si="10"/>
        <v>42233</v>
      </c>
      <c r="Q20" s="87">
        <v>17</v>
      </c>
      <c r="R20" s="28">
        <f t="shared" ref="R20:R32" si="13">C22</f>
        <v>42005</v>
      </c>
    </row>
    <row r="21" spans="1:18" x14ac:dyDescent="0.25">
      <c r="A21" s="91"/>
      <c r="B21" s="93"/>
      <c r="C21" s="2" t="str">
        <f>"Les jours fériés de "&amp;I2</f>
        <v>Les jours fériés de 2015</v>
      </c>
      <c r="E21" s="77">
        <f t="shared" si="11"/>
        <v>41900</v>
      </c>
      <c r="F21" s="84">
        <f t="shared" si="0"/>
        <v>41930</v>
      </c>
      <c r="G21" s="78">
        <f t="shared" si="1"/>
        <v>41961</v>
      </c>
      <c r="H21" s="84">
        <f t="shared" si="2"/>
        <v>41991</v>
      </c>
      <c r="I21" s="84">
        <f t="shared" si="3"/>
        <v>42022</v>
      </c>
      <c r="J21" s="78">
        <f t="shared" si="4"/>
        <v>42053</v>
      </c>
      <c r="K21" s="84">
        <f t="shared" si="5"/>
        <v>42081</v>
      </c>
      <c r="L21" s="78">
        <f t="shared" si="6"/>
        <v>42112</v>
      </c>
      <c r="M21" s="84">
        <f t="shared" si="7"/>
        <v>42142</v>
      </c>
      <c r="N21" s="78">
        <f t="shared" si="8"/>
        <v>42173</v>
      </c>
      <c r="O21" s="84">
        <f t="shared" si="9"/>
        <v>42203</v>
      </c>
      <c r="P21" s="79">
        <f t="shared" si="10"/>
        <v>42234</v>
      </c>
      <c r="Q21" s="87">
        <v>18</v>
      </c>
      <c r="R21" s="28">
        <f t="shared" si="13"/>
        <v>42099</v>
      </c>
    </row>
    <row r="22" spans="1:18" x14ac:dyDescent="0.25">
      <c r="A22" s="94"/>
      <c r="B22" s="92" t="s">
        <v>20</v>
      </c>
      <c r="C22" s="5">
        <f>DATE(I2,1,1)</f>
        <v>42005</v>
      </c>
      <c r="E22" s="77">
        <f t="shared" si="11"/>
        <v>41901</v>
      </c>
      <c r="F22" s="84">
        <f t="shared" si="0"/>
        <v>41931</v>
      </c>
      <c r="G22" s="78">
        <f t="shared" si="1"/>
        <v>41962</v>
      </c>
      <c r="H22" s="84">
        <f t="shared" si="2"/>
        <v>41992</v>
      </c>
      <c r="I22" s="84">
        <f t="shared" si="3"/>
        <v>42023</v>
      </c>
      <c r="J22" s="78">
        <f t="shared" si="4"/>
        <v>42054</v>
      </c>
      <c r="K22" s="84">
        <f t="shared" si="5"/>
        <v>42082</v>
      </c>
      <c r="L22" s="78">
        <f t="shared" si="6"/>
        <v>42113</v>
      </c>
      <c r="M22" s="84">
        <f t="shared" si="7"/>
        <v>42143</v>
      </c>
      <c r="N22" s="78">
        <f t="shared" si="8"/>
        <v>42174</v>
      </c>
      <c r="O22" s="84">
        <f t="shared" si="9"/>
        <v>42204</v>
      </c>
      <c r="P22" s="79">
        <f t="shared" si="10"/>
        <v>42235</v>
      </c>
      <c r="Q22" s="87">
        <v>19</v>
      </c>
      <c r="R22" s="28">
        <f t="shared" si="13"/>
        <v>42100</v>
      </c>
    </row>
    <row r="23" spans="1:18" x14ac:dyDescent="0.25">
      <c r="A23" s="95"/>
      <c r="B23" s="92" t="s">
        <v>21</v>
      </c>
      <c r="C23" s="5">
        <f>ROUND(DATE($I$2,4,MOD(234-11*MOD($I$2,19),30))/7,)*7-6</f>
        <v>42099</v>
      </c>
      <c r="E23" s="77">
        <f t="shared" si="11"/>
        <v>41902</v>
      </c>
      <c r="F23" s="84">
        <f t="shared" si="0"/>
        <v>41932</v>
      </c>
      <c r="G23" s="78">
        <f t="shared" si="1"/>
        <v>41963</v>
      </c>
      <c r="H23" s="84">
        <f t="shared" si="2"/>
        <v>41993</v>
      </c>
      <c r="I23" s="84">
        <f t="shared" si="3"/>
        <v>42024</v>
      </c>
      <c r="J23" s="78">
        <f t="shared" si="4"/>
        <v>42055</v>
      </c>
      <c r="K23" s="84">
        <f t="shared" si="5"/>
        <v>42083</v>
      </c>
      <c r="L23" s="78">
        <f t="shared" si="6"/>
        <v>42114</v>
      </c>
      <c r="M23" s="84">
        <f t="shared" si="7"/>
        <v>42144</v>
      </c>
      <c r="N23" s="78">
        <f t="shared" si="8"/>
        <v>42175</v>
      </c>
      <c r="O23" s="84">
        <f t="shared" si="9"/>
        <v>42205</v>
      </c>
      <c r="P23" s="79">
        <f t="shared" si="10"/>
        <v>42236</v>
      </c>
      <c r="Q23" s="87">
        <v>20</v>
      </c>
      <c r="R23" s="28">
        <f t="shared" si="13"/>
        <v>42125</v>
      </c>
    </row>
    <row r="24" spans="1:18" x14ac:dyDescent="0.25">
      <c r="A24" s="96"/>
      <c r="B24" s="92" t="s">
        <v>22</v>
      </c>
      <c r="C24" s="5">
        <f>C23+1</f>
        <v>42100</v>
      </c>
      <c r="E24" s="77">
        <f t="shared" si="11"/>
        <v>41903</v>
      </c>
      <c r="F24" s="84">
        <f t="shared" si="0"/>
        <v>41933</v>
      </c>
      <c r="G24" s="78">
        <f t="shared" si="1"/>
        <v>41964</v>
      </c>
      <c r="H24" s="84">
        <f t="shared" si="2"/>
        <v>41994</v>
      </c>
      <c r="I24" s="84">
        <f t="shared" si="3"/>
        <v>42025</v>
      </c>
      <c r="J24" s="78">
        <f t="shared" si="4"/>
        <v>42056</v>
      </c>
      <c r="K24" s="84">
        <f t="shared" si="5"/>
        <v>42084</v>
      </c>
      <c r="L24" s="78">
        <f t="shared" si="6"/>
        <v>42115</v>
      </c>
      <c r="M24" s="84">
        <f t="shared" si="7"/>
        <v>42145</v>
      </c>
      <c r="N24" s="78">
        <f t="shared" si="8"/>
        <v>42176</v>
      </c>
      <c r="O24" s="84">
        <f t="shared" si="9"/>
        <v>42206</v>
      </c>
      <c r="P24" s="79">
        <f t="shared" si="10"/>
        <v>42237</v>
      </c>
      <c r="Q24" s="87">
        <v>21</v>
      </c>
      <c r="R24" s="28">
        <f t="shared" si="13"/>
        <v>42132</v>
      </c>
    </row>
    <row r="25" spans="1:18" x14ac:dyDescent="0.25">
      <c r="A25" s="97"/>
      <c r="B25" s="92" t="s">
        <v>23</v>
      </c>
      <c r="C25" s="5">
        <f>DATE(I2,5,1)</f>
        <v>42125</v>
      </c>
      <c r="E25" s="77">
        <f t="shared" si="11"/>
        <v>41904</v>
      </c>
      <c r="F25" s="84">
        <f t="shared" si="0"/>
        <v>41934</v>
      </c>
      <c r="G25" s="78">
        <f t="shared" si="1"/>
        <v>41965</v>
      </c>
      <c r="H25" s="84">
        <f t="shared" si="2"/>
        <v>41995</v>
      </c>
      <c r="I25" s="84">
        <f t="shared" si="3"/>
        <v>42026</v>
      </c>
      <c r="J25" s="78">
        <f t="shared" si="4"/>
        <v>42057</v>
      </c>
      <c r="K25" s="84">
        <f t="shared" si="5"/>
        <v>42085</v>
      </c>
      <c r="L25" s="78">
        <f t="shared" si="6"/>
        <v>42116</v>
      </c>
      <c r="M25" s="84">
        <f t="shared" si="7"/>
        <v>42146</v>
      </c>
      <c r="N25" s="78">
        <f t="shared" si="8"/>
        <v>42177</v>
      </c>
      <c r="O25" s="84">
        <f t="shared" si="9"/>
        <v>42207</v>
      </c>
      <c r="P25" s="79">
        <f t="shared" si="10"/>
        <v>42238</v>
      </c>
      <c r="Q25" s="87">
        <v>22</v>
      </c>
      <c r="R25" s="28">
        <f t="shared" si="13"/>
        <v>42133</v>
      </c>
    </row>
    <row r="26" spans="1:18" x14ac:dyDescent="0.25">
      <c r="A26" s="33"/>
      <c r="B26" s="92" t="s">
        <v>24</v>
      </c>
      <c r="C26" s="5">
        <f>DATE(I2,5,8)</f>
        <v>42132</v>
      </c>
      <c r="E26" s="77">
        <f t="shared" si="11"/>
        <v>41905</v>
      </c>
      <c r="F26" s="84">
        <f t="shared" si="0"/>
        <v>41935</v>
      </c>
      <c r="G26" s="78">
        <f t="shared" si="1"/>
        <v>41966</v>
      </c>
      <c r="H26" s="84">
        <f t="shared" si="2"/>
        <v>41996</v>
      </c>
      <c r="I26" s="84">
        <f t="shared" si="3"/>
        <v>42027</v>
      </c>
      <c r="J26" s="78">
        <f t="shared" si="4"/>
        <v>42058</v>
      </c>
      <c r="K26" s="84">
        <f t="shared" si="5"/>
        <v>42086</v>
      </c>
      <c r="L26" s="78">
        <f t="shared" si="6"/>
        <v>42117</v>
      </c>
      <c r="M26" s="84">
        <f t="shared" si="7"/>
        <v>42147</v>
      </c>
      <c r="N26" s="78">
        <f t="shared" si="8"/>
        <v>42178</v>
      </c>
      <c r="O26" s="84">
        <f t="shared" si="9"/>
        <v>42208</v>
      </c>
      <c r="P26" s="79">
        <f t="shared" si="10"/>
        <v>42239</v>
      </c>
      <c r="Q26" s="87">
        <v>23</v>
      </c>
      <c r="R26" s="28">
        <f t="shared" si="13"/>
        <v>42148</v>
      </c>
    </row>
    <row r="27" spans="1:18" x14ac:dyDescent="0.25">
      <c r="A27" s="33"/>
      <c r="B27" s="92" t="s">
        <v>25</v>
      </c>
      <c r="C27" s="6">
        <f>C26+1</f>
        <v>42133</v>
      </c>
      <c r="E27" s="77">
        <f t="shared" si="11"/>
        <v>41906</v>
      </c>
      <c r="F27" s="84">
        <f t="shared" si="0"/>
        <v>41936</v>
      </c>
      <c r="G27" s="78">
        <f t="shared" si="1"/>
        <v>41967</v>
      </c>
      <c r="H27" s="84">
        <f t="shared" si="2"/>
        <v>41997</v>
      </c>
      <c r="I27" s="84">
        <f t="shared" si="3"/>
        <v>42028</v>
      </c>
      <c r="J27" s="78">
        <f t="shared" si="4"/>
        <v>42059</v>
      </c>
      <c r="K27" s="84">
        <f t="shared" si="5"/>
        <v>42087</v>
      </c>
      <c r="L27" s="78">
        <f t="shared" si="6"/>
        <v>42118</v>
      </c>
      <c r="M27" s="84">
        <f t="shared" si="7"/>
        <v>42148</v>
      </c>
      <c r="N27" s="78">
        <f t="shared" si="8"/>
        <v>42179</v>
      </c>
      <c r="O27" s="84">
        <f t="shared" si="9"/>
        <v>42209</v>
      </c>
      <c r="P27" s="79">
        <f t="shared" si="10"/>
        <v>42240</v>
      </c>
      <c r="Q27" s="87">
        <v>24</v>
      </c>
      <c r="R27" s="28">
        <f t="shared" si="13"/>
        <v>42149</v>
      </c>
    </row>
    <row r="28" spans="1:18" x14ac:dyDescent="0.25">
      <c r="A28" s="33"/>
      <c r="B28" s="92" t="s">
        <v>26</v>
      </c>
      <c r="C28" s="6">
        <f>C23+49</f>
        <v>42148</v>
      </c>
      <c r="E28" s="77">
        <f t="shared" si="11"/>
        <v>41907</v>
      </c>
      <c r="F28" s="84">
        <f t="shared" si="0"/>
        <v>41937</v>
      </c>
      <c r="G28" s="78">
        <f t="shared" si="1"/>
        <v>41968</v>
      </c>
      <c r="H28" s="84">
        <f t="shared" si="2"/>
        <v>41998</v>
      </c>
      <c r="I28" s="84">
        <f t="shared" si="3"/>
        <v>42029</v>
      </c>
      <c r="J28" s="78">
        <f t="shared" si="4"/>
        <v>42060</v>
      </c>
      <c r="K28" s="84">
        <f t="shared" si="5"/>
        <v>42088</v>
      </c>
      <c r="L28" s="78">
        <f t="shared" si="6"/>
        <v>42119</v>
      </c>
      <c r="M28" s="84">
        <f t="shared" si="7"/>
        <v>42149</v>
      </c>
      <c r="N28" s="78">
        <f t="shared" si="8"/>
        <v>42180</v>
      </c>
      <c r="O28" s="84">
        <f t="shared" si="9"/>
        <v>42210</v>
      </c>
      <c r="P28" s="79">
        <f t="shared" si="10"/>
        <v>42241</v>
      </c>
      <c r="Q28" s="87">
        <v>25</v>
      </c>
      <c r="R28" s="28">
        <f t="shared" si="13"/>
        <v>42199</v>
      </c>
    </row>
    <row r="29" spans="1:18" x14ac:dyDescent="0.25">
      <c r="A29" s="33"/>
      <c r="B29" s="92" t="s">
        <v>27</v>
      </c>
      <c r="C29" s="6">
        <f>C28+1</f>
        <v>42149</v>
      </c>
      <c r="E29" s="77">
        <f t="shared" si="11"/>
        <v>41908</v>
      </c>
      <c r="F29" s="84">
        <f t="shared" si="0"/>
        <v>41938</v>
      </c>
      <c r="G29" s="78">
        <f t="shared" si="1"/>
        <v>41969</v>
      </c>
      <c r="H29" s="84">
        <f t="shared" si="2"/>
        <v>41999</v>
      </c>
      <c r="I29" s="84">
        <f t="shared" si="3"/>
        <v>42030</v>
      </c>
      <c r="J29" s="78">
        <f t="shared" si="4"/>
        <v>42061</v>
      </c>
      <c r="K29" s="84">
        <f t="shared" si="5"/>
        <v>42089</v>
      </c>
      <c r="L29" s="78">
        <f t="shared" si="6"/>
        <v>42120</v>
      </c>
      <c r="M29" s="84">
        <f t="shared" si="7"/>
        <v>42150</v>
      </c>
      <c r="N29" s="78">
        <f t="shared" si="8"/>
        <v>42181</v>
      </c>
      <c r="O29" s="84">
        <f t="shared" si="9"/>
        <v>42211</v>
      </c>
      <c r="P29" s="79">
        <f t="shared" si="10"/>
        <v>42242</v>
      </c>
      <c r="Q29" s="87">
        <v>26</v>
      </c>
      <c r="R29" s="28">
        <f t="shared" si="13"/>
        <v>42231</v>
      </c>
    </row>
    <row r="30" spans="1:18" x14ac:dyDescent="0.25">
      <c r="A30" s="33"/>
      <c r="B30" s="92" t="s">
        <v>28</v>
      </c>
      <c r="C30" s="5">
        <f>DATE(I2,7,14)</f>
        <v>42199</v>
      </c>
      <c r="E30" s="77">
        <f t="shared" si="11"/>
        <v>41909</v>
      </c>
      <c r="F30" s="84">
        <f t="shared" si="0"/>
        <v>41939</v>
      </c>
      <c r="G30" s="78">
        <f t="shared" si="1"/>
        <v>41970</v>
      </c>
      <c r="H30" s="84">
        <f t="shared" si="2"/>
        <v>42000</v>
      </c>
      <c r="I30" s="84">
        <f t="shared" si="3"/>
        <v>42031</v>
      </c>
      <c r="J30" s="78">
        <f t="shared" si="4"/>
        <v>42062</v>
      </c>
      <c r="K30" s="84">
        <f t="shared" si="5"/>
        <v>42090</v>
      </c>
      <c r="L30" s="78">
        <f t="shared" si="6"/>
        <v>42121</v>
      </c>
      <c r="M30" s="84">
        <f t="shared" si="7"/>
        <v>42151</v>
      </c>
      <c r="N30" s="78">
        <f t="shared" si="8"/>
        <v>42182</v>
      </c>
      <c r="O30" s="84">
        <f t="shared" si="9"/>
        <v>42212</v>
      </c>
      <c r="P30" s="79">
        <f t="shared" si="10"/>
        <v>42243</v>
      </c>
      <c r="Q30" s="87">
        <v>27</v>
      </c>
      <c r="R30" s="28">
        <f t="shared" si="13"/>
        <v>42309</v>
      </c>
    </row>
    <row r="31" spans="1:18" x14ac:dyDescent="0.25">
      <c r="A31" s="33"/>
      <c r="B31" s="92" t="s">
        <v>29</v>
      </c>
      <c r="C31" s="5">
        <f>DATE(I2,8,15)</f>
        <v>42231</v>
      </c>
      <c r="E31" s="77">
        <f t="shared" si="11"/>
        <v>41910</v>
      </c>
      <c r="F31" s="84">
        <f t="shared" si="0"/>
        <v>41940</v>
      </c>
      <c r="G31" s="78">
        <f t="shared" si="1"/>
        <v>41971</v>
      </c>
      <c r="H31" s="84">
        <f t="shared" si="2"/>
        <v>42001</v>
      </c>
      <c r="I31" s="84">
        <f t="shared" si="3"/>
        <v>42032</v>
      </c>
      <c r="J31" s="78" t="str">
        <f>IF(0=MOD(I2,4),DATE($I$2,2,$Q31),"")</f>
        <v/>
      </c>
      <c r="K31" s="84">
        <f t="shared" si="5"/>
        <v>42091</v>
      </c>
      <c r="L31" s="78">
        <f t="shared" si="6"/>
        <v>42122</v>
      </c>
      <c r="M31" s="84">
        <f t="shared" si="7"/>
        <v>42152</v>
      </c>
      <c r="N31" s="78">
        <f t="shared" si="8"/>
        <v>42183</v>
      </c>
      <c r="O31" s="84">
        <f t="shared" si="9"/>
        <v>42213</v>
      </c>
      <c r="P31" s="79">
        <f t="shared" si="10"/>
        <v>42244</v>
      </c>
      <c r="Q31" s="87">
        <v>28</v>
      </c>
      <c r="R31" s="28">
        <f t="shared" si="13"/>
        <v>42319</v>
      </c>
    </row>
    <row r="32" spans="1:18" x14ac:dyDescent="0.25">
      <c r="A32" s="33"/>
      <c r="B32" s="92" t="s">
        <v>30</v>
      </c>
      <c r="C32" s="5">
        <f>DATE(I2,11,1)</f>
        <v>42309</v>
      </c>
      <c r="E32" s="77">
        <f t="shared" si="11"/>
        <v>41911</v>
      </c>
      <c r="F32" s="84">
        <f t="shared" si="0"/>
        <v>41941</v>
      </c>
      <c r="G32" s="78">
        <f t="shared" si="1"/>
        <v>41972</v>
      </c>
      <c r="H32" s="84">
        <f t="shared" si="2"/>
        <v>42002</v>
      </c>
      <c r="I32" s="84">
        <f t="shared" si="3"/>
        <v>42033</v>
      </c>
      <c r="J32" s="78"/>
      <c r="K32" s="84">
        <f t="shared" si="5"/>
        <v>42092</v>
      </c>
      <c r="L32" s="78">
        <f t="shared" si="6"/>
        <v>42123</v>
      </c>
      <c r="M32" s="84">
        <f t="shared" si="7"/>
        <v>42153</v>
      </c>
      <c r="N32" s="78">
        <f t="shared" si="8"/>
        <v>42184</v>
      </c>
      <c r="O32" s="84">
        <f t="shared" si="9"/>
        <v>42214</v>
      </c>
      <c r="P32" s="79">
        <f t="shared" si="10"/>
        <v>42245</v>
      </c>
      <c r="Q32" s="87">
        <v>29</v>
      </c>
      <c r="R32" s="28">
        <f t="shared" si="13"/>
        <v>42363</v>
      </c>
    </row>
    <row r="33" spans="1:18" x14ac:dyDescent="0.25">
      <c r="A33" s="33"/>
      <c r="B33" s="92" t="s">
        <v>31</v>
      </c>
      <c r="C33" s="5">
        <f>DATE(I2,11,11)</f>
        <v>42319</v>
      </c>
      <c r="E33" s="77">
        <f t="shared" si="11"/>
        <v>41912</v>
      </c>
      <c r="F33" s="84">
        <f t="shared" si="0"/>
        <v>41942</v>
      </c>
      <c r="G33" s="78">
        <f t="shared" si="1"/>
        <v>41973</v>
      </c>
      <c r="H33" s="84">
        <f t="shared" si="2"/>
        <v>42003</v>
      </c>
      <c r="I33" s="84">
        <f t="shared" si="3"/>
        <v>42034</v>
      </c>
      <c r="J33" s="78"/>
      <c r="K33" s="84">
        <f t="shared" si="5"/>
        <v>42093</v>
      </c>
      <c r="L33" s="78">
        <f t="shared" si="6"/>
        <v>42124</v>
      </c>
      <c r="M33" s="84">
        <f t="shared" si="7"/>
        <v>42154</v>
      </c>
      <c r="N33" s="78">
        <f t="shared" si="8"/>
        <v>42185</v>
      </c>
      <c r="O33" s="84">
        <f t="shared" si="9"/>
        <v>42215</v>
      </c>
      <c r="P33" s="79">
        <f t="shared" si="10"/>
        <v>42246</v>
      </c>
      <c r="Q33" s="87">
        <v>30</v>
      </c>
    </row>
    <row r="34" spans="1:18" x14ac:dyDescent="0.25">
      <c r="A34" s="33"/>
      <c r="B34" s="92" t="s">
        <v>32</v>
      </c>
      <c r="C34" s="5">
        <f>DATE(I2,12,25)</f>
        <v>42363</v>
      </c>
      <c r="E34" s="80"/>
      <c r="F34" s="85">
        <f t="shared" si="0"/>
        <v>41943</v>
      </c>
      <c r="G34" s="81"/>
      <c r="H34" s="85">
        <f t="shared" si="2"/>
        <v>42004</v>
      </c>
      <c r="I34" s="85">
        <f t="shared" si="3"/>
        <v>42035</v>
      </c>
      <c r="J34" s="81"/>
      <c r="K34" s="85">
        <f t="shared" si="5"/>
        <v>42094</v>
      </c>
      <c r="L34" s="81"/>
      <c r="M34" s="85">
        <f t="shared" si="7"/>
        <v>42155</v>
      </c>
      <c r="N34" s="81"/>
      <c r="O34" s="85">
        <f t="shared" si="9"/>
        <v>42216</v>
      </c>
      <c r="P34" s="82">
        <f t="shared" si="10"/>
        <v>42247</v>
      </c>
      <c r="Q34" s="87">
        <v>31</v>
      </c>
    </row>
    <row r="35" spans="1:18" x14ac:dyDescent="0.25">
      <c r="R35" s="27"/>
    </row>
    <row r="36" spans="1:18" x14ac:dyDescent="0.25">
      <c r="R36" s="27"/>
    </row>
    <row r="37" spans="1:18" x14ac:dyDescent="0.25">
      <c r="R37" s="27"/>
    </row>
  </sheetData>
  <mergeCells count="1">
    <mergeCell ref="E1:P1"/>
  </mergeCells>
  <conditionalFormatting sqref="E4:P34">
    <cfRule type="expression" dxfId="50" priority="1">
      <formula>MATCH(E4,JFeries,0)&gt;0</formula>
    </cfRule>
    <cfRule type="expression" dxfId="49" priority="2">
      <formula>WEEKDAY(E4,2)=6</formula>
    </cfRule>
    <cfRule type="expression" dxfId="48" priority="3">
      <formula>WEEKDAY(E4,2)=7</formula>
    </cfRule>
  </conditionalFormatting>
  <dataValidations count="1">
    <dataValidation type="list" allowBlank="1" showInputMessage="1" showErrorMessage="1" sqref="C4">
      <formula1>Année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E20" sqref="E20"/>
    </sheetView>
  </sheetViews>
  <sheetFormatPr baseColWidth="10" defaultRowHeight="15" x14ac:dyDescent="0.25"/>
  <cols>
    <col min="4" max="4" width="24.7109375" bestFit="1" customWidth="1"/>
  </cols>
  <sheetData>
    <row r="1" spans="1:5" x14ac:dyDescent="0.25">
      <c r="A1" s="7">
        <v>2013</v>
      </c>
      <c r="D1" t="s">
        <v>43</v>
      </c>
      <c r="E1" t="s">
        <v>63</v>
      </c>
    </row>
    <row r="2" spans="1:5" x14ac:dyDescent="0.25">
      <c r="A2" s="7">
        <v>2014</v>
      </c>
      <c r="D2" s="3" t="s">
        <v>44</v>
      </c>
      <c r="E2" t="s">
        <v>64</v>
      </c>
    </row>
    <row r="3" spans="1:5" x14ac:dyDescent="0.25">
      <c r="A3" s="7">
        <v>2015</v>
      </c>
      <c r="D3" s="3" t="s">
        <v>45</v>
      </c>
      <c r="E3" t="s">
        <v>65</v>
      </c>
    </row>
    <row r="4" spans="1:5" x14ac:dyDescent="0.25">
      <c r="A4" s="7">
        <v>2016</v>
      </c>
      <c r="D4" s="3" t="s">
        <v>46</v>
      </c>
      <c r="E4" t="s">
        <v>63</v>
      </c>
    </row>
    <row r="5" spans="1:5" x14ac:dyDescent="0.25">
      <c r="A5" s="7">
        <v>2017</v>
      </c>
      <c r="D5" s="3" t="s">
        <v>47</v>
      </c>
      <c r="E5" t="s">
        <v>63</v>
      </c>
    </row>
    <row r="6" spans="1:5" x14ac:dyDescent="0.25">
      <c r="A6" s="7">
        <v>2018</v>
      </c>
      <c r="D6" s="3" t="s">
        <v>48</v>
      </c>
      <c r="E6" s="3" t="s">
        <v>63</v>
      </c>
    </row>
    <row r="7" spans="1:5" x14ac:dyDescent="0.25">
      <c r="A7" s="7">
        <v>2019</v>
      </c>
      <c r="D7" s="3" t="s">
        <v>49</v>
      </c>
      <c r="E7" s="3" t="s">
        <v>63</v>
      </c>
    </row>
    <row r="8" spans="1:5" x14ac:dyDescent="0.25">
      <c r="A8" s="7">
        <v>2020</v>
      </c>
      <c r="D8" s="3" t="s">
        <v>50</v>
      </c>
      <c r="E8" s="3" t="s">
        <v>63</v>
      </c>
    </row>
    <row r="9" spans="1:5" x14ac:dyDescent="0.25">
      <c r="A9" s="7">
        <v>2021</v>
      </c>
      <c r="D9" s="3" t="s">
        <v>51</v>
      </c>
      <c r="E9" s="3" t="s">
        <v>63</v>
      </c>
    </row>
    <row r="10" spans="1:5" x14ac:dyDescent="0.25">
      <c r="A10" s="7">
        <v>2022</v>
      </c>
      <c r="D10" s="3" t="s">
        <v>52</v>
      </c>
      <c r="E10" s="3" t="s">
        <v>63</v>
      </c>
    </row>
    <row r="11" spans="1:5" x14ac:dyDescent="0.25">
      <c r="A11" s="7">
        <v>2023</v>
      </c>
      <c r="D11" s="3" t="s">
        <v>53</v>
      </c>
      <c r="E11" s="3" t="s">
        <v>63</v>
      </c>
    </row>
    <row r="12" spans="1:5" x14ac:dyDescent="0.25">
      <c r="A12" s="7">
        <v>2024</v>
      </c>
      <c r="D12" s="3" t="s">
        <v>54</v>
      </c>
      <c r="E12" s="3" t="s">
        <v>63</v>
      </c>
    </row>
    <row r="13" spans="1:5" x14ac:dyDescent="0.25">
      <c r="A13" s="7">
        <v>2025</v>
      </c>
      <c r="D13" s="3" t="s">
        <v>55</v>
      </c>
      <c r="E13" s="3" t="s">
        <v>65</v>
      </c>
    </row>
    <row r="14" spans="1:5" x14ac:dyDescent="0.25">
      <c r="D14" s="3" t="s">
        <v>56</v>
      </c>
      <c r="E14" s="3" t="s">
        <v>64</v>
      </c>
    </row>
    <row r="15" spans="1:5" x14ac:dyDescent="0.25">
      <c r="D15" s="3" t="s">
        <v>57</v>
      </c>
      <c r="E15" s="3" t="s">
        <v>63</v>
      </c>
    </row>
    <row r="16" spans="1:5" x14ac:dyDescent="0.25">
      <c r="D16" s="3" t="s">
        <v>58</v>
      </c>
      <c r="E16" s="3" t="s">
        <v>64</v>
      </c>
    </row>
    <row r="17" spans="4:5" x14ac:dyDescent="0.25">
      <c r="D17" s="3" t="s">
        <v>59</v>
      </c>
      <c r="E17" s="3" t="s">
        <v>64</v>
      </c>
    </row>
    <row r="18" spans="4:5" x14ac:dyDescent="0.25">
      <c r="D18" s="3" t="s">
        <v>60</v>
      </c>
      <c r="E18" s="3" t="s">
        <v>64</v>
      </c>
    </row>
    <row r="19" spans="4:5" x14ac:dyDescent="0.25">
      <c r="D19" s="3" t="s">
        <v>61</v>
      </c>
      <c r="E19" s="3" t="s">
        <v>64</v>
      </c>
    </row>
    <row r="20" spans="4:5" x14ac:dyDescent="0.25">
      <c r="D20" s="3" t="s">
        <v>62</v>
      </c>
      <c r="E20" s="3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51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25" sqref="D25"/>
    </sheetView>
  </sheetViews>
  <sheetFormatPr baseColWidth="10" defaultRowHeight="15" x14ac:dyDescent="0.25"/>
  <cols>
    <col min="2" max="2" width="34" bestFit="1" customWidth="1"/>
    <col min="3" max="32" width="7.7109375" customWidth="1"/>
  </cols>
  <sheetData>
    <row r="1" spans="2:32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2" ht="34.5" thickBot="1" x14ac:dyDescent="0.55000000000000004">
      <c r="C2" s="104" t="str">
        <f>"PLANNING CONGES " &amp;B3</f>
        <v>PLANNING CONGES Sept 2014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6"/>
    </row>
    <row r="3" spans="2:32" x14ac:dyDescent="0.25">
      <c r="B3" s="102" t="str">
        <f>Calendrier!E3 &amp; " " &amp;Calendrier!E2</f>
        <v>Sept 2014</v>
      </c>
      <c r="C3" s="11">
        <f>DATE(Calendrier!$E$2,9,C4)</f>
        <v>41883</v>
      </c>
      <c r="D3" s="11">
        <f>DATE(Calendrier!$E$2,9,D4)</f>
        <v>41884</v>
      </c>
      <c r="E3" s="11">
        <f>DATE(Calendrier!$E$2,9,E4)</f>
        <v>41885</v>
      </c>
      <c r="F3" s="11">
        <f>DATE(Calendrier!$E$2,9,F4)</f>
        <v>41886</v>
      </c>
      <c r="G3" s="11">
        <f>DATE(Calendrier!$E$2,9,G4)</f>
        <v>41887</v>
      </c>
      <c r="H3" s="11">
        <f>DATE(Calendrier!$E$2,9,H4)</f>
        <v>41888</v>
      </c>
      <c r="I3" s="11">
        <f>DATE(Calendrier!$E$2,9,I4)</f>
        <v>41889</v>
      </c>
      <c r="J3" s="11">
        <f>DATE(Calendrier!$E$2,9,J4)</f>
        <v>41890</v>
      </c>
      <c r="K3" s="11">
        <f>DATE(Calendrier!$E$2,9,K4)</f>
        <v>41891</v>
      </c>
      <c r="L3" s="11">
        <f>DATE(Calendrier!$E$2,9,L4)</f>
        <v>41892</v>
      </c>
      <c r="M3" s="11">
        <f>DATE(Calendrier!$E$2,9,M4)</f>
        <v>41893</v>
      </c>
      <c r="N3" s="11">
        <f>DATE(Calendrier!$E$2,9,N4)</f>
        <v>41894</v>
      </c>
      <c r="O3" s="11">
        <f>DATE(Calendrier!$E$2,9,O4)</f>
        <v>41895</v>
      </c>
      <c r="P3" s="11">
        <f>DATE(Calendrier!$E$2,9,P4)</f>
        <v>41896</v>
      </c>
      <c r="Q3" s="11">
        <f>DATE(Calendrier!$E$2,9,Q4)</f>
        <v>41897</v>
      </c>
      <c r="R3" s="11">
        <f>DATE(Calendrier!$E$2,9,R4)</f>
        <v>41898</v>
      </c>
      <c r="S3" s="11">
        <f>DATE(Calendrier!$E$2,9,S4)</f>
        <v>41899</v>
      </c>
      <c r="T3" s="11">
        <f>DATE(Calendrier!$E$2,9,T4)</f>
        <v>41900</v>
      </c>
      <c r="U3" s="11">
        <f>DATE(Calendrier!$E$2,9,U4)</f>
        <v>41901</v>
      </c>
      <c r="V3" s="11">
        <f>DATE(Calendrier!$E$2,9,V4)</f>
        <v>41902</v>
      </c>
      <c r="W3" s="11">
        <f>DATE(Calendrier!$E$2,9,W4)</f>
        <v>41903</v>
      </c>
      <c r="X3" s="11">
        <f>DATE(Calendrier!$E$2,9,X4)</f>
        <v>41904</v>
      </c>
      <c r="Y3" s="11">
        <f>DATE(Calendrier!$E$2,9,Y4)</f>
        <v>41905</v>
      </c>
      <c r="Z3" s="11">
        <f>DATE(Calendrier!$E$2,9,Z4)</f>
        <v>41906</v>
      </c>
      <c r="AA3" s="11">
        <f>DATE(Calendrier!$E$2,9,AA4)</f>
        <v>41907</v>
      </c>
      <c r="AB3" s="11">
        <f>DATE(Calendrier!$E$2,9,AB4)</f>
        <v>41908</v>
      </c>
      <c r="AC3" s="11">
        <f>DATE(Calendrier!$E$2,9,AC4)</f>
        <v>41909</v>
      </c>
      <c r="AD3" s="11">
        <f>DATE(Calendrier!$E$2,9,AD4)</f>
        <v>41910</v>
      </c>
      <c r="AE3" s="11">
        <f>DATE(Calendrier!$E$2,9,AE4)</f>
        <v>41911</v>
      </c>
      <c r="AF3" s="12">
        <f>DATE(Calendrier!$E$2,9,AF4)</f>
        <v>41912</v>
      </c>
    </row>
    <row r="4" spans="2:32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3">
        <v>28</v>
      </c>
      <c r="AE4" s="13">
        <v>29</v>
      </c>
      <c r="AF4" s="14">
        <v>30</v>
      </c>
    </row>
    <row r="5" spans="2:32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5"/>
    </row>
    <row r="6" spans="2:32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8"/>
    </row>
    <row r="7" spans="2:32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8"/>
    </row>
    <row r="8" spans="2:32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8"/>
    </row>
    <row r="9" spans="2:32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8"/>
    </row>
    <row r="10" spans="2:32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8"/>
    </row>
    <row r="11" spans="2:32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8"/>
    </row>
    <row r="13" spans="2:32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8"/>
    </row>
    <row r="14" spans="2:32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8"/>
    </row>
    <row r="15" spans="2:32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8"/>
    </row>
    <row r="16" spans="2:32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8"/>
    </row>
    <row r="17" spans="2:32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8"/>
    </row>
    <row r="18" spans="2:32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8"/>
    </row>
    <row r="19" spans="2:32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8"/>
    </row>
    <row r="20" spans="2:32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8"/>
    </row>
    <row r="21" spans="2:32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8"/>
    </row>
    <row r="22" spans="2:32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8"/>
    </row>
    <row r="23" spans="2:32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8"/>
    </row>
    <row r="24" spans="2:32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8"/>
    </row>
    <row r="25" spans="2:32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8"/>
    </row>
    <row r="26" spans="2:32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8"/>
    </row>
    <row r="27" spans="2:32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8"/>
    </row>
    <row r="28" spans="2:32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8"/>
    </row>
    <row r="29" spans="2:32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8"/>
    </row>
    <row r="30" spans="2:32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8"/>
    </row>
    <row r="31" spans="2:32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8"/>
    </row>
    <row r="32" spans="2:32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8"/>
    </row>
    <row r="33" spans="2:32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8"/>
    </row>
    <row r="34" spans="2:32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8"/>
    </row>
    <row r="35" spans="2:32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8"/>
    </row>
    <row r="36" spans="2:32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8"/>
    </row>
    <row r="37" spans="2:32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8"/>
    </row>
    <row r="38" spans="2:32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8"/>
    </row>
    <row r="39" spans="2:32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8"/>
    </row>
    <row r="40" spans="2:32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8"/>
    </row>
    <row r="41" spans="2:32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8"/>
    </row>
    <row r="42" spans="2:32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8"/>
    </row>
    <row r="43" spans="2:32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8"/>
    </row>
    <row r="44" spans="2:32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8"/>
    </row>
    <row r="45" spans="2:32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8"/>
    </row>
    <row r="46" spans="2:32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8"/>
    </row>
    <row r="47" spans="2:32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8"/>
    </row>
    <row r="48" spans="2:32" ht="16.5" thickBot="1" x14ac:dyDescent="0.3">
      <c r="B48" s="10"/>
      <c r="C48" s="59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1"/>
    </row>
    <row r="51" spans="3:3" x14ac:dyDescent="0.25">
      <c r="C51" s="18"/>
    </row>
  </sheetData>
  <mergeCells count="2">
    <mergeCell ref="B3:B4"/>
    <mergeCell ref="C2:AF2"/>
  </mergeCells>
  <conditionalFormatting sqref="C5:AF48">
    <cfRule type="expression" dxfId="47" priority="1">
      <formula>WEEKDAY(C$3,2)=1</formula>
    </cfRule>
    <cfRule type="expression" dxfId="46" priority="2">
      <formula>WEEKDAY(C$3,2)=6</formula>
    </cfRule>
    <cfRule type="expression" dxfId="45" priority="3">
      <formula>WEEKDAY(C$3,2)=7</formula>
    </cfRule>
    <cfRule type="expression" dxfId="44" priority="4">
      <formula>MATCH(C$3,JFeries,0)&gt;0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51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B45"/>
    </sheetView>
  </sheetViews>
  <sheetFormatPr baseColWidth="10" defaultRowHeight="15" x14ac:dyDescent="0.25"/>
  <cols>
    <col min="1" max="1" width="11.42578125" style="3"/>
    <col min="2" max="2" width="34" style="3" bestFit="1" customWidth="1"/>
    <col min="3" max="33" width="7.7109375" style="3" customWidth="1"/>
    <col min="34" max="16384" width="11.42578125" style="3"/>
  </cols>
  <sheetData>
    <row r="1" spans="2:33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3" ht="34.5" thickBot="1" x14ac:dyDescent="0.55000000000000004">
      <c r="C2" s="107" t="str">
        <f>"PLANNING CONGES " &amp;B3</f>
        <v>PLANNING CONGES Oct 2014</v>
      </c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</row>
    <row r="3" spans="2:33" x14ac:dyDescent="0.25">
      <c r="B3" s="102" t="str">
        <f>Calendrier!F3 &amp; " " &amp;Calendrier!E2</f>
        <v>Oct 2014</v>
      </c>
      <c r="C3" s="11">
        <f>DATE(Calendrier!$E$2,10,C4)</f>
        <v>41913</v>
      </c>
      <c r="D3" s="11">
        <f>DATE(Calendrier!$E$2,10,D4)</f>
        <v>41914</v>
      </c>
      <c r="E3" s="11">
        <f>DATE(Calendrier!$E$2,10,E4)</f>
        <v>41915</v>
      </c>
      <c r="F3" s="11">
        <f>DATE(Calendrier!$E$2,10,F4)</f>
        <v>41916</v>
      </c>
      <c r="G3" s="11">
        <f>DATE(Calendrier!$E$2,10,G4)</f>
        <v>41917</v>
      </c>
      <c r="H3" s="11">
        <f>DATE(Calendrier!$E$2,10,H4)</f>
        <v>41918</v>
      </c>
      <c r="I3" s="11">
        <f>DATE(Calendrier!$E$2,10,I4)</f>
        <v>41919</v>
      </c>
      <c r="J3" s="11">
        <f>DATE(Calendrier!$E$2,10,J4)</f>
        <v>41920</v>
      </c>
      <c r="K3" s="11">
        <f>DATE(Calendrier!$E$2,10,K4)</f>
        <v>41921</v>
      </c>
      <c r="L3" s="11">
        <f>DATE(Calendrier!$E$2,10,L4)</f>
        <v>41922</v>
      </c>
      <c r="M3" s="11">
        <f>DATE(Calendrier!$E$2,10,M4)</f>
        <v>41923</v>
      </c>
      <c r="N3" s="11">
        <f>DATE(Calendrier!$E$2,10,N4)</f>
        <v>41924</v>
      </c>
      <c r="O3" s="11">
        <f>DATE(Calendrier!$E$2,10,O4)</f>
        <v>41925</v>
      </c>
      <c r="P3" s="11">
        <f>DATE(Calendrier!$E$2,10,P4)</f>
        <v>41926</v>
      </c>
      <c r="Q3" s="11">
        <f>DATE(Calendrier!$E$2,10,Q4)</f>
        <v>41927</v>
      </c>
      <c r="R3" s="11">
        <f>DATE(Calendrier!$E$2,10,R4)</f>
        <v>41928</v>
      </c>
      <c r="S3" s="11">
        <f>DATE(Calendrier!$E$2,10,S4)</f>
        <v>41929</v>
      </c>
      <c r="T3" s="11">
        <f>DATE(Calendrier!$E$2,10,T4)</f>
        <v>41930</v>
      </c>
      <c r="U3" s="11">
        <f>DATE(Calendrier!$E$2,10,U4)</f>
        <v>41931</v>
      </c>
      <c r="V3" s="11">
        <f>DATE(Calendrier!$E$2,10,V4)</f>
        <v>41932</v>
      </c>
      <c r="W3" s="11">
        <f>DATE(Calendrier!$E$2,10,W4)</f>
        <v>41933</v>
      </c>
      <c r="X3" s="11">
        <f>DATE(Calendrier!$E$2,10,X4)</f>
        <v>41934</v>
      </c>
      <c r="Y3" s="11">
        <f>DATE(Calendrier!$E$2,10,Y4)</f>
        <v>41935</v>
      </c>
      <c r="Z3" s="11">
        <f>DATE(Calendrier!$E$2,10,Z4)</f>
        <v>41936</v>
      </c>
      <c r="AA3" s="11">
        <f>DATE(Calendrier!$E$2,10,AA4)</f>
        <v>41937</v>
      </c>
      <c r="AB3" s="11">
        <f>DATE(Calendrier!$E$2,10,AB4)</f>
        <v>41938</v>
      </c>
      <c r="AC3" s="11">
        <f>DATE(Calendrier!$E$2,10,AC4)</f>
        <v>41939</v>
      </c>
      <c r="AD3" s="11">
        <f>DATE(Calendrier!$E$2,10,AD4)</f>
        <v>41940</v>
      </c>
      <c r="AE3" s="11">
        <f>DATE(Calendrier!$E$2,10,AE4)</f>
        <v>41941</v>
      </c>
      <c r="AF3" s="11">
        <f>DATE(Calendrier!$E$2,10,AF4)</f>
        <v>41942</v>
      </c>
      <c r="AG3" s="29">
        <f>DATE(Calendrier!$E$2,10,AG4)</f>
        <v>41943</v>
      </c>
    </row>
    <row r="4" spans="2:33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3">
        <v>28</v>
      </c>
      <c r="AE4" s="13">
        <v>29</v>
      </c>
      <c r="AF4" s="13">
        <v>30</v>
      </c>
      <c r="AG4" s="30">
        <v>31</v>
      </c>
    </row>
    <row r="5" spans="2:33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62"/>
    </row>
    <row r="6" spans="2:33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63"/>
    </row>
    <row r="7" spans="2:33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63"/>
    </row>
    <row r="8" spans="2:33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63"/>
    </row>
    <row r="9" spans="2:33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63"/>
    </row>
    <row r="10" spans="2:33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63"/>
    </row>
    <row r="11" spans="2:33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63"/>
    </row>
    <row r="12" spans="2:33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63"/>
    </row>
    <row r="13" spans="2:33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63"/>
    </row>
    <row r="14" spans="2:33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63"/>
    </row>
    <row r="15" spans="2:33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63"/>
    </row>
    <row r="16" spans="2:33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63"/>
    </row>
    <row r="17" spans="2:33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63"/>
    </row>
    <row r="18" spans="2:33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63"/>
    </row>
    <row r="19" spans="2:33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63"/>
    </row>
    <row r="20" spans="2:33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63"/>
    </row>
    <row r="21" spans="2:33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63"/>
    </row>
    <row r="22" spans="2:33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63"/>
    </row>
    <row r="23" spans="2:33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63"/>
    </row>
    <row r="24" spans="2:33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63"/>
    </row>
    <row r="25" spans="2:33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63"/>
    </row>
    <row r="26" spans="2:33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63"/>
    </row>
    <row r="27" spans="2:33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63"/>
    </row>
    <row r="28" spans="2:33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63"/>
    </row>
    <row r="29" spans="2:33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63"/>
    </row>
    <row r="30" spans="2:33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63"/>
    </row>
    <row r="31" spans="2:33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63"/>
    </row>
    <row r="32" spans="2:33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63"/>
    </row>
    <row r="33" spans="2:33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63"/>
    </row>
    <row r="34" spans="2:33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63"/>
    </row>
    <row r="35" spans="2:33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63"/>
    </row>
    <row r="36" spans="2:33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63"/>
    </row>
    <row r="37" spans="2:33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63"/>
    </row>
    <row r="38" spans="2:33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63"/>
    </row>
    <row r="39" spans="2:33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63"/>
    </row>
    <row r="40" spans="2:33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63"/>
    </row>
    <row r="41" spans="2:33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63"/>
    </row>
    <row r="42" spans="2:33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63"/>
    </row>
    <row r="43" spans="2:33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63"/>
    </row>
    <row r="44" spans="2:33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63"/>
    </row>
    <row r="45" spans="2:33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63"/>
    </row>
    <row r="46" spans="2:33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63"/>
    </row>
    <row r="47" spans="2:33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63"/>
    </row>
    <row r="48" spans="2:33" ht="16.5" thickBot="1" x14ac:dyDescent="0.3">
      <c r="B48" s="10"/>
      <c r="C48" s="59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4"/>
    </row>
    <row r="51" spans="3:3" x14ac:dyDescent="0.25">
      <c r="C51" s="18"/>
    </row>
  </sheetData>
  <mergeCells count="2">
    <mergeCell ref="B3:B4"/>
    <mergeCell ref="C2:AG2"/>
  </mergeCells>
  <conditionalFormatting sqref="C5:AG48">
    <cfRule type="expression" dxfId="43" priority="1">
      <formula>WEEKDAY(C$3,2)=1</formula>
    </cfRule>
    <cfRule type="expression" dxfId="42" priority="2">
      <formula>WEEKDAY(C$3,2)=6</formula>
    </cfRule>
    <cfRule type="expression" dxfId="41" priority="3">
      <formula>WEEKDAY(C$3,2)=7</formula>
    </cfRule>
    <cfRule type="expression" dxfId="40" priority="4">
      <formula>MATCH(C$3,JFeries,0)&gt;0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51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B45"/>
    </sheetView>
  </sheetViews>
  <sheetFormatPr baseColWidth="10" defaultRowHeight="15" x14ac:dyDescent="0.25"/>
  <cols>
    <col min="1" max="1" width="11.42578125" style="3"/>
    <col min="2" max="2" width="34" style="3" bestFit="1" customWidth="1"/>
    <col min="3" max="32" width="7.7109375" style="3" customWidth="1"/>
    <col min="33" max="16384" width="11.42578125" style="3"/>
  </cols>
  <sheetData>
    <row r="1" spans="2:32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2" ht="34.5" thickBot="1" x14ac:dyDescent="0.55000000000000004">
      <c r="C2" s="104" t="str">
        <f>"PLANNING CONGES " &amp;B3</f>
        <v>PLANNING CONGES Nov 2014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6"/>
    </row>
    <row r="3" spans="2:32" x14ac:dyDescent="0.25">
      <c r="B3" s="102" t="str">
        <f>Calendrier!G3 &amp; " " &amp;Calendrier!E2</f>
        <v>Nov 2014</v>
      </c>
      <c r="C3" s="11">
        <f>DATE(Calendrier!$E$2,11,C4)</f>
        <v>41944</v>
      </c>
      <c r="D3" s="11">
        <f>DATE(Calendrier!$E$2,11,D4)</f>
        <v>41945</v>
      </c>
      <c r="E3" s="11">
        <f>DATE(Calendrier!$E$2,11,E4)</f>
        <v>41946</v>
      </c>
      <c r="F3" s="11">
        <f>DATE(Calendrier!$E$2,11,F4)</f>
        <v>41947</v>
      </c>
      <c r="G3" s="11">
        <f>DATE(Calendrier!$E$2,11,G4)</f>
        <v>41948</v>
      </c>
      <c r="H3" s="11">
        <f>DATE(Calendrier!$E$2,11,H4)</f>
        <v>41949</v>
      </c>
      <c r="I3" s="11">
        <f>DATE(Calendrier!$E$2,11,I4)</f>
        <v>41950</v>
      </c>
      <c r="J3" s="11">
        <f>DATE(Calendrier!$E$2,11,J4)</f>
        <v>41951</v>
      </c>
      <c r="K3" s="11">
        <f>DATE(Calendrier!$E$2,11,K4)</f>
        <v>41952</v>
      </c>
      <c r="L3" s="11">
        <f>DATE(Calendrier!$E$2,11,L4)</f>
        <v>41953</v>
      </c>
      <c r="M3" s="11">
        <f>DATE(Calendrier!$E$2,11,M4)</f>
        <v>41954</v>
      </c>
      <c r="N3" s="11">
        <f>DATE(Calendrier!$E$2,11,N4)</f>
        <v>41955</v>
      </c>
      <c r="O3" s="11">
        <f>DATE(Calendrier!$E$2,11,O4)</f>
        <v>41956</v>
      </c>
      <c r="P3" s="11">
        <f>DATE(Calendrier!$E$2,11,P4)</f>
        <v>41957</v>
      </c>
      <c r="Q3" s="11">
        <f>DATE(Calendrier!$E$2,11,Q4)</f>
        <v>41958</v>
      </c>
      <c r="R3" s="11">
        <f>DATE(Calendrier!$E$2,11,R4)</f>
        <v>41959</v>
      </c>
      <c r="S3" s="11">
        <f>DATE(Calendrier!$E$2,11,S4)</f>
        <v>41960</v>
      </c>
      <c r="T3" s="11">
        <f>DATE(Calendrier!$E$2,11,T4)</f>
        <v>41961</v>
      </c>
      <c r="U3" s="11">
        <f>DATE(Calendrier!$E$2,11,U4)</f>
        <v>41962</v>
      </c>
      <c r="V3" s="11">
        <f>DATE(Calendrier!$E$2,11,V4)</f>
        <v>41963</v>
      </c>
      <c r="W3" s="11">
        <f>DATE(Calendrier!$E$2,11,W4)</f>
        <v>41964</v>
      </c>
      <c r="X3" s="11">
        <f>DATE(Calendrier!$E$2,11,X4)</f>
        <v>41965</v>
      </c>
      <c r="Y3" s="11">
        <f>DATE(Calendrier!$E$2,11,Y4)</f>
        <v>41966</v>
      </c>
      <c r="Z3" s="11">
        <f>DATE(Calendrier!$E$2,11,Z4)</f>
        <v>41967</v>
      </c>
      <c r="AA3" s="11">
        <f>DATE(Calendrier!$E$2,11,AA4)</f>
        <v>41968</v>
      </c>
      <c r="AB3" s="11">
        <f>DATE(Calendrier!$E$2,11,AB4)</f>
        <v>41969</v>
      </c>
      <c r="AC3" s="11">
        <f>DATE(Calendrier!$E$2,11,AC4)</f>
        <v>41970</v>
      </c>
      <c r="AD3" s="11">
        <f>DATE(Calendrier!$E$2,11,AD4)</f>
        <v>41971</v>
      </c>
      <c r="AE3" s="11">
        <f>DATE(Calendrier!$E$2,11,AE4)</f>
        <v>41972</v>
      </c>
      <c r="AF3" s="12">
        <f>DATE(Calendrier!$E$2,11,AF4)</f>
        <v>41973</v>
      </c>
    </row>
    <row r="4" spans="2:32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3">
        <v>28</v>
      </c>
      <c r="AE4" s="13">
        <v>29</v>
      </c>
      <c r="AF4" s="14">
        <v>30</v>
      </c>
    </row>
    <row r="5" spans="2:32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5"/>
    </row>
    <row r="6" spans="2:32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8"/>
    </row>
    <row r="7" spans="2:32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8"/>
    </row>
    <row r="8" spans="2:32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8"/>
    </row>
    <row r="9" spans="2:32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8"/>
    </row>
    <row r="10" spans="2:32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8"/>
    </row>
    <row r="11" spans="2:32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8"/>
    </row>
    <row r="13" spans="2:32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8"/>
    </row>
    <row r="14" spans="2:32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8"/>
    </row>
    <row r="15" spans="2:32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8"/>
    </row>
    <row r="16" spans="2:32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8"/>
    </row>
    <row r="17" spans="2:32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8"/>
    </row>
    <row r="18" spans="2:32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8"/>
    </row>
    <row r="19" spans="2:32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8"/>
    </row>
    <row r="20" spans="2:32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8"/>
    </row>
    <row r="21" spans="2:32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8"/>
    </row>
    <row r="22" spans="2:32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8"/>
    </row>
    <row r="23" spans="2:32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8"/>
    </row>
    <row r="24" spans="2:32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8"/>
    </row>
    <row r="25" spans="2:32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8"/>
    </row>
    <row r="26" spans="2:32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8"/>
    </row>
    <row r="27" spans="2:32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8"/>
    </row>
    <row r="28" spans="2:32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8"/>
    </row>
    <row r="29" spans="2:32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8"/>
    </row>
    <row r="30" spans="2:32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8"/>
    </row>
    <row r="31" spans="2:32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8"/>
    </row>
    <row r="32" spans="2:32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8"/>
    </row>
    <row r="33" spans="2:32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8"/>
    </row>
    <row r="34" spans="2:32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8"/>
    </row>
    <row r="35" spans="2:32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8"/>
    </row>
    <row r="36" spans="2:32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8"/>
    </row>
    <row r="37" spans="2:32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8"/>
    </row>
    <row r="38" spans="2:32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8"/>
    </row>
    <row r="39" spans="2:32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8"/>
    </row>
    <row r="40" spans="2:32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8"/>
    </row>
    <row r="41" spans="2:32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8"/>
    </row>
    <row r="42" spans="2:32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8"/>
    </row>
    <row r="43" spans="2:32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8"/>
    </row>
    <row r="44" spans="2:32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8"/>
    </row>
    <row r="45" spans="2:32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8"/>
    </row>
    <row r="46" spans="2:32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8"/>
    </row>
    <row r="47" spans="2:32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8"/>
    </row>
    <row r="48" spans="2:32" ht="16.5" thickBot="1" x14ac:dyDescent="0.3">
      <c r="B48" s="10"/>
      <c r="C48" s="59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1"/>
    </row>
    <row r="51" spans="3:3" x14ac:dyDescent="0.25">
      <c r="C51" s="18"/>
    </row>
  </sheetData>
  <mergeCells count="2">
    <mergeCell ref="C2:AF2"/>
    <mergeCell ref="B3:B4"/>
  </mergeCells>
  <conditionalFormatting sqref="C5:AF48">
    <cfRule type="expression" dxfId="39" priority="1">
      <formula>WEEKDAY(C$3,2)=1</formula>
    </cfRule>
    <cfRule type="expression" dxfId="38" priority="2">
      <formula>WEEKDAY(C$3,2)=6</formula>
    </cfRule>
    <cfRule type="expression" dxfId="37" priority="3">
      <formula>WEEKDAY(C$3,2)=7</formula>
    </cfRule>
    <cfRule type="expression" dxfId="36" priority="4">
      <formula>MATCH(C$3,JFeries,0)&gt;0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51"/>
  <sheetViews>
    <sheetView zoomScale="70" zoomScaleNormal="70" workbookViewId="0">
      <pane xSplit="2" ySplit="4" topLeftCell="C23" activePane="bottomRight" state="frozen"/>
      <selection pane="topRight" activeCell="C1" sqref="C1"/>
      <selection pane="bottomLeft" activeCell="A5" sqref="A5"/>
      <selection pane="bottomRight" activeCell="B5" sqref="B5:B45"/>
    </sheetView>
  </sheetViews>
  <sheetFormatPr baseColWidth="10" defaultRowHeight="15" x14ac:dyDescent="0.25"/>
  <cols>
    <col min="1" max="1" width="11.42578125" style="3"/>
    <col min="2" max="2" width="34" style="3" bestFit="1" customWidth="1"/>
    <col min="3" max="33" width="7.7109375" style="3" customWidth="1"/>
    <col min="34" max="16384" width="11.42578125" style="3"/>
  </cols>
  <sheetData>
    <row r="1" spans="2:33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3" ht="34.5" thickBot="1" x14ac:dyDescent="0.55000000000000004">
      <c r="C2" s="104" t="str">
        <f>"PLANNING CONGES " &amp;B3</f>
        <v>PLANNING CONGES Déc 2014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6"/>
    </row>
    <row r="3" spans="2:33" x14ac:dyDescent="0.25">
      <c r="B3" s="102" t="str">
        <f>Calendrier!H3 &amp; " " &amp;Calendrier!E2</f>
        <v>Déc 2014</v>
      </c>
      <c r="C3" s="11">
        <f>DATE(Calendrier!$E$2,12,C4)</f>
        <v>41974</v>
      </c>
      <c r="D3" s="11">
        <f>DATE(Calendrier!$E$2,12,D4)</f>
        <v>41975</v>
      </c>
      <c r="E3" s="11">
        <f>DATE(Calendrier!$E$2,12,E4)</f>
        <v>41976</v>
      </c>
      <c r="F3" s="11">
        <f>DATE(Calendrier!$E$2,12,F4)</f>
        <v>41977</v>
      </c>
      <c r="G3" s="11">
        <f>DATE(Calendrier!$E$2,12,G4)</f>
        <v>41978</v>
      </c>
      <c r="H3" s="11">
        <f>DATE(Calendrier!$E$2,12,H4)</f>
        <v>41979</v>
      </c>
      <c r="I3" s="11">
        <f>DATE(Calendrier!$E$2,12,I4)</f>
        <v>41980</v>
      </c>
      <c r="J3" s="11">
        <f>DATE(Calendrier!$E$2,12,J4)</f>
        <v>41981</v>
      </c>
      <c r="K3" s="11">
        <f>DATE(Calendrier!$E$2,12,K4)</f>
        <v>41982</v>
      </c>
      <c r="L3" s="11">
        <f>DATE(Calendrier!$E$2,12,L4)</f>
        <v>41983</v>
      </c>
      <c r="M3" s="11">
        <f>DATE(Calendrier!$E$2,12,M4)</f>
        <v>41984</v>
      </c>
      <c r="N3" s="11">
        <f>DATE(Calendrier!$E$2,12,N4)</f>
        <v>41985</v>
      </c>
      <c r="O3" s="11">
        <f>DATE(Calendrier!$E$2,12,O4)</f>
        <v>41986</v>
      </c>
      <c r="P3" s="11">
        <f>DATE(Calendrier!$E$2,12,P4)</f>
        <v>41987</v>
      </c>
      <c r="Q3" s="11">
        <f>DATE(Calendrier!$E$2,12,Q4)</f>
        <v>41988</v>
      </c>
      <c r="R3" s="11">
        <f>DATE(Calendrier!$E$2,12,R4)</f>
        <v>41989</v>
      </c>
      <c r="S3" s="11">
        <f>DATE(Calendrier!$E$2,12,S4)</f>
        <v>41990</v>
      </c>
      <c r="T3" s="11">
        <f>DATE(Calendrier!$E$2,12,T4)</f>
        <v>41991</v>
      </c>
      <c r="U3" s="11">
        <f>DATE(Calendrier!$E$2,12,U4)</f>
        <v>41992</v>
      </c>
      <c r="V3" s="11">
        <f>DATE(Calendrier!$E$2,12,V4)</f>
        <v>41993</v>
      </c>
      <c r="W3" s="11">
        <f>DATE(Calendrier!$E$2,12,W4)</f>
        <v>41994</v>
      </c>
      <c r="X3" s="11">
        <f>DATE(Calendrier!$E$2,12,X4)</f>
        <v>41995</v>
      </c>
      <c r="Y3" s="11">
        <f>DATE(Calendrier!$E$2,12,Y4)</f>
        <v>41996</v>
      </c>
      <c r="Z3" s="11">
        <f>DATE(Calendrier!$E$2,12,Z4)</f>
        <v>41997</v>
      </c>
      <c r="AA3" s="11">
        <f>DATE(Calendrier!$E$2,12,AA4)</f>
        <v>41998</v>
      </c>
      <c r="AB3" s="11">
        <f>DATE(Calendrier!$E$2,12,AB4)</f>
        <v>41999</v>
      </c>
      <c r="AC3" s="11">
        <f>DATE(Calendrier!$E$2,12,AC4)</f>
        <v>42000</v>
      </c>
      <c r="AD3" s="11">
        <f>DATE(Calendrier!$E$2,12,AD4)</f>
        <v>42001</v>
      </c>
      <c r="AE3" s="11">
        <f>DATE(Calendrier!$E$2,12,AE4)</f>
        <v>42002</v>
      </c>
      <c r="AF3" s="31">
        <f>DATE(Calendrier!$E$2,12,AF4)</f>
        <v>42003</v>
      </c>
      <c r="AG3" s="12">
        <f>DATE(Calendrier!$E$2,12,AG4)</f>
        <v>42004</v>
      </c>
    </row>
    <row r="4" spans="2:33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3">
        <v>28</v>
      </c>
      <c r="AE4" s="13">
        <v>29</v>
      </c>
      <c r="AF4" s="32">
        <v>30</v>
      </c>
      <c r="AG4" s="14">
        <v>31</v>
      </c>
    </row>
    <row r="5" spans="2:33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62"/>
    </row>
    <row r="6" spans="2:33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63"/>
    </row>
    <row r="7" spans="2:33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63"/>
    </row>
    <row r="8" spans="2:33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63"/>
    </row>
    <row r="9" spans="2:33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63"/>
    </row>
    <row r="10" spans="2:33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63"/>
    </row>
    <row r="11" spans="2:33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63"/>
    </row>
    <row r="12" spans="2:33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63"/>
    </row>
    <row r="13" spans="2:33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63"/>
    </row>
    <row r="14" spans="2:33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63"/>
    </row>
    <row r="15" spans="2:33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63"/>
    </row>
    <row r="16" spans="2:33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63"/>
    </row>
    <row r="17" spans="2:33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63"/>
    </row>
    <row r="18" spans="2:33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63"/>
    </row>
    <row r="19" spans="2:33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63"/>
    </row>
    <row r="20" spans="2:33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63"/>
    </row>
    <row r="21" spans="2:33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63"/>
    </row>
    <row r="22" spans="2:33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63"/>
    </row>
    <row r="23" spans="2:33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63"/>
    </row>
    <row r="24" spans="2:33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63"/>
    </row>
    <row r="25" spans="2:33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63"/>
    </row>
    <row r="26" spans="2:33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63"/>
    </row>
    <row r="27" spans="2:33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63"/>
    </row>
    <row r="28" spans="2:33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63"/>
    </row>
    <row r="29" spans="2:33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63"/>
    </row>
    <row r="30" spans="2:33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63"/>
    </row>
    <row r="31" spans="2:33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63"/>
    </row>
    <row r="32" spans="2:33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63"/>
    </row>
    <row r="33" spans="2:33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63"/>
    </row>
    <row r="34" spans="2:33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63"/>
    </row>
    <row r="35" spans="2:33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63"/>
    </row>
    <row r="36" spans="2:33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63"/>
    </row>
    <row r="37" spans="2:33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63"/>
    </row>
    <row r="38" spans="2:33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63"/>
    </row>
    <row r="39" spans="2:33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63"/>
    </row>
    <row r="40" spans="2:33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63"/>
    </row>
    <row r="41" spans="2:33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63"/>
    </row>
    <row r="42" spans="2:33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63"/>
    </row>
    <row r="43" spans="2:33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63"/>
    </row>
    <row r="44" spans="2:33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63"/>
    </row>
    <row r="45" spans="2:33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63"/>
    </row>
    <row r="46" spans="2:33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63"/>
    </row>
    <row r="47" spans="2:33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63"/>
    </row>
    <row r="48" spans="2:33" ht="16.5" thickBot="1" x14ac:dyDescent="0.3">
      <c r="B48" s="10"/>
      <c r="C48" s="59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4"/>
    </row>
    <row r="51" spans="3:3" x14ac:dyDescent="0.25">
      <c r="C51" s="18"/>
    </row>
  </sheetData>
  <mergeCells count="2">
    <mergeCell ref="B3:B4"/>
    <mergeCell ref="C2:AG2"/>
  </mergeCells>
  <conditionalFormatting sqref="C5:AG48">
    <cfRule type="expression" dxfId="35" priority="1">
      <formula>WEEKDAY(C$3,2)=1</formula>
    </cfRule>
    <cfRule type="expression" dxfId="34" priority="2">
      <formula>WEEKDAY(C$3,2)=6</formula>
    </cfRule>
    <cfRule type="expression" dxfId="33" priority="3">
      <formula>WEEKDAY(C$3,2)=7</formula>
    </cfRule>
    <cfRule type="expression" dxfId="32" priority="4">
      <formula>MATCH(C$3,JFeries,0)&gt;0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51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B45"/>
    </sheetView>
  </sheetViews>
  <sheetFormatPr baseColWidth="10" defaultRowHeight="15" x14ac:dyDescent="0.25"/>
  <cols>
    <col min="1" max="1" width="11.42578125" style="3"/>
    <col min="2" max="2" width="34" style="3" bestFit="1" customWidth="1"/>
    <col min="3" max="33" width="7.7109375" style="3" customWidth="1"/>
    <col min="34" max="16384" width="11.42578125" style="3"/>
  </cols>
  <sheetData>
    <row r="1" spans="2:33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3" ht="34.5" thickBot="1" x14ac:dyDescent="0.55000000000000004">
      <c r="C2" s="109" t="str">
        <f>"PLANNING CONGES " &amp;B3</f>
        <v>PLANNING CONGES Janv 2015</v>
      </c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1"/>
    </row>
    <row r="3" spans="2:33" x14ac:dyDescent="0.25">
      <c r="B3" s="102" t="str">
        <f>Calendrier!I3 &amp; " " &amp;Calendrier!I2</f>
        <v>Janv 2015</v>
      </c>
      <c r="C3" s="11">
        <f>DATE(Calendrier!$I$2,1,C4)</f>
        <v>42005</v>
      </c>
      <c r="D3" s="11">
        <f>DATE(Calendrier!$I$2,1,D4)</f>
        <v>42006</v>
      </c>
      <c r="E3" s="11">
        <f>DATE(Calendrier!$I$2,1,E4)</f>
        <v>42007</v>
      </c>
      <c r="F3" s="11">
        <f>DATE(Calendrier!$I$2,1,F4)</f>
        <v>42008</v>
      </c>
      <c r="G3" s="11">
        <f>DATE(Calendrier!$I$2,1,G4)</f>
        <v>42009</v>
      </c>
      <c r="H3" s="11">
        <f>DATE(Calendrier!$I$2,1,H4)</f>
        <v>42010</v>
      </c>
      <c r="I3" s="11">
        <f>DATE(Calendrier!$I$2,1,I4)</f>
        <v>42011</v>
      </c>
      <c r="J3" s="11">
        <f>DATE(Calendrier!$I$2,1,J4)</f>
        <v>42012</v>
      </c>
      <c r="K3" s="11">
        <f>DATE(Calendrier!$I$2,1,K4)</f>
        <v>42013</v>
      </c>
      <c r="L3" s="11">
        <f>DATE(Calendrier!$I$2,1,L4)</f>
        <v>42014</v>
      </c>
      <c r="M3" s="11">
        <f>DATE(Calendrier!$I$2,1,M4)</f>
        <v>42015</v>
      </c>
      <c r="N3" s="11">
        <f>DATE(Calendrier!$I$2,1,N4)</f>
        <v>42016</v>
      </c>
      <c r="O3" s="11">
        <f>DATE(Calendrier!$I$2,1,O4)</f>
        <v>42017</v>
      </c>
      <c r="P3" s="11">
        <f>DATE(Calendrier!$I$2,1,P4)</f>
        <v>42018</v>
      </c>
      <c r="Q3" s="11">
        <f>DATE(Calendrier!$I$2,1,Q4)</f>
        <v>42019</v>
      </c>
      <c r="R3" s="11">
        <f>DATE(Calendrier!$I$2,1,R4)</f>
        <v>42020</v>
      </c>
      <c r="S3" s="11">
        <f>DATE(Calendrier!$I$2,1,S4)</f>
        <v>42021</v>
      </c>
      <c r="T3" s="11">
        <f>DATE(Calendrier!$I$2,1,T4)</f>
        <v>42022</v>
      </c>
      <c r="U3" s="11">
        <f>DATE(Calendrier!$I$2,1,U4)</f>
        <v>42023</v>
      </c>
      <c r="V3" s="11">
        <f>DATE(Calendrier!$I$2,1,V4)</f>
        <v>42024</v>
      </c>
      <c r="W3" s="11">
        <f>DATE(Calendrier!$I$2,1,W4)</f>
        <v>42025</v>
      </c>
      <c r="X3" s="11">
        <f>DATE(Calendrier!$I$2,1,X4)</f>
        <v>42026</v>
      </c>
      <c r="Y3" s="11">
        <f>DATE(Calendrier!$I$2,1,Y4)</f>
        <v>42027</v>
      </c>
      <c r="Z3" s="11">
        <f>DATE(Calendrier!$I$2,1,Z4)</f>
        <v>42028</v>
      </c>
      <c r="AA3" s="11">
        <f>DATE(Calendrier!$I$2,1,AA4)</f>
        <v>42029</v>
      </c>
      <c r="AB3" s="11">
        <f>DATE(Calendrier!$I$2,1,AB4)</f>
        <v>42030</v>
      </c>
      <c r="AC3" s="11">
        <f>DATE(Calendrier!$I$2,1,AC4)</f>
        <v>42031</v>
      </c>
      <c r="AD3" s="11">
        <f>DATE(Calendrier!$I$2,1,AD4)</f>
        <v>42032</v>
      </c>
      <c r="AE3" s="11">
        <f>DATE(Calendrier!$I$2,1,AE4)</f>
        <v>42033</v>
      </c>
      <c r="AF3" s="11">
        <f>DATE(Calendrier!$I$2,1,AF4)</f>
        <v>42034</v>
      </c>
      <c r="AG3" s="29">
        <f>DATE(Calendrier!$I$2,1,AG4)</f>
        <v>42035</v>
      </c>
    </row>
    <row r="4" spans="2:33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3">
        <v>28</v>
      </c>
      <c r="AE4" s="13">
        <v>29</v>
      </c>
      <c r="AF4" s="13">
        <v>30</v>
      </c>
      <c r="AG4" s="30">
        <v>31</v>
      </c>
    </row>
    <row r="5" spans="2:33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62"/>
    </row>
    <row r="6" spans="2:33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63"/>
    </row>
    <row r="7" spans="2:33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63"/>
    </row>
    <row r="8" spans="2:33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63"/>
    </row>
    <row r="9" spans="2:33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63"/>
    </row>
    <row r="10" spans="2:33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63"/>
    </row>
    <row r="11" spans="2:33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63"/>
    </row>
    <row r="12" spans="2:33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63"/>
    </row>
    <row r="13" spans="2:33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63"/>
    </row>
    <row r="14" spans="2:33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63"/>
    </row>
    <row r="15" spans="2:33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63"/>
    </row>
    <row r="16" spans="2:33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63"/>
    </row>
    <row r="17" spans="2:33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63"/>
    </row>
    <row r="18" spans="2:33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63"/>
    </row>
    <row r="19" spans="2:33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63"/>
    </row>
    <row r="20" spans="2:33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63"/>
    </row>
    <row r="21" spans="2:33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63"/>
    </row>
    <row r="22" spans="2:33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63"/>
    </row>
    <row r="23" spans="2:33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63"/>
    </row>
    <row r="24" spans="2:33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63"/>
    </row>
    <row r="25" spans="2:33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63"/>
    </row>
    <row r="26" spans="2:33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63"/>
    </row>
    <row r="27" spans="2:33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63"/>
    </row>
    <row r="28" spans="2:33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63"/>
    </row>
    <row r="29" spans="2:33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63"/>
    </row>
    <row r="30" spans="2:33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63"/>
    </row>
    <row r="31" spans="2:33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63"/>
    </row>
    <row r="32" spans="2:33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63"/>
    </row>
    <row r="33" spans="2:33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63"/>
    </row>
    <row r="34" spans="2:33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63"/>
    </row>
    <row r="35" spans="2:33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63"/>
    </row>
    <row r="36" spans="2:33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63"/>
    </row>
    <row r="37" spans="2:33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63"/>
    </row>
    <row r="38" spans="2:33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63"/>
    </row>
    <row r="39" spans="2:33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63"/>
    </row>
    <row r="40" spans="2:33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63"/>
    </row>
    <row r="41" spans="2:33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63"/>
    </row>
    <row r="42" spans="2:33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63"/>
    </row>
    <row r="43" spans="2:33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63"/>
    </row>
    <row r="44" spans="2:33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63"/>
    </row>
    <row r="45" spans="2:33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63"/>
    </row>
    <row r="46" spans="2:33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63"/>
    </row>
    <row r="47" spans="2:33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63"/>
    </row>
    <row r="48" spans="2:33" ht="16.5" thickBot="1" x14ac:dyDescent="0.3">
      <c r="B48" s="10"/>
      <c r="C48" s="59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4"/>
    </row>
    <row r="51" spans="3:3" x14ac:dyDescent="0.25">
      <c r="C51" s="18"/>
    </row>
  </sheetData>
  <mergeCells count="2">
    <mergeCell ref="B3:B4"/>
    <mergeCell ref="C2:AG2"/>
  </mergeCells>
  <conditionalFormatting sqref="C5:AG48">
    <cfRule type="expression" dxfId="31" priority="1">
      <formula>WEEKDAY(C$3,2)=1</formula>
    </cfRule>
    <cfRule type="expression" dxfId="30" priority="2">
      <formula>WEEKDAY(C$3,2)=6</formula>
    </cfRule>
    <cfRule type="expression" dxfId="29" priority="3">
      <formula>WEEKDAY(C$3,2)=7</formula>
    </cfRule>
    <cfRule type="expression" dxfId="28" priority="4">
      <formula>MATCH(C$3,JFeries,0)&gt;0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51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B45"/>
    </sheetView>
  </sheetViews>
  <sheetFormatPr baseColWidth="10" defaultRowHeight="15" x14ac:dyDescent="0.25"/>
  <cols>
    <col min="1" max="1" width="11.42578125" style="3"/>
    <col min="2" max="2" width="34" style="3" bestFit="1" customWidth="1"/>
    <col min="3" max="30" width="7.7109375" style="3" customWidth="1"/>
    <col min="31" max="16384" width="11.42578125" style="3"/>
  </cols>
  <sheetData>
    <row r="1" spans="2:30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0" ht="34.5" thickBot="1" x14ac:dyDescent="0.55000000000000004">
      <c r="C2" s="104" t="str">
        <f>"PLANNING CONGES " &amp;B3</f>
        <v>PLANNING CONGES Févr 2015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</row>
    <row r="3" spans="2:30" x14ac:dyDescent="0.25">
      <c r="B3" s="102" t="str">
        <f>Calendrier!J3 &amp; " " &amp;Calendrier!I2</f>
        <v>Févr 2015</v>
      </c>
      <c r="C3" s="11">
        <f>DATE(Calendrier!$I$2,2,C4)</f>
        <v>42036</v>
      </c>
      <c r="D3" s="11">
        <f>DATE(Calendrier!$I$2,2,D4)</f>
        <v>42037</v>
      </c>
      <c r="E3" s="11">
        <f>DATE(Calendrier!$I$2,2,E4)</f>
        <v>42038</v>
      </c>
      <c r="F3" s="11">
        <f>DATE(Calendrier!$I$2,2,F4)</f>
        <v>42039</v>
      </c>
      <c r="G3" s="11">
        <f>DATE(Calendrier!$I$2,2,G4)</f>
        <v>42040</v>
      </c>
      <c r="H3" s="11">
        <f>DATE(Calendrier!$I$2,2,H4)</f>
        <v>42041</v>
      </c>
      <c r="I3" s="11">
        <f>DATE(Calendrier!$I$2,2,I4)</f>
        <v>42042</v>
      </c>
      <c r="J3" s="11">
        <f>DATE(Calendrier!$I$2,2,J4)</f>
        <v>42043</v>
      </c>
      <c r="K3" s="11">
        <f>DATE(Calendrier!$I$2,2,K4)</f>
        <v>42044</v>
      </c>
      <c r="L3" s="11">
        <f>DATE(Calendrier!$I$2,2,L4)</f>
        <v>42045</v>
      </c>
      <c r="M3" s="11">
        <f>DATE(Calendrier!$I$2,2,M4)</f>
        <v>42046</v>
      </c>
      <c r="N3" s="11">
        <f>DATE(Calendrier!$I$2,2,N4)</f>
        <v>42047</v>
      </c>
      <c r="O3" s="11">
        <f>DATE(Calendrier!$I$2,2,O4)</f>
        <v>42048</v>
      </c>
      <c r="P3" s="11">
        <f>DATE(Calendrier!$I$2,2,P4)</f>
        <v>42049</v>
      </c>
      <c r="Q3" s="11">
        <f>DATE(Calendrier!$I$2,2,Q4)</f>
        <v>42050</v>
      </c>
      <c r="R3" s="11">
        <f>DATE(Calendrier!$I$2,2,R4)</f>
        <v>42051</v>
      </c>
      <c r="S3" s="11">
        <f>DATE(Calendrier!$I$2,2,S4)</f>
        <v>42052</v>
      </c>
      <c r="T3" s="11">
        <f>DATE(Calendrier!$I$2,2,T4)</f>
        <v>42053</v>
      </c>
      <c r="U3" s="11">
        <f>DATE(Calendrier!$I$2,2,U4)</f>
        <v>42054</v>
      </c>
      <c r="V3" s="11">
        <f>DATE(Calendrier!$I$2,2,V4)</f>
        <v>42055</v>
      </c>
      <c r="W3" s="11">
        <f>DATE(Calendrier!$I$2,2,W4)</f>
        <v>42056</v>
      </c>
      <c r="X3" s="11">
        <f>DATE(Calendrier!$I$2,2,X4)</f>
        <v>42057</v>
      </c>
      <c r="Y3" s="11">
        <f>DATE(Calendrier!$I$2,2,Y4)</f>
        <v>42058</v>
      </c>
      <c r="Z3" s="11">
        <f>DATE(Calendrier!$I$2,2,Z4)</f>
        <v>42059</v>
      </c>
      <c r="AA3" s="11">
        <f>DATE(Calendrier!$I$2,2,AA4)</f>
        <v>42060</v>
      </c>
      <c r="AB3" s="11">
        <f>DATE(Calendrier!$I$2,2,AB4)</f>
        <v>42061</v>
      </c>
      <c r="AC3" s="11">
        <f>DATE(Calendrier!$I$2,2,AC4)</f>
        <v>42062</v>
      </c>
      <c r="AD3" s="12">
        <f>DATE(Calendrier!$I$2,2,AD4)</f>
        <v>42063</v>
      </c>
    </row>
    <row r="4" spans="2:30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4">
        <v>28</v>
      </c>
    </row>
    <row r="5" spans="2:30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5"/>
    </row>
    <row r="6" spans="2:30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8"/>
    </row>
    <row r="7" spans="2:30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8"/>
    </row>
    <row r="8" spans="2:30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8"/>
    </row>
    <row r="9" spans="2:30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8"/>
    </row>
    <row r="10" spans="2:30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8"/>
    </row>
    <row r="11" spans="2:30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8"/>
    </row>
    <row r="12" spans="2:30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8"/>
    </row>
    <row r="13" spans="2:30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8"/>
    </row>
    <row r="14" spans="2:30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8"/>
    </row>
    <row r="15" spans="2:30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8"/>
    </row>
    <row r="16" spans="2:30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8"/>
    </row>
    <row r="17" spans="2:30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8"/>
    </row>
    <row r="18" spans="2:30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8"/>
    </row>
    <row r="19" spans="2:30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8"/>
    </row>
    <row r="20" spans="2:30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8"/>
    </row>
    <row r="21" spans="2:30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8"/>
    </row>
    <row r="22" spans="2:30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8"/>
    </row>
    <row r="23" spans="2:30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8"/>
    </row>
    <row r="24" spans="2:30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8"/>
    </row>
    <row r="25" spans="2:30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8"/>
    </row>
    <row r="26" spans="2:30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8"/>
    </row>
    <row r="27" spans="2:30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8"/>
    </row>
    <row r="28" spans="2:30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8"/>
    </row>
    <row r="29" spans="2:30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8"/>
    </row>
    <row r="30" spans="2:30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8"/>
    </row>
    <row r="31" spans="2:30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8"/>
    </row>
    <row r="32" spans="2:30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8"/>
    </row>
    <row r="33" spans="2:30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8"/>
    </row>
    <row r="34" spans="2:30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8"/>
    </row>
    <row r="35" spans="2:30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8"/>
    </row>
    <row r="36" spans="2:30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8"/>
    </row>
    <row r="37" spans="2:30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8"/>
    </row>
    <row r="38" spans="2:30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8"/>
    </row>
    <row r="39" spans="2:30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8"/>
    </row>
    <row r="40" spans="2:30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8"/>
    </row>
    <row r="41" spans="2:30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8"/>
    </row>
    <row r="42" spans="2:30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8"/>
    </row>
    <row r="43" spans="2:30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8"/>
    </row>
    <row r="44" spans="2:30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8"/>
    </row>
    <row r="45" spans="2:30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8"/>
    </row>
    <row r="46" spans="2:30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8"/>
    </row>
    <row r="47" spans="2:30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8"/>
    </row>
    <row r="48" spans="2:30" ht="16.5" thickBot="1" x14ac:dyDescent="0.3">
      <c r="B48" s="10"/>
      <c r="C48" s="59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1"/>
    </row>
    <row r="51" spans="3:3" x14ac:dyDescent="0.25">
      <c r="C51" s="18"/>
    </row>
  </sheetData>
  <mergeCells count="2">
    <mergeCell ref="C2:AD2"/>
    <mergeCell ref="B3:B4"/>
  </mergeCells>
  <conditionalFormatting sqref="C5:AD48">
    <cfRule type="expression" dxfId="27" priority="1">
      <formula>WEEKDAY(C$3,2)=1</formula>
    </cfRule>
    <cfRule type="expression" dxfId="26" priority="2">
      <formula>WEEKDAY(C$3,2)=6</formula>
    </cfRule>
    <cfRule type="expression" dxfId="25" priority="3">
      <formula>WEEKDAY(C$3,2)=7</formula>
    </cfRule>
    <cfRule type="expression" dxfId="24" priority="4">
      <formula>MATCH(C$3,JFeries,0)&gt;0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51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B45"/>
    </sheetView>
  </sheetViews>
  <sheetFormatPr baseColWidth="10" defaultRowHeight="15" x14ac:dyDescent="0.25"/>
  <cols>
    <col min="1" max="1" width="11.42578125" style="3"/>
    <col min="2" max="2" width="34" style="3" bestFit="1" customWidth="1"/>
    <col min="3" max="33" width="7.7109375" style="3" customWidth="1"/>
    <col min="34" max="16384" width="11.42578125" style="3"/>
  </cols>
  <sheetData>
    <row r="1" spans="2:33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3" ht="34.5" thickBot="1" x14ac:dyDescent="0.55000000000000004">
      <c r="C2" s="104" t="str">
        <f>"PLANNING CONGES " &amp;B3</f>
        <v>PLANNING CONGES Mars 2015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6"/>
    </row>
    <row r="3" spans="2:33" x14ac:dyDescent="0.25">
      <c r="B3" s="102" t="str">
        <f>Calendrier!K3 &amp; " " &amp;Calendrier!I2</f>
        <v>Mars 2015</v>
      </c>
      <c r="C3" s="11">
        <f>DATE(Calendrier!$I$2,3,C4)</f>
        <v>42064</v>
      </c>
      <c r="D3" s="11">
        <f>DATE(Calendrier!$I$2,3,D4)</f>
        <v>42065</v>
      </c>
      <c r="E3" s="11">
        <f>DATE(Calendrier!$I$2,3,E4)</f>
        <v>42066</v>
      </c>
      <c r="F3" s="11">
        <f>DATE(Calendrier!$I$2,3,F4)</f>
        <v>42067</v>
      </c>
      <c r="G3" s="11">
        <f>DATE(Calendrier!$I$2,3,G4)</f>
        <v>42068</v>
      </c>
      <c r="H3" s="11">
        <f>DATE(Calendrier!$I$2,3,H4)</f>
        <v>42069</v>
      </c>
      <c r="I3" s="11">
        <f>DATE(Calendrier!$I$2,3,I4)</f>
        <v>42070</v>
      </c>
      <c r="J3" s="11">
        <f>DATE(Calendrier!$I$2,3,J4)</f>
        <v>42071</v>
      </c>
      <c r="K3" s="11">
        <f>DATE(Calendrier!$I$2,3,K4)</f>
        <v>42072</v>
      </c>
      <c r="L3" s="11">
        <f>DATE(Calendrier!$I$2,3,L4)</f>
        <v>42073</v>
      </c>
      <c r="M3" s="11">
        <f>DATE(Calendrier!$I$2,3,M4)</f>
        <v>42074</v>
      </c>
      <c r="N3" s="11">
        <f>DATE(Calendrier!$I$2,3,N4)</f>
        <v>42075</v>
      </c>
      <c r="O3" s="11">
        <f>DATE(Calendrier!$I$2,3,O4)</f>
        <v>42076</v>
      </c>
      <c r="P3" s="11">
        <f>DATE(Calendrier!$I$2,3,P4)</f>
        <v>42077</v>
      </c>
      <c r="Q3" s="11">
        <f>DATE(Calendrier!$I$2,3,Q4)</f>
        <v>42078</v>
      </c>
      <c r="R3" s="11">
        <f>DATE(Calendrier!$I$2,3,R4)</f>
        <v>42079</v>
      </c>
      <c r="S3" s="11">
        <f>DATE(Calendrier!$I$2,3,S4)</f>
        <v>42080</v>
      </c>
      <c r="T3" s="11">
        <f>DATE(Calendrier!$I$2,3,T4)</f>
        <v>42081</v>
      </c>
      <c r="U3" s="11">
        <f>DATE(Calendrier!$I$2,3,U4)</f>
        <v>42082</v>
      </c>
      <c r="V3" s="11">
        <f>DATE(Calendrier!$I$2,3,V4)</f>
        <v>42083</v>
      </c>
      <c r="W3" s="11">
        <f>DATE(Calendrier!$I$2,3,W4)</f>
        <v>42084</v>
      </c>
      <c r="X3" s="11">
        <f>DATE(Calendrier!$I$2,3,X4)</f>
        <v>42085</v>
      </c>
      <c r="Y3" s="11">
        <f>DATE(Calendrier!$I$2,3,Y4)</f>
        <v>42086</v>
      </c>
      <c r="Z3" s="11">
        <f>DATE(Calendrier!$I$2,3,Z4)</f>
        <v>42087</v>
      </c>
      <c r="AA3" s="11">
        <f>DATE(Calendrier!$I$2,3,AA4)</f>
        <v>42088</v>
      </c>
      <c r="AB3" s="11">
        <f>DATE(Calendrier!$I$2,3,AB4)</f>
        <v>42089</v>
      </c>
      <c r="AC3" s="11">
        <f>DATE(Calendrier!$I$2,3,AC4)</f>
        <v>42090</v>
      </c>
      <c r="AD3" s="11">
        <f>DATE(Calendrier!$I$2,3,AD4)</f>
        <v>42091</v>
      </c>
      <c r="AE3" s="11">
        <f>DATE(Calendrier!$I$2,3,AE4)</f>
        <v>42092</v>
      </c>
      <c r="AF3" s="31">
        <f>DATE(Calendrier!$I$2,3,AF4)</f>
        <v>42093</v>
      </c>
      <c r="AG3" s="12">
        <f>DATE(Calendrier!$I$2,3,AG4)</f>
        <v>42094</v>
      </c>
    </row>
    <row r="4" spans="2:33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3">
        <v>28</v>
      </c>
      <c r="AE4" s="13">
        <v>29</v>
      </c>
      <c r="AF4" s="32">
        <v>30</v>
      </c>
      <c r="AG4" s="14">
        <v>31</v>
      </c>
    </row>
    <row r="5" spans="2:33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5"/>
      <c r="AG5" s="55"/>
    </row>
    <row r="6" spans="2:33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8"/>
      <c r="AG6" s="58"/>
    </row>
    <row r="7" spans="2:33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8"/>
      <c r="AG7" s="58"/>
    </row>
    <row r="8" spans="2:33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8"/>
      <c r="AG8" s="58"/>
    </row>
    <row r="9" spans="2:33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8"/>
      <c r="AG9" s="58"/>
    </row>
    <row r="10" spans="2:33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8"/>
      <c r="AG10" s="58"/>
    </row>
    <row r="11" spans="2:33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  <c r="AG11" s="58"/>
    </row>
    <row r="12" spans="2:33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8"/>
      <c r="AG12" s="58"/>
    </row>
    <row r="13" spans="2:33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8"/>
      <c r="AG13" s="58"/>
    </row>
    <row r="14" spans="2:33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8"/>
      <c r="AG14" s="58"/>
    </row>
    <row r="15" spans="2:33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8"/>
      <c r="AG15" s="58"/>
    </row>
    <row r="16" spans="2:33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8"/>
      <c r="AG16" s="58"/>
    </row>
    <row r="17" spans="2:33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8"/>
      <c r="AG17" s="58"/>
    </row>
    <row r="18" spans="2:33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8"/>
      <c r="AG18" s="58"/>
    </row>
    <row r="19" spans="2:33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8"/>
      <c r="AG19" s="58"/>
    </row>
    <row r="20" spans="2:33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8"/>
      <c r="AG20" s="58"/>
    </row>
    <row r="21" spans="2:33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8"/>
      <c r="AG21" s="58"/>
    </row>
    <row r="22" spans="2:33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8"/>
      <c r="AG22" s="58"/>
    </row>
    <row r="23" spans="2:33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8"/>
      <c r="AG23" s="58"/>
    </row>
    <row r="24" spans="2:33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8"/>
      <c r="AG24" s="58"/>
    </row>
    <row r="25" spans="2:33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8"/>
      <c r="AG25" s="58"/>
    </row>
    <row r="26" spans="2:33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8"/>
      <c r="AG26" s="58"/>
    </row>
    <row r="27" spans="2:33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8"/>
      <c r="AG27" s="58"/>
    </row>
    <row r="28" spans="2:33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8"/>
      <c r="AG28" s="58"/>
    </row>
    <row r="29" spans="2:33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8"/>
      <c r="AG29" s="58"/>
    </row>
    <row r="30" spans="2:33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8"/>
      <c r="AG30" s="58"/>
    </row>
    <row r="31" spans="2:33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8"/>
      <c r="AG31" s="58"/>
    </row>
    <row r="32" spans="2:33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8"/>
      <c r="AG32" s="58"/>
    </row>
    <row r="33" spans="2:33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8"/>
      <c r="AG33" s="58"/>
    </row>
    <row r="34" spans="2:33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8"/>
      <c r="AG34" s="58"/>
    </row>
    <row r="35" spans="2:33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8"/>
      <c r="AG35" s="58"/>
    </row>
    <row r="36" spans="2:33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8"/>
      <c r="AG36" s="58"/>
    </row>
    <row r="37" spans="2:33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8"/>
      <c r="AG37" s="58"/>
    </row>
    <row r="38" spans="2:33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8"/>
      <c r="AG38" s="58"/>
    </row>
    <row r="39" spans="2:33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8"/>
      <c r="AG39" s="58"/>
    </row>
    <row r="40" spans="2:33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8"/>
      <c r="AG40" s="58"/>
    </row>
    <row r="41" spans="2:33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8"/>
      <c r="AG41" s="58"/>
    </row>
    <row r="42" spans="2:33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8"/>
      <c r="AG42" s="58"/>
    </row>
    <row r="43" spans="2:33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8"/>
      <c r="AG43" s="58"/>
    </row>
    <row r="44" spans="2:33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8"/>
      <c r="AG44" s="58"/>
    </row>
    <row r="45" spans="2:33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8"/>
      <c r="AG45" s="58"/>
    </row>
    <row r="46" spans="2:33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8"/>
      <c r="AG46" s="58"/>
    </row>
    <row r="47" spans="2:33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8"/>
      <c r="AG47" s="58"/>
    </row>
    <row r="48" spans="2:33" ht="16.5" thickBot="1" x14ac:dyDescent="0.3">
      <c r="B48" s="10"/>
      <c r="C48" s="59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1"/>
      <c r="AG48" s="61"/>
    </row>
    <row r="51" spans="3:3" x14ac:dyDescent="0.25">
      <c r="C51" s="18"/>
    </row>
  </sheetData>
  <mergeCells count="2">
    <mergeCell ref="B3:B4"/>
    <mergeCell ref="C2:AG2"/>
  </mergeCells>
  <conditionalFormatting sqref="C5:AG48">
    <cfRule type="expression" dxfId="23" priority="1">
      <formula>WEEKDAY(C$3,2)=1</formula>
    </cfRule>
    <cfRule type="expression" dxfId="22" priority="2">
      <formula>WEEKDAY(C$3,2)=6</formula>
    </cfRule>
    <cfRule type="expression" dxfId="21" priority="3">
      <formula>WEEKDAY(C$3,2)=7</formula>
    </cfRule>
    <cfRule type="expression" dxfId="20" priority="4">
      <formula>MATCH(C$3,JFeries,0)&gt;0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51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B45"/>
    </sheetView>
  </sheetViews>
  <sheetFormatPr baseColWidth="10" defaultRowHeight="15" x14ac:dyDescent="0.25"/>
  <cols>
    <col min="1" max="1" width="11.42578125" style="3"/>
    <col min="2" max="2" width="34" style="3" bestFit="1" customWidth="1"/>
    <col min="3" max="32" width="7.7109375" style="3" customWidth="1"/>
    <col min="33" max="16384" width="11.42578125" style="3"/>
  </cols>
  <sheetData>
    <row r="1" spans="2:32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2" ht="34.5" thickBot="1" x14ac:dyDescent="0.55000000000000004">
      <c r="C2" s="104" t="str">
        <f>"PLANNING CONGES " &amp;B3</f>
        <v>PLANNING CONGES Avr 2015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6"/>
    </row>
    <row r="3" spans="2:32" x14ac:dyDescent="0.25">
      <c r="B3" s="102" t="str">
        <f>Calendrier!L3 &amp; " " &amp;Calendrier!I2</f>
        <v>Avr 2015</v>
      </c>
      <c r="C3" s="11">
        <f>DATE(Calendrier!$I$2,4,C4)</f>
        <v>42095</v>
      </c>
      <c r="D3" s="11">
        <f>DATE(Calendrier!$I$2,4,D4)</f>
        <v>42096</v>
      </c>
      <c r="E3" s="11">
        <f>DATE(Calendrier!$I$2,4,E4)</f>
        <v>42097</v>
      </c>
      <c r="F3" s="11">
        <f>DATE(Calendrier!$I$2,4,F4)</f>
        <v>42098</v>
      </c>
      <c r="G3" s="11">
        <f>DATE(Calendrier!$I$2,4,G4)</f>
        <v>42099</v>
      </c>
      <c r="H3" s="11">
        <f>DATE(Calendrier!$I$2,4,H4)</f>
        <v>42100</v>
      </c>
      <c r="I3" s="11">
        <f>DATE(Calendrier!$I$2,4,I4)</f>
        <v>42101</v>
      </c>
      <c r="J3" s="11">
        <f>DATE(Calendrier!$I$2,4,J4)</f>
        <v>42102</v>
      </c>
      <c r="K3" s="11">
        <f>DATE(Calendrier!$I$2,4,K4)</f>
        <v>42103</v>
      </c>
      <c r="L3" s="11">
        <f>DATE(Calendrier!$I$2,4,L4)</f>
        <v>42104</v>
      </c>
      <c r="M3" s="11">
        <f>DATE(Calendrier!$I$2,4,M4)</f>
        <v>42105</v>
      </c>
      <c r="N3" s="11">
        <f>DATE(Calendrier!$I$2,4,N4)</f>
        <v>42106</v>
      </c>
      <c r="O3" s="11">
        <f>DATE(Calendrier!$I$2,4,O4)</f>
        <v>42107</v>
      </c>
      <c r="P3" s="11">
        <f>DATE(Calendrier!$I$2,4,P4)</f>
        <v>42108</v>
      </c>
      <c r="Q3" s="11">
        <f>DATE(Calendrier!$I$2,4,Q4)</f>
        <v>42109</v>
      </c>
      <c r="R3" s="11">
        <f>DATE(Calendrier!$I$2,4,R4)</f>
        <v>42110</v>
      </c>
      <c r="S3" s="11">
        <f>DATE(Calendrier!$I$2,4,S4)</f>
        <v>42111</v>
      </c>
      <c r="T3" s="11">
        <f>DATE(Calendrier!$I$2,4,T4)</f>
        <v>42112</v>
      </c>
      <c r="U3" s="11">
        <f>DATE(Calendrier!$I$2,4,U4)</f>
        <v>42113</v>
      </c>
      <c r="V3" s="11">
        <f>DATE(Calendrier!$I$2,4,V4)</f>
        <v>42114</v>
      </c>
      <c r="W3" s="11">
        <f>DATE(Calendrier!$I$2,4,W4)</f>
        <v>42115</v>
      </c>
      <c r="X3" s="11">
        <f>DATE(Calendrier!$I$2,4,X4)</f>
        <v>42116</v>
      </c>
      <c r="Y3" s="11">
        <f>DATE(Calendrier!$I$2,4,Y4)</f>
        <v>42117</v>
      </c>
      <c r="Z3" s="11">
        <f>DATE(Calendrier!$I$2,4,Z4)</f>
        <v>42118</v>
      </c>
      <c r="AA3" s="11">
        <f>DATE(Calendrier!$I$2,4,AA4)</f>
        <v>42119</v>
      </c>
      <c r="AB3" s="11">
        <f>DATE(Calendrier!$I$2,4,AB4)</f>
        <v>42120</v>
      </c>
      <c r="AC3" s="11">
        <f>DATE(Calendrier!$I$2,4,AC4)</f>
        <v>42121</v>
      </c>
      <c r="AD3" s="11">
        <f>DATE(Calendrier!$I$2,4,AD4)</f>
        <v>42122</v>
      </c>
      <c r="AE3" s="11">
        <f>DATE(Calendrier!$I$2,4,AE4)</f>
        <v>42123</v>
      </c>
      <c r="AF3" s="12">
        <f>DATE(Calendrier!$I$2,4,AF4)</f>
        <v>42124</v>
      </c>
    </row>
    <row r="4" spans="2:32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3">
        <v>28</v>
      </c>
      <c r="AE4" s="13">
        <v>29</v>
      </c>
      <c r="AF4" s="14">
        <v>30</v>
      </c>
    </row>
    <row r="5" spans="2:32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5"/>
    </row>
    <row r="6" spans="2:32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8"/>
    </row>
    <row r="7" spans="2:32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8"/>
    </row>
    <row r="8" spans="2:32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8"/>
    </row>
    <row r="9" spans="2:32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8"/>
    </row>
    <row r="10" spans="2:32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8"/>
    </row>
    <row r="11" spans="2:32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8"/>
    </row>
    <row r="13" spans="2:32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8"/>
    </row>
    <row r="14" spans="2:32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8"/>
    </row>
    <row r="15" spans="2:32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8"/>
    </row>
    <row r="16" spans="2:32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8"/>
    </row>
    <row r="17" spans="2:32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8"/>
    </row>
    <row r="18" spans="2:32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8"/>
    </row>
    <row r="19" spans="2:32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8"/>
    </row>
    <row r="20" spans="2:32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8"/>
    </row>
    <row r="21" spans="2:32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8"/>
    </row>
    <row r="22" spans="2:32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8"/>
    </row>
    <row r="23" spans="2:32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8"/>
    </row>
    <row r="24" spans="2:32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8"/>
    </row>
    <row r="25" spans="2:32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8"/>
    </row>
    <row r="26" spans="2:32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8"/>
    </row>
    <row r="27" spans="2:32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8"/>
    </row>
    <row r="28" spans="2:32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8"/>
    </row>
    <row r="29" spans="2:32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8"/>
    </row>
    <row r="30" spans="2:32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8"/>
    </row>
    <row r="31" spans="2:32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8"/>
    </row>
    <row r="32" spans="2:32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8"/>
    </row>
    <row r="33" spans="2:32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8"/>
    </row>
    <row r="34" spans="2:32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8"/>
    </row>
    <row r="35" spans="2:32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8"/>
    </row>
    <row r="36" spans="2:32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8"/>
    </row>
    <row r="37" spans="2:32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8"/>
    </row>
    <row r="38" spans="2:32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8"/>
    </row>
    <row r="39" spans="2:32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8"/>
    </row>
    <row r="40" spans="2:32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8"/>
    </row>
    <row r="41" spans="2:32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8"/>
    </row>
    <row r="42" spans="2:32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8"/>
    </row>
    <row r="43" spans="2:32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8"/>
    </row>
    <row r="44" spans="2:32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8"/>
    </row>
    <row r="45" spans="2:32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8"/>
    </row>
    <row r="46" spans="2:32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8"/>
    </row>
    <row r="47" spans="2:32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8"/>
    </row>
    <row r="48" spans="2:32" ht="16.5" thickBot="1" x14ac:dyDescent="0.3">
      <c r="B48" s="10"/>
      <c r="C48" s="59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1"/>
    </row>
    <row r="51" spans="3:3" x14ac:dyDescent="0.25">
      <c r="C51" s="18"/>
    </row>
  </sheetData>
  <mergeCells count="2">
    <mergeCell ref="C2:AF2"/>
    <mergeCell ref="B3:B4"/>
  </mergeCells>
  <conditionalFormatting sqref="C5:AF48">
    <cfRule type="expression" dxfId="19" priority="1">
      <formula>WEEKDAY(C$3,2)=1</formula>
    </cfRule>
    <cfRule type="expression" dxfId="18" priority="2">
      <formula>WEEKDAY(C$3,2)=6</formula>
    </cfRule>
    <cfRule type="expression" dxfId="17" priority="3">
      <formula>WEEKDAY(C$3,2)=7</formula>
    </cfRule>
    <cfRule type="expression" dxfId="16" priority="4">
      <formula>MATCH(C$3,JFeries,0)&gt;0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51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B45"/>
    </sheetView>
  </sheetViews>
  <sheetFormatPr baseColWidth="10" defaultRowHeight="15" x14ac:dyDescent="0.25"/>
  <cols>
    <col min="1" max="1" width="11.42578125" style="3"/>
    <col min="2" max="2" width="34" style="3" bestFit="1" customWidth="1"/>
    <col min="3" max="33" width="7.7109375" style="3" customWidth="1"/>
    <col min="34" max="16384" width="11.42578125" style="3"/>
  </cols>
  <sheetData>
    <row r="1" spans="2:33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3" ht="34.5" thickBot="1" x14ac:dyDescent="0.55000000000000004">
      <c r="C2" s="104" t="str">
        <f>"PLANNING CONGES " &amp;B3</f>
        <v>PLANNING CONGES Mai 2015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6"/>
    </row>
    <row r="3" spans="2:33" x14ac:dyDescent="0.25">
      <c r="B3" s="102" t="str">
        <f>Calendrier!M3 &amp; " " &amp;Calendrier!I2</f>
        <v>Mai 2015</v>
      </c>
      <c r="C3" s="11">
        <f>DATE(Calendrier!$I$2,5,C4)</f>
        <v>42125</v>
      </c>
      <c r="D3" s="11">
        <f>DATE(Calendrier!$I$2,5,D4)</f>
        <v>42126</v>
      </c>
      <c r="E3" s="11">
        <f>DATE(Calendrier!$I$2,5,E4)</f>
        <v>42127</v>
      </c>
      <c r="F3" s="11">
        <f>DATE(Calendrier!$I$2,5,F4)</f>
        <v>42128</v>
      </c>
      <c r="G3" s="11">
        <f>DATE(Calendrier!$I$2,5,G4)</f>
        <v>42129</v>
      </c>
      <c r="H3" s="11">
        <f>DATE(Calendrier!$I$2,5,H4)</f>
        <v>42130</v>
      </c>
      <c r="I3" s="11">
        <f>DATE(Calendrier!$I$2,5,I4)</f>
        <v>42131</v>
      </c>
      <c r="J3" s="11">
        <f>DATE(Calendrier!$I$2,5,J4)</f>
        <v>42132</v>
      </c>
      <c r="K3" s="11">
        <f>DATE(Calendrier!$I$2,5,K4)</f>
        <v>42133</v>
      </c>
      <c r="L3" s="11">
        <f>DATE(Calendrier!$I$2,5,L4)</f>
        <v>42134</v>
      </c>
      <c r="M3" s="11">
        <f>DATE(Calendrier!$I$2,5,M4)</f>
        <v>42135</v>
      </c>
      <c r="N3" s="11">
        <f>DATE(Calendrier!$I$2,5,N4)</f>
        <v>42136</v>
      </c>
      <c r="O3" s="11">
        <f>DATE(Calendrier!$I$2,5,O4)</f>
        <v>42137</v>
      </c>
      <c r="P3" s="11">
        <f>DATE(Calendrier!$I$2,5,P4)</f>
        <v>42138</v>
      </c>
      <c r="Q3" s="11">
        <f>DATE(Calendrier!$I$2,5,Q4)</f>
        <v>42139</v>
      </c>
      <c r="R3" s="11">
        <f>DATE(Calendrier!$I$2,5,R4)</f>
        <v>42140</v>
      </c>
      <c r="S3" s="11">
        <f>DATE(Calendrier!$I$2,5,S4)</f>
        <v>42141</v>
      </c>
      <c r="T3" s="11">
        <f>DATE(Calendrier!$I$2,5,T4)</f>
        <v>42142</v>
      </c>
      <c r="U3" s="11">
        <f>DATE(Calendrier!$I$2,5,U4)</f>
        <v>42143</v>
      </c>
      <c r="V3" s="11">
        <f>DATE(Calendrier!$I$2,5,V4)</f>
        <v>42144</v>
      </c>
      <c r="W3" s="11">
        <f>DATE(Calendrier!$I$2,5,W4)</f>
        <v>42145</v>
      </c>
      <c r="X3" s="11">
        <f>DATE(Calendrier!$I$2,5,X4)</f>
        <v>42146</v>
      </c>
      <c r="Y3" s="11">
        <f>DATE(Calendrier!$I$2,5,Y4)</f>
        <v>42147</v>
      </c>
      <c r="Z3" s="11">
        <f>DATE(Calendrier!$I$2,5,Z4)</f>
        <v>42148</v>
      </c>
      <c r="AA3" s="11">
        <f>DATE(Calendrier!$I$2,5,AA4)</f>
        <v>42149</v>
      </c>
      <c r="AB3" s="11">
        <f>DATE(Calendrier!$I$2,5,AB4)</f>
        <v>42150</v>
      </c>
      <c r="AC3" s="11">
        <f>DATE(Calendrier!$I$2,5,AC4)</f>
        <v>42151</v>
      </c>
      <c r="AD3" s="11">
        <f>DATE(Calendrier!$I$2,5,AD4)</f>
        <v>42152</v>
      </c>
      <c r="AE3" s="11">
        <f>DATE(Calendrier!$I$2,5,AE4)</f>
        <v>42153</v>
      </c>
      <c r="AF3" s="11">
        <f>DATE(Calendrier!$I$2,5,AF4)</f>
        <v>42154</v>
      </c>
      <c r="AG3" s="29">
        <f>DATE(Calendrier!$I$2,5,AG4)</f>
        <v>42155</v>
      </c>
    </row>
    <row r="4" spans="2:33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3">
        <v>28</v>
      </c>
      <c r="AE4" s="13">
        <v>29</v>
      </c>
      <c r="AF4" s="13">
        <v>30</v>
      </c>
      <c r="AG4" s="30">
        <v>31</v>
      </c>
    </row>
    <row r="5" spans="2:33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62"/>
    </row>
    <row r="6" spans="2:33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63"/>
    </row>
    <row r="7" spans="2:33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63"/>
    </row>
    <row r="8" spans="2:33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63"/>
    </row>
    <row r="9" spans="2:33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63"/>
    </row>
    <row r="10" spans="2:33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63"/>
    </row>
    <row r="11" spans="2:33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63"/>
    </row>
    <row r="12" spans="2:33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63"/>
    </row>
    <row r="13" spans="2:33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63"/>
    </row>
    <row r="14" spans="2:33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63"/>
    </row>
    <row r="15" spans="2:33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63"/>
    </row>
    <row r="16" spans="2:33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63"/>
    </row>
    <row r="17" spans="2:33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63"/>
    </row>
    <row r="18" spans="2:33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63"/>
    </row>
    <row r="19" spans="2:33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63"/>
    </row>
    <row r="20" spans="2:33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63"/>
    </row>
    <row r="21" spans="2:33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63"/>
    </row>
    <row r="22" spans="2:33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63"/>
    </row>
    <row r="23" spans="2:33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63"/>
    </row>
    <row r="24" spans="2:33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63"/>
    </row>
    <row r="25" spans="2:33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63"/>
    </row>
    <row r="26" spans="2:33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63"/>
    </row>
    <row r="27" spans="2:33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63"/>
    </row>
    <row r="28" spans="2:33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63"/>
    </row>
    <row r="29" spans="2:33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63"/>
    </row>
    <row r="30" spans="2:33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63"/>
    </row>
    <row r="31" spans="2:33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63"/>
    </row>
    <row r="32" spans="2:33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63"/>
    </row>
    <row r="33" spans="2:33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63"/>
    </row>
    <row r="34" spans="2:33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63"/>
    </row>
    <row r="35" spans="2:33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63"/>
    </row>
    <row r="36" spans="2:33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63"/>
    </row>
    <row r="37" spans="2:33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63"/>
    </row>
    <row r="38" spans="2:33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63"/>
    </row>
    <row r="39" spans="2:33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63"/>
    </row>
    <row r="40" spans="2:33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63"/>
    </row>
    <row r="41" spans="2:33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63"/>
    </row>
    <row r="42" spans="2:33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63"/>
    </row>
    <row r="43" spans="2:33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63"/>
    </row>
    <row r="44" spans="2:33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63"/>
    </row>
    <row r="45" spans="2:33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63"/>
    </row>
    <row r="46" spans="2:33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63"/>
    </row>
    <row r="47" spans="2:33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63"/>
    </row>
    <row r="48" spans="2:33" ht="16.5" thickBot="1" x14ac:dyDescent="0.3">
      <c r="B48" s="10"/>
      <c r="C48" s="59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4"/>
    </row>
    <row r="51" spans="3:3" x14ac:dyDescent="0.25">
      <c r="C51" s="18"/>
    </row>
  </sheetData>
  <mergeCells count="2">
    <mergeCell ref="B3:B4"/>
    <mergeCell ref="C2:AG2"/>
  </mergeCells>
  <conditionalFormatting sqref="C5:AG48">
    <cfRule type="expression" dxfId="15" priority="1">
      <formula>WEEKDAY(C$3,2)=1</formula>
    </cfRule>
    <cfRule type="expression" dxfId="14" priority="2">
      <formula>WEEKDAY(C$3,2)=6</formula>
    </cfRule>
    <cfRule type="expression" dxfId="13" priority="3">
      <formula>WEEKDAY(C$3,2)=7</formula>
    </cfRule>
    <cfRule type="expression" dxfId="12" priority="4">
      <formula>MATCH(C$3,JFeries,0)&gt;0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51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B45"/>
    </sheetView>
  </sheetViews>
  <sheetFormatPr baseColWidth="10" defaultRowHeight="15" x14ac:dyDescent="0.25"/>
  <cols>
    <col min="1" max="1" width="11.42578125" style="3"/>
    <col min="2" max="2" width="34" style="3" bestFit="1" customWidth="1"/>
    <col min="3" max="32" width="7.7109375" style="3" customWidth="1"/>
    <col min="33" max="16384" width="11.42578125" style="3"/>
  </cols>
  <sheetData>
    <row r="1" spans="2:32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2" ht="34.5" thickBot="1" x14ac:dyDescent="0.55000000000000004">
      <c r="C2" s="104" t="str">
        <f>"PLANNING CONGES " &amp;B3</f>
        <v>PLANNING CONGES Juin 2015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6"/>
    </row>
    <row r="3" spans="2:32" x14ac:dyDescent="0.25">
      <c r="B3" s="102" t="str">
        <f>Calendrier!N3 &amp; " " &amp;Calendrier!I2</f>
        <v>Juin 2015</v>
      </c>
      <c r="C3" s="11">
        <f>DATE(Calendrier!$I$2,6,C4)</f>
        <v>42156</v>
      </c>
      <c r="D3" s="11">
        <f>DATE(Calendrier!$I$2,6,D4)</f>
        <v>42157</v>
      </c>
      <c r="E3" s="11">
        <f>DATE(Calendrier!$I$2,6,E4)</f>
        <v>42158</v>
      </c>
      <c r="F3" s="11">
        <f>DATE(Calendrier!$I$2,6,F4)</f>
        <v>42159</v>
      </c>
      <c r="G3" s="11">
        <f>DATE(Calendrier!$I$2,6,G4)</f>
        <v>42160</v>
      </c>
      <c r="H3" s="11">
        <f>DATE(Calendrier!$I$2,6,H4)</f>
        <v>42161</v>
      </c>
      <c r="I3" s="11">
        <f>DATE(Calendrier!$I$2,6,I4)</f>
        <v>42162</v>
      </c>
      <c r="J3" s="11">
        <f>DATE(Calendrier!$I$2,6,J4)</f>
        <v>42163</v>
      </c>
      <c r="K3" s="11">
        <f>DATE(Calendrier!$I$2,6,K4)</f>
        <v>42164</v>
      </c>
      <c r="L3" s="11">
        <f>DATE(Calendrier!$I$2,6,L4)</f>
        <v>42165</v>
      </c>
      <c r="M3" s="11">
        <f>DATE(Calendrier!$I$2,6,M4)</f>
        <v>42166</v>
      </c>
      <c r="N3" s="11">
        <f>DATE(Calendrier!$I$2,6,N4)</f>
        <v>42167</v>
      </c>
      <c r="O3" s="11">
        <f>DATE(Calendrier!$I$2,6,O4)</f>
        <v>42168</v>
      </c>
      <c r="P3" s="11">
        <f>DATE(Calendrier!$I$2,6,P4)</f>
        <v>42169</v>
      </c>
      <c r="Q3" s="11">
        <f>DATE(Calendrier!$I$2,6,Q4)</f>
        <v>42170</v>
      </c>
      <c r="R3" s="11">
        <f>DATE(Calendrier!$I$2,6,R4)</f>
        <v>42171</v>
      </c>
      <c r="S3" s="11">
        <f>DATE(Calendrier!$I$2,6,S4)</f>
        <v>42172</v>
      </c>
      <c r="T3" s="11">
        <f>DATE(Calendrier!$I$2,6,T4)</f>
        <v>42173</v>
      </c>
      <c r="U3" s="11">
        <f>DATE(Calendrier!$I$2,6,U4)</f>
        <v>42174</v>
      </c>
      <c r="V3" s="11">
        <f>DATE(Calendrier!$I$2,6,V4)</f>
        <v>42175</v>
      </c>
      <c r="W3" s="11">
        <f>DATE(Calendrier!$I$2,6,W4)</f>
        <v>42176</v>
      </c>
      <c r="X3" s="11">
        <f>DATE(Calendrier!$I$2,6,X4)</f>
        <v>42177</v>
      </c>
      <c r="Y3" s="11">
        <f>DATE(Calendrier!$I$2,6,Y4)</f>
        <v>42178</v>
      </c>
      <c r="Z3" s="11">
        <f>DATE(Calendrier!$I$2,6,Z4)</f>
        <v>42179</v>
      </c>
      <c r="AA3" s="11">
        <f>DATE(Calendrier!$I$2,6,AA4)</f>
        <v>42180</v>
      </c>
      <c r="AB3" s="11">
        <f>DATE(Calendrier!$I$2,6,AB4)</f>
        <v>42181</v>
      </c>
      <c r="AC3" s="11">
        <f>DATE(Calendrier!$I$2,6,AC4)</f>
        <v>42182</v>
      </c>
      <c r="AD3" s="11">
        <f>DATE(Calendrier!$I$2,6,AD4)</f>
        <v>42183</v>
      </c>
      <c r="AE3" s="11">
        <f>DATE(Calendrier!$I$2,6,AE4)</f>
        <v>42184</v>
      </c>
      <c r="AF3" s="12">
        <f>DATE(Calendrier!$I$2,6,AF4)</f>
        <v>42185</v>
      </c>
    </row>
    <row r="4" spans="2:32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3">
        <v>28</v>
      </c>
      <c r="AE4" s="13">
        <v>29</v>
      </c>
      <c r="AF4" s="14">
        <v>30</v>
      </c>
    </row>
    <row r="5" spans="2:32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5"/>
    </row>
    <row r="6" spans="2:32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8"/>
    </row>
    <row r="7" spans="2:32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8"/>
    </row>
    <row r="8" spans="2:32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8"/>
    </row>
    <row r="9" spans="2:32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8"/>
    </row>
    <row r="10" spans="2:32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8"/>
    </row>
    <row r="11" spans="2:32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8"/>
    </row>
    <row r="13" spans="2:32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8"/>
    </row>
    <row r="14" spans="2:32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8"/>
    </row>
    <row r="15" spans="2:32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8"/>
    </row>
    <row r="16" spans="2:32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8"/>
    </row>
    <row r="17" spans="2:32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8"/>
    </row>
    <row r="18" spans="2:32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8"/>
    </row>
    <row r="19" spans="2:32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8"/>
    </row>
    <row r="20" spans="2:32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8"/>
    </row>
    <row r="21" spans="2:32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8"/>
    </row>
    <row r="22" spans="2:32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8"/>
    </row>
    <row r="23" spans="2:32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8"/>
    </row>
    <row r="24" spans="2:32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8"/>
    </row>
    <row r="25" spans="2:32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8"/>
    </row>
    <row r="26" spans="2:32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8"/>
    </row>
    <row r="27" spans="2:32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8"/>
    </row>
    <row r="28" spans="2:32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8"/>
    </row>
    <row r="29" spans="2:32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8"/>
    </row>
    <row r="30" spans="2:32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8"/>
    </row>
    <row r="31" spans="2:32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8"/>
    </row>
    <row r="32" spans="2:32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8"/>
    </row>
    <row r="33" spans="2:32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8"/>
    </row>
    <row r="34" spans="2:32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8"/>
    </row>
    <row r="35" spans="2:32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8"/>
    </row>
    <row r="36" spans="2:32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8"/>
    </row>
    <row r="37" spans="2:32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8"/>
    </row>
    <row r="38" spans="2:32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8"/>
    </row>
    <row r="39" spans="2:32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8"/>
    </row>
    <row r="40" spans="2:32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8"/>
    </row>
    <row r="41" spans="2:32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8"/>
    </row>
    <row r="42" spans="2:32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8"/>
    </row>
    <row r="43" spans="2:32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8"/>
    </row>
    <row r="44" spans="2:32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8"/>
    </row>
    <row r="45" spans="2:32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8"/>
    </row>
    <row r="46" spans="2:32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8"/>
    </row>
    <row r="47" spans="2:32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8"/>
    </row>
    <row r="48" spans="2:32" ht="16.5" thickBot="1" x14ac:dyDescent="0.3">
      <c r="B48" s="10"/>
      <c r="C48" s="15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7"/>
    </row>
    <row r="51" spans="3:3" x14ac:dyDescent="0.25">
      <c r="C51" s="18"/>
    </row>
  </sheetData>
  <mergeCells count="2">
    <mergeCell ref="C2:AF2"/>
    <mergeCell ref="B3:B4"/>
  </mergeCells>
  <conditionalFormatting sqref="C5:AF48">
    <cfRule type="expression" dxfId="11" priority="1">
      <formula>WEEKDAY(C$3,2)=1</formula>
    </cfRule>
    <cfRule type="expression" dxfId="10" priority="2">
      <formula>WEEKDAY(C$3,2)=6</formula>
    </cfRule>
    <cfRule type="expression" dxfId="9" priority="3">
      <formula>WEEKDAY(C$3,2)=7</formula>
    </cfRule>
    <cfRule type="expression" dxfId="8" priority="4">
      <formula>MATCH(C$3,JFeries,0)&gt;0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51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B45"/>
    </sheetView>
  </sheetViews>
  <sheetFormatPr baseColWidth="10" defaultRowHeight="15" x14ac:dyDescent="0.25"/>
  <cols>
    <col min="1" max="1" width="11.42578125" style="3"/>
    <col min="2" max="2" width="34" style="3" bestFit="1" customWidth="1"/>
    <col min="3" max="33" width="7.7109375" style="3" customWidth="1"/>
    <col min="34" max="16384" width="11.42578125" style="3"/>
  </cols>
  <sheetData>
    <row r="1" spans="2:33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3" ht="34.5" thickBot="1" x14ac:dyDescent="0.55000000000000004">
      <c r="C2" s="109" t="str">
        <f>"PLANNING CONGES " &amp;B3</f>
        <v>PLANNING CONGES Juil 2015</v>
      </c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1"/>
    </row>
    <row r="3" spans="2:33" x14ac:dyDescent="0.25">
      <c r="B3" s="102" t="str">
        <f>Calendrier!O3 &amp; " " &amp;Calendrier!I2</f>
        <v>Juil 2015</v>
      </c>
      <c r="C3" s="11">
        <f>DATE(Calendrier!$I$2,7,C4)</f>
        <v>42186</v>
      </c>
      <c r="D3" s="11">
        <f>DATE(Calendrier!$I$2,7,D4)</f>
        <v>42187</v>
      </c>
      <c r="E3" s="11">
        <f>DATE(Calendrier!$I$2,7,E4)</f>
        <v>42188</v>
      </c>
      <c r="F3" s="11">
        <f>DATE(Calendrier!$I$2,7,F4)</f>
        <v>42189</v>
      </c>
      <c r="G3" s="11">
        <f>DATE(Calendrier!$I$2,7,G4)</f>
        <v>42190</v>
      </c>
      <c r="H3" s="11">
        <f>DATE(Calendrier!$I$2,7,H4)</f>
        <v>42191</v>
      </c>
      <c r="I3" s="11">
        <f>DATE(Calendrier!$I$2,7,I4)</f>
        <v>42192</v>
      </c>
      <c r="J3" s="11">
        <f>DATE(Calendrier!$I$2,7,J4)</f>
        <v>42193</v>
      </c>
      <c r="K3" s="11">
        <f>DATE(Calendrier!$I$2,7,K4)</f>
        <v>42194</v>
      </c>
      <c r="L3" s="11">
        <f>DATE(Calendrier!$I$2,7,L4)</f>
        <v>42195</v>
      </c>
      <c r="M3" s="11">
        <f>DATE(Calendrier!$I$2,7,M4)</f>
        <v>42196</v>
      </c>
      <c r="N3" s="11">
        <f>DATE(Calendrier!$I$2,7,N4)</f>
        <v>42197</v>
      </c>
      <c r="O3" s="11">
        <f>DATE(Calendrier!$I$2,7,O4)</f>
        <v>42198</v>
      </c>
      <c r="P3" s="11">
        <f>DATE(Calendrier!$I$2,7,P4)</f>
        <v>42199</v>
      </c>
      <c r="Q3" s="11">
        <f>DATE(Calendrier!$I$2,7,Q4)</f>
        <v>42200</v>
      </c>
      <c r="R3" s="11">
        <f>DATE(Calendrier!$I$2,7,R4)</f>
        <v>42201</v>
      </c>
      <c r="S3" s="11">
        <f>DATE(Calendrier!$I$2,7,S4)</f>
        <v>42202</v>
      </c>
      <c r="T3" s="11">
        <f>DATE(Calendrier!$I$2,7,T4)</f>
        <v>42203</v>
      </c>
      <c r="U3" s="11">
        <f>DATE(Calendrier!$I$2,7,U4)</f>
        <v>42204</v>
      </c>
      <c r="V3" s="11">
        <f>DATE(Calendrier!$I$2,7,V4)</f>
        <v>42205</v>
      </c>
      <c r="W3" s="11">
        <f>DATE(Calendrier!$I$2,7,W4)</f>
        <v>42206</v>
      </c>
      <c r="X3" s="11">
        <f>DATE(Calendrier!$I$2,7,X4)</f>
        <v>42207</v>
      </c>
      <c r="Y3" s="11">
        <f>DATE(Calendrier!$I$2,7,Y4)</f>
        <v>42208</v>
      </c>
      <c r="Z3" s="11">
        <f>DATE(Calendrier!$I$2,7,Z4)</f>
        <v>42209</v>
      </c>
      <c r="AA3" s="11">
        <f>DATE(Calendrier!$I$2,7,AA4)</f>
        <v>42210</v>
      </c>
      <c r="AB3" s="11">
        <f>DATE(Calendrier!$I$2,7,AB4)</f>
        <v>42211</v>
      </c>
      <c r="AC3" s="11">
        <f>DATE(Calendrier!$I$2,7,AC4)</f>
        <v>42212</v>
      </c>
      <c r="AD3" s="11">
        <f>DATE(Calendrier!$I$2,7,AD4)</f>
        <v>42213</v>
      </c>
      <c r="AE3" s="11">
        <f>DATE(Calendrier!$I$2,7,AE4)</f>
        <v>42214</v>
      </c>
      <c r="AF3" s="11">
        <f>DATE(Calendrier!$I$2,7,AF4)</f>
        <v>42215</v>
      </c>
      <c r="AG3" s="29">
        <f>DATE(Calendrier!$I$2,7,AG4)</f>
        <v>42216</v>
      </c>
    </row>
    <row r="4" spans="2:33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3">
        <v>28</v>
      </c>
      <c r="AE4" s="13">
        <v>29</v>
      </c>
      <c r="AF4" s="13">
        <v>30</v>
      </c>
      <c r="AG4" s="30">
        <v>31</v>
      </c>
    </row>
    <row r="5" spans="2:33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62"/>
    </row>
    <row r="6" spans="2:33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63"/>
    </row>
    <row r="7" spans="2:33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63"/>
    </row>
    <row r="8" spans="2:33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63"/>
    </row>
    <row r="9" spans="2:33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63"/>
    </row>
    <row r="10" spans="2:33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63"/>
    </row>
    <row r="11" spans="2:33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63"/>
    </row>
    <row r="12" spans="2:33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63"/>
    </row>
    <row r="13" spans="2:33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63"/>
    </row>
    <row r="14" spans="2:33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63"/>
    </row>
    <row r="15" spans="2:33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63"/>
    </row>
    <row r="16" spans="2:33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63"/>
    </row>
    <row r="17" spans="2:33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63"/>
    </row>
    <row r="18" spans="2:33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63"/>
    </row>
    <row r="19" spans="2:33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63"/>
    </row>
    <row r="20" spans="2:33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63"/>
    </row>
    <row r="21" spans="2:33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63"/>
    </row>
    <row r="22" spans="2:33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63"/>
    </row>
    <row r="23" spans="2:33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63"/>
    </row>
    <row r="24" spans="2:33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63"/>
    </row>
    <row r="25" spans="2:33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63"/>
    </row>
    <row r="26" spans="2:33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63"/>
    </row>
    <row r="27" spans="2:33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63"/>
    </row>
    <row r="28" spans="2:33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63"/>
    </row>
    <row r="29" spans="2:33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63"/>
    </row>
    <row r="30" spans="2:33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63"/>
    </row>
    <row r="31" spans="2:33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63"/>
    </row>
    <row r="32" spans="2:33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63"/>
    </row>
    <row r="33" spans="2:33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63"/>
    </row>
    <row r="34" spans="2:33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63"/>
    </row>
    <row r="35" spans="2:33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63"/>
    </row>
    <row r="36" spans="2:33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63"/>
    </row>
    <row r="37" spans="2:33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63"/>
    </row>
    <row r="38" spans="2:33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63"/>
    </row>
    <row r="39" spans="2:33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63"/>
    </row>
    <row r="40" spans="2:33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63"/>
    </row>
    <row r="41" spans="2:33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63"/>
    </row>
    <row r="42" spans="2:33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63"/>
    </row>
    <row r="43" spans="2:33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63"/>
    </row>
    <row r="44" spans="2:33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63"/>
    </row>
    <row r="45" spans="2:33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63"/>
    </row>
    <row r="46" spans="2:33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63"/>
    </row>
    <row r="47" spans="2:33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63"/>
    </row>
    <row r="48" spans="2:33" ht="16.5" thickBot="1" x14ac:dyDescent="0.3">
      <c r="B48" s="10"/>
      <c r="C48" s="59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4"/>
    </row>
    <row r="51" spans="3:3" x14ac:dyDescent="0.25">
      <c r="C51" s="18"/>
    </row>
  </sheetData>
  <mergeCells count="2">
    <mergeCell ref="B3:B4"/>
    <mergeCell ref="C2:AG2"/>
  </mergeCells>
  <conditionalFormatting sqref="C5:AG48">
    <cfRule type="expression" dxfId="7" priority="1">
      <formula>WEEKDAY(C$3,2)=1</formula>
    </cfRule>
    <cfRule type="expression" dxfId="6" priority="2">
      <formula>WEEKDAY(C$3,2)=6</formula>
    </cfRule>
    <cfRule type="expression" dxfId="5" priority="3">
      <formula>WEEKDAY(C$3,2)=7</formula>
    </cfRule>
    <cfRule type="expression" dxfId="4" priority="4">
      <formula>MATCH(C$3,JFeries,0)&gt;0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51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M37" sqref="M37"/>
    </sheetView>
  </sheetViews>
  <sheetFormatPr baseColWidth="10" defaultRowHeight="15" x14ac:dyDescent="0.25"/>
  <cols>
    <col min="1" max="1" width="11.42578125" style="3"/>
    <col min="2" max="2" width="34" style="3" bestFit="1" customWidth="1"/>
    <col min="3" max="33" width="7.7109375" style="3" customWidth="1"/>
    <col min="34" max="16384" width="11.42578125" style="3"/>
  </cols>
  <sheetData>
    <row r="1" spans="2:33" x14ac:dyDescent="0.25">
      <c r="C1" s="19" t="s">
        <v>0</v>
      </c>
      <c r="D1" s="20" t="s">
        <v>1</v>
      </c>
      <c r="E1" s="21" t="s">
        <v>2</v>
      </c>
      <c r="F1" s="22" t="s">
        <v>3</v>
      </c>
      <c r="G1" s="23" t="s">
        <v>4</v>
      </c>
      <c r="H1" s="24" t="s">
        <v>5</v>
      </c>
      <c r="I1" s="25" t="s">
        <v>6</v>
      </c>
      <c r="J1" s="26" t="s">
        <v>7</v>
      </c>
    </row>
    <row r="2" spans="2:33" ht="34.5" thickBot="1" x14ac:dyDescent="0.55000000000000004">
      <c r="C2" s="109" t="str">
        <f>"PLANNING CONGES " &amp;B3</f>
        <v>PLANNING CONGES Août 2015</v>
      </c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1"/>
    </row>
    <row r="3" spans="2:33" x14ac:dyDescent="0.25">
      <c r="B3" s="102" t="str">
        <f>Calendrier!P3 &amp; " " &amp;Calendrier!I2</f>
        <v>Août 2015</v>
      </c>
      <c r="C3" s="11">
        <f>DATE(Calendrier!$I$2,8,C4)</f>
        <v>42217</v>
      </c>
      <c r="D3" s="11">
        <f>DATE(Calendrier!$I$2,8,D4)</f>
        <v>42218</v>
      </c>
      <c r="E3" s="11">
        <f>DATE(Calendrier!$I$2,8,E4)</f>
        <v>42219</v>
      </c>
      <c r="F3" s="11">
        <f>DATE(Calendrier!$I$2,8,F4)</f>
        <v>42220</v>
      </c>
      <c r="G3" s="11">
        <f>DATE(Calendrier!$I$2,8,G4)</f>
        <v>42221</v>
      </c>
      <c r="H3" s="11">
        <f>DATE(Calendrier!$I$2,8,H4)</f>
        <v>42222</v>
      </c>
      <c r="I3" s="11">
        <f>DATE(Calendrier!$I$2,8,I4)</f>
        <v>42223</v>
      </c>
      <c r="J3" s="11">
        <f>DATE(Calendrier!$I$2,8,J4)</f>
        <v>42224</v>
      </c>
      <c r="K3" s="11">
        <f>DATE(Calendrier!$I$2,8,K4)</f>
        <v>42225</v>
      </c>
      <c r="L3" s="11">
        <f>DATE(Calendrier!$I$2,8,L4)</f>
        <v>42226</v>
      </c>
      <c r="M3" s="11">
        <f>DATE(Calendrier!$I$2,8,M4)</f>
        <v>42227</v>
      </c>
      <c r="N3" s="11">
        <f>DATE(Calendrier!$I$2,8,N4)</f>
        <v>42228</v>
      </c>
      <c r="O3" s="11">
        <f>DATE(Calendrier!$I$2,8,O4)</f>
        <v>42229</v>
      </c>
      <c r="P3" s="11">
        <f>DATE(Calendrier!$I$2,8,P4)</f>
        <v>42230</v>
      </c>
      <c r="Q3" s="11">
        <f>DATE(Calendrier!$I$2,8,Q4)</f>
        <v>42231</v>
      </c>
      <c r="R3" s="11">
        <f>DATE(Calendrier!$I$2,8,R4)</f>
        <v>42232</v>
      </c>
      <c r="S3" s="11">
        <f>DATE(Calendrier!$I$2,8,S4)</f>
        <v>42233</v>
      </c>
      <c r="T3" s="11">
        <f>DATE(Calendrier!$I$2,8,T4)</f>
        <v>42234</v>
      </c>
      <c r="U3" s="11">
        <f>DATE(Calendrier!$I$2,8,U4)</f>
        <v>42235</v>
      </c>
      <c r="V3" s="11">
        <f>DATE(Calendrier!$I$2,8,V4)</f>
        <v>42236</v>
      </c>
      <c r="W3" s="11">
        <f>DATE(Calendrier!$I$2,8,W4)</f>
        <v>42237</v>
      </c>
      <c r="X3" s="11">
        <f>DATE(Calendrier!$I$2,8,X4)</f>
        <v>42238</v>
      </c>
      <c r="Y3" s="11">
        <f>DATE(Calendrier!$I$2,8,Y4)</f>
        <v>42239</v>
      </c>
      <c r="Z3" s="11">
        <f>DATE(Calendrier!$I$2,8,Z4)</f>
        <v>42240</v>
      </c>
      <c r="AA3" s="11">
        <f>DATE(Calendrier!$I$2,8,AA4)</f>
        <v>42241</v>
      </c>
      <c r="AB3" s="11">
        <f>DATE(Calendrier!$I$2,8,AB4)</f>
        <v>42242</v>
      </c>
      <c r="AC3" s="11">
        <f>DATE(Calendrier!$I$2,8,AC4)</f>
        <v>42243</v>
      </c>
      <c r="AD3" s="11">
        <f>DATE(Calendrier!$I$2,8,AD4)</f>
        <v>42244</v>
      </c>
      <c r="AE3" s="11">
        <f>DATE(Calendrier!$I$2,8,AE4)</f>
        <v>42245</v>
      </c>
      <c r="AF3" s="11">
        <f>DATE(Calendrier!$I$2,8,AF4)</f>
        <v>42246</v>
      </c>
      <c r="AG3" s="29">
        <f>DATE(Calendrier!$I$2,8,AG4)</f>
        <v>42247</v>
      </c>
    </row>
    <row r="4" spans="2:33" ht="15.75" thickBot="1" x14ac:dyDescent="0.3">
      <c r="B4" s="103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  <c r="V4" s="13">
        <v>20</v>
      </c>
      <c r="W4" s="13">
        <v>21</v>
      </c>
      <c r="X4" s="13">
        <v>22</v>
      </c>
      <c r="Y4" s="13">
        <v>23</v>
      </c>
      <c r="Z4" s="13">
        <v>24</v>
      </c>
      <c r="AA4" s="13">
        <v>25</v>
      </c>
      <c r="AB4" s="13">
        <v>26</v>
      </c>
      <c r="AC4" s="13">
        <v>27</v>
      </c>
      <c r="AD4" s="13">
        <v>28</v>
      </c>
      <c r="AE4" s="13">
        <v>29</v>
      </c>
      <c r="AF4" s="13">
        <v>30</v>
      </c>
      <c r="AG4" s="30">
        <v>31</v>
      </c>
    </row>
    <row r="5" spans="2:33" ht="15.75" x14ac:dyDescent="0.25">
      <c r="B5" s="8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62"/>
    </row>
    <row r="6" spans="2:33" ht="15.75" x14ac:dyDescent="0.25">
      <c r="B6" s="9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63"/>
    </row>
    <row r="7" spans="2:33" ht="15.75" x14ac:dyDescent="0.25">
      <c r="B7" s="9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63"/>
    </row>
    <row r="8" spans="2:33" ht="15.75" x14ac:dyDescent="0.25">
      <c r="B8" s="9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63"/>
    </row>
    <row r="9" spans="2:33" ht="15.75" x14ac:dyDescent="0.25">
      <c r="B9" s="9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63"/>
    </row>
    <row r="10" spans="2:33" ht="15.75" x14ac:dyDescent="0.25">
      <c r="B10" s="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63"/>
    </row>
    <row r="11" spans="2:33" ht="15.75" x14ac:dyDescent="0.25">
      <c r="B11" s="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63"/>
    </row>
    <row r="12" spans="2:33" ht="15.75" x14ac:dyDescent="0.25">
      <c r="B12" s="9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63"/>
    </row>
    <row r="13" spans="2:33" ht="15.75" x14ac:dyDescent="0.25">
      <c r="B13" s="9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63"/>
    </row>
    <row r="14" spans="2:33" ht="15.75" x14ac:dyDescent="0.25">
      <c r="B14" s="9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63"/>
    </row>
    <row r="15" spans="2:33" ht="15.75" x14ac:dyDescent="0.25">
      <c r="B15" s="9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63"/>
    </row>
    <row r="16" spans="2:33" ht="15.75" x14ac:dyDescent="0.25">
      <c r="B16" s="9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63"/>
    </row>
    <row r="17" spans="2:33" ht="15.75" x14ac:dyDescent="0.25">
      <c r="B17" s="9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63"/>
    </row>
    <row r="18" spans="2:33" ht="15.75" x14ac:dyDescent="0.25">
      <c r="B18" s="9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63"/>
    </row>
    <row r="19" spans="2:33" ht="15.75" x14ac:dyDescent="0.25">
      <c r="B19" s="9"/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63"/>
    </row>
    <row r="20" spans="2:33" ht="15.75" x14ac:dyDescent="0.25">
      <c r="B20" s="9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63"/>
    </row>
    <row r="21" spans="2:33" ht="15.75" x14ac:dyDescent="0.25">
      <c r="B21" s="9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63"/>
    </row>
    <row r="22" spans="2:33" ht="15.75" x14ac:dyDescent="0.25">
      <c r="B22" s="9"/>
      <c r="C22" s="5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63"/>
    </row>
    <row r="23" spans="2:33" ht="15.75" x14ac:dyDescent="0.25">
      <c r="B23" s="9"/>
      <c r="C23" s="56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63"/>
    </row>
    <row r="24" spans="2:33" ht="15.75" x14ac:dyDescent="0.25">
      <c r="B24" s="9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63"/>
    </row>
    <row r="25" spans="2:33" ht="15.75" x14ac:dyDescent="0.25">
      <c r="B25" s="9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63"/>
    </row>
    <row r="26" spans="2:33" ht="15.75" x14ac:dyDescent="0.25">
      <c r="B26" s="9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63"/>
    </row>
    <row r="27" spans="2:33" ht="15.75" x14ac:dyDescent="0.25">
      <c r="B27" s="9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63"/>
    </row>
    <row r="28" spans="2:33" ht="15.75" x14ac:dyDescent="0.25">
      <c r="B28" s="9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63"/>
    </row>
    <row r="29" spans="2:33" ht="15.75" x14ac:dyDescent="0.25">
      <c r="B29" s="9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63"/>
    </row>
    <row r="30" spans="2:33" ht="15.75" x14ac:dyDescent="0.25">
      <c r="B30" s="9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63"/>
    </row>
    <row r="31" spans="2:33" ht="15.75" x14ac:dyDescent="0.25">
      <c r="B31" s="9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63"/>
    </row>
    <row r="32" spans="2:33" ht="15.75" x14ac:dyDescent="0.25">
      <c r="B32" s="9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63"/>
    </row>
    <row r="33" spans="2:33" ht="15.75" x14ac:dyDescent="0.25">
      <c r="B33" s="9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63"/>
    </row>
    <row r="34" spans="2:33" ht="15.75" x14ac:dyDescent="0.25">
      <c r="B34" s="9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63"/>
    </row>
    <row r="35" spans="2:33" ht="15.75" x14ac:dyDescent="0.25">
      <c r="B35" s="9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63"/>
    </row>
    <row r="36" spans="2:33" ht="15.75" x14ac:dyDescent="0.25">
      <c r="B36" s="9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63"/>
    </row>
    <row r="37" spans="2:33" ht="15.75" x14ac:dyDescent="0.25">
      <c r="B37" s="9"/>
      <c r="C37" s="56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63"/>
    </row>
    <row r="38" spans="2:33" ht="15.75" x14ac:dyDescent="0.25">
      <c r="B38" s="9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63"/>
    </row>
    <row r="39" spans="2:33" ht="15.75" x14ac:dyDescent="0.25">
      <c r="B39" s="9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63"/>
    </row>
    <row r="40" spans="2:33" ht="15.75" x14ac:dyDescent="0.25">
      <c r="B40" s="9"/>
      <c r="C40" s="56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63"/>
    </row>
    <row r="41" spans="2:33" ht="15.75" x14ac:dyDescent="0.25">
      <c r="B41" s="9"/>
      <c r="C41" s="56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63"/>
    </row>
    <row r="42" spans="2:33" ht="15.75" x14ac:dyDescent="0.25">
      <c r="B42" s="9"/>
      <c r="C42" s="56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63"/>
    </row>
    <row r="43" spans="2:33" ht="15.75" x14ac:dyDescent="0.25">
      <c r="B43" s="9"/>
      <c r="C43" s="5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63"/>
    </row>
    <row r="44" spans="2:33" ht="15.75" x14ac:dyDescent="0.25">
      <c r="B44" s="9"/>
      <c r="C44" s="56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63"/>
    </row>
    <row r="45" spans="2:33" ht="15.75" x14ac:dyDescent="0.25">
      <c r="B45" s="9"/>
      <c r="C45" s="56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63"/>
    </row>
    <row r="46" spans="2:33" ht="15.75" x14ac:dyDescent="0.25">
      <c r="B46" s="9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63"/>
    </row>
    <row r="47" spans="2:33" ht="15.75" x14ac:dyDescent="0.25">
      <c r="B47" s="9"/>
      <c r="C47" s="56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63"/>
    </row>
    <row r="48" spans="2:33" ht="16.5" thickBot="1" x14ac:dyDescent="0.3">
      <c r="B48" s="10"/>
      <c r="C48" s="59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4"/>
    </row>
    <row r="51" spans="3:3" x14ac:dyDescent="0.25">
      <c r="C51" s="18"/>
    </row>
  </sheetData>
  <mergeCells count="2">
    <mergeCell ref="C2:AG2"/>
    <mergeCell ref="B3:B4"/>
  </mergeCells>
  <conditionalFormatting sqref="C5:AG48">
    <cfRule type="expression" dxfId="3" priority="1">
      <formula>WEEKDAY(C$3,2)=1</formula>
    </cfRule>
    <cfRule type="expression" dxfId="2" priority="2">
      <formula>WEEKDAY(C$3,2)=6</formula>
    </cfRule>
    <cfRule type="expression" dxfId="1" priority="3">
      <formula>WEEKDAY(C$3,2)=7</formula>
    </cfRule>
    <cfRule type="expression" dxfId="0" priority="4">
      <formula>MATCH(C$3,JFeries,0)&gt;0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"/>
  <sheetViews>
    <sheetView workbookViewId="0">
      <selection activeCell="AJ21" sqref="AJ21"/>
    </sheetView>
  </sheetViews>
  <sheetFormatPr baseColWidth="10" defaultRowHeight="15" x14ac:dyDescent="0.25"/>
  <cols>
    <col min="2" max="32" width="5.7109375" customWidth="1"/>
    <col min="33" max="33" width="3.85546875" customWidth="1"/>
    <col min="34" max="34" width="4.28515625" bestFit="1" customWidth="1"/>
    <col min="35" max="35" width="3.5703125" bestFit="1" customWidth="1"/>
    <col min="36" max="36" width="4.28515625" bestFit="1" customWidth="1"/>
    <col min="37" max="37" width="8.42578125" bestFit="1" customWidth="1"/>
    <col min="38" max="38" width="6.5703125" bestFit="1" customWidth="1"/>
  </cols>
  <sheetData>
    <row r="1" spans="1:38" x14ac:dyDescent="0.25">
      <c r="C1" s="35" t="s">
        <v>0</v>
      </c>
      <c r="D1" s="42" t="s">
        <v>1</v>
      </c>
      <c r="E1" s="36" t="s">
        <v>2</v>
      </c>
      <c r="F1" s="37" t="s">
        <v>3</v>
      </c>
      <c r="G1" s="38" t="s">
        <v>4</v>
      </c>
      <c r="H1" s="39" t="s">
        <v>5</v>
      </c>
      <c r="I1" s="40" t="s">
        <v>6</v>
      </c>
      <c r="J1" s="41" t="s">
        <v>7</v>
      </c>
    </row>
    <row r="2" spans="1:38" x14ac:dyDescent="0.25">
      <c r="A2" s="66" t="s">
        <v>41</v>
      </c>
      <c r="B2" s="112" t="s">
        <v>43</v>
      </c>
      <c r="C2" s="112"/>
      <c r="D2" s="112"/>
      <c r="E2" s="112"/>
    </row>
    <row r="3" spans="1:38" ht="15.75" thickBot="1" x14ac:dyDescent="0.3"/>
    <row r="4" spans="1:38" ht="15.75" thickBot="1" x14ac:dyDescent="0.3">
      <c r="B4" s="43">
        <v>1</v>
      </c>
      <c r="C4" s="44">
        <v>2</v>
      </c>
      <c r="D4" s="44">
        <v>3</v>
      </c>
      <c r="E4" s="44">
        <v>4</v>
      </c>
      <c r="F4" s="44">
        <v>5</v>
      </c>
      <c r="G4" s="44">
        <v>6</v>
      </c>
      <c r="H4" s="44">
        <v>7</v>
      </c>
      <c r="I4" s="44">
        <v>8</v>
      </c>
      <c r="J4" s="44">
        <v>9</v>
      </c>
      <c r="K4" s="44">
        <v>10</v>
      </c>
      <c r="L4" s="44">
        <v>11</v>
      </c>
      <c r="M4" s="44">
        <v>12</v>
      </c>
      <c r="N4" s="44">
        <v>13</v>
      </c>
      <c r="O4" s="44">
        <v>14</v>
      </c>
      <c r="P4" s="44">
        <v>15</v>
      </c>
      <c r="Q4" s="44">
        <v>16</v>
      </c>
      <c r="R4" s="44">
        <v>17</v>
      </c>
      <c r="S4" s="44">
        <v>18</v>
      </c>
      <c r="T4" s="44">
        <v>19</v>
      </c>
      <c r="U4" s="44">
        <v>20</v>
      </c>
      <c r="V4" s="44">
        <v>21</v>
      </c>
      <c r="W4" s="44">
        <v>22</v>
      </c>
      <c r="X4" s="44">
        <v>23</v>
      </c>
      <c r="Y4" s="44">
        <v>24</v>
      </c>
      <c r="Z4" s="44">
        <v>25</v>
      </c>
      <c r="AA4" s="44">
        <v>26</v>
      </c>
      <c r="AB4" s="44">
        <v>27</v>
      </c>
      <c r="AC4" s="44">
        <v>28</v>
      </c>
      <c r="AD4" s="44">
        <v>29</v>
      </c>
      <c r="AE4" s="44">
        <v>30</v>
      </c>
      <c r="AF4" s="45">
        <v>31</v>
      </c>
      <c r="AH4" s="65" t="s">
        <v>0</v>
      </c>
      <c r="AI4" s="65" t="s">
        <v>1</v>
      </c>
      <c r="AJ4" s="65" t="s">
        <v>6</v>
      </c>
      <c r="AK4" s="65" t="s">
        <v>3</v>
      </c>
      <c r="AL4" s="65" t="s">
        <v>2</v>
      </c>
    </row>
    <row r="5" spans="1:38" x14ac:dyDescent="0.25">
      <c r="A5" s="46" t="s">
        <v>33</v>
      </c>
      <c r="B5" s="67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9"/>
      <c r="AH5" s="98">
        <f>COUNTIFS($B5:$AF5,"RTT")+COUNTIFS($B5:$AF5,"*1/2 RTT*")/2+3*COUNTIFS($B5:$AF5,"*1/4 RTT*")/4</f>
        <v>0</v>
      </c>
      <c r="AI5" s="98">
        <f>COUNTIFS($B5:$AF5,"CP")+COUNTIFS($B5:$AF5,"*1/2 CP*")/2+3*COUNTIFS($B5:$AF5,"*1/4 CP*")/4</f>
        <v>0</v>
      </c>
      <c r="AJ5" s="98">
        <f>COUNTIFS($B5:$AF5,"CSS")+COUNTIFS($B5:$AF5,"*1/2 CSS*")/2+3*COUNTIFS($B5:$AF5,"*1/4 CSS*")/4</f>
        <v>0</v>
      </c>
      <c r="AK5" s="98">
        <f>COUNTIFS($B5:$AF5,"M")+COUNTIFS($B5:$AF5,"*1/2 M*")/2+3*COUNTIFS($B5:$AF5,"*1/4 M*")/4</f>
        <v>0</v>
      </c>
      <c r="AL5" s="98">
        <f>COUNTIFS($B5:$AF5,"Récup")+COUNTIFS($B5:$AF5,"*1/2 Récup*")/2+3*COUNTIFS($B5:$AF5,"*1/4 Récup*")/4</f>
        <v>0</v>
      </c>
    </row>
    <row r="6" spans="1:38" x14ac:dyDescent="0.25">
      <c r="A6" s="47" t="s">
        <v>34</v>
      </c>
      <c r="B6" s="70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50"/>
      <c r="AH6" s="98">
        <f t="shared" ref="AH6:AH16" si="0">COUNTIFS($B6:$AF6,"RTT")+COUNTIFS($B6:$AF6,"*1/2 RTT*")/2+3*COUNTIFS($B6:$AF6,"*1/4 RTT*")/4</f>
        <v>0</v>
      </c>
      <c r="AI6" s="98">
        <f t="shared" ref="AI6:AI16" si="1">COUNTIFS($B6:$AF6,"CP")+COUNTIFS($B6:$AF6,"*1/2 CP*")/2+3*COUNTIFS($B6:$AF6,"*1/4 CP*")/4</f>
        <v>0</v>
      </c>
      <c r="AJ6" s="98">
        <f t="shared" ref="AJ6:AJ16" si="2">COUNTIFS($B6:$AF6,"CSS")+COUNTIFS($B6:$AF6,"*1/2 CSS*")/2+3*COUNTIFS($B6:$AF6,"*1/4 CSS*")/4</f>
        <v>0</v>
      </c>
      <c r="AK6" s="98">
        <f t="shared" ref="AK6:AK16" si="3">COUNTIFS($B6:$AF6,"M")+COUNTIFS($B6:$AF6,"*1/2 M*")/2+3*COUNTIFS($B6:$AF6,"*1/4 M*")/4</f>
        <v>0</v>
      </c>
      <c r="AL6" s="98">
        <f t="shared" ref="AL6:AL16" si="4">COUNTIFS($B6:$AF6,"Récup")+COUNTIFS($B6:$AF6,"*1/2 Récup*")/2+3*COUNTIFS($B6:$AF6,"*1/4 Récup*")/4</f>
        <v>0</v>
      </c>
    </row>
    <row r="7" spans="1:38" x14ac:dyDescent="0.25">
      <c r="A7" s="47" t="s">
        <v>35</v>
      </c>
      <c r="B7" s="70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71"/>
      <c r="AH7" s="98">
        <f t="shared" si="0"/>
        <v>0</v>
      </c>
      <c r="AI7" s="98">
        <f t="shared" si="1"/>
        <v>0</v>
      </c>
      <c r="AJ7" s="98">
        <f t="shared" si="2"/>
        <v>0</v>
      </c>
      <c r="AK7" s="98">
        <f t="shared" si="3"/>
        <v>0</v>
      </c>
      <c r="AL7" s="98">
        <f t="shared" si="4"/>
        <v>0</v>
      </c>
    </row>
    <row r="8" spans="1:38" x14ac:dyDescent="0.25">
      <c r="A8" s="47" t="s">
        <v>36</v>
      </c>
      <c r="B8" s="70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50"/>
      <c r="AH8" s="98">
        <f t="shared" si="0"/>
        <v>0</v>
      </c>
      <c r="AI8" s="98">
        <f t="shared" si="1"/>
        <v>0</v>
      </c>
      <c r="AJ8" s="98">
        <f t="shared" si="2"/>
        <v>0</v>
      </c>
      <c r="AK8" s="98">
        <f t="shared" si="3"/>
        <v>0</v>
      </c>
      <c r="AL8" s="98">
        <f t="shared" si="4"/>
        <v>0</v>
      </c>
    </row>
    <row r="9" spans="1:38" x14ac:dyDescent="0.25">
      <c r="A9" s="47" t="s">
        <v>37</v>
      </c>
      <c r="B9" s="70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50"/>
      <c r="AH9" s="98">
        <f t="shared" si="0"/>
        <v>0</v>
      </c>
      <c r="AI9" s="98">
        <f t="shared" si="1"/>
        <v>0</v>
      </c>
      <c r="AJ9" s="98">
        <f t="shared" si="2"/>
        <v>0</v>
      </c>
      <c r="AK9" s="98">
        <f t="shared" si="3"/>
        <v>0</v>
      </c>
      <c r="AL9" s="98">
        <f t="shared" si="4"/>
        <v>0</v>
      </c>
    </row>
    <row r="10" spans="1:38" x14ac:dyDescent="0.25">
      <c r="A10" s="47" t="s">
        <v>38</v>
      </c>
      <c r="B10" s="70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72"/>
      <c r="AE10" s="72"/>
      <c r="AF10" s="71"/>
      <c r="AH10" s="98">
        <f t="shared" si="0"/>
        <v>0</v>
      </c>
      <c r="AI10" s="98">
        <f t="shared" si="1"/>
        <v>0</v>
      </c>
      <c r="AJ10" s="98">
        <f t="shared" si="2"/>
        <v>0</v>
      </c>
      <c r="AK10" s="98">
        <f t="shared" si="3"/>
        <v>0</v>
      </c>
      <c r="AL10" s="98">
        <f t="shared" si="4"/>
        <v>0</v>
      </c>
    </row>
    <row r="11" spans="1:38" x14ac:dyDescent="0.25">
      <c r="A11" s="47" t="s">
        <v>14</v>
      </c>
      <c r="B11" s="70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50"/>
      <c r="AH11" s="98">
        <f t="shared" si="0"/>
        <v>0</v>
      </c>
      <c r="AI11" s="98">
        <f t="shared" si="1"/>
        <v>0</v>
      </c>
      <c r="AJ11" s="98">
        <f t="shared" si="2"/>
        <v>0</v>
      </c>
      <c r="AK11" s="98">
        <f t="shared" si="3"/>
        <v>0</v>
      </c>
      <c r="AL11" s="98">
        <f t="shared" si="4"/>
        <v>0</v>
      </c>
    </row>
    <row r="12" spans="1:38" x14ac:dyDescent="0.25">
      <c r="A12" s="47" t="s">
        <v>39</v>
      </c>
      <c r="B12" s="70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71"/>
      <c r="AH12" s="98">
        <f t="shared" si="0"/>
        <v>0</v>
      </c>
      <c r="AI12" s="98">
        <f t="shared" si="1"/>
        <v>0</v>
      </c>
      <c r="AJ12" s="98">
        <f t="shared" si="2"/>
        <v>0</v>
      </c>
      <c r="AK12" s="98">
        <f t="shared" si="3"/>
        <v>0</v>
      </c>
      <c r="AL12" s="98">
        <f t="shared" si="4"/>
        <v>0</v>
      </c>
    </row>
    <row r="13" spans="1:38" x14ac:dyDescent="0.25">
      <c r="A13" s="47" t="s">
        <v>16</v>
      </c>
      <c r="B13" s="70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50"/>
      <c r="AH13" s="98">
        <f t="shared" si="0"/>
        <v>0</v>
      </c>
      <c r="AI13" s="98">
        <f t="shared" si="1"/>
        <v>0</v>
      </c>
      <c r="AJ13" s="98">
        <f t="shared" si="2"/>
        <v>0</v>
      </c>
      <c r="AK13" s="98">
        <f t="shared" si="3"/>
        <v>0</v>
      </c>
      <c r="AL13" s="98">
        <f t="shared" si="4"/>
        <v>0</v>
      </c>
    </row>
    <row r="14" spans="1:38" x14ac:dyDescent="0.25">
      <c r="A14" s="47" t="s">
        <v>17</v>
      </c>
      <c r="B14" s="70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71"/>
      <c r="AH14" s="98">
        <f t="shared" si="0"/>
        <v>0</v>
      </c>
      <c r="AI14" s="98">
        <f t="shared" si="1"/>
        <v>0</v>
      </c>
      <c r="AJ14" s="98">
        <f t="shared" si="2"/>
        <v>0</v>
      </c>
      <c r="AK14" s="98">
        <f t="shared" si="3"/>
        <v>0</v>
      </c>
      <c r="AL14" s="98">
        <f t="shared" si="4"/>
        <v>0</v>
      </c>
    </row>
    <row r="15" spans="1:38" x14ac:dyDescent="0.25">
      <c r="A15" s="47" t="s">
        <v>40</v>
      </c>
      <c r="B15" s="70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50"/>
      <c r="AH15" s="98">
        <f t="shared" si="0"/>
        <v>0</v>
      </c>
      <c r="AI15" s="98">
        <f t="shared" si="1"/>
        <v>0</v>
      </c>
      <c r="AJ15" s="98">
        <f t="shared" si="2"/>
        <v>0</v>
      </c>
      <c r="AK15" s="98">
        <f t="shared" si="3"/>
        <v>0</v>
      </c>
      <c r="AL15" s="98">
        <f t="shared" si="4"/>
        <v>0</v>
      </c>
    </row>
    <row r="16" spans="1:38" ht="15.75" thickBot="1" x14ac:dyDescent="0.3">
      <c r="A16" s="48" t="s">
        <v>19</v>
      </c>
      <c r="B16" s="73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2"/>
      <c r="AH16" s="99">
        <f t="shared" si="0"/>
        <v>0</v>
      </c>
      <c r="AI16" s="99">
        <f t="shared" si="1"/>
        <v>0</v>
      </c>
      <c r="AJ16" s="99">
        <f t="shared" si="2"/>
        <v>0</v>
      </c>
      <c r="AK16" s="99">
        <f t="shared" si="3"/>
        <v>0</v>
      </c>
      <c r="AL16" s="99">
        <f t="shared" si="4"/>
        <v>0</v>
      </c>
    </row>
    <row r="17" spans="34:38" x14ac:dyDescent="0.25">
      <c r="AH17" s="100">
        <f>SUM(AH5:AH16)</f>
        <v>0</v>
      </c>
      <c r="AI17" s="100">
        <f t="shared" ref="AI17:AL17" si="5">SUM(AI5:AI16)</f>
        <v>0</v>
      </c>
      <c r="AJ17" s="100">
        <f t="shared" si="5"/>
        <v>0</v>
      </c>
      <c r="AK17" s="100">
        <f t="shared" si="5"/>
        <v>0</v>
      </c>
      <c r="AL17" s="100">
        <f t="shared" si="5"/>
        <v>0</v>
      </c>
    </row>
  </sheetData>
  <mergeCells count="1">
    <mergeCell ref="B2:E2"/>
  </mergeCells>
  <dataValidations count="1">
    <dataValidation type="list" allowBlank="1" showInputMessage="1" showErrorMessage="1" sqref="B2:E2">
      <formula1>Collaborateurs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</vt:i4>
      </vt:variant>
    </vt:vector>
  </HeadingPairs>
  <TitlesOfParts>
    <vt:vector size="18" baseType="lpstr">
      <vt:lpstr>Calendrier</vt:lpstr>
      <vt:lpstr>Données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Récap. Perso</vt:lpstr>
      <vt:lpstr>Année</vt:lpstr>
      <vt:lpstr>Collaborateurs</vt:lpstr>
      <vt:lpstr>JFeries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Bliek</dc:creator>
  <cp:lastModifiedBy>Damien Bliek</cp:lastModifiedBy>
  <dcterms:created xsi:type="dcterms:W3CDTF">2013-11-20T13:25:36Z</dcterms:created>
  <dcterms:modified xsi:type="dcterms:W3CDTF">2014-05-27T16:55:36Z</dcterms:modified>
</cp:coreProperties>
</file>