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 codeName="{7A2D7E96-6E34-419A-AE5F-296B3A7E7977}"/>
  <workbookPr codeName="ThisWorkbook" autoCompressPictures="0"/>
  <bookViews>
    <workbookView xWindow="1800" yWindow="520" windowWidth="25600" windowHeight="16060" tabRatio="698"/>
  </bookViews>
  <sheets>
    <sheet name="12-16" sheetId="9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9" l="1"/>
  <c r="G9" i="9"/>
  <c r="AA14" i="9"/>
  <c r="AA15" i="9"/>
  <c r="AA20" i="9"/>
  <c r="AA22" i="9"/>
  <c r="AA25" i="9"/>
  <c r="AA28" i="9"/>
  <c r="AA32" i="9"/>
  <c r="Z14" i="9"/>
  <c r="Z15" i="9"/>
  <c r="Z20" i="9"/>
  <c r="Z22" i="9"/>
  <c r="Z25" i="9"/>
  <c r="Z28" i="9"/>
  <c r="Z32" i="9"/>
  <c r="Y14" i="9"/>
  <c r="Y15" i="9"/>
  <c r="Y20" i="9"/>
  <c r="Y22" i="9"/>
  <c r="Y25" i="9"/>
  <c r="Y28" i="9"/>
  <c r="Y32" i="9"/>
  <c r="X14" i="9"/>
  <c r="X15" i="9"/>
  <c r="X20" i="9"/>
  <c r="X22" i="9"/>
  <c r="X25" i="9"/>
  <c r="X28" i="9"/>
  <c r="X32" i="9"/>
  <c r="W14" i="9"/>
  <c r="W15" i="9"/>
  <c r="W20" i="9"/>
  <c r="W22" i="9"/>
  <c r="W25" i="9"/>
  <c r="W28" i="9"/>
  <c r="W32" i="9"/>
  <c r="V14" i="9"/>
  <c r="V15" i="9"/>
  <c r="V20" i="9"/>
  <c r="V22" i="9"/>
  <c r="V25" i="9"/>
  <c r="V28" i="9"/>
  <c r="V32" i="9"/>
  <c r="U14" i="9"/>
  <c r="U15" i="9"/>
  <c r="U20" i="9"/>
  <c r="U22" i="9"/>
  <c r="U25" i="9"/>
  <c r="U28" i="9"/>
  <c r="U32" i="9"/>
  <c r="T14" i="9"/>
  <c r="T15" i="9"/>
  <c r="T20" i="9"/>
  <c r="T22" i="9"/>
  <c r="T25" i="9"/>
  <c r="T28" i="9"/>
  <c r="T32" i="9"/>
  <c r="S14" i="9"/>
  <c r="S15" i="9"/>
  <c r="S20" i="9"/>
  <c r="S22" i="9"/>
  <c r="S25" i="9"/>
  <c r="S28" i="9"/>
  <c r="S32" i="9"/>
  <c r="R14" i="9"/>
  <c r="R15" i="9"/>
  <c r="R20" i="9"/>
  <c r="R22" i="9"/>
  <c r="R25" i="9"/>
  <c r="R28" i="9"/>
  <c r="R32" i="9"/>
  <c r="Q14" i="9"/>
  <c r="Q15" i="9"/>
  <c r="Q20" i="9"/>
  <c r="Q22" i="9"/>
  <c r="Q25" i="9"/>
  <c r="Q28" i="9"/>
  <c r="Q32" i="9"/>
  <c r="P14" i="9"/>
  <c r="P15" i="9"/>
  <c r="P20" i="9"/>
  <c r="P22" i="9"/>
  <c r="P25" i="9"/>
  <c r="P28" i="9"/>
  <c r="P32" i="9"/>
  <c r="O14" i="9"/>
  <c r="O15" i="9"/>
  <c r="O20" i="9"/>
  <c r="O22" i="9"/>
  <c r="O25" i="9"/>
  <c r="O28" i="9"/>
  <c r="O32" i="9"/>
  <c r="N14" i="9"/>
  <c r="N15" i="9"/>
  <c r="N20" i="9"/>
  <c r="N22" i="9"/>
  <c r="N25" i="9"/>
  <c r="N28" i="9"/>
  <c r="N32" i="9"/>
  <c r="M14" i="9"/>
  <c r="M15" i="9"/>
  <c r="M20" i="9"/>
  <c r="M22" i="9"/>
  <c r="M25" i="9"/>
  <c r="M28" i="9"/>
  <c r="M32" i="9"/>
  <c r="L14" i="9"/>
  <c r="L15" i="9"/>
  <c r="L20" i="9"/>
  <c r="L22" i="9"/>
  <c r="L25" i="9"/>
  <c r="L28" i="9"/>
  <c r="L32" i="9"/>
  <c r="K14" i="9"/>
  <c r="K15" i="9"/>
  <c r="K20" i="9"/>
  <c r="K22" i="9"/>
  <c r="K25" i="9"/>
  <c r="K28" i="9"/>
  <c r="K32" i="9"/>
  <c r="J14" i="9"/>
  <c r="J15" i="9"/>
  <c r="J20" i="9"/>
  <c r="J22" i="9"/>
  <c r="J25" i="9"/>
  <c r="J28" i="9"/>
  <c r="J32" i="9"/>
  <c r="I14" i="9"/>
  <c r="I15" i="9"/>
  <c r="I20" i="9"/>
  <c r="I22" i="9"/>
  <c r="I25" i="9"/>
  <c r="I28" i="9"/>
  <c r="I32" i="9"/>
  <c r="H14" i="9"/>
  <c r="H15" i="9"/>
  <c r="H20" i="9"/>
  <c r="H22" i="9"/>
  <c r="H25" i="9"/>
  <c r="H28" i="9"/>
  <c r="H32" i="9"/>
  <c r="G14" i="9"/>
  <c r="G15" i="9"/>
  <c r="G20" i="9"/>
  <c r="G22" i="9"/>
  <c r="G25" i="9"/>
  <c r="G28" i="9"/>
  <c r="G32" i="9"/>
  <c r="F14" i="9"/>
  <c r="F15" i="9"/>
  <c r="F20" i="9"/>
  <c r="F22" i="9"/>
  <c r="F25" i="9"/>
  <c r="F28" i="9"/>
  <c r="F32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5" i="9"/>
  <c r="D26" i="9"/>
  <c r="AC22" i="9"/>
  <c r="D20" i="9"/>
  <c r="AC15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</calcChain>
</file>

<file path=xl/sharedStrings.xml><?xml version="1.0" encoding="utf-8"?>
<sst xmlns="http://schemas.openxmlformats.org/spreadsheetml/2006/main" count="20" uniqueCount="20">
  <si>
    <t>Budget conforme</t>
  </si>
  <si>
    <t>Descritpion</t>
  </si>
  <si>
    <t>Type</t>
  </si>
  <si>
    <t>Total FDC</t>
  </si>
  <si>
    <t>Ecart</t>
  </si>
  <si>
    <t>Activité SAP</t>
  </si>
  <si>
    <t>Dépenses SAP</t>
  </si>
  <si>
    <t>Correction des dépenses</t>
  </si>
  <si>
    <t>Frais proportionnels</t>
  </si>
  <si>
    <t>Correction D'activité</t>
  </si>
  <si>
    <t>Activité Corrigée</t>
  </si>
  <si>
    <t>Marge après FP</t>
  </si>
  <si>
    <t>Marge à réaliser</t>
  </si>
  <si>
    <t>Correction Des Dépenses</t>
  </si>
  <si>
    <t>Dépenses Corigées</t>
  </si>
  <si>
    <t>Activité Previsionnelle</t>
  </si>
  <si>
    <t>Mensuelle</t>
  </si>
  <si>
    <t>Cumul Stade</t>
  </si>
  <si>
    <t>Prévisions d'Activité et de Marge</t>
  </si>
  <si>
    <t>Cumul FDC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</si>
</sst>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name val="Book Antiqua"/>
      <family val="1"/>
    </font>
    <font>
      <b/>
      <sz val="24"/>
      <name val="Book Antiqu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E5CA7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33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4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" fontId="7" fillId="4" borderId="6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" fontId="7" fillId="5" borderId="6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 applyAlignment="1">
      <alignment horizontal="center" vertical="center"/>
    </xf>
    <xf numFmtId="4" fontId="7" fillId="4" borderId="9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4" fontId="7" fillId="3" borderId="9" xfId="0" applyNumberFormat="1" applyFont="1" applyFill="1" applyBorder="1" applyAlignment="1">
      <alignment horizontal="center" vertical="center"/>
    </xf>
    <xf numFmtId="4" fontId="7" fillId="5" borderId="8" xfId="0" applyNumberFormat="1" applyFont="1" applyFill="1" applyBorder="1" applyAlignment="1">
      <alignment horizontal="center" vertical="center"/>
    </xf>
    <xf numFmtId="4" fontId="7" fillId="5" borderId="9" xfId="0" applyNumberFormat="1" applyFont="1" applyFill="1" applyBorder="1" applyAlignment="1">
      <alignment horizontal="center" vertical="center"/>
    </xf>
    <xf numFmtId="4" fontId="7" fillId="7" borderId="8" xfId="0" applyNumberFormat="1" applyFont="1" applyFill="1" applyBorder="1" applyAlignment="1">
      <alignment horizontal="center" vertical="center"/>
    </xf>
    <xf numFmtId="4" fontId="7" fillId="7" borderId="9" xfId="0" applyNumberFormat="1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7" fillId="5" borderId="4" xfId="1" applyNumberFormat="1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22" xfId="1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horizontal="center" vertical="center"/>
    </xf>
    <xf numFmtId="4" fontId="3" fillId="9" borderId="8" xfId="0" applyNumberFormat="1" applyFont="1" applyFill="1" applyBorder="1" applyAlignment="1">
      <alignment horizontal="center" vertical="center"/>
    </xf>
    <xf numFmtId="0" fontId="3" fillId="9" borderId="9" xfId="0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/>
    </xf>
    <xf numFmtId="4" fontId="8" fillId="6" borderId="17" xfId="0" applyNumberFormat="1" applyFont="1" applyFill="1" applyBorder="1" applyAlignment="1">
      <alignment horizontal="center" vertical="center"/>
    </xf>
    <xf numFmtId="4" fontId="8" fillId="6" borderId="18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7" fillId="7" borderId="4" xfId="1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0" fontId="7" fillId="10" borderId="22" xfId="1" applyNumberFormat="1" applyFont="1" applyFill="1" applyBorder="1" applyAlignment="1">
      <alignment horizontal="center" vertical="center"/>
    </xf>
    <xf numFmtId="10" fontId="7" fillId="10" borderId="24" xfId="0" applyNumberFormat="1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0" fontId="7" fillId="10" borderId="8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5" xfId="1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4" fontId="7" fillId="8" borderId="10" xfId="0" applyNumberFormat="1" applyFont="1" applyFill="1" applyBorder="1" applyAlignment="1">
      <alignment horizontal="center" vertical="center"/>
    </xf>
    <xf numFmtId="4" fontId="7" fillId="8" borderId="1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4" xfId="1" applyNumberFormat="1" applyFont="1" applyFill="1" applyBorder="1" applyAlignment="1">
      <alignment horizontal="center" vertical="center"/>
    </xf>
    <xf numFmtId="4" fontId="7" fillId="3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4" fontId="8" fillId="6" borderId="19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" fontId="8" fillId="6" borderId="26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4" fontId="7" fillId="5" borderId="27" xfId="0" applyNumberFormat="1" applyFont="1" applyFill="1" applyBorder="1" applyAlignment="1">
      <alignment horizontal="center" vertical="center"/>
    </xf>
    <xf numFmtId="4" fontId="7" fillId="7" borderId="27" xfId="0" applyNumberFormat="1" applyFont="1" applyFill="1" applyBorder="1" applyAlignment="1">
      <alignment horizontal="center" vertical="center"/>
    </xf>
    <xf numFmtId="10" fontId="7" fillId="10" borderId="27" xfId="0" applyNumberFormat="1" applyFont="1" applyFill="1" applyBorder="1" applyAlignment="1">
      <alignment horizontal="center" vertical="center"/>
    </xf>
    <xf numFmtId="4" fontId="7" fillId="3" borderId="27" xfId="0" applyNumberFormat="1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0" fontId="7" fillId="11" borderId="4" xfId="1" applyNumberFormat="1" applyFont="1" applyFill="1" applyBorder="1" applyAlignment="1">
      <alignment horizontal="center" vertical="center"/>
    </xf>
    <xf numFmtId="4" fontId="7" fillId="11" borderId="6" xfId="0" applyNumberFormat="1" applyFont="1" applyFill="1" applyBorder="1" applyAlignment="1">
      <alignment horizontal="center" vertical="center"/>
    </xf>
    <xf numFmtId="4" fontId="7" fillId="11" borderId="27" xfId="0" applyNumberFormat="1" applyFont="1" applyFill="1" applyBorder="1" applyAlignment="1">
      <alignment horizontal="center" vertical="center"/>
    </xf>
    <xf numFmtId="4" fontId="7" fillId="11" borderId="8" xfId="0" applyNumberFormat="1" applyFont="1" applyFill="1" applyBorder="1" applyAlignment="1">
      <alignment horizontal="center" vertical="center"/>
    </xf>
    <xf numFmtId="4" fontId="7" fillId="11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10">
    <cellStyle name="Lien hypertexte" xfId="4" builtinId="8" hidden="1"/>
    <cellStyle name="Lien hypertexte" xfId="6" builtinId="8" hidden="1"/>
    <cellStyle name="Lien hypertexte" xfId="8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99FF33"/>
      <color rgb="FFE5CA7F"/>
      <color rgb="FF00FF99"/>
      <color rgb="FFFFCCCC"/>
      <color rgb="FFFF9BCD"/>
      <color rgb="FFCC75EF"/>
      <color rgb="FFFFB9B9"/>
      <color rgb="FFFFA7A7"/>
      <color rgb="FFCAF1F6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0</xdr:row>
          <xdr:rowOff>50800</xdr:rowOff>
        </xdr:from>
        <xdr:to>
          <xdr:col>1</xdr:col>
          <xdr:colOff>1739900</xdr:colOff>
          <xdr:row>2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B3:AE32"/>
  <sheetViews>
    <sheetView showGridLines="0" tabSelected="1" workbookViewId="0">
      <selection activeCell="B4" sqref="B4:E6"/>
    </sheetView>
  </sheetViews>
  <sheetFormatPr baseColWidth="10" defaultRowHeight="14" x14ac:dyDescent="0"/>
  <cols>
    <col min="1" max="1" width="3.6640625" customWidth="1"/>
    <col min="2" max="2" width="30.6640625" customWidth="1"/>
    <col min="3" max="3" width="15.6640625" customWidth="1"/>
    <col min="4" max="5" width="20.6640625" customWidth="1"/>
    <col min="6" max="31" width="16.83203125" customWidth="1"/>
  </cols>
  <sheetData>
    <row r="3" spans="2:31" ht="15" customHeight="1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2:31" ht="15" customHeight="1">
      <c r="B4" s="72" t="s">
        <v>18</v>
      </c>
      <c r="C4" s="72"/>
      <c r="D4" s="72"/>
      <c r="E4" s="72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</row>
    <row r="5" spans="2:31" ht="15" customHeight="1">
      <c r="B5" s="72"/>
      <c r="C5" s="72"/>
      <c r="D5" s="72"/>
      <c r="E5" s="72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</row>
    <row r="6" spans="2:31" ht="15" customHeight="1">
      <c r="B6" s="72"/>
      <c r="C6" s="72"/>
      <c r="D6" s="72"/>
      <c r="E6" s="72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</row>
    <row r="8" spans="2:31" ht="15" thickBot="1"/>
    <row r="9" spans="2:31" ht="24" customHeight="1" thickBot="1">
      <c r="B9" s="1" t="s">
        <v>1</v>
      </c>
      <c r="C9" s="2" t="s">
        <v>2</v>
      </c>
      <c r="D9" s="10" t="s">
        <v>0</v>
      </c>
      <c r="E9" s="55" t="s">
        <v>17</v>
      </c>
      <c r="F9" s="51" t="str">
        <f ca="1">PROPER(TEXT(MID(CELL("filename",A1),FIND("]",CELL("filename",A1))+1,LEN(CELL("filename",A1))-FIND("]",CELL("filename",A1))),"mmmm-aa"))</f>
        <v>Décembre-16</v>
      </c>
      <c r="G9" s="51" t="str">
        <f ca="1">PROPER(TEXT(F9+31,"mmmm-aa"))</f>
        <v>Janvier-17</v>
      </c>
      <c r="H9" s="51" t="str">
        <f t="shared" ref="H9:AA9" ca="1" si="0">PROPER(TEXT(G9+31,"mmmm-aa"))</f>
        <v>Février-17</v>
      </c>
      <c r="I9" s="51" t="str">
        <f t="shared" ca="1" si="0"/>
        <v>Mars-17</v>
      </c>
      <c r="J9" s="51" t="str">
        <f t="shared" ca="1" si="0"/>
        <v>Avril-17</v>
      </c>
      <c r="K9" s="51" t="str">
        <f t="shared" ca="1" si="0"/>
        <v>Mai-17</v>
      </c>
      <c r="L9" s="51" t="str">
        <f t="shared" ca="1" si="0"/>
        <v>Juin-17</v>
      </c>
      <c r="M9" s="51" t="str">
        <f t="shared" ca="1" si="0"/>
        <v>Juillet-17</v>
      </c>
      <c r="N9" s="51" t="str">
        <f t="shared" ca="1" si="0"/>
        <v>Août-17</v>
      </c>
      <c r="O9" s="51" t="str">
        <f t="shared" ca="1" si="0"/>
        <v>Septembre-17</v>
      </c>
      <c r="P9" s="51" t="str">
        <f t="shared" ca="1" si="0"/>
        <v>Octobre-17</v>
      </c>
      <c r="Q9" s="51" t="str">
        <f t="shared" ca="1" si="0"/>
        <v>Novembre-17</v>
      </c>
      <c r="R9" s="51" t="str">
        <f t="shared" ca="1" si="0"/>
        <v>Décembre-17</v>
      </c>
      <c r="S9" s="51" t="str">
        <f t="shared" ca="1" si="0"/>
        <v>Janvier-18</v>
      </c>
      <c r="T9" s="51" t="str">
        <f t="shared" ca="1" si="0"/>
        <v>Février-18</v>
      </c>
      <c r="U9" s="51" t="str">
        <f t="shared" ca="1" si="0"/>
        <v>Mars-18</v>
      </c>
      <c r="V9" s="51" t="str">
        <f t="shared" ca="1" si="0"/>
        <v>Avril-18</v>
      </c>
      <c r="W9" s="51" t="str">
        <f t="shared" ca="1" si="0"/>
        <v>Mai-18</v>
      </c>
      <c r="X9" s="51" t="str">
        <f t="shared" ca="1" si="0"/>
        <v>Juin-18</v>
      </c>
      <c r="Y9" s="51" t="str">
        <f t="shared" ca="1" si="0"/>
        <v>Juillet-18</v>
      </c>
      <c r="Z9" s="51" t="str">
        <f t="shared" ca="1" si="0"/>
        <v>Août-18</v>
      </c>
      <c r="AA9" s="51" t="str">
        <f t="shared" ca="1" si="0"/>
        <v>Septembre-18</v>
      </c>
      <c r="AB9" s="4" t="s">
        <v>19</v>
      </c>
      <c r="AC9" s="4" t="s">
        <v>4</v>
      </c>
      <c r="AD9" s="5" t="s">
        <v>3</v>
      </c>
    </row>
    <row r="10" spans="2:31" ht="18" customHeight="1">
      <c r="B10" s="52" t="s">
        <v>15</v>
      </c>
      <c r="C10" s="53" t="s">
        <v>16</v>
      </c>
      <c r="D10" s="54">
        <v>280500000</v>
      </c>
      <c r="E10" s="56">
        <v>4454800</v>
      </c>
      <c r="F10" s="33">
        <v>10000000</v>
      </c>
      <c r="G10" s="33">
        <v>10000000</v>
      </c>
      <c r="H10" s="33">
        <v>12000000</v>
      </c>
      <c r="I10" s="33">
        <v>12000000</v>
      </c>
      <c r="J10" s="33">
        <v>12000000</v>
      </c>
      <c r="K10" s="33">
        <v>12000000</v>
      </c>
      <c r="L10" s="33">
        <v>14000000</v>
      </c>
      <c r="M10" s="33">
        <v>14000000</v>
      </c>
      <c r="N10" s="33">
        <v>11000000</v>
      </c>
      <c r="O10" s="33">
        <v>10000000</v>
      </c>
      <c r="P10" s="33">
        <v>10000000</v>
      </c>
      <c r="Q10" s="33">
        <v>10000000</v>
      </c>
      <c r="R10" s="33">
        <v>12000000</v>
      </c>
      <c r="S10" s="33">
        <v>16000000</v>
      </c>
      <c r="T10" s="33">
        <v>16000000</v>
      </c>
      <c r="U10" s="33">
        <v>16000000</v>
      </c>
      <c r="V10" s="33">
        <v>16000000</v>
      </c>
      <c r="W10" s="33">
        <v>16000000</v>
      </c>
      <c r="X10" s="33">
        <v>17000000</v>
      </c>
      <c r="Y10" s="33">
        <v>17500000</v>
      </c>
      <c r="Z10" s="33">
        <v>10891600.01</v>
      </c>
      <c r="AA10" s="33">
        <v>2000000</v>
      </c>
      <c r="AB10" s="33"/>
      <c r="AC10" s="33"/>
      <c r="AD10" s="34"/>
    </row>
    <row r="11" spans="2:31" ht="16.5" customHeight="1">
      <c r="B11" s="6"/>
      <c r="C11" s="7"/>
      <c r="D11" s="11"/>
      <c r="E11" s="5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9"/>
    </row>
    <row r="12" spans="2:31" ht="16.5" customHeight="1">
      <c r="B12" s="6"/>
      <c r="C12" s="7"/>
      <c r="D12" s="11"/>
      <c r="E12" s="5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9"/>
    </row>
    <row r="13" spans="2:31" ht="18" customHeight="1">
      <c r="B13" s="12" t="s">
        <v>5</v>
      </c>
      <c r="C13" s="24"/>
      <c r="D13" s="13">
        <v>280500000</v>
      </c>
      <c r="E13" s="58">
        <v>4454800</v>
      </c>
      <c r="F13" s="16">
        <v>18224265.16</v>
      </c>
      <c r="G13" s="16">
        <v>11379566.960000001</v>
      </c>
      <c r="H13" s="16">
        <v>24275878.18</v>
      </c>
      <c r="I13" s="16">
        <v>27851844.780000001</v>
      </c>
      <c r="J13" s="16">
        <v>26423871.27</v>
      </c>
      <c r="K13" s="16">
        <v>16871357.719999999</v>
      </c>
      <c r="L13" s="16">
        <v>16814472.059999999</v>
      </c>
      <c r="M13" s="16">
        <v>16819245.68</v>
      </c>
      <c r="N13" s="16">
        <v>16326563.789999999</v>
      </c>
      <c r="O13" s="16">
        <v>16348298.539999999</v>
      </c>
      <c r="P13" s="16">
        <v>16033170.18</v>
      </c>
      <c r="Q13" s="16">
        <v>2575253.7199999997</v>
      </c>
      <c r="R13" s="16">
        <v>1336969.0899999999</v>
      </c>
      <c r="S13" s="16">
        <v>1232997.58</v>
      </c>
      <c r="T13" s="16">
        <v>1135217.9000000004</v>
      </c>
      <c r="U13" s="16">
        <v>1123922.1500000004</v>
      </c>
      <c r="V13" s="16">
        <v>1094712.1300000008</v>
      </c>
      <c r="W13" s="16">
        <v>649549.05000000075</v>
      </c>
      <c r="X13" s="16">
        <v>330848.24000000022</v>
      </c>
      <c r="Y13" s="16">
        <v>9636.3500000014901</v>
      </c>
      <c r="Z13" s="16">
        <v>39142160.5</v>
      </c>
      <c r="AA13" s="16">
        <v>2000000</v>
      </c>
      <c r="AB13" s="16">
        <v>280500000</v>
      </c>
      <c r="AC13" s="16"/>
      <c r="AD13" s="17">
        <v>280500000</v>
      </c>
    </row>
    <row r="14" spans="2:31" ht="18" customHeight="1">
      <c r="B14" s="26" t="s">
        <v>9</v>
      </c>
      <c r="C14" s="27"/>
      <c r="D14" s="28"/>
      <c r="E14" s="59"/>
      <c r="F14" s="29">
        <f t="shared" ref="F14:AA14" si="1">F10-F13</f>
        <v>-8224265.1600000001</v>
      </c>
      <c r="G14" s="29">
        <f t="shared" si="1"/>
        <v>-1379566.9600000009</v>
      </c>
      <c r="H14" s="29">
        <f t="shared" si="1"/>
        <v>-12275878.18</v>
      </c>
      <c r="I14" s="29">
        <f t="shared" si="1"/>
        <v>-15851844.780000001</v>
      </c>
      <c r="J14" s="29">
        <f t="shared" si="1"/>
        <v>-14423871.27</v>
      </c>
      <c r="K14" s="29">
        <f t="shared" si="1"/>
        <v>-4871357.7199999988</v>
      </c>
      <c r="L14" s="29">
        <f t="shared" si="1"/>
        <v>-2814472.0599999987</v>
      </c>
      <c r="M14" s="29">
        <f t="shared" si="1"/>
        <v>-2819245.6799999997</v>
      </c>
      <c r="N14" s="29">
        <f t="shared" si="1"/>
        <v>-5326563.7899999991</v>
      </c>
      <c r="O14" s="29">
        <f t="shared" si="1"/>
        <v>-6348298.5399999991</v>
      </c>
      <c r="P14" s="29">
        <f t="shared" si="1"/>
        <v>-6033170.1799999997</v>
      </c>
      <c r="Q14" s="29">
        <f t="shared" si="1"/>
        <v>7424746.2800000003</v>
      </c>
      <c r="R14" s="29">
        <f t="shared" si="1"/>
        <v>10663030.91</v>
      </c>
      <c r="S14" s="29">
        <f t="shared" si="1"/>
        <v>14767002.42</v>
      </c>
      <c r="T14" s="29">
        <f t="shared" si="1"/>
        <v>14864782.1</v>
      </c>
      <c r="U14" s="29">
        <f t="shared" si="1"/>
        <v>14876077.85</v>
      </c>
      <c r="V14" s="29">
        <f t="shared" si="1"/>
        <v>14905287.869999999</v>
      </c>
      <c r="W14" s="29">
        <f t="shared" si="1"/>
        <v>15350450.949999999</v>
      </c>
      <c r="X14" s="29">
        <f t="shared" si="1"/>
        <v>16669151.76</v>
      </c>
      <c r="Y14" s="29">
        <f t="shared" si="1"/>
        <v>17490363.649999999</v>
      </c>
      <c r="Z14" s="29">
        <f t="shared" si="1"/>
        <v>-28250560.490000002</v>
      </c>
      <c r="AA14" s="29">
        <f t="shared" si="1"/>
        <v>0</v>
      </c>
      <c r="AB14" s="30"/>
      <c r="AC14" s="30"/>
      <c r="AD14" s="31"/>
    </row>
    <row r="15" spans="2:31" ht="18" customHeight="1">
      <c r="B15" s="14" t="s">
        <v>10</v>
      </c>
      <c r="C15" s="25"/>
      <c r="D15" s="15">
        <v>280500000</v>
      </c>
      <c r="E15" s="60">
        <v>4454800</v>
      </c>
      <c r="F15" s="20">
        <f t="shared" ref="F15:AA15" si="2">F13+F14</f>
        <v>10000000</v>
      </c>
      <c r="G15" s="20">
        <f t="shared" si="2"/>
        <v>10000000</v>
      </c>
      <c r="H15" s="20">
        <f t="shared" si="2"/>
        <v>12000000</v>
      </c>
      <c r="I15" s="20">
        <f t="shared" si="2"/>
        <v>12000000</v>
      </c>
      <c r="J15" s="20">
        <f t="shared" si="2"/>
        <v>12000000</v>
      </c>
      <c r="K15" s="20">
        <f t="shared" si="2"/>
        <v>12000000</v>
      </c>
      <c r="L15" s="20">
        <f t="shared" si="2"/>
        <v>14000000</v>
      </c>
      <c r="M15" s="20">
        <f t="shared" si="2"/>
        <v>14000000</v>
      </c>
      <c r="N15" s="20">
        <f t="shared" si="2"/>
        <v>11000000</v>
      </c>
      <c r="O15" s="20">
        <f t="shared" si="2"/>
        <v>10000000</v>
      </c>
      <c r="P15" s="20">
        <f t="shared" si="2"/>
        <v>10000000</v>
      </c>
      <c r="Q15" s="20">
        <f t="shared" si="2"/>
        <v>10000000</v>
      </c>
      <c r="R15" s="20">
        <f t="shared" si="2"/>
        <v>12000000</v>
      </c>
      <c r="S15" s="20">
        <f t="shared" si="2"/>
        <v>16000000</v>
      </c>
      <c r="T15" s="20">
        <f t="shared" si="2"/>
        <v>16000000</v>
      </c>
      <c r="U15" s="20">
        <f t="shared" si="2"/>
        <v>16000000</v>
      </c>
      <c r="V15" s="20">
        <f t="shared" si="2"/>
        <v>16000000</v>
      </c>
      <c r="W15" s="20">
        <f t="shared" si="2"/>
        <v>16000000</v>
      </c>
      <c r="X15" s="20">
        <f t="shared" si="2"/>
        <v>17000000</v>
      </c>
      <c r="Y15" s="20">
        <f t="shared" si="2"/>
        <v>17500000</v>
      </c>
      <c r="Z15" s="20">
        <f t="shared" si="2"/>
        <v>10891600.009999998</v>
      </c>
      <c r="AA15" s="20">
        <f t="shared" si="2"/>
        <v>2000000</v>
      </c>
      <c r="AB15" s="20">
        <v>280500000</v>
      </c>
      <c r="AC15" s="20">
        <f>-(AB15-AD13)</f>
        <v>0</v>
      </c>
      <c r="AD15" s="21">
        <v>280500000</v>
      </c>
    </row>
    <row r="16" spans="2:31" ht="16.5" customHeight="1">
      <c r="B16" s="6"/>
      <c r="C16" s="7"/>
      <c r="D16" s="11"/>
      <c r="E16" s="5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9"/>
    </row>
    <row r="17" spans="2:30" ht="16.5" customHeight="1">
      <c r="B17" s="35"/>
      <c r="C17" s="7"/>
      <c r="D17" s="11"/>
      <c r="E17" s="5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9"/>
    </row>
    <row r="18" spans="2:30" ht="18" customHeight="1">
      <c r="B18" s="12" t="s">
        <v>6</v>
      </c>
      <c r="C18" s="24"/>
      <c r="D18" s="13">
        <v>247225893.86000001</v>
      </c>
      <c r="E18" s="58">
        <v>3925837.19</v>
      </c>
      <c r="F18" s="16">
        <v>16039528.58</v>
      </c>
      <c r="G18" s="16">
        <v>10016495.779999999</v>
      </c>
      <c r="H18" s="16">
        <v>21400643.129999999</v>
      </c>
      <c r="I18" s="16">
        <v>24567326.399999999</v>
      </c>
      <c r="J18" s="16">
        <v>23310266.300000001</v>
      </c>
      <c r="K18" s="16">
        <v>14885044.66</v>
      </c>
      <c r="L18" s="16">
        <v>14834994.66</v>
      </c>
      <c r="M18" s="16">
        <v>14839194.66</v>
      </c>
      <c r="N18" s="16">
        <v>14405072.380000001</v>
      </c>
      <c r="O18" s="16">
        <v>14424195.380000001</v>
      </c>
      <c r="P18" s="16">
        <v>14146934.380000001</v>
      </c>
      <c r="Q18" s="16">
        <v>2265342.38</v>
      </c>
      <c r="R18" s="16">
        <v>1175974.28</v>
      </c>
      <c r="S18" s="16">
        <v>1084571.03</v>
      </c>
      <c r="T18" s="16">
        <v>998541.03</v>
      </c>
      <c r="U18" s="16">
        <v>988549.28</v>
      </c>
      <c r="V18" s="16">
        <v>962849.28000000003</v>
      </c>
      <c r="W18" s="16">
        <v>571408.67000000004</v>
      </c>
      <c r="X18" s="16">
        <v>291091.90000000002</v>
      </c>
      <c r="Y18" s="16">
        <v>8478.4</v>
      </c>
      <c r="Z18" s="16">
        <v>34446424.619999997</v>
      </c>
      <c r="AA18" s="16">
        <v>160000</v>
      </c>
      <c r="AB18" s="16">
        <v>247225928.24000001</v>
      </c>
      <c r="AC18" s="16"/>
      <c r="AD18" s="17">
        <v>280500000</v>
      </c>
    </row>
    <row r="19" spans="2:30" ht="18" customHeight="1">
      <c r="B19" s="26" t="s">
        <v>13</v>
      </c>
      <c r="C19" s="27"/>
      <c r="D19" s="28"/>
      <c r="E19" s="5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30"/>
      <c r="AC19" s="30"/>
      <c r="AD19" s="31"/>
    </row>
    <row r="20" spans="2:30" ht="18" customHeight="1">
      <c r="B20" s="65" t="s">
        <v>8</v>
      </c>
      <c r="C20" s="66">
        <v>9.1700000000000004E-2</v>
      </c>
      <c r="D20" s="67">
        <f>D$15*$C$20</f>
        <v>25721850</v>
      </c>
      <c r="E20" s="68">
        <v>408445.12</v>
      </c>
      <c r="F20" s="69">
        <f t="shared" ref="F20:AA20" si="3">F$15*$C$20</f>
        <v>917000</v>
      </c>
      <c r="G20" s="69">
        <f t="shared" si="3"/>
        <v>917000</v>
      </c>
      <c r="H20" s="69">
        <f t="shared" si="3"/>
        <v>1100400</v>
      </c>
      <c r="I20" s="69">
        <f t="shared" si="3"/>
        <v>1100400</v>
      </c>
      <c r="J20" s="69">
        <f t="shared" si="3"/>
        <v>1100400</v>
      </c>
      <c r="K20" s="69">
        <f t="shared" si="3"/>
        <v>1100400</v>
      </c>
      <c r="L20" s="69">
        <f t="shared" si="3"/>
        <v>1283800</v>
      </c>
      <c r="M20" s="69">
        <f t="shared" si="3"/>
        <v>1283800</v>
      </c>
      <c r="N20" s="69">
        <f t="shared" si="3"/>
        <v>1008700</v>
      </c>
      <c r="O20" s="69">
        <f t="shared" si="3"/>
        <v>917000</v>
      </c>
      <c r="P20" s="69">
        <f t="shared" si="3"/>
        <v>917000</v>
      </c>
      <c r="Q20" s="69">
        <f t="shared" si="3"/>
        <v>917000</v>
      </c>
      <c r="R20" s="69">
        <f t="shared" si="3"/>
        <v>1100400</v>
      </c>
      <c r="S20" s="69">
        <f t="shared" si="3"/>
        <v>1467200</v>
      </c>
      <c r="T20" s="69">
        <f t="shared" si="3"/>
        <v>1467200</v>
      </c>
      <c r="U20" s="69">
        <f t="shared" si="3"/>
        <v>1467200</v>
      </c>
      <c r="V20" s="69">
        <f t="shared" si="3"/>
        <v>1467200</v>
      </c>
      <c r="W20" s="69">
        <f t="shared" si="3"/>
        <v>1467200</v>
      </c>
      <c r="X20" s="69">
        <f t="shared" si="3"/>
        <v>1558900</v>
      </c>
      <c r="Y20" s="69">
        <f t="shared" si="3"/>
        <v>1604750</v>
      </c>
      <c r="Z20" s="69">
        <f t="shared" si="3"/>
        <v>998759.72091699985</v>
      </c>
      <c r="AA20" s="69">
        <f t="shared" si="3"/>
        <v>183400</v>
      </c>
      <c r="AB20" s="69">
        <v>25721898.25</v>
      </c>
      <c r="AC20" s="69"/>
      <c r="AD20" s="70">
        <v>25721789.960000001</v>
      </c>
    </row>
    <row r="21" spans="2:30" ht="16.5" customHeight="1">
      <c r="B21" s="6"/>
      <c r="C21" s="7"/>
      <c r="D21" s="11"/>
      <c r="E21" s="57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9"/>
    </row>
    <row r="22" spans="2:30" ht="18" customHeight="1">
      <c r="B22" s="14" t="s">
        <v>14</v>
      </c>
      <c r="C22" s="25"/>
      <c r="D22" s="15">
        <v>247225893.86000001</v>
      </c>
      <c r="E22" s="60">
        <v>4334282.3099999996</v>
      </c>
      <c r="F22" s="20">
        <f t="shared" ref="F22:Y22" si="4">F$18+F$19+F$20</f>
        <v>16956528.579999998</v>
      </c>
      <c r="G22" s="20">
        <f t="shared" si="4"/>
        <v>10933495.779999999</v>
      </c>
      <c r="H22" s="20">
        <f t="shared" si="4"/>
        <v>22501043.129999999</v>
      </c>
      <c r="I22" s="20">
        <f t="shared" si="4"/>
        <v>25667726.399999999</v>
      </c>
      <c r="J22" s="20">
        <f t="shared" si="4"/>
        <v>24410666.300000001</v>
      </c>
      <c r="K22" s="20">
        <f t="shared" si="4"/>
        <v>15985444.66</v>
      </c>
      <c r="L22" s="20">
        <f t="shared" si="4"/>
        <v>16118794.66</v>
      </c>
      <c r="M22" s="20">
        <f t="shared" si="4"/>
        <v>16122994.66</v>
      </c>
      <c r="N22" s="20">
        <f t="shared" si="4"/>
        <v>15413772.380000001</v>
      </c>
      <c r="O22" s="20">
        <f t="shared" si="4"/>
        <v>15341195.380000001</v>
      </c>
      <c r="P22" s="20">
        <f t="shared" si="4"/>
        <v>15063934.380000001</v>
      </c>
      <c r="Q22" s="20">
        <f t="shared" si="4"/>
        <v>3182342.38</v>
      </c>
      <c r="R22" s="20">
        <f t="shared" si="4"/>
        <v>2276374.2800000003</v>
      </c>
      <c r="S22" s="20">
        <f t="shared" si="4"/>
        <v>2551771.0300000003</v>
      </c>
      <c r="T22" s="20">
        <f t="shared" si="4"/>
        <v>2465741.0300000003</v>
      </c>
      <c r="U22" s="20">
        <f t="shared" si="4"/>
        <v>2455749.2800000003</v>
      </c>
      <c r="V22" s="20">
        <f t="shared" si="4"/>
        <v>2430049.2800000003</v>
      </c>
      <c r="W22" s="20">
        <f t="shared" si="4"/>
        <v>2038608.67</v>
      </c>
      <c r="X22" s="20">
        <f t="shared" si="4"/>
        <v>1849991.9</v>
      </c>
      <c r="Y22" s="20">
        <f t="shared" si="4"/>
        <v>1613228.4</v>
      </c>
      <c r="Z22" s="20">
        <f>Z$18+Z$19+Z$20</f>
        <v>35445184.340916999</v>
      </c>
      <c r="AA22" s="20">
        <f>AA$18+AA$19+AA$20</f>
        <v>343400</v>
      </c>
      <c r="AB22" s="20">
        <v>272955110.70091701</v>
      </c>
      <c r="AC22" s="20">
        <f>-(AB22-AB20-AB18)</f>
        <v>-7284.2109169960022</v>
      </c>
      <c r="AD22" s="21">
        <v>272947826.49000001</v>
      </c>
    </row>
    <row r="23" spans="2:30" ht="16.5" customHeight="1">
      <c r="B23" s="6"/>
      <c r="C23" s="7"/>
      <c r="D23" s="11"/>
      <c r="E23" s="57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9"/>
    </row>
    <row r="24" spans="2:30" ht="16.5" customHeight="1">
      <c r="B24" s="6"/>
      <c r="C24" s="7"/>
      <c r="D24" s="11"/>
      <c r="E24" s="5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2"/>
      <c r="AC24" s="8"/>
      <c r="AD24" s="9"/>
    </row>
    <row r="25" spans="2:30" ht="18" customHeight="1">
      <c r="B25" s="73" t="s">
        <v>11</v>
      </c>
      <c r="C25" s="36"/>
      <c r="D25" s="37">
        <f>D15-D22</f>
        <v>33274106.139999986</v>
      </c>
      <c r="E25" s="61">
        <v>120517.69</v>
      </c>
      <c r="F25" s="22">
        <f t="shared" ref="F25:AA25" si="5">F$15-F$22</f>
        <v>-6956528.5799999982</v>
      </c>
      <c r="G25" s="22">
        <f t="shared" si="5"/>
        <v>-933495.77999999933</v>
      </c>
      <c r="H25" s="22">
        <f t="shared" si="5"/>
        <v>-10501043.129999999</v>
      </c>
      <c r="I25" s="22">
        <f t="shared" si="5"/>
        <v>-13667726.399999999</v>
      </c>
      <c r="J25" s="22">
        <f t="shared" si="5"/>
        <v>-12410666.300000001</v>
      </c>
      <c r="K25" s="22">
        <f t="shared" si="5"/>
        <v>-3985444.66</v>
      </c>
      <c r="L25" s="22">
        <f t="shared" si="5"/>
        <v>-2118794.66</v>
      </c>
      <c r="M25" s="22">
        <f t="shared" si="5"/>
        <v>-2122994.66</v>
      </c>
      <c r="N25" s="22">
        <f t="shared" si="5"/>
        <v>-4413772.3800000008</v>
      </c>
      <c r="O25" s="22">
        <f t="shared" si="5"/>
        <v>-5341195.3800000008</v>
      </c>
      <c r="P25" s="22">
        <f t="shared" si="5"/>
        <v>-5063934.3800000008</v>
      </c>
      <c r="Q25" s="22">
        <f t="shared" si="5"/>
        <v>6817657.6200000001</v>
      </c>
      <c r="R25" s="22">
        <f t="shared" si="5"/>
        <v>9723625.7199999988</v>
      </c>
      <c r="S25" s="22">
        <f t="shared" si="5"/>
        <v>13448228.969999999</v>
      </c>
      <c r="T25" s="22">
        <f t="shared" si="5"/>
        <v>13534258.969999999</v>
      </c>
      <c r="U25" s="22">
        <f t="shared" si="5"/>
        <v>13544250.719999999</v>
      </c>
      <c r="V25" s="22">
        <f t="shared" si="5"/>
        <v>13569950.719999999</v>
      </c>
      <c r="W25" s="22">
        <f t="shared" si="5"/>
        <v>13961391.33</v>
      </c>
      <c r="X25" s="22">
        <f t="shared" si="5"/>
        <v>15150008.1</v>
      </c>
      <c r="Y25" s="22">
        <f t="shared" si="5"/>
        <v>15886771.6</v>
      </c>
      <c r="Z25" s="22">
        <f t="shared" si="5"/>
        <v>-24553584.330917001</v>
      </c>
      <c r="AA25" s="22">
        <f t="shared" si="5"/>
        <v>1656600</v>
      </c>
      <c r="AB25" s="22"/>
      <c r="AC25" s="22"/>
      <c r="AD25" s="23"/>
    </row>
    <row r="26" spans="2:30" ht="18" customHeight="1">
      <c r="B26" s="73"/>
      <c r="C26" s="38"/>
      <c r="D26" s="39">
        <f>D$25/D$15</f>
        <v>0.11862426431372544</v>
      </c>
      <c r="E26" s="62">
        <f t="shared" ref="E26:AA26" si="6">E$25/E$15</f>
        <v>2.7053445721468977E-2</v>
      </c>
      <c r="F26" s="41">
        <f t="shared" si="6"/>
        <v>-0.69565285799999987</v>
      </c>
      <c r="G26" s="41">
        <f t="shared" si="6"/>
        <v>-9.3349577999999933E-2</v>
      </c>
      <c r="H26" s="41">
        <f t="shared" si="6"/>
        <v>-0.87508692749999994</v>
      </c>
      <c r="I26" s="41">
        <f t="shared" si="6"/>
        <v>-1.1389771999999998</v>
      </c>
      <c r="J26" s="41">
        <f t="shared" si="6"/>
        <v>-1.0342221916666667</v>
      </c>
      <c r="K26" s="41">
        <f t="shared" si="6"/>
        <v>-0.33212038833333335</v>
      </c>
      <c r="L26" s="41">
        <f t="shared" si="6"/>
        <v>-0.15134247571428572</v>
      </c>
      <c r="M26" s="41">
        <f t="shared" si="6"/>
        <v>-0.15164247571428571</v>
      </c>
      <c r="N26" s="41">
        <f t="shared" si="6"/>
        <v>-0.40125203454545461</v>
      </c>
      <c r="O26" s="41">
        <f t="shared" si="6"/>
        <v>-0.53411953800000012</v>
      </c>
      <c r="P26" s="41">
        <f t="shared" si="6"/>
        <v>-0.50639343800000003</v>
      </c>
      <c r="Q26" s="41">
        <f t="shared" si="6"/>
        <v>0.68176576200000005</v>
      </c>
      <c r="R26" s="41">
        <f t="shared" si="6"/>
        <v>0.81030214333333328</v>
      </c>
      <c r="S26" s="41">
        <f t="shared" si="6"/>
        <v>0.84051431062499993</v>
      </c>
      <c r="T26" s="41">
        <f t="shared" si="6"/>
        <v>0.84589118562499988</v>
      </c>
      <c r="U26" s="41">
        <f t="shared" si="6"/>
        <v>0.84651566999999994</v>
      </c>
      <c r="V26" s="41">
        <f t="shared" si="6"/>
        <v>0.84812191999999997</v>
      </c>
      <c r="W26" s="41">
        <f t="shared" si="6"/>
        <v>0.87258695812499998</v>
      </c>
      <c r="X26" s="41">
        <f t="shared" si="6"/>
        <v>0.89117694705882355</v>
      </c>
      <c r="Y26" s="41">
        <f t="shared" si="6"/>
        <v>0.90781551999999999</v>
      </c>
      <c r="Z26" s="41">
        <f t="shared" si="6"/>
        <v>-2.254359718349316</v>
      </c>
      <c r="AA26" s="41">
        <f t="shared" si="6"/>
        <v>0.82830000000000004</v>
      </c>
      <c r="AB26" s="40"/>
      <c r="AC26" s="40"/>
      <c r="AD26" s="42"/>
    </row>
    <row r="27" spans="2:30" ht="16.5" customHeight="1">
      <c r="B27" s="6"/>
      <c r="C27" s="7"/>
      <c r="D27" s="11"/>
      <c r="E27" s="57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9"/>
    </row>
    <row r="28" spans="2:30" ht="18" customHeight="1">
      <c r="B28" s="48" t="s">
        <v>12</v>
      </c>
      <c r="C28" s="49">
        <v>2.69E-2</v>
      </c>
      <c r="D28" s="50"/>
      <c r="E28" s="63"/>
      <c r="F28" s="18">
        <f t="shared" ref="F28:AA28" si="7">F$15*$C$28</f>
        <v>269000</v>
      </c>
      <c r="G28" s="18">
        <f t="shared" si="7"/>
        <v>269000</v>
      </c>
      <c r="H28" s="18">
        <f t="shared" si="7"/>
        <v>322800</v>
      </c>
      <c r="I28" s="18">
        <f t="shared" si="7"/>
        <v>322800</v>
      </c>
      <c r="J28" s="18">
        <f t="shared" si="7"/>
        <v>322800</v>
      </c>
      <c r="K28" s="18">
        <f t="shared" si="7"/>
        <v>322800</v>
      </c>
      <c r="L28" s="18">
        <f t="shared" si="7"/>
        <v>376600</v>
      </c>
      <c r="M28" s="18">
        <f t="shared" si="7"/>
        <v>376600</v>
      </c>
      <c r="N28" s="18">
        <f t="shared" si="7"/>
        <v>295900</v>
      </c>
      <c r="O28" s="18">
        <f t="shared" si="7"/>
        <v>269000</v>
      </c>
      <c r="P28" s="18">
        <f t="shared" si="7"/>
        <v>269000</v>
      </c>
      <c r="Q28" s="18">
        <f t="shared" si="7"/>
        <v>269000</v>
      </c>
      <c r="R28" s="18">
        <f t="shared" si="7"/>
        <v>322800</v>
      </c>
      <c r="S28" s="18">
        <f t="shared" si="7"/>
        <v>430400</v>
      </c>
      <c r="T28" s="18">
        <f t="shared" si="7"/>
        <v>430400</v>
      </c>
      <c r="U28" s="18">
        <f t="shared" si="7"/>
        <v>430400</v>
      </c>
      <c r="V28" s="18">
        <f t="shared" si="7"/>
        <v>430400</v>
      </c>
      <c r="W28" s="18">
        <f t="shared" si="7"/>
        <v>430400</v>
      </c>
      <c r="X28" s="18">
        <f t="shared" si="7"/>
        <v>457300</v>
      </c>
      <c r="Y28" s="18">
        <f t="shared" si="7"/>
        <v>470750</v>
      </c>
      <c r="Z28" s="18">
        <f t="shared" si="7"/>
        <v>292984.04026899993</v>
      </c>
      <c r="AA28" s="18">
        <f t="shared" si="7"/>
        <v>53800</v>
      </c>
      <c r="AB28" s="18"/>
      <c r="AC28" s="18"/>
      <c r="AD28" s="19"/>
    </row>
    <row r="29" spans="2:30" ht="16.5" customHeight="1">
      <c r="B29" s="6"/>
      <c r="C29" s="7"/>
      <c r="D29" s="11"/>
      <c r="E29" s="57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9"/>
    </row>
    <row r="30" spans="2:30" ht="16.5" customHeight="1">
      <c r="B30" s="6"/>
      <c r="C30" s="7"/>
      <c r="D30" s="11"/>
      <c r="E30" s="5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9"/>
    </row>
    <row r="31" spans="2:30" ht="16.5" customHeight="1">
      <c r="B31" s="6"/>
      <c r="C31" s="7"/>
      <c r="D31" s="11"/>
      <c r="E31" s="57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9"/>
    </row>
    <row r="32" spans="2:30" ht="18" customHeight="1" thickBot="1">
      <c r="B32" s="43" t="s">
        <v>7</v>
      </c>
      <c r="C32" s="44"/>
      <c r="D32" s="45"/>
      <c r="E32" s="64"/>
      <c r="F32" s="46">
        <f t="shared" ref="F32:AA32" si="8">ROUND(F$25-F$28,2)</f>
        <v>-7225528.5800000001</v>
      </c>
      <c r="G32" s="46">
        <f t="shared" si="8"/>
        <v>-1202495.78</v>
      </c>
      <c r="H32" s="46">
        <f t="shared" si="8"/>
        <v>-10823843.130000001</v>
      </c>
      <c r="I32" s="46">
        <f t="shared" si="8"/>
        <v>-13990526.4</v>
      </c>
      <c r="J32" s="46">
        <f t="shared" si="8"/>
        <v>-12733466.300000001</v>
      </c>
      <c r="K32" s="46">
        <f t="shared" si="8"/>
        <v>-4308244.66</v>
      </c>
      <c r="L32" s="46">
        <f t="shared" si="8"/>
        <v>-2495394.66</v>
      </c>
      <c r="M32" s="46">
        <f t="shared" si="8"/>
        <v>-2499594.66</v>
      </c>
      <c r="N32" s="46">
        <f t="shared" si="8"/>
        <v>-4709672.38</v>
      </c>
      <c r="O32" s="46">
        <f t="shared" si="8"/>
        <v>-5610195.3799999999</v>
      </c>
      <c r="P32" s="46">
        <f t="shared" si="8"/>
        <v>-5332934.38</v>
      </c>
      <c r="Q32" s="46">
        <f t="shared" si="8"/>
        <v>6548657.6200000001</v>
      </c>
      <c r="R32" s="46">
        <f t="shared" si="8"/>
        <v>9400825.7200000007</v>
      </c>
      <c r="S32" s="46">
        <f t="shared" si="8"/>
        <v>13017828.970000001</v>
      </c>
      <c r="T32" s="46">
        <f t="shared" si="8"/>
        <v>13103858.970000001</v>
      </c>
      <c r="U32" s="46">
        <f t="shared" si="8"/>
        <v>13113850.720000001</v>
      </c>
      <c r="V32" s="46">
        <f t="shared" si="8"/>
        <v>13139550.720000001</v>
      </c>
      <c r="W32" s="46">
        <f t="shared" si="8"/>
        <v>13530991.33</v>
      </c>
      <c r="X32" s="46">
        <f t="shared" si="8"/>
        <v>14692708.1</v>
      </c>
      <c r="Y32" s="46">
        <f t="shared" si="8"/>
        <v>15416021.6</v>
      </c>
      <c r="Z32" s="46">
        <f t="shared" si="8"/>
        <v>-24846568.370000001</v>
      </c>
      <c r="AA32" s="46">
        <f t="shared" si="8"/>
        <v>1602800</v>
      </c>
      <c r="AB32" s="46"/>
      <c r="AC32" s="46"/>
      <c r="AD32" s="47"/>
    </row>
  </sheetData>
  <mergeCells count="2">
    <mergeCell ref="B4:E6"/>
    <mergeCell ref="B25:B26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Incremente">
                <anchor moveWithCells="1" sizeWithCells="1">
                  <from>
                    <xdr:col>1</xdr:col>
                    <xdr:colOff>139700</xdr:colOff>
                    <xdr:row>0</xdr:row>
                    <xdr:rowOff>50800</xdr:rowOff>
                  </from>
                  <to>
                    <xdr:col>1</xdr:col>
                    <xdr:colOff>1739900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Djn</cp:lastModifiedBy>
  <dcterms:created xsi:type="dcterms:W3CDTF">2016-09-06T23:25:09Z</dcterms:created>
  <dcterms:modified xsi:type="dcterms:W3CDTF">2017-01-02T21:29:37Z</dcterms:modified>
</cp:coreProperties>
</file>