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423" codeName="{7A2D7E96-6E34-419A-AE5F-296B3A7E7977}"/>
  <workbookPr codeName="ThisWorkbook" autoCompressPictures="0"/>
  <bookViews>
    <workbookView xWindow="2680" yWindow="0" windowWidth="35560" windowHeight="19580" tabRatio="698"/>
  </bookViews>
  <sheets>
    <sheet name="12-16" sheetId="9" r:id="rId1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9" l="1"/>
  <c r="G22" i="9"/>
  <c r="H22" i="9"/>
  <c r="I22" i="9"/>
  <c r="J22" i="9"/>
  <c r="K22" i="9"/>
  <c r="L22" i="9"/>
  <c r="M22" i="9"/>
  <c r="N22" i="9"/>
  <c r="O22" i="9"/>
  <c r="P22" i="9"/>
  <c r="Q22" i="9"/>
  <c r="R22" i="9"/>
  <c r="S22" i="9"/>
  <c r="T22" i="9"/>
  <c r="U22" i="9"/>
  <c r="V22" i="9"/>
  <c r="W22" i="9"/>
  <c r="X22" i="9"/>
  <c r="Y22" i="9"/>
  <c r="Z22" i="9"/>
  <c r="AB22" i="9"/>
  <c r="AB20" i="9"/>
  <c r="AB18" i="9"/>
  <c r="F14" i="9"/>
  <c r="F15" i="9"/>
  <c r="G14" i="9"/>
  <c r="G15" i="9"/>
  <c r="H14" i="9"/>
  <c r="H15" i="9"/>
  <c r="I14" i="9"/>
  <c r="I15" i="9"/>
  <c r="J14" i="9"/>
  <c r="J15" i="9"/>
  <c r="K14" i="9"/>
  <c r="K15" i="9"/>
  <c r="L14" i="9"/>
  <c r="L15" i="9"/>
  <c r="M14" i="9"/>
  <c r="M15" i="9"/>
  <c r="N14" i="9"/>
  <c r="N15" i="9"/>
  <c r="O14" i="9"/>
  <c r="O15" i="9"/>
  <c r="P14" i="9"/>
  <c r="P15" i="9"/>
  <c r="Q14" i="9"/>
  <c r="Q15" i="9"/>
  <c r="R14" i="9"/>
  <c r="R15" i="9"/>
  <c r="S14" i="9"/>
  <c r="S15" i="9"/>
  <c r="T14" i="9"/>
  <c r="T15" i="9"/>
  <c r="U14" i="9"/>
  <c r="U15" i="9"/>
  <c r="V14" i="9"/>
  <c r="V15" i="9"/>
  <c r="W14" i="9"/>
  <c r="W15" i="9"/>
  <c r="X14" i="9"/>
  <c r="X15" i="9"/>
  <c r="Y14" i="9"/>
  <c r="Y15" i="9"/>
  <c r="Z14" i="9"/>
  <c r="Z15" i="9"/>
  <c r="AB15" i="9"/>
  <c r="AB13" i="9"/>
  <c r="F9" i="9"/>
  <c r="G9" i="9"/>
  <c r="AA14" i="9"/>
  <c r="AA15" i="9"/>
  <c r="AA22" i="9"/>
  <c r="AA25" i="9"/>
  <c r="AA28" i="9"/>
  <c r="AA32" i="9"/>
  <c r="Z25" i="9"/>
  <c r="Z28" i="9"/>
  <c r="Z32" i="9"/>
  <c r="Y25" i="9"/>
  <c r="Y28" i="9"/>
  <c r="Y32" i="9"/>
  <c r="X25" i="9"/>
  <c r="X28" i="9"/>
  <c r="X32" i="9"/>
  <c r="W25" i="9"/>
  <c r="W28" i="9"/>
  <c r="W32" i="9"/>
  <c r="V25" i="9"/>
  <c r="V28" i="9"/>
  <c r="V32" i="9"/>
  <c r="U25" i="9"/>
  <c r="U28" i="9"/>
  <c r="U32" i="9"/>
  <c r="T25" i="9"/>
  <c r="T28" i="9"/>
  <c r="T32" i="9"/>
  <c r="S25" i="9"/>
  <c r="S28" i="9"/>
  <c r="S32" i="9"/>
  <c r="R25" i="9"/>
  <c r="R28" i="9"/>
  <c r="R32" i="9"/>
  <c r="Q25" i="9"/>
  <c r="Q28" i="9"/>
  <c r="Q32" i="9"/>
  <c r="P25" i="9"/>
  <c r="P28" i="9"/>
  <c r="P32" i="9"/>
  <c r="O25" i="9"/>
  <c r="O28" i="9"/>
  <c r="O32" i="9"/>
  <c r="N25" i="9"/>
  <c r="N28" i="9"/>
  <c r="N32" i="9"/>
  <c r="M25" i="9"/>
  <c r="M28" i="9"/>
  <c r="M32" i="9"/>
  <c r="L25" i="9"/>
  <c r="L28" i="9"/>
  <c r="L32" i="9"/>
  <c r="K25" i="9"/>
  <c r="K28" i="9"/>
  <c r="K32" i="9"/>
  <c r="J25" i="9"/>
  <c r="J28" i="9"/>
  <c r="J32" i="9"/>
  <c r="I25" i="9"/>
  <c r="I28" i="9"/>
  <c r="I32" i="9"/>
  <c r="H25" i="9"/>
  <c r="H28" i="9"/>
  <c r="H32" i="9"/>
  <c r="G25" i="9"/>
  <c r="G28" i="9"/>
  <c r="G32" i="9"/>
  <c r="F25" i="9"/>
  <c r="F28" i="9"/>
  <c r="F32" i="9"/>
  <c r="AA26" i="9"/>
  <c r="Z26" i="9"/>
  <c r="Y26" i="9"/>
  <c r="X26" i="9"/>
  <c r="W26" i="9"/>
  <c r="V26" i="9"/>
  <c r="U26" i="9"/>
  <c r="T26" i="9"/>
  <c r="S26" i="9"/>
  <c r="R26" i="9"/>
  <c r="Q26" i="9"/>
  <c r="P26" i="9"/>
  <c r="O26" i="9"/>
  <c r="N26" i="9"/>
  <c r="M26" i="9"/>
  <c r="L26" i="9"/>
  <c r="K26" i="9"/>
  <c r="J26" i="9"/>
  <c r="I26" i="9"/>
  <c r="H26" i="9"/>
  <c r="G26" i="9"/>
  <c r="F26" i="9"/>
  <c r="E26" i="9"/>
  <c r="D25" i="9"/>
  <c r="D26" i="9"/>
  <c r="AC22" i="9"/>
  <c r="D20" i="9"/>
  <c r="AC15" i="9"/>
  <c r="H9" i="9"/>
  <c r="I9" i="9"/>
  <c r="J9" i="9"/>
  <c r="K9" i="9"/>
  <c r="L9" i="9"/>
  <c r="M9" i="9"/>
  <c r="N9" i="9"/>
  <c r="O9" i="9"/>
  <c r="P9" i="9"/>
  <c r="Q9" i="9"/>
  <c r="R9" i="9"/>
  <c r="S9" i="9"/>
  <c r="T9" i="9"/>
  <c r="U9" i="9"/>
  <c r="V9" i="9"/>
  <c r="W9" i="9"/>
  <c r="X9" i="9"/>
  <c r="Y9" i="9"/>
  <c r="Z9" i="9"/>
  <c r="AA9" i="9"/>
</calcChain>
</file>

<file path=xl/sharedStrings.xml><?xml version="1.0" encoding="utf-8"?>
<sst xmlns="http://schemas.openxmlformats.org/spreadsheetml/2006/main" count="20" uniqueCount="20">
  <si>
    <t>Budget conforme</t>
  </si>
  <si>
    <t>Descritpion</t>
  </si>
  <si>
    <t>Type</t>
  </si>
  <si>
    <t>Total FDC</t>
  </si>
  <si>
    <t>Ecart</t>
  </si>
  <si>
    <t>Activité SAP</t>
  </si>
  <si>
    <t>Dépenses SAP</t>
  </si>
  <si>
    <t>Correction des dépenses</t>
  </si>
  <si>
    <t>Frais proportionnels</t>
  </si>
  <si>
    <t>Correction D'activité</t>
  </si>
  <si>
    <t>Activité Corrigée</t>
  </si>
  <si>
    <t>Marge après FP</t>
  </si>
  <si>
    <t>Marge à réaliser</t>
  </si>
  <si>
    <t>Correction Des Dépenses</t>
  </si>
  <si>
    <t>Activité Previsionnelle</t>
  </si>
  <si>
    <t>Mensuelle</t>
  </si>
  <si>
    <t>Cumul Stade</t>
  </si>
  <si>
    <t>Prévisions d'Activité et de Marge</t>
  </si>
  <si>
    <t>Cumul FDC</t>
  </si>
  <si>
    <t>Dépenses Corrigées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</si>
</sst>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-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Book Antiqua"/>
      <family val="1"/>
    </font>
    <font>
      <b/>
      <sz val="11"/>
      <color theme="0"/>
      <name val="Book Antiqua"/>
      <family val="1"/>
    </font>
    <font>
      <sz val="10"/>
      <name val="Arial"/>
      <family val="2"/>
    </font>
    <font>
      <b/>
      <sz val="22"/>
      <name val="Book Antiqua"/>
      <family val="1"/>
    </font>
    <font>
      <sz val="11"/>
      <color theme="1"/>
      <name val="Book Antiqua"/>
      <family val="1"/>
    </font>
    <font>
      <b/>
      <sz val="11"/>
      <color theme="1"/>
      <name val="Book Antiqua"/>
      <family val="1"/>
    </font>
    <font>
      <b/>
      <sz val="11"/>
      <name val="Book Antiqua"/>
      <family val="1"/>
    </font>
    <font>
      <b/>
      <sz val="24"/>
      <name val="Book Antiqu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9BCD"/>
        <bgColor indexed="64"/>
      </patternFill>
    </fill>
    <fill>
      <patternFill patternType="solid">
        <fgColor rgb="FFE5CA7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FF33"/>
        <bgColor indexed="64"/>
      </patternFill>
    </fill>
  </fills>
  <borders count="29"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 style="medium">
        <color rgb="FF000000"/>
      </bottom>
      <diagonal/>
    </border>
    <border>
      <left style="dashed">
        <color rgb="FF000000"/>
      </left>
      <right style="dashed">
        <color rgb="FF000000"/>
      </right>
      <top/>
      <bottom/>
      <diagonal/>
    </border>
    <border>
      <left style="dashed">
        <color rgb="FF000000"/>
      </left>
      <right style="medium">
        <color rgb="FF000000"/>
      </right>
      <top/>
      <bottom/>
      <diagonal/>
    </border>
    <border>
      <left style="dashed">
        <color rgb="FF000000"/>
      </left>
      <right style="dashed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/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rgb="FF000000"/>
      </top>
      <bottom/>
      <diagonal/>
    </border>
    <border>
      <left style="medium">
        <color auto="1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/>
      <diagonal/>
    </border>
    <border>
      <left style="thin">
        <color rgb="FF000000"/>
      </left>
      <right style="double">
        <color rgb="FF000000"/>
      </right>
      <top/>
      <bottom/>
      <diagonal/>
    </border>
    <border>
      <left style="thin">
        <color rgb="FF000000"/>
      </left>
      <right style="double">
        <color rgb="FF000000"/>
      </right>
      <top/>
      <bottom style="medium">
        <color rgb="FF000000"/>
      </bottom>
      <diagonal/>
    </border>
  </borders>
  <cellStyleXfs count="34">
    <xf numFmtId="0" fontId="0" fillId="0" borderId="0"/>
    <xf numFmtId="9" fontId="1" fillId="0" borderId="0" applyFont="0" applyFill="0" applyBorder="0" applyAlignment="0" applyProtection="0"/>
    <xf numFmtId="0" fontId="4" fillId="0" borderId="0"/>
    <xf numFmtId="0" fontId="4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73">
    <xf numFmtId="0" fontId="0" fillId="0" borderId="0" xfId="0"/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4" fontId="7" fillId="4" borderId="6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4" fontId="7" fillId="5" borderId="6" xfId="0" applyNumberFormat="1" applyFont="1" applyFill="1" applyBorder="1" applyAlignment="1">
      <alignment horizontal="center" vertical="center"/>
    </xf>
    <xf numFmtId="4" fontId="7" fillId="4" borderId="8" xfId="0" applyNumberFormat="1" applyFont="1" applyFill="1" applyBorder="1" applyAlignment="1">
      <alignment horizontal="center" vertical="center"/>
    </xf>
    <xf numFmtId="4" fontId="7" fillId="3" borderId="8" xfId="0" applyNumberFormat="1" applyFont="1" applyFill="1" applyBorder="1" applyAlignment="1">
      <alignment horizontal="center" vertical="center"/>
    </xf>
    <xf numFmtId="4" fontId="7" fillId="3" borderId="9" xfId="0" applyNumberFormat="1" applyFont="1" applyFill="1" applyBorder="1" applyAlignment="1">
      <alignment horizontal="center" vertical="center"/>
    </xf>
    <xf numFmtId="4" fontId="7" fillId="5" borderId="8" xfId="0" applyNumberFormat="1" applyFont="1" applyFill="1" applyBorder="1" applyAlignment="1">
      <alignment horizontal="center" vertical="center"/>
    </xf>
    <xf numFmtId="4" fontId="7" fillId="5" borderId="9" xfId="0" applyNumberFormat="1" applyFont="1" applyFill="1" applyBorder="1" applyAlignment="1">
      <alignment horizontal="center" vertical="center"/>
    </xf>
    <xf numFmtId="4" fontId="7" fillId="7" borderId="8" xfId="0" applyNumberFormat="1" applyFont="1" applyFill="1" applyBorder="1" applyAlignment="1">
      <alignment horizontal="center" vertical="center"/>
    </xf>
    <xf numFmtId="4" fontId="7" fillId="7" borderId="9" xfId="0" applyNumberFormat="1" applyFont="1" applyFill="1" applyBorder="1" applyAlignment="1">
      <alignment horizontal="center" vertical="center"/>
    </xf>
    <xf numFmtId="0" fontId="7" fillId="4" borderId="4" xfId="1" applyNumberFormat="1" applyFont="1" applyFill="1" applyBorder="1" applyAlignment="1">
      <alignment horizontal="center" vertical="center"/>
    </xf>
    <xf numFmtId="0" fontId="7" fillId="5" borderId="4" xfId="1" applyNumberFormat="1" applyFont="1" applyFill="1" applyBorder="1" applyAlignment="1">
      <alignment horizontal="center" vertical="center"/>
    </xf>
    <xf numFmtId="0" fontId="3" fillId="9" borderId="21" xfId="0" applyFont="1" applyFill="1" applyBorder="1" applyAlignment="1">
      <alignment horizontal="center" vertical="center"/>
    </xf>
    <xf numFmtId="0" fontId="3" fillId="9" borderId="22" xfId="1" applyNumberFormat="1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8" xfId="0" applyNumberFormat="1" applyFont="1" applyFill="1" applyBorder="1" applyAlignment="1">
      <alignment horizontal="center" vertical="center"/>
    </xf>
    <xf numFmtId="4" fontId="3" fillId="9" borderId="8" xfId="0" applyNumberFormat="1" applyFont="1" applyFill="1" applyBorder="1" applyAlignment="1">
      <alignment horizontal="center" vertical="center"/>
    </xf>
    <xf numFmtId="0" fontId="3" fillId="9" borderId="9" xfId="0" applyNumberFormat="1" applyFont="1" applyFill="1" applyBorder="1" applyAlignment="1">
      <alignment horizontal="center" vertical="center"/>
    </xf>
    <xf numFmtId="4" fontId="6" fillId="0" borderId="8" xfId="0" applyNumberFormat="1" applyFont="1" applyBorder="1" applyAlignment="1">
      <alignment horizontal="center" vertical="center"/>
    </xf>
    <xf numFmtId="4" fontId="8" fillId="6" borderId="17" xfId="0" applyNumberFormat="1" applyFont="1" applyFill="1" applyBorder="1" applyAlignment="1">
      <alignment horizontal="center" vertical="center"/>
    </xf>
    <xf numFmtId="4" fontId="8" fillId="6" borderId="18" xfId="0" applyNumberFormat="1" applyFont="1" applyFill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/>
    </xf>
    <xf numFmtId="0" fontId="7" fillId="7" borderId="4" xfId="1" applyNumberFormat="1" applyFont="1" applyFill="1" applyBorder="1" applyAlignment="1">
      <alignment horizontal="center" vertical="center"/>
    </xf>
    <xf numFmtId="4" fontId="7" fillId="7" borderId="6" xfId="0" applyNumberFormat="1" applyFont="1" applyFill="1" applyBorder="1" applyAlignment="1">
      <alignment horizontal="center" vertical="center"/>
    </xf>
    <xf numFmtId="0" fontId="7" fillId="10" borderId="22" xfId="1" applyNumberFormat="1" applyFont="1" applyFill="1" applyBorder="1" applyAlignment="1">
      <alignment horizontal="center" vertical="center"/>
    </xf>
    <xf numFmtId="10" fontId="7" fillId="10" borderId="24" xfId="0" applyNumberFormat="1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10" fontId="7" fillId="10" borderId="8" xfId="0" applyNumberFormat="1" applyFont="1" applyFill="1" applyBorder="1" applyAlignment="1">
      <alignment horizontal="center" vertical="center"/>
    </xf>
    <xf numFmtId="0" fontId="7" fillId="10" borderId="9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5" xfId="1" applyNumberFormat="1" applyFont="1" applyFill="1" applyBorder="1" applyAlignment="1">
      <alignment horizontal="center" vertical="center"/>
    </xf>
    <xf numFmtId="0" fontId="7" fillId="8" borderId="15" xfId="0" applyFont="1" applyFill="1" applyBorder="1" applyAlignment="1">
      <alignment horizontal="center" vertical="center"/>
    </xf>
    <xf numFmtId="4" fontId="7" fillId="8" borderId="10" xfId="0" applyNumberFormat="1" applyFont="1" applyFill="1" applyBorder="1" applyAlignment="1">
      <alignment horizontal="center" vertical="center"/>
    </xf>
    <xf numFmtId="4" fontId="7" fillId="8" borderId="1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10" fontId="7" fillId="3" borderId="4" xfId="1" applyNumberFormat="1" applyFont="1" applyFill="1" applyBorder="1" applyAlignment="1">
      <alignment horizontal="center" vertical="center"/>
    </xf>
    <xf numFmtId="4" fontId="7" fillId="3" borderId="6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4" fontId="8" fillId="6" borderId="19" xfId="0" applyNumberFormat="1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4" fontId="8" fillId="6" borderId="26" xfId="0" applyNumberFormat="1" applyFont="1" applyFill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4" fontId="7" fillId="4" borderId="27" xfId="0" applyNumberFormat="1" applyFont="1" applyFill="1" applyBorder="1" applyAlignment="1">
      <alignment horizontal="center" vertical="center"/>
    </xf>
    <xf numFmtId="0" fontId="3" fillId="9" borderId="27" xfId="0" applyFont="1" applyFill="1" applyBorder="1" applyAlignment="1">
      <alignment horizontal="center" vertical="center"/>
    </xf>
    <xf numFmtId="4" fontId="7" fillId="5" borderId="27" xfId="0" applyNumberFormat="1" applyFont="1" applyFill="1" applyBorder="1" applyAlignment="1">
      <alignment horizontal="center" vertical="center"/>
    </xf>
    <xf numFmtId="4" fontId="7" fillId="7" borderId="27" xfId="0" applyNumberFormat="1" applyFont="1" applyFill="1" applyBorder="1" applyAlignment="1">
      <alignment horizontal="center" vertical="center"/>
    </xf>
    <xf numFmtId="10" fontId="7" fillId="10" borderId="27" xfId="0" applyNumberFormat="1" applyFont="1" applyFill="1" applyBorder="1" applyAlignment="1">
      <alignment horizontal="center" vertical="center"/>
    </xf>
    <xf numFmtId="4" fontId="7" fillId="3" borderId="27" xfId="0" applyNumberFormat="1" applyFont="1" applyFill="1" applyBorder="1" applyAlignment="1">
      <alignment horizontal="center" vertical="center"/>
    </xf>
    <xf numFmtId="0" fontId="7" fillId="8" borderId="28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10" fontId="7" fillId="11" borderId="4" xfId="1" applyNumberFormat="1" applyFont="1" applyFill="1" applyBorder="1" applyAlignment="1">
      <alignment horizontal="center" vertical="center"/>
    </xf>
    <xf numFmtId="4" fontId="7" fillId="11" borderId="6" xfId="0" applyNumberFormat="1" applyFont="1" applyFill="1" applyBorder="1" applyAlignment="1">
      <alignment horizontal="center" vertical="center"/>
    </xf>
    <xf numFmtId="4" fontId="7" fillId="11" borderId="27" xfId="0" applyNumberFormat="1" applyFont="1" applyFill="1" applyBorder="1" applyAlignment="1">
      <alignment horizontal="center" vertical="center"/>
    </xf>
    <xf numFmtId="4" fontId="7" fillId="11" borderId="8" xfId="0" applyNumberFormat="1" applyFont="1" applyFill="1" applyBorder="1" applyAlignment="1">
      <alignment horizontal="center" vertical="center"/>
    </xf>
    <xf numFmtId="4" fontId="7" fillId="11" borderId="9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7" fillId="7" borderId="23" xfId="0" applyFont="1" applyFill="1" applyBorder="1" applyAlignment="1">
      <alignment horizontal="center" vertical="center"/>
    </xf>
  </cellXfs>
  <cellStyles count="34"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Normal" xfId="0" builtinId="0"/>
    <cellStyle name="Normal 2" xfId="3"/>
    <cellStyle name="Normal 3" xfId="2"/>
    <cellStyle name="Pourcentage" xfId="1" builtinId="5"/>
  </cellStyles>
  <dxfs count="0"/>
  <tableStyles count="0" defaultTableStyle="TableStyleMedium2" defaultPivotStyle="PivotStyleLight16"/>
  <colors>
    <mruColors>
      <color rgb="FF99FF33"/>
      <color rgb="FFE5CA7F"/>
      <color rgb="FF00FF99"/>
      <color rgb="FFFFCCCC"/>
      <color rgb="FFFF9BCD"/>
      <color rgb="FFCC75EF"/>
      <color rgb="FFFFB9B9"/>
      <color rgb="FFFFA7A7"/>
      <color rgb="FFCAF1F6"/>
      <color rgb="FFE0C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139700</xdr:colOff>
          <xdr:row>0</xdr:row>
          <xdr:rowOff>50800</xdr:rowOff>
        </xdr:from>
        <xdr:to>
          <xdr:col>1</xdr:col>
          <xdr:colOff>1739900</xdr:colOff>
          <xdr:row>2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rgb="FFFFFF00"/>
  </sheetPr>
  <dimension ref="B3:AE32"/>
  <sheetViews>
    <sheetView showGridLines="0" tabSelected="1" workbookViewId="0">
      <selection activeCell="I2" sqref="I2"/>
    </sheetView>
  </sheetViews>
  <sheetFormatPr baseColWidth="10" defaultRowHeight="14" x14ac:dyDescent="0"/>
  <cols>
    <col min="1" max="1" width="3.6640625" customWidth="1"/>
    <col min="2" max="2" width="30.6640625" customWidth="1"/>
    <col min="3" max="3" width="15.6640625" customWidth="1"/>
    <col min="4" max="5" width="20.6640625" customWidth="1"/>
    <col min="6" max="31" width="16.83203125" customWidth="1"/>
    <col min="32" max="32" width="12.83203125" bestFit="1" customWidth="1"/>
  </cols>
  <sheetData>
    <row r="3" spans="2:31" ht="15" customHeight="1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2:31" ht="15" customHeight="1">
      <c r="B4" s="71" t="s">
        <v>17</v>
      </c>
      <c r="C4" s="71"/>
      <c r="D4" s="71"/>
      <c r="E4" s="71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</row>
    <row r="5" spans="2:31" ht="15" customHeight="1">
      <c r="B5" s="71"/>
      <c r="C5" s="71"/>
      <c r="D5" s="71"/>
      <c r="E5" s="71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</row>
    <row r="6" spans="2:31" ht="15" customHeight="1">
      <c r="B6" s="71"/>
      <c r="C6" s="71"/>
      <c r="D6" s="71"/>
      <c r="E6" s="71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</row>
    <row r="8" spans="2:31" ht="15" thickBot="1"/>
    <row r="9" spans="2:31" ht="24" customHeight="1" thickBot="1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PROPER(TEXT(MID(CELL("filename",A1),FIND("]",CELL("filename",A1))+1,LEN(CELL("filename",A1))-FIND("]",CELL("filename",A1)))+31,"mmmm-aa"))</f>
        <v>Janvier-17</v>
      </c>
      <c r="G9" s="50" t="str">
        <f ca="1">PROPER(TEXT(F9+31,"mmmm-aa"))</f>
        <v>Février-17</v>
      </c>
      <c r="H9" s="50" t="str">
        <f t="shared" ref="H9:AA9" ca="1" si="0">PROPER(TEXT(G9+31,"mmmm-aa"))</f>
        <v>Mars-17</v>
      </c>
      <c r="I9" s="50" t="str">
        <f t="shared" ca="1" si="0"/>
        <v>Avril-17</v>
      </c>
      <c r="J9" s="50" t="str">
        <f t="shared" ca="1" si="0"/>
        <v>Mai-17</v>
      </c>
      <c r="K9" s="50" t="str">
        <f t="shared" ca="1" si="0"/>
        <v>Juin-17</v>
      </c>
      <c r="L9" s="50" t="str">
        <f t="shared" ca="1" si="0"/>
        <v>Juillet-17</v>
      </c>
      <c r="M9" s="50" t="str">
        <f t="shared" ca="1" si="0"/>
        <v>Août-17</v>
      </c>
      <c r="N9" s="50" t="str">
        <f t="shared" ca="1" si="0"/>
        <v>Septembre-17</v>
      </c>
      <c r="O9" s="50" t="str">
        <f t="shared" ca="1" si="0"/>
        <v>Octobre-17</v>
      </c>
      <c r="P9" s="50" t="str">
        <f t="shared" ca="1" si="0"/>
        <v>Novembre-17</v>
      </c>
      <c r="Q9" s="50" t="str">
        <f t="shared" ca="1" si="0"/>
        <v>Décembre-17</v>
      </c>
      <c r="R9" s="50" t="str">
        <f t="shared" ca="1" si="0"/>
        <v>Janvier-18</v>
      </c>
      <c r="S9" s="50" t="str">
        <f t="shared" ca="1" si="0"/>
        <v>Février-18</v>
      </c>
      <c r="T9" s="50" t="str">
        <f t="shared" ca="1" si="0"/>
        <v>Mars-18</v>
      </c>
      <c r="U9" s="50" t="str">
        <f t="shared" ca="1" si="0"/>
        <v>Avril-18</v>
      </c>
      <c r="V9" s="50" t="str">
        <f t="shared" ca="1" si="0"/>
        <v>Mai-18</v>
      </c>
      <c r="W9" s="50" t="str">
        <f t="shared" ca="1" si="0"/>
        <v>Juin-18</v>
      </c>
      <c r="X9" s="50" t="str">
        <f t="shared" ca="1" si="0"/>
        <v>Juillet-18</v>
      </c>
      <c r="Y9" s="50" t="str">
        <f t="shared" ca="1" si="0"/>
        <v>Août-18</v>
      </c>
      <c r="Z9" s="50" t="str">
        <f t="shared" ca="1" si="0"/>
        <v>Septembre-18</v>
      </c>
      <c r="AA9" s="50" t="str">
        <f t="shared" ca="1" si="0"/>
        <v>Octobre-18</v>
      </c>
      <c r="AB9" s="4" t="s">
        <v>18</v>
      </c>
      <c r="AC9" s="4" t="s">
        <v>4</v>
      </c>
      <c r="AD9" s="5" t="s">
        <v>3</v>
      </c>
    </row>
    <row r="10" spans="2:31" ht="18" customHeight="1">
      <c r="B10" s="51" t="s">
        <v>14</v>
      </c>
      <c r="C10" s="52" t="s">
        <v>15</v>
      </c>
      <c r="D10" s="53">
        <v>280500000</v>
      </c>
      <c r="E10" s="55">
        <v>4454800</v>
      </c>
      <c r="F10" s="32">
        <v>10000000</v>
      </c>
      <c r="G10" s="32">
        <v>10000000</v>
      </c>
      <c r="H10" s="32">
        <v>12000000</v>
      </c>
      <c r="I10" s="32">
        <v>12000000</v>
      </c>
      <c r="J10" s="32">
        <v>12000000</v>
      </c>
      <c r="K10" s="32">
        <v>12000000</v>
      </c>
      <c r="L10" s="32">
        <v>14000000</v>
      </c>
      <c r="M10" s="32">
        <v>14000000</v>
      </c>
      <c r="N10" s="32">
        <v>11000000</v>
      </c>
      <c r="O10" s="32">
        <v>10000000</v>
      </c>
      <c r="P10" s="32">
        <v>10000000</v>
      </c>
      <c r="Q10" s="32">
        <v>10000000</v>
      </c>
      <c r="R10" s="32">
        <v>12000000</v>
      </c>
      <c r="S10" s="32">
        <v>16000000</v>
      </c>
      <c r="T10" s="32">
        <v>16000000</v>
      </c>
      <c r="U10" s="32">
        <v>16000000</v>
      </c>
      <c r="V10" s="32">
        <v>16000000</v>
      </c>
      <c r="W10" s="32">
        <v>16000000</v>
      </c>
      <c r="X10" s="32">
        <v>17000000</v>
      </c>
      <c r="Y10" s="32">
        <v>17500000</v>
      </c>
      <c r="Z10" s="32">
        <v>10891600.01</v>
      </c>
      <c r="AA10" s="32">
        <v>2000000</v>
      </c>
      <c r="AB10" s="32"/>
      <c r="AC10" s="32"/>
      <c r="AD10" s="33"/>
    </row>
    <row r="11" spans="2:31" ht="16.5" customHeight="1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9"/>
    </row>
    <row r="12" spans="2:31" ht="16.5" customHeight="1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9"/>
    </row>
    <row r="13" spans="2:31" ht="18" customHeight="1">
      <c r="B13" s="12" t="s">
        <v>5</v>
      </c>
      <c r="C13" s="23"/>
      <c r="D13" s="13">
        <v>280500000</v>
      </c>
      <c r="E13" s="57">
        <v>4454800</v>
      </c>
      <c r="F13" s="16">
        <v>17231518.280000001</v>
      </c>
      <c r="G13" s="16">
        <v>11588096.470000001</v>
      </c>
      <c r="H13" s="16">
        <v>24728079</v>
      </c>
      <c r="I13" s="16">
        <v>36994492.170000002</v>
      </c>
      <c r="J13" s="16">
        <v>27906730.469999999</v>
      </c>
      <c r="K13" s="16">
        <v>19898036.030000001</v>
      </c>
      <c r="L13" s="16">
        <v>16832097.399999999</v>
      </c>
      <c r="M13" s="16">
        <v>22076615.59</v>
      </c>
      <c r="N13" s="16">
        <v>16798639.129999999</v>
      </c>
      <c r="O13" s="16">
        <v>16421877.93</v>
      </c>
      <c r="P13" s="16">
        <v>16069723.279999999</v>
      </c>
      <c r="Q13" s="16">
        <v>2609369.2000000002</v>
      </c>
      <c r="R13" s="16">
        <v>2455978.39</v>
      </c>
      <c r="S13" s="16">
        <v>1237191.6100000001</v>
      </c>
      <c r="T13" s="16">
        <v>1134928.03</v>
      </c>
      <c r="U13" s="16">
        <v>1156663.1599999999</v>
      </c>
      <c r="V13" s="16">
        <v>842597.48</v>
      </c>
      <c r="W13" s="16">
        <v>406168.04</v>
      </c>
      <c r="X13" s="16">
        <v>242971.26</v>
      </c>
      <c r="Y13" s="16">
        <v>14839.98</v>
      </c>
      <c r="Z13" s="16">
        <v>39398587.100000001</v>
      </c>
      <c r="AA13" s="16">
        <v>17231518.280000001</v>
      </c>
      <c r="AB13" s="16">
        <f ca="1">$E$13+SUM(INDIRECT("F" &amp; ROW()&amp;":"&amp; ADDRESS(ROW(),COLUMN()-1)))</f>
        <v>297731518.27999997</v>
      </c>
      <c r="AC13" s="16"/>
      <c r="AD13" s="16">
        <v>280500000</v>
      </c>
    </row>
    <row r="14" spans="2:31" ht="18" customHeight="1">
      <c r="B14" s="25" t="s">
        <v>9</v>
      </c>
      <c r="C14" s="26"/>
      <c r="D14" s="27"/>
      <c r="E14" s="58"/>
      <c r="F14" s="28">
        <f t="shared" ref="F14:AA14" si="1">F10-F13</f>
        <v>-7231518.2800000012</v>
      </c>
      <c r="G14" s="28">
        <f t="shared" si="1"/>
        <v>-1588096.4700000007</v>
      </c>
      <c r="H14" s="28">
        <f t="shared" si="1"/>
        <v>-12728079</v>
      </c>
      <c r="I14" s="28">
        <f t="shared" si="1"/>
        <v>-24994492.170000002</v>
      </c>
      <c r="J14" s="28">
        <f t="shared" si="1"/>
        <v>-15906730.469999999</v>
      </c>
      <c r="K14" s="28">
        <f t="shared" si="1"/>
        <v>-7898036.0300000012</v>
      </c>
      <c r="L14" s="28">
        <f t="shared" si="1"/>
        <v>-2832097.3999999985</v>
      </c>
      <c r="M14" s="28">
        <f t="shared" si="1"/>
        <v>-8076615.5899999999</v>
      </c>
      <c r="N14" s="28">
        <f t="shared" si="1"/>
        <v>-5798639.129999999</v>
      </c>
      <c r="O14" s="28">
        <f t="shared" si="1"/>
        <v>-6421877.9299999997</v>
      </c>
      <c r="P14" s="28">
        <f t="shared" si="1"/>
        <v>-6069723.2799999993</v>
      </c>
      <c r="Q14" s="28">
        <f t="shared" si="1"/>
        <v>7390630.7999999998</v>
      </c>
      <c r="R14" s="28">
        <f t="shared" si="1"/>
        <v>9544021.6099999994</v>
      </c>
      <c r="S14" s="28">
        <f t="shared" si="1"/>
        <v>14762808.390000001</v>
      </c>
      <c r="T14" s="28">
        <f t="shared" si="1"/>
        <v>14865071.970000001</v>
      </c>
      <c r="U14" s="28">
        <f t="shared" si="1"/>
        <v>14843336.84</v>
      </c>
      <c r="V14" s="28">
        <f t="shared" si="1"/>
        <v>15157402.52</v>
      </c>
      <c r="W14" s="28">
        <f t="shared" si="1"/>
        <v>15593831.960000001</v>
      </c>
      <c r="X14" s="28">
        <f t="shared" si="1"/>
        <v>16757028.74</v>
      </c>
      <c r="Y14" s="28">
        <f t="shared" si="1"/>
        <v>17485160.02</v>
      </c>
      <c r="Z14" s="28">
        <f t="shared" si="1"/>
        <v>-28506987.090000004</v>
      </c>
      <c r="AA14" s="28">
        <f t="shared" si="1"/>
        <v>-15231518.280000001</v>
      </c>
      <c r="AB14" s="29"/>
      <c r="AC14" s="29"/>
      <c r="AD14" s="30"/>
    </row>
    <row r="15" spans="2:31" ht="18" customHeight="1">
      <c r="B15" s="14" t="s">
        <v>10</v>
      </c>
      <c r="C15" s="24"/>
      <c r="D15" s="15">
        <v>280500000</v>
      </c>
      <c r="E15" s="59">
        <v>4454800</v>
      </c>
      <c r="F15" s="19">
        <f t="shared" ref="F15:AA15" si="2">F13+F14</f>
        <v>10000000</v>
      </c>
      <c r="G15" s="19">
        <f t="shared" si="2"/>
        <v>10000000</v>
      </c>
      <c r="H15" s="19">
        <f t="shared" si="2"/>
        <v>12000000</v>
      </c>
      <c r="I15" s="19">
        <f t="shared" si="2"/>
        <v>12000000</v>
      </c>
      <c r="J15" s="19">
        <f t="shared" si="2"/>
        <v>12000000</v>
      </c>
      <c r="K15" s="19">
        <f t="shared" si="2"/>
        <v>12000000</v>
      </c>
      <c r="L15" s="19">
        <f t="shared" si="2"/>
        <v>14000000</v>
      </c>
      <c r="M15" s="19">
        <f t="shared" si="2"/>
        <v>14000000</v>
      </c>
      <c r="N15" s="19">
        <f t="shared" si="2"/>
        <v>11000000</v>
      </c>
      <c r="O15" s="19">
        <f t="shared" si="2"/>
        <v>10000000</v>
      </c>
      <c r="P15" s="19">
        <f t="shared" si="2"/>
        <v>10000000</v>
      </c>
      <c r="Q15" s="19">
        <f t="shared" si="2"/>
        <v>10000000</v>
      </c>
      <c r="R15" s="19">
        <f t="shared" si="2"/>
        <v>12000000</v>
      </c>
      <c r="S15" s="19">
        <f t="shared" si="2"/>
        <v>16000000</v>
      </c>
      <c r="T15" s="19">
        <f t="shared" si="2"/>
        <v>16000000</v>
      </c>
      <c r="U15" s="19">
        <f t="shared" si="2"/>
        <v>16000000</v>
      </c>
      <c r="V15" s="19">
        <f t="shared" si="2"/>
        <v>16000000</v>
      </c>
      <c r="W15" s="19">
        <f t="shared" si="2"/>
        <v>16000000</v>
      </c>
      <c r="X15" s="19">
        <f t="shared" si="2"/>
        <v>17000000</v>
      </c>
      <c r="Y15" s="19">
        <f t="shared" si="2"/>
        <v>17500000</v>
      </c>
      <c r="Z15" s="19">
        <f t="shared" si="2"/>
        <v>10891600.009999998</v>
      </c>
      <c r="AA15" s="19">
        <f t="shared" si="2"/>
        <v>2000000</v>
      </c>
      <c r="AB15" s="19">
        <f ca="1">$E$13+SUM(INDIRECT("F" &amp; ROW()&amp;":"&amp; ADDRESS(ROW(),COLUMN()-1)))</f>
        <v>280846400.00999999</v>
      </c>
      <c r="AC15" s="19" t="e">
        <f ca="1">-(AB15-#REF!)</f>
        <v>#REF!</v>
      </c>
      <c r="AD15" s="20">
        <v>280500000</v>
      </c>
    </row>
    <row r="16" spans="2:31" ht="16.5" customHeight="1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9"/>
    </row>
    <row r="17" spans="2:30" ht="16.5" customHeight="1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9"/>
    </row>
    <row r="18" spans="2:30" ht="18" customHeight="1">
      <c r="B18" s="12" t="s">
        <v>6</v>
      </c>
      <c r="C18" s="23"/>
      <c r="D18" s="13">
        <v>247225893.86000001</v>
      </c>
      <c r="E18" s="57">
        <v>3925837.19</v>
      </c>
      <c r="F18" s="16">
        <v>15157469.51</v>
      </c>
      <c r="G18" s="16">
        <v>10194944.970000001</v>
      </c>
      <c r="H18" s="16">
        <v>21799973.620000001</v>
      </c>
      <c r="I18" s="16">
        <v>32614448.530000001</v>
      </c>
      <c r="J18" s="16">
        <v>24619153.579999998</v>
      </c>
      <c r="K18" s="16">
        <v>17551492.93</v>
      </c>
      <c r="L18" s="16">
        <v>14854125.189999999</v>
      </c>
      <c r="M18" s="16">
        <v>19468175.190000001</v>
      </c>
      <c r="N18" s="16">
        <v>14824689.09</v>
      </c>
      <c r="O18" s="16">
        <v>14491766.48</v>
      </c>
      <c r="P18" s="16">
        <v>14181275.43</v>
      </c>
      <c r="Q18" s="16">
        <v>2296987.5499999998</v>
      </c>
      <c r="R18" s="16">
        <v>2161914.85</v>
      </c>
      <c r="S18" s="16">
        <v>1089600.5</v>
      </c>
      <c r="T18" s="16">
        <v>999630.5</v>
      </c>
      <c r="U18" s="16">
        <v>1018698.75</v>
      </c>
      <c r="V18" s="16">
        <v>742103.58</v>
      </c>
      <c r="W18" s="16">
        <v>357320.77</v>
      </c>
      <c r="X18" s="16">
        <v>213761.43</v>
      </c>
      <c r="Y18" s="16">
        <v>13056.02</v>
      </c>
      <c r="Z18" s="16">
        <v>34649610.869999997</v>
      </c>
      <c r="AA18" s="16">
        <v>15157469.51</v>
      </c>
      <c r="AB18" s="16">
        <f ca="1">$E$13+SUM(INDIRECT("F" &amp; ROW()&amp;":"&amp; ADDRESS(ROW(),COLUMN()-1)))</f>
        <v>262912468.85000002</v>
      </c>
      <c r="AC18" s="16"/>
      <c r="AD18" s="16">
        <v>280500000</v>
      </c>
    </row>
    <row r="19" spans="2:30" ht="18" customHeight="1">
      <c r="B19" s="25" t="s">
        <v>13</v>
      </c>
      <c r="C19" s="26"/>
      <c r="D19" s="27"/>
      <c r="E19" s="58"/>
      <c r="F19" s="28">
        <v>0</v>
      </c>
      <c r="G19" s="28">
        <v>4962524.54</v>
      </c>
      <c r="H19" s="28">
        <v>-6642504.1100000003</v>
      </c>
      <c r="I19" s="28">
        <v>-17456979.02</v>
      </c>
      <c r="J19" s="28">
        <v>-9461684.0700000003</v>
      </c>
      <c r="K19" s="28">
        <v>-2394023.42</v>
      </c>
      <c r="L19" s="28">
        <v>-4659180.22</v>
      </c>
      <c r="M19" s="28">
        <v>-4310705.68</v>
      </c>
      <c r="N19" s="28">
        <v>332780.42</v>
      </c>
      <c r="O19" s="28">
        <v>665703.03</v>
      </c>
      <c r="P19" s="28">
        <v>976194.08</v>
      </c>
      <c r="Q19" s="28">
        <v>12860481.960000001</v>
      </c>
      <c r="R19" s="28">
        <v>12995554.66</v>
      </c>
      <c r="S19" s="28">
        <v>14067869.01</v>
      </c>
      <c r="T19" s="28">
        <v>14157839.01</v>
      </c>
      <c r="U19" s="28">
        <v>14138770.76</v>
      </c>
      <c r="V19" s="28">
        <v>14415365.93</v>
      </c>
      <c r="W19" s="28">
        <v>14800148.74</v>
      </c>
      <c r="X19" s="28">
        <v>9981183.5399999991</v>
      </c>
      <c r="Y19" s="28">
        <v>15144413.49</v>
      </c>
      <c r="Z19" s="28">
        <v>-19492141.359999999</v>
      </c>
      <c r="AA19" s="28">
        <v>-13211269.51</v>
      </c>
      <c r="AB19" s="29"/>
      <c r="AC19" s="29"/>
      <c r="AD19" s="30"/>
    </row>
    <row r="20" spans="2:30" ht="18" customHeight="1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68"/>
      <c r="Q20" s="68"/>
      <c r="R20" s="68"/>
      <c r="S20" s="68"/>
      <c r="T20" s="68"/>
      <c r="U20" s="68"/>
      <c r="V20" s="68"/>
      <c r="W20" s="68"/>
      <c r="X20" s="68"/>
      <c r="Y20" s="68"/>
      <c r="Z20" s="68"/>
      <c r="AA20" s="68"/>
      <c r="AB20" s="68">
        <f ca="1">$E$13+SUM(INDIRECT("F" &amp; ROW()&amp;":"&amp; ADDRESS(ROW(),COLUMN()-1)))</f>
        <v>4454800</v>
      </c>
      <c r="AC20" s="68"/>
      <c r="AD20" s="69">
        <v>25721789.960000001</v>
      </c>
    </row>
    <row r="21" spans="2:30" ht="16.5" customHeight="1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9"/>
    </row>
    <row r="22" spans="2:30" ht="18" customHeight="1">
      <c r="B22" s="14" t="s">
        <v>19</v>
      </c>
      <c r="C22" s="24"/>
      <c r="D22" s="15">
        <v>247225893.86000001</v>
      </c>
      <c r="E22" s="59">
        <v>4334282.3099999996</v>
      </c>
      <c r="F22" s="19">
        <f t="shared" ref="F22:Y22" si="3">F$18+F$19+F$20</f>
        <v>15157469.51</v>
      </c>
      <c r="G22" s="19">
        <f t="shared" si="3"/>
        <v>15157469.510000002</v>
      </c>
      <c r="H22" s="19">
        <f t="shared" si="3"/>
        <v>15157469.510000002</v>
      </c>
      <c r="I22" s="19">
        <f t="shared" si="3"/>
        <v>15157469.510000002</v>
      </c>
      <c r="J22" s="19">
        <f t="shared" si="3"/>
        <v>15157469.509999998</v>
      </c>
      <c r="K22" s="19">
        <f t="shared" si="3"/>
        <v>15157469.51</v>
      </c>
      <c r="L22" s="19">
        <f t="shared" si="3"/>
        <v>10194944.969999999</v>
      </c>
      <c r="M22" s="19">
        <f t="shared" si="3"/>
        <v>15157469.510000002</v>
      </c>
      <c r="N22" s="19">
        <f t="shared" si="3"/>
        <v>15157469.51</v>
      </c>
      <c r="O22" s="19">
        <f t="shared" si="3"/>
        <v>15157469.51</v>
      </c>
      <c r="P22" s="19">
        <f t="shared" si="3"/>
        <v>15157469.51</v>
      </c>
      <c r="Q22" s="19">
        <f t="shared" si="3"/>
        <v>15157469.510000002</v>
      </c>
      <c r="R22" s="19">
        <f t="shared" si="3"/>
        <v>15157469.51</v>
      </c>
      <c r="S22" s="19">
        <f t="shared" si="3"/>
        <v>15157469.51</v>
      </c>
      <c r="T22" s="19">
        <f t="shared" si="3"/>
        <v>15157469.51</v>
      </c>
      <c r="U22" s="19">
        <f t="shared" si="3"/>
        <v>15157469.51</v>
      </c>
      <c r="V22" s="19">
        <f t="shared" si="3"/>
        <v>15157469.51</v>
      </c>
      <c r="W22" s="19">
        <f t="shared" si="3"/>
        <v>15157469.51</v>
      </c>
      <c r="X22" s="19">
        <f t="shared" si="3"/>
        <v>10194944.969999999</v>
      </c>
      <c r="Y22" s="19">
        <f t="shared" si="3"/>
        <v>15157469.51</v>
      </c>
      <c r="Z22" s="19">
        <f>Z$18+Z$19+Z$20</f>
        <v>15157469.509999998</v>
      </c>
      <c r="AA22" s="19">
        <f>AA$18+AA$19+AA$20</f>
        <v>1946200</v>
      </c>
      <c r="AB22" s="19">
        <f ca="1">$E$13+SUM(INDIRECT("F" &amp; ROW()&amp;":"&amp; ADDRESS(ROW(),COLUMN()-1)))</f>
        <v>314782810.62999994</v>
      </c>
      <c r="AC22" s="19">
        <f ca="1">-(AB22-AB20-AB18)</f>
        <v>-47415541.779999912</v>
      </c>
      <c r="AD22" s="20">
        <v>272947826.49000001</v>
      </c>
    </row>
    <row r="23" spans="2:30" ht="16.5" customHeight="1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9"/>
    </row>
    <row r="24" spans="2:30" ht="16.5" customHeight="1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31"/>
      <c r="AC24" s="8"/>
      <c r="AD24" s="9"/>
    </row>
    <row r="25" spans="2:30" ht="18" customHeight="1">
      <c r="B25" s="72" t="s">
        <v>11</v>
      </c>
      <c r="C25" s="35"/>
      <c r="D25" s="36">
        <f>D15-D22</f>
        <v>33274106.139999986</v>
      </c>
      <c r="E25" s="60">
        <v>120517.69</v>
      </c>
      <c r="F25" s="21">
        <f t="shared" ref="F25:AA25" si="4">F$15-F$22</f>
        <v>-5157469.51</v>
      </c>
      <c r="G25" s="21">
        <f t="shared" si="4"/>
        <v>-5157469.5100000016</v>
      </c>
      <c r="H25" s="21">
        <f t="shared" si="4"/>
        <v>-3157469.5100000016</v>
      </c>
      <c r="I25" s="21">
        <f t="shared" si="4"/>
        <v>-3157469.5100000016</v>
      </c>
      <c r="J25" s="21">
        <f t="shared" si="4"/>
        <v>-3157469.5099999979</v>
      </c>
      <c r="K25" s="21">
        <f t="shared" si="4"/>
        <v>-3157469.51</v>
      </c>
      <c r="L25" s="21">
        <f t="shared" si="4"/>
        <v>3805055.0300000012</v>
      </c>
      <c r="M25" s="21">
        <f t="shared" si="4"/>
        <v>-1157469.5100000016</v>
      </c>
      <c r="N25" s="21">
        <f t="shared" si="4"/>
        <v>-4157469.51</v>
      </c>
      <c r="O25" s="21">
        <f t="shared" si="4"/>
        <v>-5157469.51</v>
      </c>
      <c r="P25" s="21">
        <f t="shared" si="4"/>
        <v>-5157469.51</v>
      </c>
      <c r="Q25" s="21">
        <f t="shared" si="4"/>
        <v>-5157469.5100000016</v>
      </c>
      <c r="R25" s="21">
        <f t="shared" si="4"/>
        <v>-3157469.51</v>
      </c>
      <c r="S25" s="21">
        <f t="shared" si="4"/>
        <v>842530.49000000022</v>
      </c>
      <c r="T25" s="21">
        <f t="shared" si="4"/>
        <v>842530.49000000022</v>
      </c>
      <c r="U25" s="21">
        <f t="shared" si="4"/>
        <v>842530.49000000022</v>
      </c>
      <c r="V25" s="21">
        <f t="shared" si="4"/>
        <v>842530.49000000022</v>
      </c>
      <c r="W25" s="21">
        <f t="shared" si="4"/>
        <v>842530.49000000022</v>
      </c>
      <c r="X25" s="21">
        <f t="shared" si="4"/>
        <v>6805055.0300000012</v>
      </c>
      <c r="Y25" s="21">
        <f t="shared" si="4"/>
        <v>2342530.4900000002</v>
      </c>
      <c r="Z25" s="21">
        <f t="shared" si="4"/>
        <v>-4265869.5</v>
      </c>
      <c r="AA25" s="21">
        <f t="shared" si="4"/>
        <v>53800</v>
      </c>
      <c r="AB25" s="21"/>
      <c r="AC25" s="21"/>
      <c r="AD25" s="22"/>
    </row>
    <row r="26" spans="2:30" ht="18" customHeight="1">
      <c r="B26" s="72"/>
      <c r="C26" s="37"/>
      <c r="D26" s="38">
        <f>D$25/D$15</f>
        <v>0.11862426431372544</v>
      </c>
      <c r="E26" s="61">
        <f t="shared" ref="E26:AA26" si="5">E$25/E$15</f>
        <v>2.7053445721468977E-2</v>
      </c>
      <c r="F26" s="40">
        <f t="shared" si="5"/>
        <v>-0.51574695100000001</v>
      </c>
      <c r="G26" s="40">
        <f t="shared" si="5"/>
        <v>-0.51574695100000012</v>
      </c>
      <c r="H26" s="40">
        <f t="shared" si="5"/>
        <v>-0.26312245916666682</v>
      </c>
      <c r="I26" s="40">
        <f t="shared" si="5"/>
        <v>-0.26312245916666682</v>
      </c>
      <c r="J26" s="40">
        <f t="shared" si="5"/>
        <v>-0.26312245916666649</v>
      </c>
      <c r="K26" s="40">
        <f t="shared" si="5"/>
        <v>-0.26312245916666666</v>
      </c>
      <c r="L26" s="40">
        <f t="shared" si="5"/>
        <v>0.27178964500000008</v>
      </c>
      <c r="M26" s="40">
        <f t="shared" si="5"/>
        <v>-8.2676393571428683E-2</v>
      </c>
      <c r="N26" s="40">
        <f t="shared" si="5"/>
        <v>-0.37795177363636362</v>
      </c>
      <c r="O26" s="40">
        <f t="shared" si="5"/>
        <v>-0.51574695100000001</v>
      </c>
      <c r="P26" s="40">
        <f t="shared" si="5"/>
        <v>-0.51574695100000001</v>
      </c>
      <c r="Q26" s="40">
        <f t="shared" si="5"/>
        <v>-0.51574695100000012</v>
      </c>
      <c r="R26" s="40">
        <f t="shared" si="5"/>
        <v>-0.26312245916666666</v>
      </c>
      <c r="S26" s="40">
        <f t="shared" si="5"/>
        <v>5.2658155625000015E-2</v>
      </c>
      <c r="T26" s="40">
        <f t="shared" si="5"/>
        <v>5.2658155625000015E-2</v>
      </c>
      <c r="U26" s="40">
        <f t="shared" si="5"/>
        <v>5.2658155625000015E-2</v>
      </c>
      <c r="V26" s="40">
        <f t="shared" si="5"/>
        <v>5.2658155625000015E-2</v>
      </c>
      <c r="W26" s="40">
        <f t="shared" si="5"/>
        <v>5.2658155625000015E-2</v>
      </c>
      <c r="X26" s="40">
        <f t="shared" si="5"/>
        <v>0.4002973547058824</v>
      </c>
      <c r="Y26" s="40">
        <f t="shared" si="5"/>
        <v>0.13385888514285715</v>
      </c>
      <c r="Z26" s="40">
        <f t="shared" si="5"/>
        <v>-0.3916660083076261</v>
      </c>
      <c r="AA26" s="40">
        <f t="shared" si="5"/>
        <v>2.69E-2</v>
      </c>
      <c r="AB26" s="39"/>
      <c r="AC26" s="39"/>
      <c r="AD26" s="41"/>
    </row>
    <row r="27" spans="2:30" ht="16.5" customHeight="1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9"/>
    </row>
    <row r="28" spans="2:30" ht="18" customHeight="1">
      <c r="B28" s="47" t="s">
        <v>12</v>
      </c>
      <c r="C28" s="48">
        <v>2.69E-2</v>
      </c>
      <c r="D28" s="49"/>
      <c r="E28" s="62"/>
      <c r="F28" s="17">
        <f t="shared" ref="F28:AA28" si="6">F$15*$C$28</f>
        <v>269000</v>
      </c>
      <c r="G28" s="17">
        <f t="shared" si="6"/>
        <v>269000</v>
      </c>
      <c r="H28" s="17">
        <f t="shared" si="6"/>
        <v>322800</v>
      </c>
      <c r="I28" s="17">
        <f t="shared" si="6"/>
        <v>322800</v>
      </c>
      <c r="J28" s="17">
        <f t="shared" si="6"/>
        <v>322800</v>
      </c>
      <c r="K28" s="17">
        <f t="shared" si="6"/>
        <v>322800</v>
      </c>
      <c r="L28" s="17">
        <f t="shared" si="6"/>
        <v>376600</v>
      </c>
      <c r="M28" s="17">
        <f t="shared" si="6"/>
        <v>376600</v>
      </c>
      <c r="N28" s="17">
        <f t="shared" si="6"/>
        <v>295900</v>
      </c>
      <c r="O28" s="17">
        <f t="shared" si="6"/>
        <v>269000</v>
      </c>
      <c r="P28" s="17">
        <f t="shared" si="6"/>
        <v>269000</v>
      </c>
      <c r="Q28" s="17">
        <f t="shared" si="6"/>
        <v>269000</v>
      </c>
      <c r="R28" s="17">
        <f t="shared" si="6"/>
        <v>322800</v>
      </c>
      <c r="S28" s="17">
        <f t="shared" si="6"/>
        <v>430400</v>
      </c>
      <c r="T28" s="17">
        <f t="shared" si="6"/>
        <v>430400</v>
      </c>
      <c r="U28" s="17">
        <f t="shared" si="6"/>
        <v>430400</v>
      </c>
      <c r="V28" s="17">
        <f t="shared" si="6"/>
        <v>430400</v>
      </c>
      <c r="W28" s="17">
        <f t="shared" si="6"/>
        <v>430400</v>
      </c>
      <c r="X28" s="17">
        <f t="shared" si="6"/>
        <v>457300</v>
      </c>
      <c r="Y28" s="17">
        <f t="shared" si="6"/>
        <v>470750</v>
      </c>
      <c r="Z28" s="17">
        <f t="shared" si="6"/>
        <v>292984.04026899993</v>
      </c>
      <c r="AA28" s="17">
        <f t="shared" si="6"/>
        <v>53800</v>
      </c>
      <c r="AB28" s="17"/>
      <c r="AC28" s="17"/>
      <c r="AD28" s="18"/>
    </row>
    <row r="29" spans="2:30" ht="16.5" customHeight="1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9"/>
    </row>
    <row r="30" spans="2:30" ht="16.5" customHeight="1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9"/>
    </row>
    <row r="31" spans="2:30" ht="16.5" customHeight="1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9"/>
    </row>
    <row r="32" spans="2:30" ht="18" customHeight="1" thickBot="1">
      <c r="B32" s="42" t="s">
        <v>7</v>
      </c>
      <c r="C32" s="43"/>
      <c r="D32" s="44"/>
      <c r="E32" s="63"/>
      <c r="F32" s="45">
        <f t="shared" ref="F32:AA32" si="7">ROUND(F$25-F$28,2)</f>
        <v>-5426469.5099999998</v>
      </c>
      <c r="G32" s="45">
        <f t="shared" si="7"/>
        <v>-5426469.5099999998</v>
      </c>
      <c r="H32" s="45">
        <f t="shared" si="7"/>
        <v>-3480269.51</v>
      </c>
      <c r="I32" s="45">
        <f t="shared" si="7"/>
        <v>-3480269.51</v>
      </c>
      <c r="J32" s="45">
        <f t="shared" si="7"/>
        <v>-3480269.51</v>
      </c>
      <c r="K32" s="45">
        <f t="shared" si="7"/>
        <v>-3480269.51</v>
      </c>
      <c r="L32" s="45">
        <f t="shared" si="7"/>
        <v>3428455.03</v>
      </c>
      <c r="M32" s="45">
        <f t="shared" si="7"/>
        <v>-1534069.51</v>
      </c>
      <c r="N32" s="45">
        <f t="shared" si="7"/>
        <v>-4453369.51</v>
      </c>
      <c r="O32" s="45">
        <f t="shared" si="7"/>
        <v>-5426469.5099999998</v>
      </c>
      <c r="P32" s="45">
        <f t="shared" si="7"/>
        <v>-5426469.5099999998</v>
      </c>
      <c r="Q32" s="45">
        <f t="shared" si="7"/>
        <v>-5426469.5099999998</v>
      </c>
      <c r="R32" s="45">
        <f t="shared" si="7"/>
        <v>-3480269.51</v>
      </c>
      <c r="S32" s="45">
        <f t="shared" si="7"/>
        <v>412130.49</v>
      </c>
      <c r="T32" s="45">
        <f t="shared" si="7"/>
        <v>412130.49</v>
      </c>
      <c r="U32" s="45">
        <f t="shared" si="7"/>
        <v>412130.49</v>
      </c>
      <c r="V32" s="45">
        <f t="shared" si="7"/>
        <v>412130.49</v>
      </c>
      <c r="W32" s="45">
        <f t="shared" si="7"/>
        <v>412130.49</v>
      </c>
      <c r="X32" s="45">
        <f t="shared" si="7"/>
        <v>6347755.0300000003</v>
      </c>
      <c r="Y32" s="45">
        <f t="shared" si="7"/>
        <v>1871780.49</v>
      </c>
      <c r="Z32" s="45">
        <f t="shared" si="7"/>
        <v>-4558853.54</v>
      </c>
      <c r="AA32" s="45">
        <f t="shared" si="7"/>
        <v>0</v>
      </c>
      <c r="AB32" s="45"/>
      <c r="AC32" s="45"/>
      <c r="AD32" s="46"/>
    </row>
  </sheetData>
  <mergeCells count="2">
    <mergeCell ref="B4:E6"/>
    <mergeCell ref="B25:B26"/>
  </mergeCell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139700</xdr:colOff>
                    <xdr:row>0</xdr:row>
                    <xdr:rowOff>50800</xdr:rowOff>
                  </from>
                  <to>
                    <xdr:col>1</xdr:col>
                    <xdr:colOff>1739900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12-16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cp:lastModifiedBy>Djn</cp:lastModifiedBy>
  <dcterms:created xsi:type="dcterms:W3CDTF">2016-09-06T23:25:09Z</dcterms:created>
  <dcterms:modified xsi:type="dcterms:W3CDTF">2017-01-08T21:18:57Z</dcterms:modified>
</cp:coreProperties>
</file>