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8C4F1C90-05EB-6A55-5F09-09C24B55AC0B}"/>
  <workbookPr codeName="ThisWorkbook" autoCompressPictures="0"/>
  <bookViews>
    <workbookView xWindow="1000" yWindow="680" windowWidth="34600" windowHeight="17500" tabRatio="718" activeTab="1"/>
  </bookViews>
  <sheets>
    <sheet name="12-16" sheetId="9" r:id="rId1"/>
    <sheet name="01-17" sheetId="39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0" i="39" l="1"/>
  <c r="AC13" i="39"/>
  <c r="F9" i="39"/>
  <c r="G9" i="39"/>
  <c r="H9" i="39"/>
  <c r="I9" i="39"/>
  <c r="J9" i="39"/>
  <c r="K9" i="39"/>
  <c r="L9" i="39"/>
  <c r="M9" i="39"/>
  <c r="N9" i="39"/>
  <c r="O9" i="39"/>
  <c r="P9" i="39"/>
  <c r="S9" i="39"/>
  <c r="T9" i="39"/>
  <c r="U9" i="39"/>
  <c r="V9" i="39"/>
  <c r="W9" i="39"/>
  <c r="X9" i="39"/>
  <c r="Y9" i="39"/>
  <c r="Z9" i="39"/>
  <c r="AA9" i="39"/>
  <c r="AC9" i="39"/>
  <c r="AB9" i="39"/>
  <c r="Q9" i="39"/>
  <c r="R9" i="39"/>
  <c r="AD10" i="39"/>
  <c r="S13" i="9"/>
  <c r="F9" i="9"/>
  <c r="G9" i="9"/>
  <c r="H9" i="9"/>
  <c r="I9" i="9"/>
  <c r="J9" i="9"/>
  <c r="K9" i="9"/>
  <c r="L9" i="9"/>
  <c r="M9" i="9"/>
  <c r="N9" i="9"/>
  <c r="O9" i="9"/>
  <c r="P9" i="9"/>
  <c r="Q9" i="9"/>
  <c r="T9" i="9"/>
  <c r="U9" i="9"/>
  <c r="V9" i="9"/>
  <c r="W9" i="9"/>
  <c r="X9" i="9"/>
  <c r="Y9" i="9"/>
  <c r="Z9" i="9"/>
  <c r="AA9" i="9"/>
  <c r="AB9" i="9"/>
  <c r="R9" i="9"/>
  <c r="S9" i="9"/>
  <c r="R10" i="39"/>
  <c r="F14" i="39"/>
  <c r="F15" i="39"/>
  <c r="F20" i="39"/>
  <c r="F22" i="39"/>
  <c r="G14" i="39"/>
  <c r="G15" i="39"/>
  <c r="G20" i="39"/>
  <c r="G22" i="39"/>
  <c r="H14" i="39"/>
  <c r="H15" i="39"/>
  <c r="H20" i="39"/>
  <c r="H22" i="39"/>
  <c r="I14" i="39"/>
  <c r="I15" i="39"/>
  <c r="I20" i="39"/>
  <c r="I22" i="39"/>
  <c r="J14" i="39"/>
  <c r="J15" i="39"/>
  <c r="J20" i="39"/>
  <c r="J22" i="39"/>
  <c r="K14" i="39"/>
  <c r="K15" i="39"/>
  <c r="K20" i="39"/>
  <c r="K22" i="39"/>
  <c r="L14" i="39"/>
  <c r="L15" i="39"/>
  <c r="L20" i="39"/>
  <c r="L22" i="39"/>
  <c r="M14" i="39"/>
  <c r="M15" i="39"/>
  <c r="M20" i="39"/>
  <c r="M22" i="39"/>
  <c r="N14" i="39"/>
  <c r="N15" i="39"/>
  <c r="N20" i="39"/>
  <c r="N22" i="39"/>
  <c r="O14" i="39"/>
  <c r="O15" i="39"/>
  <c r="O20" i="39"/>
  <c r="O22" i="39"/>
  <c r="P14" i="39"/>
  <c r="P15" i="39"/>
  <c r="P20" i="39"/>
  <c r="P22" i="39"/>
  <c r="R22" i="39"/>
  <c r="R20" i="39"/>
  <c r="R18" i="39"/>
  <c r="S18" i="9"/>
  <c r="AA14" i="39"/>
  <c r="AA15" i="39"/>
  <c r="AA20" i="39"/>
  <c r="AA22" i="39"/>
  <c r="AA25" i="39"/>
  <c r="AA28" i="39"/>
  <c r="AA32" i="39"/>
  <c r="Z14" i="39"/>
  <c r="Z15" i="39"/>
  <c r="Z20" i="39"/>
  <c r="Z22" i="39"/>
  <c r="Z25" i="39"/>
  <c r="Z28" i="39"/>
  <c r="Z32" i="39"/>
  <c r="Y14" i="39"/>
  <c r="Y15" i="39"/>
  <c r="Y20" i="39"/>
  <c r="Y22" i="39"/>
  <c r="Y25" i="39"/>
  <c r="Y28" i="39"/>
  <c r="Y32" i="39"/>
  <c r="X14" i="39"/>
  <c r="X15" i="39"/>
  <c r="X20" i="39"/>
  <c r="X22" i="39"/>
  <c r="X25" i="39"/>
  <c r="X28" i="39"/>
  <c r="X32" i="39"/>
  <c r="W14" i="39"/>
  <c r="W15" i="39"/>
  <c r="W20" i="39"/>
  <c r="W22" i="39"/>
  <c r="W25" i="39"/>
  <c r="W28" i="39"/>
  <c r="W32" i="39"/>
  <c r="V14" i="39"/>
  <c r="V15" i="39"/>
  <c r="V20" i="39"/>
  <c r="V22" i="39"/>
  <c r="V25" i="39"/>
  <c r="V28" i="39"/>
  <c r="V32" i="39"/>
  <c r="U14" i="39"/>
  <c r="U15" i="39"/>
  <c r="U20" i="39"/>
  <c r="U22" i="39"/>
  <c r="U25" i="39"/>
  <c r="U28" i="39"/>
  <c r="U32" i="39"/>
  <c r="T14" i="39"/>
  <c r="T15" i="39"/>
  <c r="T20" i="39"/>
  <c r="T22" i="39"/>
  <c r="T25" i="39"/>
  <c r="T28" i="39"/>
  <c r="T32" i="39"/>
  <c r="S14" i="39"/>
  <c r="S15" i="39"/>
  <c r="S20" i="39"/>
  <c r="S22" i="39"/>
  <c r="S25" i="39"/>
  <c r="S28" i="39"/>
  <c r="S32" i="39"/>
  <c r="P25" i="39"/>
  <c r="P28" i="39"/>
  <c r="P32" i="39"/>
  <c r="O25" i="39"/>
  <c r="O28" i="39"/>
  <c r="O32" i="39"/>
  <c r="N25" i="39"/>
  <c r="N28" i="39"/>
  <c r="N32" i="39"/>
  <c r="M25" i="39"/>
  <c r="M28" i="39"/>
  <c r="M32" i="39"/>
  <c r="L25" i="39"/>
  <c r="L28" i="39"/>
  <c r="L32" i="39"/>
  <c r="K25" i="39"/>
  <c r="K28" i="39"/>
  <c r="K32" i="39"/>
  <c r="J25" i="39"/>
  <c r="J28" i="39"/>
  <c r="J32" i="39"/>
  <c r="I25" i="39"/>
  <c r="I28" i="39"/>
  <c r="I32" i="39"/>
  <c r="H25" i="39"/>
  <c r="H28" i="39"/>
  <c r="H32" i="39"/>
  <c r="G25" i="39"/>
  <c r="G28" i="39"/>
  <c r="G32" i="39"/>
  <c r="F25" i="39"/>
  <c r="F28" i="39"/>
  <c r="F32" i="39"/>
  <c r="AA26" i="39"/>
  <c r="Z26" i="39"/>
  <c r="Y26" i="39"/>
  <c r="X26" i="39"/>
  <c r="W26" i="39"/>
  <c r="V26" i="39"/>
  <c r="U26" i="39"/>
  <c r="T26" i="39"/>
  <c r="S26" i="39"/>
  <c r="P26" i="39"/>
  <c r="O26" i="39"/>
  <c r="N26" i="39"/>
  <c r="M26" i="39"/>
  <c r="L26" i="39"/>
  <c r="K26" i="39"/>
  <c r="J26" i="39"/>
  <c r="I26" i="39"/>
  <c r="H26" i="39"/>
  <c r="G26" i="39"/>
  <c r="F26" i="39"/>
  <c r="E26" i="39"/>
  <c r="D25" i="39"/>
  <c r="D26" i="39"/>
  <c r="D20" i="39"/>
  <c r="AD9" i="9"/>
  <c r="AC9" i="9"/>
  <c r="AE10" i="9"/>
  <c r="F14" i="9"/>
  <c r="F15" i="9"/>
  <c r="G14" i="9"/>
  <c r="G15" i="9"/>
  <c r="H14" i="9"/>
  <c r="H15" i="9"/>
  <c r="I14" i="9"/>
  <c r="I15" i="9"/>
  <c r="J14" i="9"/>
  <c r="J15" i="9"/>
  <c r="K14" i="9"/>
  <c r="K15" i="9"/>
  <c r="L14" i="9"/>
  <c r="L15" i="9"/>
  <c r="M14" i="9"/>
  <c r="M15" i="9"/>
  <c r="N14" i="9"/>
  <c r="N15" i="9"/>
  <c r="O14" i="9"/>
  <c r="O15" i="9"/>
  <c r="P14" i="9"/>
  <c r="P15" i="9"/>
  <c r="Q14" i="9"/>
  <c r="Q15" i="9"/>
  <c r="T14" i="9"/>
  <c r="T15" i="9"/>
  <c r="U14" i="9"/>
  <c r="U15" i="9"/>
  <c r="V14" i="9"/>
  <c r="V15" i="9"/>
  <c r="W14" i="9"/>
  <c r="W15" i="9"/>
  <c r="X14" i="9"/>
  <c r="X15" i="9"/>
  <c r="Y14" i="9"/>
  <c r="Y15" i="9"/>
  <c r="Z14" i="9"/>
  <c r="Z15" i="9"/>
  <c r="AA14" i="9"/>
  <c r="AA15" i="9"/>
  <c r="AB14" i="9"/>
  <c r="AB15" i="9"/>
  <c r="F20" i="9"/>
  <c r="F22" i="9"/>
  <c r="G20" i="9"/>
  <c r="G22" i="9"/>
  <c r="H20" i="9"/>
  <c r="H22" i="9"/>
  <c r="I20" i="9"/>
  <c r="I22" i="9"/>
  <c r="J20" i="9"/>
  <c r="J22" i="9"/>
  <c r="K20" i="9"/>
  <c r="K22" i="9"/>
  <c r="L20" i="9"/>
  <c r="L22" i="9"/>
  <c r="M20" i="9"/>
  <c r="M22" i="9"/>
  <c r="N20" i="9"/>
  <c r="N22" i="9"/>
  <c r="O20" i="9"/>
  <c r="O22" i="9"/>
  <c r="P20" i="9"/>
  <c r="P22" i="9"/>
  <c r="Q20" i="9"/>
  <c r="Q22" i="9"/>
  <c r="T20" i="9"/>
  <c r="T22" i="9"/>
  <c r="U20" i="9"/>
  <c r="U22" i="9"/>
  <c r="V20" i="9"/>
  <c r="V22" i="9"/>
  <c r="W20" i="9"/>
  <c r="W22" i="9"/>
  <c r="X20" i="9"/>
  <c r="X22" i="9"/>
  <c r="Y20" i="9"/>
  <c r="Y22" i="9"/>
  <c r="Z20" i="9"/>
  <c r="Z22" i="9"/>
  <c r="AA20" i="9"/>
  <c r="AA22" i="9"/>
  <c r="AB20" i="9"/>
  <c r="AB22" i="9"/>
  <c r="AB25" i="9"/>
  <c r="AB28" i="9"/>
  <c r="AB32" i="9"/>
  <c r="AA25" i="9"/>
  <c r="AA28" i="9"/>
  <c r="AA32" i="9"/>
  <c r="Z25" i="9"/>
  <c r="Z28" i="9"/>
  <c r="Z32" i="9"/>
  <c r="Y25" i="9"/>
  <c r="Y28" i="9"/>
  <c r="Y32" i="9"/>
  <c r="X25" i="9"/>
  <c r="X28" i="9"/>
  <c r="X32" i="9"/>
  <c r="W25" i="9"/>
  <c r="W28" i="9"/>
  <c r="W32" i="9"/>
  <c r="V25" i="9"/>
  <c r="V28" i="9"/>
  <c r="V32" i="9"/>
  <c r="U25" i="9"/>
  <c r="U28" i="9"/>
  <c r="U32" i="9"/>
  <c r="T25" i="9"/>
  <c r="T28" i="9"/>
  <c r="T32" i="9"/>
  <c r="Q25" i="9"/>
  <c r="Q28" i="9"/>
  <c r="Q32" i="9"/>
  <c r="P25" i="9"/>
  <c r="P28" i="9"/>
  <c r="P32" i="9"/>
  <c r="O25" i="9"/>
  <c r="O28" i="9"/>
  <c r="O32" i="9"/>
  <c r="N25" i="9"/>
  <c r="N28" i="9"/>
  <c r="N32" i="9"/>
  <c r="M25" i="9"/>
  <c r="M28" i="9"/>
  <c r="M32" i="9"/>
  <c r="L25" i="9"/>
  <c r="L28" i="9"/>
  <c r="L32" i="9"/>
  <c r="K25" i="9"/>
  <c r="K28" i="9"/>
  <c r="K32" i="9"/>
  <c r="J25" i="9"/>
  <c r="J28" i="9"/>
  <c r="J32" i="9"/>
  <c r="I25" i="9"/>
  <c r="I28" i="9"/>
  <c r="I32" i="9"/>
  <c r="H25" i="9"/>
  <c r="H28" i="9"/>
  <c r="H32" i="9"/>
  <c r="G25" i="9"/>
  <c r="G28" i="9"/>
  <c r="G32" i="9"/>
  <c r="F25" i="9"/>
  <c r="F28" i="9"/>
  <c r="F32" i="9"/>
  <c r="AB26" i="9"/>
  <c r="AA26" i="9"/>
  <c r="Z26" i="9"/>
  <c r="Y26" i="9"/>
  <c r="X26" i="9"/>
  <c r="W26" i="9"/>
  <c r="V26" i="9"/>
  <c r="U26" i="9"/>
  <c r="T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5" i="9"/>
  <c r="D26" i="9"/>
  <c r="D20" i="9"/>
  <c r="AE15" i="9"/>
  <c r="AE22" i="9"/>
  <c r="AD13" i="39"/>
  <c r="AC15" i="39"/>
  <c r="AD15" i="39"/>
  <c r="AC20" i="39"/>
  <c r="AC18" i="39"/>
  <c r="AD22" i="39"/>
</calcChain>
</file>

<file path=xl/sharedStrings.xml><?xml version="1.0" encoding="utf-8"?>
<sst xmlns="http://schemas.openxmlformats.org/spreadsheetml/2006/main" count="42" uniqueCount="23">
  <si>
    <t>Budget conforme</t>
  </si>
  <si>
    <t>Descritpion</t>
  </si>
  <si>
    <t>Type</t>
  </si>
  <si>
    <t>Total FDC</t>
  </si>
  <si>
    <t>Ecart</t>
  </si>
  <si>
    <t>Activité SAP</t>
  </si>
  <si>
    <t>Dépenses SAP</t>
  </si>
  <si>
    <t>Correction des dépenses</t>
  </si>
  <si>
    <t>Frais proportionnels</t>
  </si>
  <si>
    <t>Correction D'activité</t>
  </si>
  <si>
    <t>Activité Corrigée</t>
  </si>
  <si>
    <t>Marge après FP</t>
  </si>
  <si>
    <t>Marge à réaliser</t>
  </si>
  <si>
    <t>Correction Des Dépenses</t>
  </si>
  <si>
    <t>Activité Previsionnelle</t>
  </si>
  <si>
    <t>Mensuelle</t>
  </si>
  <si>
    <t>Cumul Stade</t>
  </si>
  <si>
    <t>Prévisions d'Activité et de Marge</t>
  </si>
  <si>
    <t>Dépenses Corrigées</t>
  </si>
  <si>
    <t>**pour Q13 c'est toujours la somme des mois de cette année + F13 de chaque onglet précédent pour cette année 2017</t>
  </si>
  <si>
    <t>***c'est dans AB13 ou doit avoir seulement 2018 et avec l'incrémentation elle fera le role de Q13 aussi c'est a dire elle va prendre F13 des onglets précédent pour l'année 2018</t>
  </si>
  <si>
    <t>***par contre AC13 c'est le cumul  jusuq'a cette date c'est à dire AC13=E13+somme(F13:P13)+somme(S13:AA13)</t>
  </si>
  <si>
    <t>c'est à dire le cumul au stade qui est E13 + somme de tout les mois sauf les colonnes EX 2017 EX 2018 cumul fin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</si>
</sst>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name val="Book Antiqua"/>
      <family val="1"/>
    </font>
    <font>
      <b/>
      <sz val="24"/>
      <name val="Book Antiqu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E5CA7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rgb="FF000000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</borders>
  <cellStyleXfs count="68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7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" fontId="7" fillId="4" borderId="6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" fontId="7" fillId="5" borderId="6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4" fontId="7" fillId="3" borderId="9" xfId="0" applyNumberFormat="1" applyFont="1" applyFill="1" applyBorder="1" applyAlignment="1">
      <alignment horizontal="center" vertical="center"/>
    </xf>
    <xf numFmtId="4" fontId="7" fillId="5" borderId="8" xfId="0" applyNumberFormat="1" applyFont="1" applyFill="1" applyBorder="1" applyAlignment="1">
      <alignment horizontal="center" vertical="center"/>
    </xf>
    <xf numFmtId="4" fontId="7" fillId="5" borderId="9" xfId="0" applyNumberFormat="1" applyFont="1" applyFill="1" applyBorder="1" applyAlignment="1">
      <alignment horizontal="center" vertical="center"/>
    </xf>
    <xf numFmtId="4" fontId="7" fillId="7" borderId="8" xfId="0" applyNumberFormat="1" applyFont="1" applyFill="1" applyBorder="1" applyAlignment="1">
      <alignment horizontal="center" vertical="center"/>
    </xf>
    <xf numFmtId="4" fontId="7" fillId="7" borderId="9" xfId="0" applyNumberFormat="1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7" fillId="5" borderId="4" xfId="1" applyNumberFormat="1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22" xfId="1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horizontal="center" vertical="center"/>
    </xf>
    <xf numFmtId="4" fontId="3" fillId="9" borderId="8" xfId="0" applyNumberFormat="1" applyFont="1" applyFill="1" applyBorder="1" applyAlignment="1">
      <alignment horizontal="center" vertical="center"/>
    </xf>
    <xf numFmtId="0" fontId="3" fillId="9" borderId="9" xfId="0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/>
    </xf>
    <xf numFmtId="4" fontId="8" fillId="6" borderId="17" xfId="0" applyNumberFormat="1" applyFont="1" applyFill="1" applyBorder="1" applyAlignment="1">
      <alignment horizontal="center" vertical="center"/>
    </xf>
    <xf numFmtId="4" fontId="8" fillId="6" borderId="18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7" fillId="7" borderId="4" xfId="1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0" fontId="7" fillId="10" borderId="22" xfId="1" applyNumberFormat="1" applyFont="1" applyFill="1" applyBorder="1" applyAlignment="1">
      <alignment horizontal="center" vertical="center"/>
    </xf>
    <xf numFmtId="10" fontId="7" fillId="10" borderId="24" xfId="0" applyNumberFormat="1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0" fontId="7" fillId="10" borderId="8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5" xfId="1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4" fontId="7" fillId="8" borderId="10" xfId="0" applyNumberFormat="1" applyFont="1" applyFill="1" applyBorder="1" applyAlignment="1">
      <alignment horizontal="center" vertical="center"/>
    </xf>
    <xf numFmtId="4" fontId="7" fillId="8" borderId="1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4" xfId="1" applyNumberFormat="1" applyFont="1" applyFill="1" applyBorder="1" applyAlignment="1">
      <alignment horizontal="center" vertical="center"/>
    </xf>
    <xf numFmtId="4" fontId="7" fillId="3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4" fontId="8" fillId="6" borderId="19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" fontId="8" fillId="6" borderId="26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4" fontId="7" fillId="5" borderId="27" xfId="0" applyNumberFormat="1" applyFont="1" applyFill="1" applyBorder="1" applyAlignment="1">
      <alignment horizontal="center" vertical="center"/>
    </xf>
    <xf numFmtId="4" fontId="7" fillId="7" borderId="27" xfId="0" applyNumberFormat="1" applyFont="1" applyFill="1" applyBorder="1" applyAlignment="1">
      <alignment horizontal="center" vertical="center"/>
    </xf>
    <xf numFmtId="10" fontId="7" fillId="10" borderId="27" xfId="0" applyNumberFormat="1" applyFont="1" applyFill="1" applyBorder="1" applyAlignment="1">
      <alignment horizontal="center" vertical="center"/>
    </xf>
    <xf numFmtId="4" fontId="7" fillId="3" borderId="27" xfId="0" applyNumberFormat="1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0" fontId="7" fillId="11" borderId="4" xfId="1" applyNumberFormat="1" applyFont="1" applyFill="1" applyBorder="1" applyAlignment="1">
      <alignment horizontal="center" vertical="center"/>
    </xf>
    <xf numFmtId="4" fontId="7" fillId="11" borderId="6" xfId="0" applyNumberFormat="1" applyFont="1" applyFill="1" applyBorder="1" applyAlignment="1">
      <alignment horizontal="center" vertical="center"/>
    </xf>
    <xf numFmtId="4" fontId="7" fillId="11" borderId="27" xfId="0" applyNumberFormat="1" applyFont="1" applyFill="1" applyBorder="1" applyAlignment="1">
      <alignment horizontal="center" vertical="center"/>
    </xf>
    <xf numFmtId="4" fontId="7" fillId="11" borderId="8" xfId="0" applyNumberFormat="1" applyFont="1" applyFill="1" applyBorder="1" applyAlignment="1">
      <alignment horizontal="center" vertical="center"/>
    </xf>
    <xf numFmtId="4" fontId="7" fillId="11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" fontId="7" fillId="4" borderId="9" xfId="0" applyNumberFormat="1" applyFont="1" applyFill="1" applyBorder="1" applyAlignment="1">
      <alignment horizontal="center" vertical="center"/>
    </xf>
    <xf numFmtId="0" fontId="0" fillId="0" borderId="0" xfId="0" quotePrefix="1"/>
    <xf numFmtId="4" fontId="0" fillId="0" borderId="0" xfId="0" applyNumberFormat="1"/>
    <xf numFmtId="4" fontId="2" fillId="12" borderId="8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68"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99FF33"/>
      <color rgb="FFE5CA7F"/>
      <color rgb="FF00FF99"/>
      <color rgb="FFFFCCCC"/>
      <color rgb="FFFF9BCD"/>
      <color rgb="FFCC75EF"/>
      <color rgb="FFFFB9B9"/>
      <color rgb="FFFFA7A7"/>
      <color rgb="FFCAF1F6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0</xdr:row>
          <xdr:rowOff>50800</xdr:rowOff>
        </xdr:from>
        <xdr:to>
          <xdr:col>1</xdr:col>
          <xdr:colOff>1739900</xdr:colOff>
          <xdr:row>2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88900</xdr:colOff>
          <xdr:row>0</xdr:row>
          <xdr:rowOff>50800</xdr:rowOff>
        </xdr:from>
        <xdr:to>
          <xdr:col>3</xdr:col>
          <xdr:colOff>635000</xdr:colOff>
          <xdr:row>2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0</xdr:row>
          <xdr:rowOff>50800</xdr:rowOff>
        </xdr:from>
        <xdr:to>
          <xdr:col>1</xdr:col>
          <xdr:colOff>1739900</xdr:colOff>
          <xdr:row>2</xdr:row>
          <xdr:rowOff>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88900</xdr:colOff>
          <xdr:row>0</xdr:row>
          <xdr:rowOff>50800</xdr:rowOff>
        </xdr:from>
        <xdr:to>
          <xdr:col>3</xdr:col>
          <xdr:colOff>635000</xdr:colOff>
          <xdr:row>2</xdr:row>
          <xdr:rowOff>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4" Type="http://schemas.openxmlformats.org/officeDocument/2006/relationships/ctrlProp" Target="../ctrlProps/ctrlProp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B3:AG32"/>
  <sheetViews>
    <sheetView showGridLines="0" zoomScale="85" zoomScaleNormal="85" zoomScalePageLayoutView="85" workbookViewId="0">
      <selection activeCell="R10" sqref="R10:R22"/>
    </sheetView>
  </sheetViews>
  <sheetFormatPr baseColWidth="10" defaultRowHeight="14" x14ac:dyDescent="0"/>
  <cols>
    <col min="1" max="1" width="3.6640625" customWidth="1"/>
    <col min="2" max="2" width="30.6640625" customWidth="1"/>
    <col min="3" max="3" width="15.6640625" customWidth="1"/>
    <col min="4" max="5" width="20.6640625" customWidth="1"/>
    <col min="6" max="33" width="16.83203125" customWidth="1"/>
    <col min="34" max="34" width="12.83203125" bestFit="1" customWidth="1"/>
  </cols>
  <sheetData>
    <row r="3" spans="2:33" ht="15" customHeight="1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2:33" ht="15" customHeight="1">
      <c r="B4" s="75" t="s">
        <v>17</v>
      </c>
      <c r="C4" s="75"/>
      <c r="D4" s="75"/>
      <c r="E4" s="75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</row>
    <row r="5" spans="2:33" ht="15" customHeight="1">
      <c r="B5" s="75"/>
      <c r="C5" s="75"/>
      <c r="D5" s="75"/>
      <c r="E5" s="75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6" spans="2:33" ht="15" customHeight="1">
      <c r="B6" s="75"/>
      <c r="C6" s="75"/>
      <c r="D6" s="75"/>
      <c r="E6" s="75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</row>
    <row r="8" spans="2:33" ht="15" thickBot="1"/>
    <row r="9" spans="2:33" ht="24" customHeight="1" thickBot="1">
      <c r="B9" s="1" t="s">
        <v>1</v>
      </c>
      <c r="C9" s="2" t="s">
        <v>2</v>
      </c>
      <c r="D9" s="10" t="s">
        <v>0</v>
      </c>
      <c r="E9" s="54" t="s">
        <v>16</v>
      </c>
      <c r="F9" s="50" t="str">
        <f ca="1">PROPER(TEXT(MID(CELL("filename",A1),FIND("]",CELL("filename",A1))+1,LEN(CELL("filename",A1))-FIND("]",CELL("filename",A1)))+31,"mmmm-aa"))</f>
        <v>Janvier-17</v>
      </c>
      <c r="G9" s="50" t="str">
        <f ca="1">PROPER(TEXT(F9+31,"mmmm-aa"))</f>
        <v>Février-17</v>
      </c>
      <c r="H9" s="50" t="str">
        <f t="shared" ref="H9:AB9" ca="1" si="0">PROPER(TEXT(G9+31,"mmmm-aa"))</f>
        <v>Mars-17</v>
      </c>
      <c r="I9" s="50" t="str">
        <f t="shared" ca="1" si="0"/>
        <v>Avril-17</v>
      </c>
      <c r="J9" s="50" t="str">
        <f t="shared" ca="1" si="0"/>
        <v>Mai-17</v>
      </c>
      <c r="K9" s="50" t="str">
        <f t="shared" ca="1" si="0"/>
        <v>Juin-17</v>
      </c>
      <c r="L9" s="50" t="str">
        <f t="shared" ca="1" si="0"/>
        <v>Juillet-17</v>
      </c>
      <c r="M9" s="50" t="str">
        <f t="shared" ca="1" si="0"/>
        <v>Août-17</v>
      </c>
      <c r="N9" s="50" t="str">
        <f t="shared" ca="1" si="0"/>
        <v>Septembre-17</v>
      </c>
      <c r="O9" s="50" t="str">
        <f t="shared" ca="1" si="0"/>
        <v>Octobre-17</v>
      </c>
      <c r="P9" s="50" t="str">
        <f t="shared" ca="1" si="0"/>
        <v>Novembre-17</v>
      </c>
      <c r="Q9" s="50" t="str">
        <f t="shared" ca="1" si="0"/>
        <v>Décembre-17</v>
      </c>
      <c r="R9" s="50" t="str">
        <f ca="1">"EX "&amp;TEXT(Q9,"aaaa")</f>
        <v>EX 2017</v>
      </c>
      <c r="S9" s="50" t="str">
        <f ca="1">"Cumul Fin "&amp;TEXT(Q9,"aaaa")</f>
        <v>Cumul Fin 2017</v>
      </c>
      <c r="T9" s="50" t="str">
        <f ca="1">PROPER(TEXT(Q9+31,"mmmm-aa"))</f>
        <v>Janvier-18</v>
      </c>
      <c r="U9" s="50" t="str">
        <f t="shared" ca="1" si="0"/>
        <v>Février-18</v>
      </c>
      <c r="V9" s="50" t="str">
        <f t="shared" ca="1" si="0"/>
        <v>Mars-18</v>
      </c>
      <c r="W9" s="50" t="str">
        <f t="shared" ca="1" si="0"/>
        <v>Avril-18</v>
      </c>
      <c r="X9" s="50" t="str">
        <f t="shared" ca="1" si="0"/>
        <v>Mai-18</v>
      </c>
      <c r="Y9" s="50" t="str">
        <f t="shared" ca="1" si="0"/>
        <v>Juin-18</v>
      </c>
      <c r="Z9" s="50" t="str">
        <f t="shared" ca="1" si="0"/>
        <v>Juillet-18</v>
      </c>
      <c r="AA9" s="50" t="str">
        <f t="shared" ca="1" si="0"/>
        <v>Août-18</v>
      </c>
      <c r="AB9" s="50" t="str">
        <f t="shared" ca="1" si="0"/>
        <v>Septembre-18</v>
      </c>
      <c r="AC9" s="50" t="str">
        <f ca="1">"EX "&amp;TEXT(AB9,"aaaa")</f>
        <v>EX 2018</v>
      </c>
      <c r="AD9" s="4" t="str">
        <f ca="1">"Cumul Fin "&amp;TEXT(AB9,"aaaa")</f>
        <v>Cumul Fin 2018</v>
      </c>
      <c r="AE9" s="4" t="s">
        <v>4</v>
      </c>
      <c r="AF9" s="5" t="s">
        <v>3</v>
      </c>
    </row>
    <row r="10" spans="2:33" ht="18" customHeight="1">
      <c r="B10" s="51" t="s">
        <v>14</v>
      </c>
      <c r="C10" s="52" t="s">
        <v>15</v>
      </c>
      <c r="D10" s="53">
        <v>280500000</v>
      </c>
      <c r="E10" s="55">
        <v>4454800</v>
      </c>
      <c r="F10" s="32">
        <v>11000000</v>
      </c>
      <c r="G10" s="32">
        <v>11000000</v>
      </c>
      <c r="H10" s="32">
        <v>13000000</v>
      </c>
      <c r="I10" s="32">
        <v>15000000</v>
      </c>
      <c r="J10" s="32">
        <v>15000000</v>
      </c>
      <c r="K10" s="32">
        <v>15000000</v>
      </c>
      <c r="L10" s="32">
        <v>15000000</v>
      </c>
      <c r="M10" s="32">
        <v>15000000</v>
      </c>
      <c r="N10" s="32">
        <v>16000000</v>
      </c>
      <c r="O10" s="32">
        <v>17000000</v>
      </c>
      <c r="P10" s="32">
        <v>16000000</v>
      </c>
      <c r="Q10" s="32">
        <v>15000000</v>
      </c>
      <c r="R10" s="32"/>
      <c r="S10" s="32"/>
      <c r="T10" s="32">
        <v>15000000</v>
      </c>
      <c r="U10" s="32">
        <v>15000000</v>
      </c>
      <c r="V10" s="32">
        <v>15000000</v>
      </c>
      <c r="W10" s="32">
        <v>15000000</v>
      </c>
      <c r="X10" s="32">
        <v>14000000</v>
      </c>
      <c r="Y10" s="32">
        <v>3000000</v>
      </c>
      <c r="Z10" s="32">
        <v>9045200</v>
      </c>
      <c r="AA10" s="32">
        <v>8000000</v>
      </c>
      <c r="AB10" s="32">
        <v>8000000</v>
      </c>
      <c r="AC10" s="32">
        <v>276045200</v>
      </c>
      <c r="AD10" s="32"/>
      <c r="AE10" s="32">
        <f>AD10-AF10</f>
        <v>-280500000</v>
      </c>
      <c r="AF10" s="33">
        <v>280500000</v>
      </c>
    </row>
    <row r="11" spans="2:33" ht="16.5" customHeight="1">
      <c r="B11" s="6"/>
      <c r="C11" s="7"/>
      <c r="D11" s="11"/>
      <c r="E11" s="56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9"/>
    </row>
    <row r="12" spans="2:33" ht="16.5" customHeight="1">
      <c r="B12" s="6"/>
      <c r="C12" s="7"/>
      <c r="D12" s="11"/>
      <c r="E12" s="56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9"/>
    </row>
    <row r="13" spans="2:33" ht="18" customHeight="1">
      <c r="B13" s="12" t="s">
        <v>5</v>
      </c>
      <c r="C13" s="23"/>
      <c r="D13" s="13">
        <v>280500000</v>
      </c>
      <c r="E13" s="57">
        <v>4454800</v>
      </c>
      <c r="F13" s="16">
        <v>17231518.280000001</v>
      </c>
      <c r="G13" s="16">
        <v>11588096.470000001</v>
      </c>
      <c r="H13" s="16">
        <v>24728079</v>
      </c>
      <c r="I13" s="16">
        <v>36994492.170000002</v>
      </c>
      <c r="J13" s="16">
        <v>27906730.469999999</v>
      </c>
      <c r="K13" s="16">
        <v>19898036.030000001</v>
      </c>
      <c r="L13" s="16">
        <v>16832097.399999999</v>
      </c>
      <c r="M13" s="16">
        <v>22076615.59</v>
      </c>
      <c r="N13" s="16">
        <v>16798639.129999999</v>
      </c>
      <c r="O13" s="16">
        <v>16421877.93</v>
      </c>
      <c r="P13" s="16">
        <v>16069723.279999999</v>
      </c>
      <c r="Q13" s="16">
        <v>2609369.2000000002</v>
      </c>
      <c r="R13" s="16"/>
      <c r="S13" s="16">
        <f ca="1">INDIRECT("E" &amp; ROW())+SUM(INDIRECT("F" &amp; ROW()&amp;":"&amp; ADDRESS(ROW(),COLUMN()-2)))</f>
        <v>233610074.95000002</v>
      </c>
      <c r="T13" s="16">
        <v>2455978.39</v>
      </c>
      <c r="U13" s="16">
        <v>1237191.6100000001</v>
      </c>
      <c r="V13" s="16">
        <v>1134928.03</v>
      </c>
      <c r="W13" s="16">
        <v>1156663.1599999999</v>
      </c>
      <c r="X13" s="16">
        <v>842597.48</v>
      </c>
      <c r="Y13" s="16">
        <v>406168.04</v>
      </c>
      <c r="Z13" s="16">
        <v>242971.26</v>
      </c>
      <c r="AA13" s="16">
        <v>14839.98</v>
      </c>
      <c r="AB13" s="16">
        <v>39398587.100000001</v>
      </c>
      <c r="AC13" s="16">
        <v>276045200</v>
      </c>
      <c r="AD13" s="16"/>
      <c r="AE13" s="16"/>
      <c r="AF13" s="71">
        <v>280500000</v>
      </c>
    </row>
    <row r="14" spans="2:33" ht="18" customHeight="1">
      <c r="B14" s="25" t="s">
        <v>9</v>
      </c>
      <c r="C14" s="26"/>
      <c r="D14" s="27"/>
      <c r="E14" s="58"/>
      <c r="F14" s="28">
        <f t="shared" ref="F14:AB14" si="1">F10-F13</f>
        <v>-6231518.2800000012</v>
      </c>
      <c r="G14" s="28">
        <f t="shared" si="1"/>
        <v>-588096.47000000067</v>
      </c>
      <c r="H14" s="28">
        <f t="shared" si="1"/>
        <v>-11728079</v>
      </c>
      <c r="I14" s="28">
        <f t="shared" si="1"/>
        <v>-21994492.170000002</v>
      </c>
      <c r="J14" s="28">
        <f t="shared" si="1"/>
        <v>-12906730.469999999</v>
      </c>
      <c r="K14" s="28">
        <f t="shared" si="1"/>
        <v>-4898036.0300000012</v>
      </c>
      <c r="L14" s="28">
        <f t="shared" si="1"/>
        <v>-1832097.3999999985</v>
      </c>
      <c r="M14" s="28">
        <f t="shared" si="1"/>
        <v>-7076615.5899999999</v>
      </c>
      <c r="N14" s="28">
        <f t="shared" si="1"/>
        <v>-798639.12999999896</v>
      </c>
      <c r="O14" s="28">
        <f t="shared" si="1"/>
        <v>578122.0700000003</v>
      </c>
      <c r="P14" s="28">
        <f t="shared" si="1"/>
        <v>-69723.279999999329</v>
      </c>
      <c r="Q14" s="28">
        <f t="shared" si="1"/>
        <v>12390630.800000001</v>
      </c>
      <c r="R14" s="28"/>
      <c r="S14" s="28"/>
      <c r="T14" s="28">
        <f t="shared" si="1"/>
        <v>12544021.609999999</v>
      </c>
      <c r="U14" s="28">
        <f t="shared" si="1"/>
        <v>13762808.390000001</v>
      </c>
      <c r="V14" s="28">
        <f t="shared" si="1"/>
        <v>13865071.970000001</v>
      </c>
      <c r="W14" s="28">
        <f t="shared" si="1"/>
        <v>13843336.84</v>
      </c>
      <c r="X14" s="28">
        <f t="shared" si="1"/>
        <v>13157402.52</v>
      </c>
      <c r="Y14" s="28">
        <f t="shared" si="1"/>
        <v>2593831.96</v>
      </c>
      <c r="Z14" s="28">
        <f t="shared" si="1"/>
        <v>8802228.7400000002</v>
      </c>
      <c r="AA14" s="28">
        <f t="shared" si="1"/>
        <v>7985160.0199999996</v>
      </c>
      <c r="AB14" s="28">
        <f t="shared" si="1"/>
        <v>-31398587.100000001</v>
      </c>
      <c r="AC14" s="28"/>
      <c r="AD14" s="29"/>
      <c r="AE14" s="29"/>
      <c r="AF14" s="30"/>
    </row>
    <row r="15" spans="2:33" ht="18" customHeight="1">
      <c r="B15" s="14" t="s">
        <v>10</v>
      </c>
      <c r="C15" s="24"/>
      <c r="D15" s="15">
        <v>280500000</v>
      </c>
      <c r="E15" s="59">
        <v>4454800</v>
      </c>
      <c r="F15" s="19">
        <f t="shared" ref="F15:AB15" si="2">F13+F14</f>
        <v>11000000</v>
      </c>
      <c r="G15" s="19">
        <f t="shared" si="2"/>
        <v>11000000</v>
      </c>
      <c r="H15" s="19">
        <f t="shared" si="2"/>
        <v>13000000</v>
      </c>
      <c r="I15" s="19">
        <f t="shared" si="2"/>
        <v>15000000</v>
      </c>
      <c r="J15" s="19">
        <f t="shared" si="2"/>
        <v>15000000</v>
      </c>
      <c r="K15" s="19">
        <f t="shared" si="2"/>
        <v>15000000</v>
      </c>
      <c r="L15" s="19">
        <f t="shared" si="2"/>
        <v>15000000</v>
      </c>
      <c r="M15" s="19">
        <f t="shared" si="2"/>
        <v>15000000</v>
      </c>
      <c r="N15" s="19">
        <f t="shared" si="2"/>
        <v>16000000</v>
      </c>
      <c r="O15" s="19">
        <f t="shared" si="2"/>
        <v>17000000</v>
      </c>
      <c r="P15" s="19">
        <f t="shared" si="2"/>
        <v>16000000</v>
      </c>
      <c r="Q15" s="19">
        <f t="shared" si="2"/>
        <v>15000000</v>
      </c>
      <c r="R15" s="19"/>
      <c r="S15" s="19"/>
      <c r="T15" s="19">
        <f t="shared" si="2"/>
        <v>15000000</v>
      </c>
      <c r="U15" s="19">
        <f t="shared" si="2"/>
        <v>15000000</v>
      </c>
      <c r="V15" s="19">
        <f t="shared" si="2"/>
        <v>15000000</v>
      </c>
      <c r="W15" s="19">
        <f t="shared" si="2"/>
        <v>15000000</v>
      </c>
      <c r="X15" s="19">
        <f t="shared" si="2"/>
        <v>14000000</v>
      </c>
      <c r="Y15" s="19">
        <f t="shared" si="2"/>
        <v>3000000</v>
      </c>
      <c r="Z15" s="19">
        <f t="shared" si="2"/>
        <v>9045200</v>
      </c>
      <c r="AA15" s="19">
        <f t="shared" si="2"/>
        <v>8000000</v>
      </c>
      <c r="AB15" s="19">
        <f t="shared" si="2"/>
        <v>8000000</v>
      </c>
      <c r="AC15" s="19">
        <v>276045200</v>
      </c>
      <c r="AD15" s="19"/>
      <c r="AE15" s="19">
        <f>-(AD15-AF13)</f>
        <v>280500000</v>
      </c>
      <c r="AF15" s="20">
        <v>280500000</v>
      </c>
    </row>
    <row r="16" spans="2:33" ht="16.5" customHeight="1">
      <c r="B16" s="6"/>
      <c r="C16" s="7"/>
      <c r="D16" s="11"/>
      <c r="E16" s="56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9"/>
    </row>
    <row r="17" spans="2:32" ht="16.5" customHeight="1">
      <c r="B17" s="34"/>
      <c r="C17" s="7"/>
      <c r="D17" s="11"/>
      <c r="E17" s="56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9"/>
    </row>
    <row r="18" spans="2:32" ht="18" customHeight="1">
      <c r="B18" s="12" t="s">
        <v>6</v>
      </c>
      <c r="C18" s="23"/>
      <c r="D18" s="13">
        <v>247225893.86000001</v>
      </c>
      <c r="E18" s="57">
        <v>3925837.19</v>
      </c>
      <c r="F18" s="16">
        <v>15157469.51</v>
      </c>
      <c r="G18" s="16">
        <v>10194944.970000001</v>
      </c>
      <c r="H18" s="16">
        <v>21799973.620000001</v>
      </c>
      <c r="I18" s="16">
        <v>32614448.530000001</v>
      </c>
      <c r="J18" s="16">
        <v>24619153.579999998</v>
      </c>
      <c r="K18" s="16">
        <v>17551492.93</v>
      </c>
      <c r="L18" s="16">
        <v>14854125.189999999</v>
      </c>
      <c r="M18" s="16">
        <v>19468175.190000001</v>
      </c>
      <c r="N18" s="16">
        <v>14824689.09</v>
      </c>
      <c r="O18" s="16">
        <v>14491766.48</v>
      </c>
      <c r="P18" s="16">
        <v>14181275.43</v>
      </c>
      <c r="Q18" s="16">
        <v>2296987.5499999998</v>
      </c>
      <c r="R18" s="16"/>
      <c r="S18" s="16">
        <f ca="1">INDIRECT("E" &amp; ROW())+SUM(INDIRECT("F" &amp; ROW()&amp;":"&amp; ADDRESS(ROW(),COLUMN()-2)))</f>
        <v>205980339.25999999</v>
      </c>
      <c r="T18" s="16">
        <v>2161914.85</v>
      </c>
      <c r="U18" s="16">
        <v>1089600.5</v>
      </c>
      <c r="V18" s="16">
        <v>999630.5</v>
      </c>
      <c r="W18" s="16">
        <v>1018698.75</v>
      </c>
      <c r="X18" s="16">
        <v>742103.58</v>
      </c>
      <c r="Y18" s="16">
        <v>357320.77</v>
      </c>
      <c r="Z18" s="16">
        <v>213761.43</v>
      </c>
      <c r="AA18" s="16">
        <v>13056.02</v>
      </c>
      <c r="AB18" s="16">
        <v>34649610.869999997</v>
      </c>
      <c r="AC18" s="16">
        <v>243300199.34000003</v>
      </c>
      <c r="AD18" s="16"/>
      <c r="AE18" s="16"/>
      <c r="AF18" s="71">
        <v>247226036.53</v>
      </c>
    </row>
    <row r="19" spans="2:32" ht="18" customHeight="1">
      <c r="B19" s="25" t="s">
        <v>13</v>
      </c>
      <c r="C19" s="26"/>
      <c r="D19" s="27"/>
      <c r="E19" s="58"/>
      <c r="F19" s="28">
        <v>-5462069.5099999998</v>
      </c>
      <c r="G19" s="28">
        <v>-499544.97</v>
      </c>
      <c r="H19" s="28">
        <v>-10341773.619999999</v>
      </c>
      <c r="I19" s="28">
        <v>-19393448.530000001</v>
      </c>
      <c r="J19" s="28">
        <v>-11398153.58</v>
      </c>
      <c r="K19" s="28">
        <v>-4330492.93</v>
      </c>
      <c r="L19" s="28">
        <v>-1633125.19</v>
      </c>
      <c r="M19" s="28">
        <v>-6247175.1900000004</v>
      </c>
      <c r="N19" s="28">
        <v>-722289.09</v>
      </c>
      <c r="O19" s="28">
        <v>492033.52</v>
      </c>
      <c r="P19" s="28">
        <v>-78875.429999999993</v>
      </c>
      <c r="Q19" s="28">
        <v>10924012.449999999</v>
      </c>
      <c r="R19" s="28"/>
      <c r="S19" s="28"/>
      <c r="T19" s="28">
        <v>11059085.15</v>
      </c>
      <c r="U19" s="28">
        <v>12131399.5</v>
      </c>
      <c r="V19" s="28">
        <v>12221369.5</v>
      </c>
      <c r="W19" s="28">
        <v>12202301.25</v>
      </c>
      <c r="X19" s="28">
        <v>11597496.42</v>
      </c>
      <c r="Y19" s="28">
        <v>2286879.23</v>
      </c>
      <c r="Z19" s="28">
        <v>7758677.8499999996</v>
      </c>
      <c r="AA19" s="28">
        <v>7038143.9800000004</v>
      </c>
      <c r="AB19" s="28">
        <v>-27598410.870000001</v>
      </c>
      <c r="AC19" s="28"/>
      <c r="AD19" s="29"/>
      <c r="AE19" s="29"/>
      <c r="AF19" s="30"/>
    </row>
    <row r="20" spans="2:32" ht="18" customHeight="1">
      <c r="B20" s="64" t="s">
        <v>8</v>
      </c>
      <c r="C20" s="65">
        <v>9.1700000000000004E-2</v>
      </c>
      <c r="D20" s="66">
        <f>D$15*$C$20</f>
        <v>25721850</v>
      </c>
      <c r="E20" s="67">
        <v>408445.12</v>
      </c>
      <c r="F20" s="68">
        <f t="shared" ref="F20:AB20" si="3">F$15*$C$20</f>
        <v>1008700</v>
      </c>
      <c r="G20" s="68">
        <f t="shared" si="3"/>
        <v>1008700</v>
      </c>
      <c r="H20" s="68">
        <f t="shared" si="3"/>
        <v>1192100</v>
      </c>
      <c r="I20" s="68">
        <f t="shared" si="3"/>
        <v>1375500</v>
      </c>
      <c r="J20" s="68">
        <f t="shared" si="3"/>
        <v>1375500</v>
      </c>
      <c r="K20" s="68">
        <f t="shared" si="3"/>
        <v>1375500</v>
      </c>
      <c r="L20" s="68">
        <f t="shared" si="3"/>
        <v>1375500</v>
      </c>
      <c r="M20" s="68">
        <f t="shared" si="3"/>
        <v>1375500</v>
      </c>
      <c r="N20" s="68">
        <f t="shared" si="3"/>
        <v>1467200</v>
      </c>
      <c r="O20" s="68">
        <f t="shared" si="3"/>
        <v>1558900</v>
      </c>
      <c r="P20" s="68">
        <f t="shared" si="3"/>
        <v>1467200</v>
      </c>
      <c r="Q20" s="68">
        <f t="shared" si="3"/>
        <v>1375500</v>
      </c>
      <c r="R20" s="68"/>
      <c r="S20" s="68"/>
      <c r="T20" s="68">
        <f t="shared" si="3"/>
        <v>1375500</v>
      </c>
      <c r="U20" s="68">
        <f t="shared" si="3"/>
        <v>1375500</v>
      </c>
      <c r="V20" s="68">
        <f t="shared" si="3"/>
        <v>1375500</v>
      </c>
      <c r="W20" s="68">
        <f t="shared" si="3"/>
        <v>1375500</v>
      </c>
      <c r="X20" s="68">
        <f t="shared" si="3"/>
        <v>1283800</v>
      </c>
      <c r="Y20" s="68">
        <f t="shared" si="3"/>
        <v>275100</v>
      </c>
      <c r="Z20" s="68">
        <f t="shared" si="3"/>
        <v>829444.84000000008</v>
      </c>
      <c r="AA20" s="68">
        <f t="shared" si="3"/>
        <v>733600</v>
      </c>
      <c r="AB20" s="68">
        <f t="shared" si="3"/>
        <v>733600</v>
      </c>
      <c r="AC20" s="68">
        <v>25313344.84</v>
      </c>
      <c r="AD20" s="68"/>
      <c r="AE20" s="68"/>
      <c r="AF20" s="69">
        <v>25721789.960000001</v>
      </c>
    </row>
    <row r="21" spans="2:32" ht="16.5" customHeight="1">
      <c r="B21" s="6"/>
      <c r="C21" s="7"/>
      <c r="D21" s="11"/>
      <c r="E21" s="56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9"/>
    </row>
    <row r="22" spans="2:32" ht="18" customHeight="1">
      <c r="B22" s="14" t="s">
        <v>18</v>
      </c>
      <c r="C22" s="24"/>
      <c r="D22" s="15">
        <v>247225893.86000001</v>
      </c>
      <c r="E22" s="59">
        <v>4334282.3099999996</v>
      </c>
      <c r="F22" s="19">
        <f t="shared" ref="F22:AA22" si="4">F$18+F$19+F$20</f>
        <v>10704100</v>
      </c>
      <c r="G22" s="19">
        <f t="shared" si="4"/>
        <v>10704100</v>
      </c>
      <c r="H22" s="19">
        <f t="shared" si="4"/>
        <v>12650300.000000002</v>
      </c>
      <c r="I22" s="19">
        <f t="shared" si="4"/>
        <v>14596500</v>
      </c>
      <c r="J22" s="19">
        <f t="shared" si="4"/>
        <v>14596499.999999998</v>
      </c>
      <c r="K22" s="19">
        <f t="shared" si="4"/>
        <v>14596500</v>
      </c>
      <c r="L22" s="19">
        <f t="shared" si="4"/>
        <v>14596500</v>
      </c>
      <c r="M22" s="19">
        <f t="shared" si="4"/>
        <v>14596500</v>
      </c>
      <c r="N22" s="19">
        <f t="shared" si="4"/>
        <v>15569600</v>
      </c>
      <c r="O22" s="19">
        <f t="shared" si="4"/>
        <v>16542700</v>
      </c>
      <c r="P22" s="19">
        <f t="shared" si="4"/>
        <v>15569600</v>
      </c>
      <c r="Q22" s="19">
        <f t="shared" si="4"/>
        <v>14596500</v>
      </c>
      <c r="R22" s="19"/>
      <c r="S22" s="19"/>
      <c r="T22" s="19">
        <f t="shared" si="4"/>
        <v>14596500</v>
      </c>
      <c r="U22" s="19">
        <f t="shared" si="4"/>
        <v>14596500</v>
      </c>
      <c r="V22" s="19">
        <f t="shared" si="4"/>
        <v>14596500</v>
      </c>
      <c r="W22" s="19">
        <f t="shared" si="4"/>
        <v>14596500</v>
      </c>
      <c r="X22" s="19">
        <f t="shared" si="4"/>
        <v>13623400</v>
      </c>
      <c r="Y22" s="19">
        <f t="shared" si="4"/>
        <v>2919300</v>
      </c>
      <c r="Z22" s="19">
        <f t="shared" si="4"/>
        <v>8801884.1199999992</v>
      </c>
      <c r="AA22" s="19">
        <f t="shared" si="4"/>
        <v>7784800</v>
      </c>
      <c r="AB22" s="19">
        <f>AB$18+AB$19+AB$20</f>
        <v>7784799.9999999963</v>
      </c>
      <c r="AC22" s="19">
        <v>268619584.12</v>
      </c>
      <c r="AD22" s="19"/>
      <c r="AE22" s="19">
        <f>-(AD22-AD20-AD18)</f>
        <v>0</v>
      </c>
      <c r="AF22" s="20">
        <v>272947826.49000001</v>
      </c>
    </row>
    <row r="23" spans="2:32" ht="16.5" customHeight="1">
      <c r="B23" s="6"/>
      <c r="C23" s="7"/>
      <c r="D23" s="11"/>
      <c r="E23" s="56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9"/>
    </row>
    <row r="24" spans="2:32" ht="16.5" customHeight="1">
      <c r="B24" s="6"/>
      <c r="C24" s="7"/>
      <c r="D24" s="11"/>
      <c r="E24" s="56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31"/>
      <c r="AE24" s="8"/>
      <c r="AF24" s="9"/>
    </row>
    <row r="25" spans="2:32" ht="18" customHeight="1">
      <c r="B25" s="76" t="s">
        <v>11</v>
      </c>
      <c r="C25" s="35"/>
      <c r="D25" s="36">
        <f>D15-D22</f>
        <v>33274106.139999986</v>
      </c>
      <c r="E25" s="60">
        <v>120517.69</v>
      </c>
      <c r="F25" s="21">
        <f t="shared" ref="F25:AB25" si="5">F$15-F$22</f>
        <v>295900</v>
      </c>
      <c r="G25" s="21">
        <f t="shared" si="5"/>
        <v>295900</v>
      </c>
      <c r="H25" s="21">
        <f t="shared" si="5"/>
        <v>349699.99999999814</v>
      </c>
      <c r="I25" s="21">
        <f t="shared" si="5"/>
        <v>403500</v>
      </c>
      <c r="J25" s="21">
        <f t="shared" si="5"/>
        <v>403500.00000000186</v>
      </c>
      <c r="K25" s="21">
        <f t="shared" si="5"/>
        <v>403500</v>
      </c>
      <c r="L25" s="21">
        <f t="shared" si="5"/>
        <v>403500</v>
      </c>
      <c r="M25" s="21">
        <f t="shared" si="5"/>
        <v>403500</v>
      </c>
      <c r="N25" s="21">
        <f t="shared" si="5"/>
        <v>430400</v>
      </c>
      <c r="O25" s="21">
        <f t="shared" si="5"/>
        <v>457300</v>
      </c>
      <c r="P25" s="21">
        <f t="shared" si="5"/>
        <v>430400</v>
      </c>
      <c r="Q25" s="21">
        <f t="shared" si="5"/>
        <v>403500</v>
      </c>
      <c r="R25" s="21"/>
      <c r="S25" s="21"/>
      <c r="T25" s="21">
        <f t="shared" si="5"/>
        <v>403500</v>
      </c>
      <c r="U25" s="21">
        <f t="shared" si="5"/>
        <v>403500</v>
      </c>
      <c r="V25" s="21">
        <f t="shared" si="5"/>
        <v>403500</v>
      </c>
      <c r="W25" s="21">
        <f t="shared" si="5"/>
        <v>403500</v>
      </c>
      <c r="X25" s="21">
        <f t="shared" si="5"/>
        <v>376600</v>
      </c>
      <c r="Y25" s="21">
        <f t="shared" si="5"/>
        <v>80700</v>
      </c>
      <c r="Z25" s="21">
        <f t="shared" si="5"/>
        <v>243315.88000000082</v>
      </c>
      <c r="AA25" s="21">
        <f t="shared" si="5"/>
        <v>215200</v>
      </c>
      <c r="AB25" s="21">
        <f t="shared" si="5"/>
        <v>215200.00000000373</v>
      </c>
      <c r="AC25" s="21"/>
      <c r="AD25" s="21"/>
      <c r="AE25" s="21"/>
      <c r="AF25" s="22"/>
    </row>
    <row r="26" spans="2:32" ht="18" customHeight="1">
      <c r="B26" s="76"/>
      <c r="C26" s="37"/>
      <c r="D26" s="38">
        <f>D$25/D$15</f>
        <v>0.11862426431372544</v>
      </c>
      <c r="E26" s="61">
        <f t="shared" ref="E26:AB26" si="6">E$25/E$15</f>
        <v>2.7053445721468977E-2</v>
      </c>
      <c r="F26" s="40">
        <f t="shared" si="6"/>
        <v>2.69E-2</v>
      </c>
      <c r="G26" s="40">
        <f t="shared" si="6"/>
        <v>2.69E-2</v>
      </c>
      <c r="H26" s="40">
        <f t="shared" si="6"/>
        <v>2.6899999999999858E-2</v>
      </c>
      <c r="I26" s="40">
        <f t="shared" si="6"/>
        <v>2.69E-2</v>
      </c>
      <c r="J26" s="40">
        <f t="shared" si="6"/>
        <v>2.6900000000000125E-2</v>
      </c>
      <c r="K26" s="40">
        <f t="shared" si="6"/>
        <v>2.69E-2</v>
      </c>
      <c r="L26" s="40">
        <f t="shared" si="6"/>
        <v>2.69E-2</v>
      </c>
      <c r="M26" s="40">
        <f t="shared" si="6"/>
        <v>2.69E-2</v>
      </c>
      <c r="N26" s="40">
        <f t="shared" si="6"/>
        <v>2.69E-2</v>
      </c>
      <c r="O26" s="40">
        <f t="shared" si="6"/>
        <v>2.69E-2</v>
      </c>
      <c r="P26" s="40">
        <f t="shared" si="6"/>
        <v>2.69E-2</v>
      </c>
      <c r="Q26" s="40">
        <f t="shared" si="6"/>
        <v>2.69E-2</v>
      </c>
      <c r="R26" s="40"/>
      <c r="S26" s="40"/>
      <c r="T26" s="40">
        <f t="shared" si="6"/>
        <v>2.69E-2</v>
      </c>
      <c r="U26" s="40">
        <f t="shared" si="6"/>
        <v>2.69E-2</v>
      </c>
      <c r="V26" s="40">
        <f t="shared" si="6"/>
        <v>2.69E-2</v>
      </c>
      <c r="W26" s="40">
        <f t="shared" si="6"/>
        <v>2.69E-2</v>
      </c>
      <c r="X26" s="40">
        <f t="shared" si="6"/>
        <v>2.69E-2</v>
      </c>
      <c r="Y26" s="40">
        <f t="shared" si="6"/>
        <v>2.69E-2</v>
      </c>
      <c r="Z26" s="40">
        <f t="shared" si="6"/>
        <v>2.6900000000000091E-2</v>
      </c>
      <c r="AA26" s="40">
        <f t="shared" si="6"/>
        <v>2.69E-2</v>
      </c>
      <c r="AB26" s="40">
        <f t="shared" si="6"/>
        <v>2.6900000000000465E-2</v>
      </c>
      <c r="AC26" s="40"/>
      <c r="AD26" s="39"/>
      <c r="AE26" s="39"/>
      <c r="AF26" s="41"/>
    </row>
    <row r="27" spans="2:32" ht="16.5" customHeight="1">
      <c r="B27" s="6"/>
      <c r="C27" s="7"/>
      <c r="D27" s="11"/>
      <c r="E27" s="56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9"/>
    </row>
    <row r="28" spans="2:32" ht="18" customHeight="1">
      <c r="B28" s="47" t="s">
        <v>12</v>
      </c>
      <c r="C28" s="48">
        <v>2.69E-2</v>
      </c>
      <c r="D28" s="49"/>
      <c r="E28" s="62"/>
      <c r="F28" s="17">
        <f t="shared" ref="F28:AB28" si="7">F$15*$C$28</f>
        <v>295900</v>
      </c>
      <c r="G28" s="17">
        <f t="shared" si="7"/>
        <v>295900</v>
      </c>
      <c r="H28" s="17">
        <f t="shared" si="7"/>
        <v>349700</v>
      </c>
      <c r="I28" s="17">
        <f t="shared" si="7"/>
        <v>403500</v>
      </c>
      <c r="J28" s="17">
        <f t="shared" si="7"/>
        <v>403500</v>
      </c>
      <c r="K28" s="17">
        <f t="shared" si="7"/>
        <v>403500</v>
      </c>
      <c r="L28" s="17">
        <f t="shared" si="7"/>
        <v>403500</v>
      </c>
      <c r="M28" s="17">
        <f t="shared" si="7"/>
        <v>403500</v>
      </c>
      <c r="N28" s="17">
        <f t="shared" si="7"/>
        <v>430400</v>
      </c>
      <c r="O28" s="17">
        <f t="shared" si="7"/>
        <v>457300</v>
      </c>
      <c r="P28" s="17">
        <f t="shared" si="7"/>
        <v>430400</v>
      </c>
      <c r="Q28" s="17">
        <f t="shared" si="7"/>
        <v>403500</v>
      </c>
      <c r="R28" s="17"/>
      <c r="S28" s="17"/>
      <c r="T28" s="17">
        <f t="shared" si="7"/>
        <v>403500</v>
      </c>
      <c r="U28" s="17">
        <f t="shared" si="7"/>
        <v>403500</v>
      </c>
      <c r="V28" s="17">
        <f t="shared" si="7"/>
        <v>403500</v>
      </c>
      <c r="W28" s="17">
        <f t="shared" si="7"/>
        <v>403500</v>
      </c>
      <c r="X28" s="17">
        <f t="shared" si="7"/>
        <v>376600</v>
      </c>
      <c r="Y28" s="17">
        <f t="shared" si="7"/>
        <v>80700</v>
      </c>
      <c r="Z28" s="17">
        <f t="shared" si="7"/>
        <v>243315.88</v>
      </c>
      <c r="AA28" s="17">
        <f t="shared" si="7"/>
        <v>215200</v>
      </c>
      <c r="AB28" s="17">
        <f t="shared" si="7"/>
        <v>215200</v>
      </c>
      <c r="AC28" s="17"/>
      <c r="AD28" s="17"/>
      <c r="AE28" s="17"/>
      <c r="AF28" s="18"/>
    </row>
    <row r="29" spans="2:32" ht="16.5" customHeight="1">
      <c r="B29" s="6"/>
      <c r="C29" s="7"/>
      <c r="D29" s="11"/>
      <c r="E29" s="56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9"/>
    </row>
    <row r="30" spans="2:32" ht="16.5" customHeight="1">
      <c r="B30" s="6"/>
      <c r="C30" s="7"/>
      <c r="D30" s="11"/>
      <c r="E30" s="56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9"/>
    </row>
    <row r="31" spans="2:32" ht="16.5" customHeight="1">
      <c r="B31" s="6"/>
      <c r="C31" s="7"/>
      <c r="D31" s="11"/>
      <c r="E31" s="56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9"/>
    </row>
    <row r="32" spans="2:32" ht="18" customHeight="1" thickBot="1">
      <c r="B32" s="42" t="s">
        <v>7</v>
      </c>
      <c r="C32" s="43"/>
      <c r="D32" s="44"/>
      <c r="E32" s="63"/>
      <c r="F32" s="45">
        <f t="shared" ref="F32:AB32" si="8">ROUND(F$25-F$28,2)</f>
        <v>0</v>
      </c>
      <c r="G32" s="45">
        <f t="shared" si="8"/>
        <v>0</v>
      </c>
      <c r="H32" s="45">
        <f t="shared" si="8"/>
        <v>0</v>
      </c>
      <c r="I32" s="45">
        <f t="shared" si="8"/>
        <v>0</v>
      </c>
      <c r="J32" s="45">
        <f t="shared" si="8"/>
        <v>0</v>
      </c>
      <c r="K32" s="45">
        <f t="shared" si="8"/>
        <v>0</v>
      </c>
      <c r="L32" s="45">
        <f t="shared" si="8"/>
        <v>0</v>
      </c>
      <c r="M32" s="45">
        <f t="shared" si="8"/>
        <v>0</v>
      </c>
      <c r="N32" s="45">
        <f t="shared" si="8"/>
        <v>0</v>
      </c>
      <c r="O32" s="45">
        <f t="shared" si="8"/>
        <v>0</v>
      </c>
      <c r="P32" s="45">
        <f t="shared" si="8"/>
        <v>0</v>
      </c>
      <c r="Q32" s="45">
        <f t="shared" si="8"/>
        <v>0</v>
      </c>
      <c r="R32" s="45"/>
      <c r="S32" s="45"/>
      <c r="T32" s="45">
        <f t="shared" si="8"/>
        <v>0</v>
      </c>
      <c r="U32" s="45">
        <f t="shared" si="8"/>
        <v>0</v>
      </c>
      <c r="V32" s="45">
        <f t="shared" si="8"/>
        <v>0</v>
      </c>
      <c r="W32" s="45">
        <f t="shared" si="8"/>
        <v>0</v>
      </c>
      <c r="X32" s="45">
        <f t="shared" si="8"/>
        <v>0</v>
      </c>
      <c r="Y32" s="45">
        <f t="shared" si="8"/>
        <v>0</v>
      </c>
      <c r="Z32" s="45">
        <f t="shared" si="8"/>
        <v>0</v>
      </c>
      <c r="AA32" s="45">
        <f t="shared" si="8"/>
        <v>0</v>
      </c>
      <c r="AB32" s="45">
        <f t="shared" si="8"/>
        <v>0</v>
      </c>
      <c r="AC32" s="45"/>
      <c r="AD32" s="45"/>
      <c r="AE32" s="45"/>
      <c r="AF32" s="46"/>
    </row>
  </sheetData>
  <mergeCells count="2">
    <mergeCell ref="B4:E6"/>
    <mergeCell ref="B25:B26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Incremente">
                <anchor moveWithCells="1" sizeWithCells="1">
                  <from>
                    <xdr:col>1</xdr:col>
                    <xdr:colOff>139700</xdr:colOff>
                    <xdr:row>0</xdr:row>
                    <xdr:rowOff>50800</xdr:rowOff>
                  </from>
                  <to>
                    <xdr:col>1</xdr:col>
                    <xdr:colOff>1739900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Importation">
                <anchor moveWithCells="1" sizeWithCells="1">
                  <from>
                    <xdr:col>2</xdr:col>
                    <xdr:colOff>88900</xdr:colOff>
                    <xdr:row>0</xdr:row>
                    <xdr:rowOff>50800</xdr:rowOff>
                  </from>
                  <to>
                    <xdr:col>3</xdr:col>
                    <xdr:colOff>635000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FFFF00"/>
  </sheetPr>
  <dimension ref="B1:AG43"/>
  <sheetViews>
    <sheetView showGridLines="0" tabSelected="1" topLeftCell="E1" workbookViewId="0">
      <selection activeCell="O3" sqref="O3"/>
    </sheetView>
  </sheetViews>
  <sheetFormatPr baseColWidth="10" defaultRowHeight="14" x14ac:dyDescent="0"/>
  <cols>
    <col min="1" max="1" width="3.6640625" customWidth="1"/>
    <col min="2" max="2" width="30.6640625" customWidth="1"/>
    <col min="3" max="3" width="15.6640625" customWidth="1"/>
    <col min="4" max="5" width="20.6640625" customWidth="1"/>
    <col min="6" max="33" width="16.83203125" customWidth="1"/>
    <col min="34" max="34" width="12.83203125" bestFit="1" customWidth="1"/>
  </cols>
  <sheetData>
    <row r="1" spans="2:33">
      <c r="P1" s="73"/>
      <c r="R1" s="72"/>
      <c r="X1" s="72"/>
    </row>
    <row r="2" spans="2:33">
      <c r="I2" s="72"/>
      <c r="O2" s="73"/>
      <c r="S2" s="72"/>
    </row>
    <row r="3" spans="2:33" ht="15" customHeight="1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2:33" ht="15" customHeight="1">
      <c r="B4" s="75" t="s">
        <v>17</v>
      </c>
      <c r="C4" s="75"/>
      <c r="D4" s="75"/>
      <c r="E4" s="75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</row>
    <row r="5" spans="2:33" ht="15" customHeight="1">
      <c r="B5" s="75"/>
      <c r="C5" s="75"/>
      <c r="D5" s="75"/>
      <c r="E5" s="75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6" spans="2:33" ht="15" customHeight="1">
      <c r="B6" s="75"/>
      <c r="C6" s="75"/>
      <c r="D6" s="75"/>
      <c r="E6" s="75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</row>
    <row r="8" spans="2:33" ht="15" thickBot="1"/>
    <row r="9" spans="2:33" ht="24" customHeight="1" thickBot="1">
      <c r="B9" s="1" t="s">
        <v>1</v>
      </c>
      <c r="C9" s="2" t="s">
        <v>2</v>
      </c>
      <c r="D9" s="10" t="s">
        <v>0</v>
      </c>
      <c r="E9" s="54" t="s">
        <v>16</v>
      </c>
      <c r="F9" s="50" t="str">
        <f ca="1">PROPER(TEXT(MID(CELL("filename",B1),FIND("]",CELL("filename",B1))+1,LEN(CELL("filename",B1))-FIND("]",CELL("filename",B1)))+31,"mmmm-aa"))</f>
        <v>Février-17</v>
      </c>
      <c r="G9" s="50" t="str">
        <f t="shared" ref="G9:AA9" ca="1" si="0">PROPER(TEXT(F9+31,"mmmm-aa"))</f>
        <v>Mars-17</v>
      </c>
      <c r="H9" s="50" t="str">
        <f t="shared" ca="1" si="0"/>
        <v>Avril-17</v>
      </c>
      <c r="I9" s="50" t="str">
        <f t="shared" ca="1" si="0"/>
        <v>Mai-17</v>
      </c>
      <c r="J9" s="50" t="str">
        <f t="shared" ca="1" si="0"/>
        <v>Juin-17</v>
      </c>
      <c r="K9" s="50" t="str">
        <f t="shared" ca="1" si="0"/>
        <v>Juillet-17</v>
      </c>
      <c r="L9" s="50" t="str">
        <f t="shared" ca="1" si="0"/>
        <v>Août-17</v>
      </c>
      <c r="M9" s="50" t="str">
        <f t="shared" ca="1" si="0"/>
        <v>Septembre-17</v>
      </c>
      <c r="N9" s="50" t="str">
        <f t="shared" ca="1" si="0"/>
        <v>Octobre-17</v>
      </c>
      <c r="O9" s="50" t="str">
        <f t="shared" ca="1" si="0"/>
        <v>Novembre-17</v>
      </c>
      <c r="P9" s="50" t="str">
        <f t="shared" ca="1" si="0"/>
        <v>Décembre-17</v>
      </c>
      <c r="Q9" s="50" t="str">
        <f ca="1">"EX "&amp;TEXT(P9,"aaaa")</f>
        <v>EX 2017</v>
      </c>
      <c r="R9" s="50" t="str">
        <f ca="1">"Cumul Fin "&amp;TEXT(P9,"aaaa")</f>
        <v>Cumul Fin 2017</v>
      </c>
      <c r="S9" s="50" t="str">
        <f ca="1">PROPER(TEXT(P9+31,"mmmm-aa"))</f>
        <v>Janvier-18</v>
      </c>
      <c r="T9" s="50" t="str">
        <f t="shared" ca="1" si="0"/>
        <v>Février-18</v>
      </c>
      <c r="U9" s="50" t="str">
        <f t="shared" ca="1" si="0"/>
        <v>Mars-18</v>
      </c>
      <c r="V9" s="50" t="str">
        <f t="shared" ca="1" si="0"/>
        <v>Avril-18</v>
      </c>
      <c r="W9" s="50" t="str">
        <f t="shared" ca="1" si="0"/>
        <v>Mai-18</v>
      </c>
      <c r="X9" s="50" t="str">
        <f t="shared" ca="1" si="0"/>
        <v>Juin-18</v>
      </c>
      <c r="Y9" s="50" t="str">
        <f t="shared" ca="1" si="0"/>
        <v>Juillet-18</v>
      </c>
      <c r="Z9" s="50" t="str">
        <f t="shared" ca="1" si="0"/>
        <v>Août-18</v>
      </c>
      <c r="AA9" s="50" t="str">
        <f t="shared" ca="1" si="0"/>
        <v>Septembre-18</v>
      </c>
      <c r="AB9" s="50" t="str">
        <f ca="1">"EX "&amp;TEXT(AA9,"aaaa")</f>
        <v>EX 2018</v>
      </c>
      <c r="AC9" s="4" t="str">
        <f ca="1">"Cumul Fin "&amp;TEXT(AA9,"aaaa")</f>
        <v>Cumul Fin 2018</v>
      </c>
      <c r="AD9" s="4" t="s">
        <v>4</v>
      </c>
      <c r="AE9" s="5" t="s">
        <v>3</v>
      </c>
    </row>
    <row r="10" spans="2:33" ht="18" customHeight="1">
      <c r="B10" s="51" t="s">
        <v>14</v>
      </c>
      <c r="C10" s="52" t="s">
        <v>15</v>
      </c>
      <c r="D10" s="53">
        <v>2805000000</v>
      </c>
      <c r="E10" s="55">
        <v>4454800</v>
      </c>
      <c r="F10" s="32">
        <v>11000000</v>
      </c>
      <c r="G10" s="32">
        <v>13000000</v>
      </c>
      <c r="H10" s="32">
        <v>15000000</v>
      </c>
      <c r="I10" s="32">
        <v>15000000</v>
      </c>
      <c r="J10" s="32">
        <v>15000000</v>
      </c>
      <c r="K10" s="32">
        <v>15000000</v>
      </c>
      <c r="L10" s="32">
        <v>15000000</v>
      </c>
      <c r="M10" s="32">
        <v>16000000</v>
      </c>
      <c r="N10" s="32">
        <v>17000000</v>
      </c>
      <c r="O10" s="32">
        <v>16000000</v>
      </c>
      <c r="P10" s="32">
        <v>15000000</v>
      </c>
      <c r="Q10" s="32"/>
      <c r="R10" s="32">
        <f ca="1">INDIRECT("E" &amp; ROW())+SUM(INDIRECT("F" &amp; ROW()&amp;":"&amp; ADDRESS(ROW(),COLUMN()-2)))</f>
        <v>167454800</v>
      </c>
      <c r="S10" s="32">
        <v>15000000</v>
      </c>
      <c r="T10" s="32">
        <v>15000000</v>
      </c>
      <c r="U10" s="32">
        <v>15000000</v>
      </c>
      <c r="V10" s="32">
        <v>15000000</v>
      </c>
      <c r="W10" s="32">
        <v>14000000</v>
      </c>
      <c r="X10" s="32">
        <v>3000000</v>
      </c>
      <c r="Y10" s="32">
        <v>9045200</v>
      </c>
      <c r="Z10" s="32">
        <v>8000000</v>
      </c>
      <c r="AA10" s="32">
        <v>8000000</v>
      </c>
      <c r="AB10" s="32"/>
      <c r="AC10" s="32">
        <f ca="1" xml:space="preserve"> INDIRECT(ADDRESS(ROW()-4,COLUMN()-2))</f>
        <v>0</v>
      </c>
      <c r="AD10" s="32">
        <f ca="1">AC10-AE10</f>
        <v>-280500000</v>
      </c>
      <c r="AE10" s="33">
        <v>280500000</v>
      </c>
    </row>
    <row r="11" spans="2:33" ht="16.5" customHeight="1">
      <c r="B11" s="6"/>
      <c r="C11" s="7"/>
      <c r="D11" s="11"/>
      <c r="E11" s="56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9"/>
    </row>
    <row r="12" spans="2:33" ht="16.5" customHeight="1">
      <c r="B12" s="6"/>
      <c r="C12" s="7"/>
      <c r="D12" s="11"/>
      <c r="E12" s="56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</row>
    <row r="13" spans="2:33" ht="18" customHeight="1">
      <c r="B13" s="12" t="s">
        <v>5</v>
      </c>
      <c r="C13" s="23"/>
      <c r="D13" s="13">
        <v>280500000</v>
      </c>
      <c r="E13" s="57">
        <v>4454800</v>
      </c>
      <c r="F13" s="16">
        <v>11588096.470000001</v>
      </c>
      <c r="G13" s="16">
        <v>24728079</v>
      </c>
      <c r="H13" s="16">
        <v>36994492.170000002</v>
      </c>
      <c r="I13" s="16">
        <v>27906730.469999999</v>
      </c>
      <c r="J13" s="16">
        <v>19898036.030000001</v>
      </c>
      <c r="K13" s="16">
        <v>16832097.399999999</v>
      </c>
      <c r="L13" s="16">
        <v>22076615.59</v>
      </c>
      <c r="M13" s="16">
        <v>16798639.129999999</v>
      </c>
      <c r="N13" s="16">
        <v>16421877.93</v>
      </c>
      <c r="O13" s="16">
        <v>16069723.279999999</v>
      </c>
      <c r="P13" s="16">
        <v>2609369.2000000002</v>
      </c>
      <c r="Q13" s="16"/>
      <c r="R13" s="74">
        <v>229155274.94999999</v>
      </c>
      <c r="S13" s="16">
        <v>2455978.39</v>
      </c>
      <c r="T13" s="16">
        <v>1237191.6100000001</v>
      </c>
      <c r="U13" s="16">
        <v>1134928.03</v>
      </c>
      <c r="V13" s="16">
        <v>1156663.1599999999</v>
      </c>
      <c r="W13" s="16">
        <v>842597.48</v>
      </c>
      <c r="X13" s="16">
        <v>406168.04</v>
      </c>
      <c r="Y13" s="16">
        <v>242971.26</v>
      </c>
      <c r="Z13" s="16">
        <v>14839.98</v>
      </c>
      <c r="AA13" s="16">
        <v>39398587.100000001</v>
      </c>
      <c r="AB13" s="16"/>
      <c r="AC13" s="16" t="e">
        <f ca="1">$E$13+SUMPRODUCT(VALUE(RIGHT(INDIRECT(ADDRESS(9,COLUMN($F$9))&amp;":"&amp;INDIRECT(ADDRESS(9,COLUMN()-2)),2)=18)*($F13:AA13)))</f>
        <v>#VALUE!</v>
      </c>
      <c r="AD13" s="16" t="e">
        <f ca="1">AC13-AE13</f>
        <v>#VALUE!</v>
      </c>
      <c r="AE13" s="71">
        <v>280500000</v>
      </c>
    </row>
    <row r="14" spans="2:33" ht="18" customHeight="1">
      <c r="B14" s="25" t="s">
        <v>9</v>
      </c>
      <c r="C14" s="26"/>
      <c r="D14" s="27"/>
      <c r="E14" s="58"/>
      <c r="F14" s="28">
        <f t="shared" ref="F14:AA14" si="1">F10-F13</f>
        <v>-588096.47000000067</v>
      </c>
      <c r="G14" s="28">
        <f t="shared" si="1"/>
        <v>-11728079</v>
      </c>
      <c r="H14" s="28">
        <f t="shared" si="1"/>
        <v>-21994492.170000002</v>
      </c>
      <c r="I14" s="28">
        <f t="shared" si="1"/>
        <v>-12906730.469999999</v>
      </c>
      <c r="J14" s="28">
        <f t="shared" si="1"/>
        <v>-4898036.0300000012</v>
      </c>
      <c r="K14" s="28">
        <f t="shared" si="1"/>
        <v>-1832097.3999999985</v>
      </c>
      <c r="L14" s="28">
        <f t="shared" si="1"/>
        <v>-7076615.5899999999</v>
      </c>
      <c r="M14" s="28">
        <f t="shared" si="1"/>
        <v>-798639.12999999896</v>
      </c>
      <c r="N14" s="28">
        <f t="shared" si="1"/>
        <v>578122.0700000003</v>
      </c>
      <c r="O14" s="28">
        <f t="shared" si="1"/>
        <v>-69723.279999999329</v>
      </c>
      <c r="P14" s="28">
        <f t="shared" si="1"/>
        <v>12390630.800000001</v>
      </c>
      <c r="Q14" s="28"/>
      <c r="R14" s="28"/>
      <c r="S14" s="28">
        <f t="shared" si="1"/>
        <v>12544021.609999999</v>
      </c>
      <c r="T14" s="28">
        <f t="shared" si="1"/>
        <v>13762808.390000001</v>
      </c>
      <c r="U14" s="28">
        <f t="shared" si="1"/>
        <v>13865071.970000001</v>
      </c>
      <c r="V14" s="28">
        <f t="shared" si="1"/>
        <v>13843336.84</v>
      </c>
      <c r="W14" s="28">
        <f t="shared" si="1"/>
        <v>13157402.52</v>
      </c>
      <c r="X14" s="28">
        <f t="shared" si="1"/>
        <v>2593831.96</v>
      </c>
      <c r="Y14" s="28">
        <f t="shared" si="1"/>
        <v>8802228.7400000002</v>
      </c>
      <c r="Z14" s="28">
        <f t="shared" si="1"/>
        <v>7985160.0199999996</v>
      </c>
      <c r="AA14" s="28">
        <f t="shared" si="1"/>
        <v>-31398587.100000001</v>
      </c>
      <c r="AB14" s="28"/>
      <c r="AC14" s="29"/>
      <c r="AD14" s="29"/>
      <c r="AE14" s="30"/>
    </row>
    <row r="15" spans="2:33" ht="18" customHeight="1">
      <c r="B15" s="14" t="s">
        <v>10</v>
      </c>
      <c r="C15" s="24"/>
      <c r="D15" s="15">
        <v>280500000</v>
      </c>
      <c r="E15" s="59">
        <v>4454800</v>
      </c>
      <c r="F15" s="19">
        <f t="shared" ref="F15:AA15" si="2">F13+F14</f>
        <v>11000000</v>
      </c>
      <c r="G15" s="19">
        <f t="shared" si="2"/>
        <v>13000000</v>
      </c>
      <c r="H15" s="19">
        <f t="shared" si="2"/>
        <v>15000000</v>
      </c>
      <c r="I15" s="19">
        <f t="shared" si="2"/>
        <v>15000000</v>
      </c>
      <c r="J15" s="19">
        <f t="shared" si="2"/>
        <v>15000000</v>
      </c>
      <c r="K15" s="19">
        <f t="shared" si="2"/>
        <v>15000000</v>
      </c>
      <c r="L15" s="19">
        <f t="shared" si="2"/>
        <v>15000000</v>
      </c>
      <c r="M15" s="19">
        <f t="shared" si="2"/>
        <v>16000000</v>
      </c>
      <c r="N15" s="19">
        <f t="shared" si="2"/>
        <v>17000000</v>
      </c>
      <c r="O15" s="19">
        <f t="shared" si="2"/>
        <v>16000000</v>
      </c>
      <c r="P15" s="19">
        <f t="shared" si="2"/>
        <v>15000000</v>
      </c>
      <c r="Q15" s="19"/>
      <c r="R15" s="19">
        <v>174000000</v>
      </c>
      <c r="S15" s="19">
        <f t="shared" si="2"/>
        <v>15000000</v>
      </c>
      <c r="T15" s="19">
        <f t="shared" si="2"/>
        <v>15000000</v>
      </c>
      <c r="U15" s="19">
        <f t="shared" si="2"/>
        <v>15000000</v>
      </c>
      <c r="V15" s="19">
        <f t="shared" si="2"/>
        <v>15000000</v>
      </c>
      <c r="W15" s="19">
        <f t="shared" si="2"/>
        <v>14000000</v>
      </c>
      <c r="X15" s="19">
        <f t="shared" si="2"/>
        <v>3000000</v>
      </c>
      <c r="Y15" s="19">
        <f t="shared" si="2"/>
        <v>9045200</v>
      </c>
      <c r="Z15" s="19">
        <f t="shared" si="2"/>
        <v>8000000</v>
      </c>
      <c r="AA15" s="19">
        <f t="shared" si="2"/>
        <v>8000000</v>
      </c>
      <c r="AB15" s="19"/>
      <c r="AC15" s="19">
        <f ca="1">$E$15+SUMPRODUCT((VALUE(RIGHT($F$9:AA$9,2))=18)*$F15:AA15)</f>
        <v>106500000</v>
      </c>
      <c r="AD15" s="19">
        <f ca="1">-(AC15-AE13)</f>
        <v>174000000</v>
      </c>
      <c r="AE15" s="20">
        <v>280500000</v>
      </c>
    </row>
    <row r="16" spans="2:33" ht="16.5" customHeight="1">
      <c r="B16" s="6"/>
      <c r="C16" s="7"/>
      <c r="D16" s="11"/>
      <c r="E16" s="56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9"/>
    </row>
    <row r="17" spans="2:31" ht="16.5" customHeight="1">
      <c r="B17" s="34"/>
      <c r="C17" s="7"/>
      <c r="D17" s="11"/>
      <c r="E17" s="56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9"/>
    </row>
    <row r="18" spans="2:31" ht="18" customHeight="1">
      <c r="B18" s="12" t="s">
        <v>6</v>
      </c>
      <c r="C18" s="23"/>
      <c r="D18" s="13">
        <v>247225893.86000001</v>
      </c>
      <c r="E18" s="57">
        <v>3925837.19</v>
      </c>
      <c r="F18" s="16">
        <v>10194944.970000001</v>
      </c>
      <c r="G18" s="16">
        <v>21799973.620000001</v>
      </c>
      <c r="H18" s="16">
        <v>32614448.530000001</v>
      </c>
      <c r="I18" s="16">
        <v>24619153.579999998</v>
      </c>
      <c r="J18" s="16">
        <v>17551492.93</v>
      </c>
      <c r="K18" s="16">
        <v>14854125.189999999</v>
      </c>
      <c r="L18" s="16">
        <v>19468175.190000001</v>
      </c>
      <c r="M18" s="16">
        <v>14824689.09</v>
      </c>
      <c r="N18" s="16">
        <v>14491766.48</v>
      </c>
      <c r="O18" s="16">
        <v>14181275.43</v>
      </c>
      <c r="P18" s="16">
        <v>2296987.5499999998</v>
      </c>
      <c r="Q18" s="16"/>
      <c r="R18" s="74">
        <f ca="1">INDIRECT("E" &amp; ROW())+SUM(INDIRECT("F" &amp; ROW()&amp;":"&amp; ADDRESS(ROW(),COLUMN()-2)))</f>
        <v>190822869.75</v>
      </c>
      <c r="S18" s="16">
        <v>2161914.85</v>
      </c>
      <c r="T18" s="16">
        <v>1089600.5</v>
      </c>
      <c r="U18" s="16">
        <v>999630.5</v>
      </c>
      <c r="V18" s="16">
        <v>1018698.75</v>
      </c>
      <c r="W18" s="16">
        <v>742103.58</v>
      </c>
      <c r="X18" s="16">
        <v>357320.77</v>
      </c>
      <c r="Y18" s="16">
        <v>213761.43</v>
      </c>
      <c r="Z18" s="16">
        <v>13056.02</v>
      </c>
      <c r="AA18" s="16">
        <v>34649610.869999997</v>
      </c>
      <c r="AB18" s="16"/>
      <c r="AC18" s="16">
        <f ca="1">$E$15+SUMPRODUCT((VALUE(RIGHT($F$9:AB$9,2))=18)*$F18:AB18)</f>
        <v>45700497.269999996</v>
      </c>
      <c r="AD18" s="16"/>
      <c r="AE18" s="71">
        <v>247226036.53</v>
      </c>
    </row>
    <row r="19" spans="2:31" ht="18" customHeight="1">
      <c r="B19" s="25" t="s">
        <v>13</v>
      </c>
      <c r="C19" s="26"/>
      <c r="D19" s="27"/>
      <c r="E19" s="58"/>
      <c r="F19" s="28">
        <v>-499544.97</v>
      </c>
      <c r="G19" s="28">
        <v>-10341773.619999999</v>
      </c>
      <c r="H19" s="28">
        <v>-19393448.530000001</v>
      </c>
      <c r="I19" s="28">
        <v>-11398153.58</v>
      </c>
      <c r="J19" s="28">
        <v>-4330492.93</v>
      </c>
      <c r="K19" s="28">
        <v>-1633125.19</v>
      </c>
      <c r="L19" s="28">
        <v>-6247175.1900000004</v>
      </c>
      <c r="M19" s="28">
        <v>-722289.09</v>
      </c>
      <c r="N19" s="28">
        <v>492033.52</v>
      </c>
      <c r="O19" s="28">
        <v>-78875.429999999993</v>
      </c>
      <c r="P19" s="28">
        <v>10924012.449999999</v>
      </c>
      <c r="Q19" s="28"/>
      <c r="R19" s="28"/>
      <c r="S19" s="28">
        <v>11059085.15</v>
      </c>
      <c r="T19" s="28">
        <v>12131399.5</v>
      </c>
      <c r="U19" s="28">
        <v>12221369.5</v>
      </c>
      <c r="V19" s="28">
        <v>12202301.25</v>
      </c>
      <c r="W19" s="28">
        <v>11597496.42</v>
      </c>
      <c r="X19" s="28">
        <v>2286879.23</v>
      </c>
      <c r="Y19" s="28">
        <v>7758677.8499999996</v>
      </c>
      <c r="Z19" s="28">
        <v>7038143.9800000004</v>
      </c>
      <c r="AA19" s="28">
        <v>-27598410.870000001</v>
      </c>
      <c r="AB19" s="28"/>
      <c r="AC19" s="29"/>
      <c r="AD19" s="29"/>
      <c r="AE19" s="30"/>
    </row>
    <row r="20" spans="2:31" ht="18" customHeight="1">
      <c r="B20" s="64" t="s">
        <v>8</v>
      </c>
      <c r="C20" s="65">
        <v>9.1700000000000004E-2</v>
      </c>
      <c r="D20" s="66">
        <f>D$15*$C$20</f>
        <v>25721850</v>
      </c>
      <c r="E20" s="67">
        <v>408445.12</v>
      </c>
      <c r="F20" s="68">
        <f t="shared" ref="F20:AA20" si="3">F$15*$C$20</f>
        <v>1008700</v>
      </c>
      <c r="G20" s="68">
        <f t="shared" si="3"/>
        <v>1192100</v>
      </c>
      <c r="H20" s="68">
        <f t="shared" si="3"/>
        <v>1375500</v>
      </c>
      <c r="I20" s="68">
        <f t="shared" si="3"/>
        <v>1375500</v>
      </c>
      <c r="J20" s="68">
        <f t="shared" si="3"/>
        <v>1375500</v>
      </c>
      <c r="K20" s="68">
        <f t="shared" si="3"/>
        <v>1375500</v>
      </c>
      <c r="L20" s="68">
        <f t="shared" si="3"/>
        <v>1375500</v>
      </c>
      <c r="M20" s="68">
        <f t="shared" si="3"/>
        <v>1467200</v>
      </c>
      <c r="N20" s="68">
        <f t="shared" si="3"/>
        <v>1558900</v>
      </c>
      <c r="O20" s="68">
        <f t="shared" si="3"/>
        <v>1467200</v>
      </c>
      <c r="P20" s="68">
        <f t="shared" si="3"/>
        <v>1375500</v>
      </c>
      <c r="Q20" s="68"/>
      <c r="R20" s="68">
        <f ca="1">INDIRECT("E" &amp; ROW())+SUM(INDIRECT("F" &amp; ROW()&amp;":"&amp; ADDRESS(ROW(),COLUMN()-2)))</f>
        <v>15355545.119999999</v>
      </c>
      <c r="S20" s="68">
        <f t="shared" si="3"/>
        <v>1375500</v>
      </c>
      <c r="T20" s="68">
        <f t="shared" si="3"/>
        <v>1375500</v>
      </c>
      <c r="U20" s="68">
        <f t="shared" si="3"/>
        <v>1375500</v>
      </c>
      <c r="V20" s="68">
        <f t="shared" si="3"/>
        <v>1375500</v>
      </c>
      <c r="W20" s="68">
        <f t="shared" si="3"/>
        <v>1283800</v>
      </c>
      <c r="X20" s="68">
        <f t="shared" si="3"/>
        <v>275100</v>
      </c>
      <c r="Y20" s="68">
        <f t="shared" si="3"/>
        <v>829444.84000000008</v>
      </c>
      <c r="Z20" s="68">
        <f t="shared" si="3"/>
        <v>733600</v>
      </c>
      <c r="AA20" s="68">
        <f t="shared" si="3"/>
        <v>733600</v>
      </c>
      <c r="AB20" s="68"/>
      <c r="AC20" s="68">
        <f ca="1">$E$15+SUMPRODUCT((VALUE(RIGHT($F$9:AB$9,2))=18)*$F20:AB20)</f>
        <v>13812344.84</v>
      </c>
      <c r="AD20" s="68"/>
      <c r="AE20" s="69">
        <v>25721789.960000001</v>
      </c>
    </row>
    <row r="21" spans="2:31" ht="16.5" customHeight="1">
      <c r="B21" s="6"/>
      <c r="C21" s="7"/>
      <c r="D21" s="11"/>
      <c r="E21" s="56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9"/>
    </row>
    <row r="22" spans="2:31" ht="18" customHeight="1">
      <c r="B22" s="14" t="s">
        <v>18</v>
      </c>
      <c r="C22" s="24"/>
      <c r="D22" s="15">
        <v>247225893.86000001</v>
      </c>
      <c r="E22" s="59">
        <v>4334282.3099999996</v>
      </c>
      <c r="F22" s="19">
        <f t="shared" ref="F22:Z22" si="4">F$18+F$19+F$20</f>
        <v>10704100</v>
      </c>
      <c r="G22" s="19">
        <f t="shared" si="4"/>
        <v>12650300.000000002</v>
      </c>
      <c r="H22" s="19">
        <f t="shared" si="4"/>
        <v>14596500</v>
      </c>
      <c r="I22" s="19">
        <f t="shared" si="4"/>
        <v>14596499.999999998</v>
      </c>
      <c r="J22" s="19">
        <f t="shared" si="4"/>
        <v>14596500</v>
      </c>
      <c r="K22" s="19">
        <f t="shared" si="4"/>
        <v>14596500</v>
      </c>
      <c r="L22" s="19">
        <f t="shared" si="4"/>
        <v>14596500</v>
      </c>
      <c r="M22" s="19">
        <f t="shared" si="4"/>
        <v>15569600</v>
      </c>
      <c r="N22" s="19">
        <f t="shared" si="4"/>
        <v>16542700</v>
      </c>
      <c r="O22" s="19">
        <f t="shared" si="4"/>
        <v>15569600</v>
      </c>
      <c r="P22" s="19">
        <f t="shared" si="4"/>
        <v>14596500</v>
      </c>
      <c r="Q22" s="19"/>
      <c r="R22" s="19">
        <f ca="1">INDIRECT("E" &amp; ROW())+SUM(INDIRECT("F" &amp; ROW()&amp;":"&amp; ADDRESS(ROW(),COLUMN()-2)))</f>
        <v>162949582.31</v>
      </c>
      <c r="S22" s="19">
        <f t="shared" si="4"/>
        <v>14596500</v>
      </c>
      <c r="T22" s="19">
        <f t="shared" si="4"/>
        <v>14596500</v>
      </c>
      <c r="U22" s="19">
        <f t="shared" si="4"/>
        <v>14596500</v>
      </c>
      <c r="V22" s="19">
        <f t="shared" si="4"/>
        <v>14596500</v>
      </c>
      <c r="W22" s="19">
        <f t="shared" si="4"/>
        <v>13623400</v>
      </c>
      <c r="X22" s="19">
        <f t="shared" si="4"/>
        <v>2919300</v>
      </c>
      <c r="Y22" s="19">
        <f t="shared" si="4"/>
        <v>8801884.1199999992</v>
      </c>
      <c r="Z22" s="19">
        <f t="shared" si="4"/>
        <v>7784800</v>
      </c>
      <c r="AA22" s="19">
        <f>AA$18+AA$19+AA$20</f>
        <v>7784799.9999999963</v>
      </c>
      <c r="AB22" s="19"/>
      <c r="AC22" s="19"/>
      <c r="AD22" s="19">
        <f ca="1">-(AC22-AC20-AC18)</f>
        <v>59512842.109999999</v>
      </c>
      <c r="AE22" s="20">
        <v>272947826.49000001</v>
      </c>
    </row>
    <row r="23" spans="2:31" ht="16.5" customHeight="1">
      <c r="B23" s="6"/>
      <c r="C23" s="7"/>
      <c r="D23" s="11"/>
      <c r="E23" s="56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9"/>
    </row>
    <row r="24" spans="2:31" ht="16.5" customHeight="1">
      <c r="B24" s="6"/>
      <c r="C24" s="7"/>
      <c r="D24" s="11"/>
      <c r="E24" s="56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31"/>
      <c r="AD24" s="8"/>
      <c r="AE24" s="9"/>
    </row>
    <row r="25" spans="2:31" ht="18" customHeight="1">
      <c r="B25" s="76" t="s">
        <v>11</v>
      </c>
      <c r="C25" s="35"/>
      <c r="D25" s="36">
        <f>D15-D22</f>
        <v>33274106.139999986</v>
      </c>
      <c r="E25" s="60">
        <v>120517.69</v>
      </c>
      <c r="F25" s="21">
        <f t="shared" ref="F25:AA25" si="5">F$15-F$22</f>
        <v>295900</v>
      </c>
      <c r="G25" s="21">
        <f t="shared" si="5"/>
        <v>349699.99999999814</v>
      </c>
      <c r="H25" s="21">
        <f t="shared" si="5"/>
        <v>403500</v>
      </c>
      <c r="I25" s="21">
        <f t="shared" si="5"/>
        <v>403500.00000000186</v>
      </c>
      <c r="J25" s="21">
        <f t="shared" si="5"/>
        <v>403500</v>
      </c>
      <c r="K25" s="21">
        <f t="shared" si="5"/>
        <v>403500</v>
      </c>
      <c r="L25" s="21">
        <f t="shared" si="5"/>
        <v>403500</v>
      </c>
      <c r="M25" s="21">
        <f t="shared" si="5"/>
        <v>430400</v>
      </c>
      <c r="N25" s="21">
        <f t="shared" si="5"/>
        <v>457300</v>
      </c>
      <c r="O25" s="21">
        <f t="shared" si="5"/>
        <v>430400</v>
      </c>
      <c r="P25" s="21">
        <f t="shared" si="5"/>
        <v>403500</v>
      </c>
      <c r="Q25" s="21"/>
      <c r="R25" s="21"/>
      <c r="S25" s="21">
        <f t="shared" si="5"/>
        <v>403500</v>
      </c>
      <c r="T25" s="21">
        <f t="shared" si="5"/>
        <v>403500</v>
      </c>
      <c r="U25" s="21">
        <f t="shared" si="5"/>
        <v>403500</v>
      </c>
      <c r="V25" s="21">
        <f t="shared" si="5"/>
        <v>403500</v>
      </c>
      <c r="W25" s="21">
        <f t="shared" si="5"/>
        <v>376600</v>
      </c>
      <c r="X25" s="21">
        <f t="shared" si="5"/>
        <v>80700</v>
      </c>
      <c r="Y25" s="21">
        <f t="shared" si="5"/>
        <v>243315.88000000082</v>
      </c>
      <c r="Z25" s="21">
        <f t="shared" si="5"/>
        <v>215200</v>
      </c>
      <c r="AA25" s="21">
        <f t="shared" si="5"/>
        <v>215200.00000000373</v>
      </c>
      <c r="AB25" s="21"/>
      <c r="AC25" s="21"/>
      <c r="AD25" s="21"/>
      <c r="AE25" s="22"/>
    </row>
    <row r="26" spans="2:31" ht="18" customHeight="1">
      <c r="B26" s="76"/>
      <c r="C26" s="37"/>
      <c r="D26" s="38">
        <f>D$25/D$15</f>
        <v>0.11862426431372544</v>
      </c>
      <c r="E26" s="61">
        <f t="shared" ref="E26:AA26" si="6">E$25/E$15</f>
        <v>2.7053445721468977E-2</v>
      </c>
      <c r="F26" s="40">
        <f t="shared" si="6"/>
        <v>2.69E-2</v>
      </c>
      <c r="G26" s="40">
        <f t="shared" si="6"/>
        <v>2.6899999999999858E-2</v>
      </c>
      <c r="H26" s="40">
        <f t="shared" si="6"/>
        <v>2.69E-2</v>
      </c>
      <c r="I26" s="40">
        <f t="shared" si="6"/>
        <v>2.6900000000000125E-2</v>
      </c>
      <c r="J26" s="40">
        <f t="shared" si="6"/>
        <v>2.69E-2</v>
      </c>
      <c r="K26" s="40">
        <f t="shared" si="6"/>
        <v>2.69E-2</v>
      </c>
      <c r="L26" s="40">
        <f t="shared" si="6"/>
        <v>2.69E-2</v>
      </c>
      <c r="M26" s="40">
        <f t="shared" si="6"/>
        <v>2.69E-2</v>
      </c>
      <c r="N26" s="40">
        <f t="shared" si="6"/>
        <v>2.69E-2</v>
      </c>
      <c r="O26" s="40">
        <f t="shared" si="6"/>
        <v>2.69E-2</v>
      </c>
      <c r="P26" s="40">
        <f t="shared" si="6"/>
        <v>2.69E-2</v>
      </c>
      <c r="Q26" s="40"/>
      <c r="R26" s="40"/>
      <c r="S26" s="40">
        <f t="shared" si="6"/>
        <v>2.69E-2</v>
      </c>
      <c r="T26" s="40">
        <f t="shared" si="6"/>
        <v>2.69E-2</v>
      </c>
      <c r="U26" s="40">
        <f t="shared" si="6"/>
        <v>2.69E-2</v>
      </c>
      <c r="V26" s="40">
        <f t="shared" si="6"/>
        <v>2.69E-2</v>
      </c>
      <c r="W26" s="40">
        <f t="shared" si="6"/>
        <v>2.69E-2</v>
      </c>
      <c r="X26" s="40">
        <f t="shared" si="6"/>
        <v>2.69E-2</v>
      </c>
      <c r="Y26" s="40">
        <f t="shared" si="6"/>
        <v>2.6900000000000091E-2</v>
      </c>
      <c r="Z26" s="40">
        <f t="shared" si="6"/>
        <v>2.69E-2</v>
      </c>
      <c r="AA26" s="40">
        <f t="shared" si="6"/>
        <v>2.6900000000000465E-2</v>
      </c>
      <c r="AB26" s="40"/>
      <c r="AC26" s="39"/>
      <c r="AD26" s="39"/>
      <c r="AE26" s="41"/>
    </row>
    <row r="27" spans="2:31" ht="16.5" customHeight="1">
      <c r="B27" s="6"/>
      <c r="C27" s="7"/>
      <c r="D27" s="11"/>
      <c r="E27" s="56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9"/>
    </row>
    <row r="28" spans="2:31" ht="18" customHeight="1">
      <c r="B28" s="47" t="s">
        <v>12</v>
      </c>
      <c r="C28" s="48">
        <v>2.69E-2</v>
      </c>
      <c r="D28" s="49"/>
      <c r="E28" s="62"/>
      <c r="F28" s="17">
        <f t="shared" ref="F28:AA28" si="7">F$15*$C$28</f>
        <v>295900</v>
      </c>
      <c r="G28" s="17">
        <f t="shared" si="7"/>
        <v>349700</v>
      </c>
      <c r="H28" s="17">
        <f t="shared" si="7"/>
        <v>403500</v>
      </c>
      <c r="I28" s="17">
        <f t="shared" si="7"/>
        <v>403500</v>
      </c>
      <c r="J28" s="17">
        <f t="shared" si="7"/>
        <v>403500</v>
      </c>
      <c r="K28" s="17">
        <f t="shared" si="7"/>
        <v>403500</v>
      </c>
      <c r="L28" s="17">
        <f t="shared" si="7"/>
        <v>403500</v>
      </c>
      <c r="M28" s="17">
        <f t="shared" si="7"/>
        <v>430400</v>
      </c>
      <c r="N28" s="17">
        <f t="shared" si="7"/>
        <v>457300</v>
      </c>
      <c r="O28" s="17">
        <f t="shared" si="7"/>
        <v>430400</v>
      </c>
      <c r="P28" s="17">
        <f t="shared" si="7"/>
        <v>403500</v>
      </c>
      <c r="Q28" s="17"/>
      <c r="R28" s="17"/>
      <c r="S28" s="17">
        <f t="shared" si="7"/>
        <v>403500</v>
      </c>
      <c r="T28" s="17">
        <f t="shared" si="7"/>
        <v>403500</v>
      </c>
      <c r="U28" s="17">
        <f t="shared" si="7"/>
        <v>403500</v>
      </c>
      <c r="V28" s="17">
        <f t="shared" si="7"/>
        <v>403500</v>
      </c>
      <c r="W28" s="17">
        <f t="shared" si="7"/>
        <v>376600</v>
      </c>
      <c r="X28" s="17">
        <f t="shared" si="7"/>
        <v>80700</v>
      </c>
      <c r="Y28" s="17">
        <f t="shared" si="7"/>
        <v>243315.88</v>
      </c>
      <c r="Z28" s="17">
        <f t="shared" si="7"/>
        <v>215200</v>
      </c>
      <c r="AA28" s="17">
        <f t="shared" si="7"/>
        <v>215200</v>
      </c>
      <c r="AB28" s="17"/>
      <c r="AC28" s="17"/>
      <c r="AD28" s="17"/>
      <c r="AE28" s="18"/>
    </row>
    <row r="29" spans="2:31" ht="16.5" customHeight="1">
      <c r="B29" s="6"/>
      <c r="C29" s="7"/>
      <c r="D29" s="11"/>
      <c r="E29" s="56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9"/>
    </row>
    <row r="30" spans="2:31" ht="16.5" customHeight="1">
      <c r="B30" s="6"/>
      <c r="C30" s="7"/>
      <c r="D30" s="11"/>
      <c r="E30" s="56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9"/>
    </row>
    <row r="31" spans="2:31" ht="16.5" customHeight="1">
      <c r="B31" s="6"/>
      <c r="C31" s="7"/>
      <c r="D31" s="11"/>
      <c r="E31" s="56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9"/>
    </row>
    <row r="32" spans="2:31" ht="18" customHeight="1" thickBot="1">
      <c r="B32" s="42" t="s">
        <v>7</v>
      </c>
      <c r="C32" s="43"/>
      <c r="D32" s="44"/>
      <c r="E32" s="63"/>
      <c r="F32" s="45">
        <f t="shared" ref="F32:AA32" si="8">ROUND(F$25-F$28,2)</f>
        <v>0</v>
      </c>
      <c r="G32" s="45">
        <f t="shared" si="8"/>
        <v>0</v>
      </c>
      <c r="H32" s="45">
        <f t="shared" si="8"/>
        <v>0</v>
      </c>
      <c r="I32" s="45">
        <f t="shared" si="8"/>
        <v>0</v>
      </c>
      <c r="J32" s="45">
        <f t="shared" si="8"/>
        <v>0</v>
      </c>
      <c r="K32" s="45">
        <f t="shared" si="8"/>
        <v>0</v>
      </c>
      <c r="L32" s="45">
        <f t="shared" si="8"/>
        <v>0</v>
      </c>
      <c r="M32" s="45">
        <f t="shared" si="8"/>
        <v>0</v>
      </c>
      <c r="N32" s="45">
        <f t="shared" si="8"/>
        <v>0</v>
      </c>
      <c r="O32" s="45">
        <f t="shared" si="8"/>
        <v>0</v>
      </c>
      <c r="P32" s="45">
        <f t="shared" si="8"/>
        <v>0</v>
      </c>
      <c r="Q32" s="45"/>
      <c r="R32" s="45"/>
      <c r="S32" s="45">
        <f t="shared" si="8"/>
        <v>0</v>
      </c>
      <c r="T32" s="45">
        <f t="shared" si="8"/>
        <v>0</v>
      </c>
      <c r="U32" s="45">
        <f t="shared" si="8"/>
        <v>0</v>
      </c>
      <c r="V32" s="45">
        <f t="shared" si="8"/>
        <v>0</v>
      </c>
      <c r="W32" s="45">
        <f t="shared" si="8"/>
        <v>0</v>
      </c>
      <c r="X32" s="45">
        <f t="shared" si="8"/>
        <v>0</v>
      </c>
      <c r="Y32" s="45">
        <f t="shared" si="8"/>
        <v>0</v>
      </c>
      <c r="Z32" s="45">
        <f t="shared" si="8"/>
        <v>0</v>
      </c>
      <c r="AA32" s="45">
        <f t="shared" si="8"/>
        <v>0</v>
      </c>
      <c r="AB32" s="45"/>
      <c r="AC32" s="45"/>
      <c r="AD32" s="45"/>
      <c r="AE32" s="46"/>
    </row>
    <row r="35" spans="14:17">
      <c r="Q35" s="73"/>
    </row>
    <row r="39" spans="14:17">
      <c r="N39" t="s">
        <v>19</v>
      </c>
    </row>
    <row r="40" spans="14:17">
      <c r="N40" t="s">
        <v>20</v>
      </c>
    </row>
    <row r="42" spans="14:17">
      <c r="N42" t="s">
        <v>21</v>
      </c>
    </row>
    <row r="43" spans="14:17">
      <c r="N43" t="s">
        <v>22</v>
      </c>
    </row>
  </sheetData>
  <mergeCells count="2">
    <mergeCell ref="B4:E6"/>
    <mergeCell ref="B25:B26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utton 1">
              <controlPr defaultSize="0" print="0" autoFill="0" autoPict="0" macro="[0]!Incremente">
                <anchor moveWithCells="1" sizeWithCells="1">
                  <from>
                    <xdr:col>1</xdr:col>
                    <xdr:colOff>139700</xdr:colOff>
                    <xdr:row>0</xdr:row>
                    <xdr:rowOff>50800</xdr:rowOff>
                  </from>
                  <to>
                    <xdr:col>1</xdr:col>
                    <xdr:colOff>1739900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9938" r:id="rId4" name="Button 2">
              <controlPr defaultSize="0" print="0" autoFill="0" autoPict="0" macro="[0]!Importation">
                <anchor moveWithCells="1" sizeWithCells="1">
                  <from>
                    <xdr:col>2</xdr:col>
                    <xdr:colOff>88900</xdr:colOff>
                    <xdr:row>0</xdr:row>
                    <xdr:rowOff>50800</xdr:rowOff>
                  </from>
                  <to>
                    <xdr:col>3</xdr:col>
                    <xdr:colOff>635000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12-16</vt:lpstr>
      <vt:lpstr>01-17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Djn</cp:lastModifiedBy>
  <dcterms:created xsi:type="dcterms:W3CDTF">2016-09-06T23:25:09Z</dcterms:created>
  <dcterms:modified xsi:type="dcterms:W3CDTF">2017-01-24T20:07:51Z</dcterms:modified>
</cp:coreProperties>
</file>