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372F5E2D-6171-4E7E-8901-756B4AF1B51B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Base de données contrats" sheetId="1" r:id="rId1"/>
    <sheet name="Récapitulatif commission TCD" sheetId="4" r:id="rId2"/>
    <sheet name="Récapitulatif des commissions" sheetId="3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4" l="1"/>
  <c r="J7" i="1" l="1"/>
  <c r="O7" i="1" s="1"/>
  <c r="J8" i="1"/>
  <c r="O8" i="1" s="1"/>
  <c r="J9" i="1"/>
  <c r="O9" i="1" s="1"/>
  <c r="J10" i="1"/>
  <c r="O10" i="1" s="1"/>
  <c r="N7" i="1"/>
  <c r="N8" i="1"/>
  <c r="N9" i="1"/>
  <c r="N10" i="1"/>
  <c r="B12" i="3" l="1"/>
  <c r="C7" i="3" a="1"/>
  <c r="C7" i="3" s="1"/>
  <c r="E11" i="3" l="1"/>
  <c r="M11" i="3"/>
  <c r="F11" i="3"/>
  <c r="C11" i="3"/>
  <c r="I11" i="3"/>
  <c r="K11" i="3"/>
  <c r="L11" i="3"/>
  <c r="G11" i="3"/>
  <c r="B11" i="3"/>
  <c r="H11" i="3"/>
  <c r="J11" i="3"/>
  <c r="D11" i="3"/>
  <c r="J6" i="1"/>
  <c r="N6" i="1"/>
  <c r="J5" i="1"/>
  <c r="O5" i="1" s="1"/>
  <c r="N5" i="1"/>
  <c r="O6" i="1" l="1"/>
  <c r="T2" i="1"/>
  <c r="J2" i="1"/>
  <c r="N2" i="1"/>
  <c r="N4" i="1"/>
  <c r="N3" i="1"/>
  <c r="J4" i="1"/>
  <c r="J3" i="1"/>
  <c r="O2" i="1" l="1"/>
  <c r="O3" i="1"/>
  <c r="O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<sst xmlns="http://schemas.openxmlformats.org/spreadsheetml/2006/main" count="122" uniqueCount="59">
  <si>
    <t>Etablissement</t>
  </si>
  <si>
    <t>Contact</t>
  </si>
  <si>
    <t>Adresse email</t>
  </si>
  <si>
    <t>Numéro de série</t>
  </si>
  <si>
    <t>Date de fin</t>
  </si>
  <si>
    <t>Date  de début</t>
  </si>
  <si>
    <t>Date de facturation</t>
  </si>
  <si>
    <t>Montant HT</t>
  </si>
  <si>
    <t>Montant TTC</t>
  </si>
  <si>
    <t>Responsable</t>
  </si>
  <si>
    <t>MMFA</t>
  </si>
  <si>
    <t>Durée</t>
  </si>
  <si>
    <t>Commision</t>
  </si>
  <si>
    <t>Appareils</t>
  </si>
  <si>
    <t>MMFAB</t>
  </si>
  <si>
    <t>Étiquettes de lignes</t>
  </si>
  <si>
    <t>Somme de Commision</t>
  </si>
  <si>
    <t>Somme de Durée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</si>
  <si>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</si>
  <si>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</si>
  <si>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</si>
  <si>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</si>
  <si>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</si>
  <si>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</si>
  <si>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</si>
  <si>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</si>
  <si>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</si>
  <si>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</si>
  <si>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</si>
  <si>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</si>
  <si>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</si>
  <si>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</si>
  <si>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</si>
  <si>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</si>
  <si>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</si>
  <si>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</si>
  <si>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</si>
  <si>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Total général</t>
  </si>
  <si>
    <t>janv</t>
  </si>
  <si>
    <t>mars</t>
  </si>
  <si>
    <t>2020</t>
  </si>
  <si>
    <t>Années</t>
  </si>
  <si>
    <t>avr</t>
  </si>
  <si>
    <t>juil</t>
  </si>
  <si>
    <t>2021</t>
  </si>
  <si>
    <t>juin</t>
  </si>
  <si>
    <t>janvier</t>
  </si>
  <si>
    <t>février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</si>
  <si>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</si>
  <si>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</si>
  <si>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</si>
  <si>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</si>
  <si>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</si>
  <si>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</si>
  <si>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</si>
  <si>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</si>
  <si>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Commissions</t>
  </si>
  <si>
    <t>(Tous)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</si>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</sst>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mmmm"/>
  </numFmts>
  <fonts count="7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1" applyFont="1"/>
    <xf numFmtId="165" fontId="0" fillId="0" borderId="0" xfId="1" applyNumberFormat="1" applyFont="1"/>
    <xf numFmtId="165" fontId="0" fillId="0" borderId="0" xfId="0" applyNumberFormat="1"/>
    <xf numFmtId="164" fontId="0" fillId="0" borderId="0" xfId="1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2" fontId="0" fillId="0" borderId="0" xfId="0" applyNumberFormat="1"/>
    <xf numFmtId="0" fontId="0" fillId="0" borderId="0" xfId="0" applyAlignment="1">
      <alignment horizontal="center"/>
    </xf>
    <xf numFmtId="166" fontId="5" fillId="0" borderId="0" xfId="0" applyNumberFormat="1" applyFont="1" applyAlignment="1">
      <alignment horizontal="center"/>
    </xf>
    <xf numFmtId="166" fontId="0" fillId="0" borderId="1" xfId="0" applyNumberFormat="1" applyBorder="1"/>
    <xf numFmtId="7" fontId="0" fillId="0" borderId="1" xfId="0" applyNumberFormat="1" applyBorder="1"/>
    <xf numFmtId="0" fontId="0" fillId="0" borderId="1" xfId="0" applyBorder="1"/>
    <xf numFmtId="166" fontId="0" fillId="0" borderId="2" xfId="0" applyNumberFormat="1" applyBorder="1"/>
    <xf numFmtId="7" fontId="0" fillId="0" borderId="2" xfId="0" applyNumberFormat="1" applyBorder="1"/>
    <xf numFmtId="0" fontId="6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166" fontId="0" fillId="0" borderId="5" xfId="0" applyNumberFormat="1" applyBorder="1"/>
    <xf numFmtId="0" fontId="0" fillId="0" borderId="5" xfId="0" applyBorder="1"/>
    <xf numFmtId="166" fontId="5" fillId="0" borderId="6" xfId="0" applyNumberFormat="1" applyFont="1" applyBorder="1"/>
    <xf numFmtId="7" fontId="5" fillId="3" borderId="7" xfId="0" applyNumberFormat="1" applyFont="1" applyFill="1" applyBorder="1"/>
  </cellXfs>
  <cellStyles count="2">
    <cellStyle name="Monétaire" xfId="1" builtinId="4"/>
    <cellStyle name="Normal" xfId="0" builtinId="0"/>
  </cellStyles>
  <dxfs count="12">
    <dxf>
      <alignment horizontal="center" readingOrder="0"/>
    </dxf>
    <dxf>
      <numFmt numFmtId="2" formatCode="0.00"/>
    </dxf>
    <dxf>
      <alignment horizontal="center"/>
    </dxf>
    <dxf>
      <numFmt numFmtId="2" formatCode="0.00"/>
    </dxf>
    <dxf>
      <numFmt numFmtId="2" formatCode="0.00"/>
    </dxf>
    <dxf>
      <numFmt numFmtId="164" formatCode="_ * #,##0.00_)\ &quot;€&quot;_ ;_ * \(#,##0.00\)\ &quot;€&quot;_ ;_ * &quot;-&quot;??_)\ &quot;€&quot;_ ;_ @_ "/>
    </dxf>
    <dxf>
      <numFmt numFmtId="165" formatCode="#,##0.00\ &quot;€&quot;"/>
    </dxf>
    <dxf>
      <numFmt numFmtId="165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5" fmlaLink="D7" fmlaRange="$Y$9:$Y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6</xdr:row>
          <xdr:rowOff>22860</xdr:rowOff>
        </xdr:from>
        <xdr:to>
          <xdr:col>5</xdr:col>
          <xdr:colOff>388620</xdr:colOff>
          <xdr:row>7</xdr:row>
          <xdr:rowOff>22860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sen Daniel" refreshedDate="43908.701841782407" createdVersion="6" refreshedVersion="6" minRefreshableVersion="3" recordCount="9" xr:uid="{00000000-000A-0000-FFFF-FFFF00000000}">
  <cacheSource type="worksheet">
    <worksheetSource name="T_base_données_contrats"/>
  </cacheSource>
  <cacheFields count="16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" numFmtId="0">
      <sharedItems containsSemiMixedTypes="0" containsString="0" containsNumber="1" containsInteger="1" minValue="1" maxValue="4"/>
    </cacheField>
    <cacheField name="Date d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  <fieldGroup par="15" base="10">
        <rangePr groupBy="months" startDate="2020-01-23T00:00:00" endDate="2021-06-16T00:00:00"/>
        <groupItems count="14">
          <s v="&lt;2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21"/>
        </groupItems>
      </fieldGroup>
    </cacheField>
    <cacheField name="Facturation" numFmtId="14">
      <sharedItems count="4">
        <s v="annuelle"/>
        <s v="à terme échu"/>
        <s v="trimestrielle"/>
        <s v="semestrielle"/>
      </sharedItems>
    </cacheField>
    <cacheField name="Montant TTC" numFmtId="165">
      <sharedItems containsSemiMixedTypes="0" containsString="0" containsNumber="1" containsInteger="1" minValue="5500" maxValue="24000"/>
    </cacheField>
    <cacheField name="Montant HT" numFmtId="165">
      <sharedItems containsSemiMixedTypes="0" containsString="0" containsNumber="1" minValue="4583.3333333333339" maxValue="20000"/>
    </cacheField>
    <cacheField name="Commision" numFmtId="164">
      <sharedItems containsSemiMixedTypes="0" containsString="0" containsNumber="1" minValue="34.722222222222221" maxValue="119.58333333333336"/>
    </cacheField>
    <cacheField name="Années" numFmtId="0" databaseField="0">
      <fieldGroup base="10">
        <rangePr groupBy="years" startDate="2020-01-23T00:00:00" endDate="2021-06-16T00:00:00"/>
        <groupItems count="4">
          <s v="&lt;23/01/2020"/>
          <s v="2020"/>
          <s v="2021"/>
          <s v="&gt;16/06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MMFA"/>
    <s v="HU"/>
    <s v="."/>
    <s v="."/>
    <s v="HR+TC"/>
    <n v="746"/>
    <d v="2020-01-30T00:00:00"/>
    <d v="2021-01-30T00:00:00"/>
    <n v="1"/>
    <x v="0"/>
    <x v="0"/>
    <n v="8500"/>
    <n v="7083.3333333333339"/>
    <n v="88.541666666666686"/>
  </r>
  <r>
    <x v="1"/>
    <s v="MMFA"/>
    <s v="LC"/>
    <s v="."/>
    <s v="."/>
    <s v="HR+TC"/>
    <n v="504"/>
    <d v="2020-01-28T00:00:00"/>
    <d v="2022-01-28T00:00:00"/>
    <n v="2"/>
    <x v="1"/>
    <x v="0"/>
    <n v="22960"/>
    <n v="19133.333333333336"/>
    <n v="119.58333333333336"/>
  </r>
  <r>
    <x v="2"/>
    <s v="MMFA"/>
    <s v="RD"/>
    <s v="."/>
    <s v="."/>
    <s v="HR+TC"/>
    <n v="170"/>
    <d v="2020-01-23T00:00:00"/>
    <d v="2021-01-23T00:00:00"/>
    <n v="1"/>
    <x v="2"/>
    <x v="0"/>
    <n v="9000"/>
    <n v="7500"/>
    <n v="93.75"/>
  </r>
  <r>
    <x v="3"/>
    <s v="MMFAB"/>
    <s v="DR"/>
    <s v="."/>
    <s v="."/>
    <s v="HR+TC"/>
    <n v="555"/>
    <d v="2020-03-16T00:00:00"/>
    <d v="2022-03-16T00:00:00"/>
    <n v="2"/>
    <x v="3"/>
    <x v="0"/>
    <n v="23000"/>
    <n v="19166.666666666668"/>
    <n v="79.861111111111128"/>
  </r>
  <r>
    <x v="4"/>
    <s v="MMFAB"/>
    <s v="BT"/>
    <s v="."/>
    <s v="."/>
    <s v="HR+TC"/>
    <n v="1123"/>
    <d v="2020-03-16T00:00:00"/>
    <d v="2024-03-16T00:00:00"/>
    <n v="4"/>
    <x v="3"/>
    <x v="0"/>
    <n v="24000"/>
    <n v="20000"/>
    <n v="41.666666666666664"/>
  </r>
  <r>
    <x v="5"/>
    <s v="MMFA"/>
    <s v="QW"/>
    <s v="."/>
    <s v="."/>
    <s v="HR+TC"/>
    <n v="124"/>
    <d v="2020-04-25T00:00:00"/>
    <d v="2022-04-25T00:00:00"/>
    <n v="2"/>
    <x v="4"/>
    <x v="0"/>
    <n v="18000"/>
    <n v="15000"/>
    <n v="93.75"/>
  </r>
  <r>
    <x v="6"/>
    <s v="MMFA"/>
    <s v="RT"/>
    <s v="."/>
    <s v="."/>
    <s v="HR+TC"/>
    <n v="543"/>
    <d v="2020-06-15T00:00:00"/>
    <d v="2021-06-15T00:00:00"/>
    <n v="1"/>
    <x v="5"/>
    <x v="1"/>
    <n v="5500"/>
    <n v="4583.3333333333339"/>
    <n v="57.291666666666679"/>
  </r>
  <r>
    <x v="7"/>
    <s v="MMFA"/>
    <s v="AS"/>
    <s v="."/>
    <s v="."/>
    <s v="HR+TC"/>
    <n v="765"/>
    <d v="2020-07-16T00:00:00"/>
    <d v="2022-07-16T00:00:00"/>
    <n v="2"/>
    <x v="6"/>
    <x v="2"/>
    <n v="8500"/>
    <n v="7083.3333333333339"/>
    <n v="44.270833333333343"/>
  </r>
  <r>
    <x v="8"/>
    <s v="MMFA"/>
    <s v="ED"/>
    <s v="."/>
    <s v="."/>
    <s v="HR+TC"/>
    <n v="432"/>
    <d v="2020-07-24T00:00:00"/>
    <d v="2023-07-24T00:00:00"/>
    <n v="3"/>
    <x v="7"/>
    <x v="3"/>
    <n v="10000"/>
    <n v="8333.3333333333339"/>
    <n v="34.7222222222222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5:I10" firstHeaderRow="1" firstDataRow="1" firstDataCol="1" rowPageCount="2" colPageCount="1"/>
  <pivotFields count="16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1"/>
        <item x="0"/>
        <item x="3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0"/>
  </rowFields>
  <rowItems count="5">
    <i>
      <x v="1"/>
    </i>
    <i>
      <x v="3"/>
    </i>
    <i>
      <x v="4"/>
    </i>
    <i>
      <x v="7"/>
    </i>
    <i t="grand">
      <x/>
    </i>
  </rowItems>
  <colItems count="1">
    <i/>
  </colItems>
  <pageFields count="2">
    <pageField fld="15" hier="-1"/>
    <pageField fld="11" hier="-1"/>
  </pageFields>
  <dataFields count="1">
    <dataField name="Somme de Commision" fld="14" baseField="0" baseItem="0"/>
  </dataFields>
  <formats count="5">
    <format dxfId="4">
      <pivotArea collapsedLevelsAreSubtotals="1" fieldPosition="0">
        <references count="1">
          <reference field="10" count="4">
            <x v="1"/>
            <x v="3"/>
            <x v="4"/>
            <x v="7"/>
          </reference>
        </references>
      </pivotArea>
    </format>
    <format dxfId="3">
      <pivotArea grandRow="1" outline="0" collapsedLevelsAreSubtotals="1" fieldPosition="0"/>
    </format>
    <format dxfId="2">
      <pivotArea dataOnly="0" labelOnly="1" outline="0" fieldPosition="0">
        <references count="1">
          <reference field="15" count="0"/>
        </references>
      </pivotArea>
    </format>
    <format dxfId="1">
      <pivotArea outline="0" collapsedLevelsAreSubtotals="1" fieldPosition="0">
        <references count="1">
          <reference field="10" count="5" selected="0">
            <x v="1"/>
            <x v="3"/>
            <x v="4"/>
            <x v="6"/>
            <x v="7"/>
          </reference>
        </references>
      </pivotArea>
    </format>
    <format dxfId="0">
      <pivotArea dataOnly="0" labelOnly="1" outline="0" fieldPosition="0">
        <references count="1">
          <reference field="1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8:AC35" firstHeaderRow="0" firstDataRow="1" firstDataCol="1"/>
  <pivotFields count="16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dataField="1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numFmtId="165" showAll="0"/>
    <pivotField numFmtId="165" showAll="0"/>
    <pivotField dataField="1" numFmtId="164" showAll="0"/>
    <pivotField axis="axisRow" showAll="0">
      <items count="5">
        <item x="0"/>
        <item x="1"/>
        <item x="2"/>
        <item x="3"/>
        <item t="default"/>
      </items>
    </pivotField>
  </pivotFields>
  <rowFields count="3">
    <field x="0"/>
    <field x="15"/>
    <field x="10"/>
  </rowFields>
  <rowItems count="27">
    <i>
      <x/>
    </i>
    <i r="1">
      <x v="1"/>
    </i>
    <i r="2">
      <x v="1"/>
    </i>
    <i>
      <x v="1"/>
    </i>
    <i r="1">
      <x v="1"/>
    </i>
    <i r="2">
      <x v="1"/>
    </i>
    <i>
      <x v="2"/>
    </i>
    <i r="1">
      <x v="1"/>
    </i>
    <i r="2">
      <x v="1"/>
    </i>
    <i>
      <x v="3"/>
    </i>
    <i r="1">
      <x v="1"/>
    </i>
    <i r="2">
      <x v="3"/>
    </i>
    <i>
      <x v="4"/>
    </i>
    <i r="1">
      <x v="1"/>
    </i>
    <i r="2">
      <x v="3"/>
    </i>
    <i>
      <x v="5"/>
    </i>
    <i r="1">
      <x v="1"/>
    </i>
    <i r="2">
      <x v="4"/>
    </i>
    <i>
      <x v="6"/>
    </i>
    <i r="1">
      <x v="2"/>
    </i>
    <i r="2">
      <x v="6"/>
    </i>
    <i>
      <x v="7"/>
    </i>
    <i r="1">
      <x v="1"/>
    </i>
    <i r="2">
      <x v="7"/>
    </i>
    <i>
      <x v="8"/>
    </i>
    <i r="1">
      <x v="1"/>
    </i>
    <i r="2">
      <x v="7"/>
    </i>
  </rowItems>
  <colFields count="1">
    <field x="-2"/>
  </colFields>
  <colItems count="2">
    <i>
      <x/>
    </i>
    <i i="1">
      <x v="1"/>
    </i>
  </colItems>
  <dataFields count="2">
    <dataField name="Somme de Commision" fld="14" baseField="0" baseItem="0"/>
    <dataField name="Somme de Durée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_données_contrats" displayName="T_base_données_contrats" ref="A1:O10" totalsRowShown="0">
  <autoFilter ref="A1:O10" xr:uid="{00000000-0009-0000-0100-000001000000}"/>
  <tableColumns count="15">
    <tableColumn id="14" xr3:uid="{00000000-0010-0000-0000-00000E000000}" name="Nombre unique"/>
    <tableColumn id="1" xr3:uid="{00000000-0010-0000-0000-000001000000}" name="Responsable"/>
    <tableColumn id="2" xr3:uid="{00000000-0010-0000-0000-000002000000}" name="Etablissement"/>
    <tableColumn id="3" xr3:uid="{00000000-0010-0000-0000-000003000000}" name="Contact"/>
    <tableColumn id="4" xr3:uid="{00000000-0010-0000-0000-000004000000}" name="Adresse email"/>
    <tableColumn id="5" xr3:uid="{00000000-0010-0000-0000-000005000000}" name="Appareils"/>
    <tableColumn id="6" xr3:uid="{00000000-0010-0000-0000-000006000000}" name="Numéro de série"/>
    <tableColumn id="7" xr3:uid="{00000000-0010-0000-0000-000007000000}" name="Date  de début" dataDxfId="11"/>
    <tableColumn id="8" xr3:uid="{00000000-0010-0000-0000-000008000000}" name="Date de fin" dataDxfId="10"/>
    <tableColumn id="9" xr3:uid="{00000000-0010-0000-0000-000009000000}" name="Durée">
      <calculatedColumnFormula>DATEDIF(H2,I2,"Y")</calculatedColumnFormula>
    </tableColumn>
    <tableColumn id="10" xr3:uid="{00000000-0010-0000-0000-00000A000000}" name="Date de facturation" dataDxfId="9"/>
    <tableColumn id="15" xr3:uid="{00000000-0010-0000-0000-00000F000000}" name="Facturation" dataDxfId="8"/>
    <tableColumn id="12" xr3:uid="{00000000-0010-0000-0000-00000C000000}" name="Montant TTC" dataDxfId="7"/>
    <tableColumn id="11" xr3:uid="{00000000-0010-0000-0000-00000B000000}" name="Montant HT" dataDxfId="6" dataCellStyle="Monétaire">
      <calculatedColumnFormula>M2/1.2</calculatedColumnFormula>
    </tableColumn>
    <tableColumn id="13" xr3:uid="{00000000-0010-0000-0000-00000D000000}" name="Commision" dataDxfId="5" dataCellStyle="Monétaire">
      <calculatedColumnFormula>IF(T_base_données_contrats[[#This Row],[Responsable]]="MMFA",((N2/J2)*0.025)/2,((N2/J2)*0.025)/3)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W2:W6" totalsRowShown="0">
  <autoFilter ref="W2:W6" xr:uid="{00000000-0009-0000-0100-000003000000}"/>
  <tableColumns count="1">
    <tableColumn id="1" xr3:uid="{00000000-0010-0000-0100-000001000000}" name="Type_facturation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Liste_années" displayName="Liste_années" ref="Y8:Y13" totalsRowShown="0">
  <autoFilter ref="Y8:Y13" xr:uid="{00000000-0009-0000-0100-000002000000}"/>
  <tableColumns count="1">
    <tableColumn id="1" xr3:uid="{00000000-0010-0000-0200-000001000000}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0"/>
  <sheetViews>
    <sheetView topLeftCell="E1" workbookViewId="0">
      <selection activeCell="E3" sqref="E3"/>
    </sheetView>
  </sheetViews>
  <sheetFormatPr baseColWidth="10" defaultRowHeight="15.6" x14ac:dyDescent="0.3"/>
  <cols>
    <col min="2" max="2" width="16.69921875" bestFit="1" customWidth="1"/>
    <col min="3" max="3" width="17.5" bestFit="1" customWidth="1"/>
    <col min="4" max="4" width="28.19921875" bestFit="1" customWidth="1"/>
    <col min="5" max="5" width="22" customWidth="1"/>
    <col min="6" max="6" width="17.796875" customWidth="1"/>
    <col min="7" max="7" width="17.19921875" customWidth="1"/>
    <col min="8" max="8" width="15.5" customWidth="1"/>
    <col min="9" max="9" width="12.5" customWidth="1"/>
    <col min="10" max="10" width="8.09765625" customWidth="1"/>
    <col min="11" max="11" width="14.19921875" style="5" bestFit="1" customWidth="1"/>
    <col min="12" max="12" width="14.19921875" style="5" customWidth="1"/>
    <col min="13" max="13" width="13.5" style="4" bestFit="1" customWidth="1"/>
    <col min="14" max="14" width="14" style="3" customWidth="1"/>
    <col min="16" max="16" width="10.3984375" customWidth="1"/>
    <col min="23" max="23" width="17.19921875" customWidth="1"/>
  </cols>
  <sheetData>
    <row r="1" spans="1:23" x14ac:dyDescent="0.3">
      <c r="A1" t="s">
        <v>19</v>
      </c>
      <c r="B1" t="s">
        <v>9</v>
      </c>
      <c r="C1" t="s">
        <v>0</v>
      </c>
      <c r="D1" t="s">
        <v>1</v>
      </c>
      <c r="E1" t="s">
        <v>2</v>
      </c>
      <c r="F1" t="s">
        <v>13</v>
      </c>
      <c r="G1" t="s">
        <v>3</v>
      </c>
      <c r="H1" t="s">
        <v>5</v>
      </c>
      <c r="I1" t="s">
        <v>4</v>
      </c>
      <c r="J1" t="s">
        <v>11</v>
      </c>
      <c r="K1" t="s">
        <v>6</v>
      </c>
      <c r="L1" t="s">
        <v>27</v>
      </c>
      <c r="M1" s="5" t="s">
        <v>8</v>
      </c>
      <c r="N1" s="4" t="s">
        <v>7</v>
      </c>
      <c r="O1" s="3" t="s">
        <v>12</v>
      </c>
    </row>
    <row r="2" spans="1:23" x14ac:dyDescent="0.3">
      <c r="A2">
        <v>1</v>
      </c>
      <c r="B2" t="s">
        <v>10</v>
      </c>
      <c r="C2" t="s">
        <v>20</v>
      </c>
      <c r="D2" t="s">
        <v>24</v>
      </c>
      <c r="E2" t="s">
        <v>24</v>
      </c>
      <c r="F2" s="2" t="s">
        <v>25</v>
      </c>
      <c r="G2">
        <v>746</v>
      </c>
      <c r="H2" s="1">
        <v>43860</v>
      </c>
      <c r="I2" s="1">
        <v>44226</v>
      </c>
      <c r="J2">
        <f>DATEDIF(H2,I2,"Y")</f>
        <v>1</v>
      </c>
      <c r="K2" s="1">
        <v>44226</v>
      </c>
      <c r="L2" s="1" t="s">
        <v>29</v>
      </c>
      <c r="M2" s="5">
        <v>8500</v>
      </c>
      <c r="N2" s="4">
        <f>M2/1.2</f>
        <v>7083.3333333333339</v>
      </c>
      <c r="O2" s="3">
        <f>IF(T_base_données_contrats[[#This Row],[Responsable]]="MMFA",((N2/J2)*0.025)/2,((N2/J2)*0.025)/3)</f>
        <v>88.541666666666686</v>
      </c>
      <c r="T2" s="1">
        <f ca="1">TODAY()</f>
        <v>43911</v>
      </c>
      <c r="W2" t="s">
        <v>28</v>
      </c>
    </row>
    <row r="3" spans="1:23" x14ac:dyDescent="0.3">
      <c r="A3">
        <v>2</v>
      </c>
      <c r="B3" t="s">
        <v>10</v>
      </c>
      <c r="C3" t="s">
        <v>21</v>
      </c>
      <c r="D3" t="s">
        <v>24</v>
      </c>
      <c r="E3" t="s">
        <v>24</v>
      </c>
      <c r="F3" s="2" t="s">
        <v>25</v>
      </c>
      <c r="G3">
        <v>504</v>
      </c>
      <c r="H3" s="1">
        <v>43858</v>
      </c>
      <c r="I3" s="1">
        <v>44589</v>
      </c>
      <c r="J3">
        <f>DATEDIF(H3,I3,"Y")</f>
        <v>2</v>
      </c>
      <c r="K3" s="1">
        <v>43858</v>
      </c>
      <c r="L3" s="1" t="s">
        <v>29</v>
      </c>
      <c r="M3" s="5">
        <v>22960</v>
      </c>
      <c r="N3" s="4">
        <f>M3/1.2</f>
        <v>19133.333333333336</v>
      </c>
      <c r="O3" s="3">
        <f>IF(T_base_données_contrats[[#This Row],[Responsable]]="MMFA",((N3/J3)*0.025)/2,((N3/J3)*0.025)/3)</f>
        <v>119.58333333333336</v>
      </c>
      <c r="W3" t="s">
        <v>29</v>
      </c>
    </row>
    <row r="4" spans="1:23" x14ac:dyDescent="0.3">
      <c r="A4">
        <v>3</v>
      </c>
      <c r="B4" t="s">
        <v>10</v>
      </c>
      <c r="C4" t="s">
        <v>22</v>
      </c>
      <c r="D4" t="s">
        <v>24</v>
      </c>
      <c r="E4" t="s">
        <v>24</v>
      </c>
      <c r="F4" s="2" t="s">
        <v>25</v>
      </c>
      <c r="G4">
        <v>170</v>
      </c>
      <c r="H4" s="1">
        <v>43853</v>
      </c>
      <c r="I4" s="1">
        <v>44219</v>
      </c>
      <c r="J4">
        <f t="shared" ref="J4" si="0">DATEDIF(H4,I4,"Y")</f>
        <v>1</v>
      </c>
      <c r="K4" s="1">
        <v>43853</v>
      </c>
      <c r="L4" s="1" t="s">
        <v>29</v>
      </c>
      <c r="M4" s="5">
        <v>9000</v>
      </c>
      <c r="N4" s="4">
        <f>M4/1.2</f>
        <v>7500</v>
      </c>
      <c r="O4" s="3">
        <f>IF(T_base_données_contrats[[#This Row],[Responsable]]="MMFA",((N4/J4)*0.025)/2,((N4/J4)*0.025)/3)</f>
        <v>93.75</v>
      </c>
      <c r="W4" t="s">
        <v>30</v>
      </c>
    </row>
    <row r="5" spans="1:23" x14ac:dyDescent="0.3">
      <c r="A5">
        <v>4</v>
      </c>
      <c r="B5" t="s">
        <v>14</v>
      </c>
      <c r="C5" t="s">
        <v>26</v>
      </c>
      <c r="D5" t="s">
        <v>24</v>
      </c>
      <c r="E5" t="s">
        <v>24</v>
      </c>
      <c r="F5" s="2" t="s">
        <v>25</v>
      </c>
      <c r="G5">
        <v>555</v>
      </c>
      <c r="H5" s="1">
        <v>43906</v>
      </c>
      <c r="I5" s="1">
        <v>44636</v>
      </c>
      <c r="J5">
        <f>DATEDIF(H5,I5,"Y")</f>
        <v>2</v>
      </c>
      <c r="K5" s="1">
        <v>43906</v>
      </c>
      <c r="L5" s="1" t="s">
        <v>29</v>
      </c>
      <c r="M5" s="5">
        <v>23000</v>
      </c>
      <c r="N5" s="4">
        <f>M5/1.2</f>
        <v>19166.666666666668</v>
      </c>
      <c r="O5" s="3">
        <f>IF(T_base_données_contrats[[#This Row],[Responsable]]="MMFA",((N5/J5)*0.025)/2,((N5/J5)*0.025)/3)</f>
        <v>79.861111111111128</v>
      </c>
      <c r="W5" t="s">
        <v>31</v>
      </c>
    </row>
    <row r="6" spans="1:23" x14ac:dyDescent="0.3">
      <c r="A6">
        <v>5</v>
      </c>
      <c r="B6" t="s">
        <v>14</v>
      </c>
      <c r="C6" t="s">
        <v>23</v>
      </c>
      <c r="D6" t="s">
        <v>24</v>
      </c>
      <c r="E6" t="s">
        <v>24</v>
      </c>
      <c r="F6" s="2" t="s">
        <v>25</v>
      </c>
      <c r="G6">
        <v>1123</v>
      </c>
      <c r="H6" s="1">
        <v>43906</v>
      </c>
      <c r="I6" s="1">
        <v>45367</v>
      </c>
      <c r="J6">
        <f>DATEDIF(H6,I6,"Y")</f>
        <v>4</v>
      </c>
      <c r="K6" s="1">
        <v>43906</v>
      </c>
      <c r="L6" s="1" t="s">
        <v>29</v>
      </c>
      <c r="M6" s="5">
        <v>24000</v>
      </c>
      <c r="N6" s="4">
        <f>M6/1.2</f>
        <v>20000</v>
      </c>
      <c r="O6" s="6">
        <f>IF(T_base_données_contrats[[#This Row],[Responsable]]="MMFA",((N6/J6)*0.025)/2,((N6/J6)*0.025)/3)</f>
        <v>41.666666666666664</v>
      </c>
      <c r="W6" t="s">
        <v>32</v>
      </c>
    </row>
    <row r="7" spans="1:23" x14ac:dyDescent="0.3">
      <c r="A7">
        <v>6</v>
      </c>
      <c r="B7" t="s">
        <v>10</v>
      </c>
      <c r="C7" t="s">
        <v>36</v>
      </c>
      <c r="D7" t="s">
        <v>24</v>
      </c>
      <c r="E7" t="s">
        <v>24</v>
      </c>
      <c r="F7" s="2" t="s">
        <v>25</v>
      </c>
      <c r="G7">
        <v>124</v>
      </c>
      <c r="H7" s="1">
        <v>43946</v>
      </c>
      <c r="I7" s="1">
        <v>44676</v>
      </c>
      <c r="J7">
        <f t="shared" ref="J7:J10" si="1">DATEDIF(H7,I7,"Y")</f>
        <v>2</v>
      </c>
      <c r="K7" s="1">
        <v>43946</v>
      </c>
      <c r="L7" s="1" t="s">
        <v>29</v>
      </c>
      <c r="M7" s="4">
        <v>18000</v>
      </c>
      <c r="N7" s="4">
        <f t="shared" ref="N7:N10" si="2">M7/1.2</f>
        <v>15000</v>
      </c>
      <c r="O7" s="6">
        <f>IF(T_base_données_contrats[[#This Row],[Responsable]]="MMFA",((N7/J7)*0.025)/2,((N7/J7)*0.025)/3)</f>
        <v>93.75</v>
      </c>
    </row>
    <row r="8" spans="1:23" x14ac:dyDescent="0.3">
      <c r="A8">
        <v>7</v>
      </c>
      <c r="B8" t="s">
        <v>10</v>
      </c>
      <c r="C8" t="s">
        <v>33</v>
      </c>
      <c r="D8" t="s">
        <v>24</v>
      </c>
      <c r="E8" t="s">
        <v>24</v>
      </c>
      <c r="F8" s="2" t="s">
        <v>25</v>
      </c>
      <c r="G8">
        <v>543</v>
      </c>
      <c r="H8" s="1">
        <v>43997</v>
      </c>
      <c r="I8" s="1">
        <v>44362</v>
      </c>
      <c r="J8">
        <f t="shared" si="1"/>
        <v>1</v>
      </c>
      <c r="K8" s="1">
        <v>44362</v>
      </c>
      <c r="L8" s="1" t="s">
        <v>32</v>
      </c>
      <c r="M8" s="4">
        <v>5500</v>
      </c>
      <c r="N8" s="4">
        <f t="shared" si="2"/>
        <v>4583.3333333333339</v>
      </c>
      <c r="O8" s="6">
        <f>IF(T_base_données_contrats[[#This Row],[Responsable]]="MMFA",((N8/J8)*0.025)/2,((N8/J8)*0.025)/3)</f>
        <v>57.291666666666679</v>
      </c>
    </row>
    <row r="9" spans="1:23" x14ac:dyDescent="0.3">
      <c r="A9">
        <v>8</v>
      </c>
      <c r="B9" t="s">
        <v>10</v>
      </c>
      <c r="C9" t="s">
        <v>35</v>
      </c>
      <c r="D9" t="s">
        <v>24</v>
      </c>
      <c r="E9" t="s">
        <v>24</v>
      </c>
      <c r="F9" s="2" t="s">
        <v>25</v>
      </c>
      <c r="G9">
        <v>765</v>
      </c>
      <c r="H9" s="1">
        <v>44028</v>
      </c>
      <c r="I9" s="1">
        <v>44758</v>
      </c>
      <c r="J9">
        <f t="shared" si="1"/>
        <v>2</v>
      </c>
      <c r="K9" s="1">
        <v>44028</v>
      </c>
      <c r="L9" s="1" t="s">
        <v>31</v>
      </c>
      <c r="M9" s="4">
        <v>8500</v>
      </c>
      <c r="N9" s="4">
        <f t="shared" si="2"/>
        <v>7083.3333333333339</v>
      </c>
      <c r="O9" s="6">
        <f>IF(T_base_données_contrats[[#This Row],[Responsable]]="MMFA",((N9/J9)*0.025)/2,((N9/J9)*0.025)/3)</f>
        <v>44.270833333333343</v>
      </c>
    </row>
    <row r="10" spans="1:23" x14ac:dyDescent="0.3">
      <c r="A10">
        <v>9</v>
      </c>
      <c r="B10" t="s">
        <v>10</v>
      </c>
      <c r="C10" t="s">
        <v>34</v>
      </c>
      <c r="D10" t="s">
        <v>24</v>
      </c>
      <c r="E10" t="s">
        <v>24</v>
      </c>
      <c r="F10" s="2" t="s">
        <v>25</v>
      </c>
      <c r="G10">
        <v>432</v>
      </c>
      <c r="H10" s="1">
        <v>44036</v>
      </c>
      <c r="I10" s="1">
        <v>45131</v>
      </c>
      <c r="J10">
        <f t="shared" si="1"/>
        <v>3</v>
      </c>
      <c r="K10" s="1">
        <v>44036</v>
      </c>
      <c r="L10" s="1" t="s">
        <v>30</v>
      </c>
      <c r="M10" s="4">
        <v>10000</v>
      </c>
      <c r="N10" s="4">
        <f t="shared" si="2"/>
        <v>8333.3333333333339</v>
      </c>
      <c r="O10" s="6">
        <f>IF(T_base_données_contrats[[#This Row],[Responsable]]="MMFA",((N10/J10)*0.025)/2,((N10/J10)*0.025)/3)</f>
        <v>34.722222222222221</v>
      </c>
    </row>
  </sheetData>
  <dataValidations count="1">
    <dataValidation type="list" allowBlank="1" showInputMessage="1" showErrorMessage="1" sqref="L2:L10" xr:uid="{00000000-0002-0000-0000-000000000000}">
      <formula1>$W$3:$W$6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4"/>
  <sheetViews>
    <sheetView tabSelected="1" workbookViewId="0"/>
  </sheetViews>
  <sheetFormatPr baseColWidth="10" defaultRowHeight="15.6" x14ac:dyDescent="0.3"/>
  <cols>
    <col min="2" max="2" width="13.3984375" customWidth="1"/>
    <col min="4" max="4" width="9.796875" customWidth="1"/>
    <col min="5" max="7" width="9.3984375" customWidth="1"/>
    <col min="8" max="8" width="19.3984375" bestFit="1" customWidth="1"/>
    <col min="9" max="9" width="19.69921875" bestFit="1" customWidth="1"/>
    <col min="10" max="15" width="15.69921875" customWidth="1"/>
  </cols>
  <sheetData>
    <row r="1" spans="1:9" ht="16.2" thickBot="1" x14ac:dyDescent="0.35">
      <c r="A1" s="22"/>
      <c r="B1" s="23" t="s">
        <v>56</v>
      </c>
      <c r="C1" s="15"/>
      <c r="D1" s="15"/>
      <c r="E1" s="15"/>
      <c r="F1" s="15"/>
      <c r="G1" s="15"/>
    </row>
    <row r="2" spans="1:9" ht="16.2" thickTop="1" x14ac:dyDescent="0.3">
      <c r="A2" s="20" t="s">
        <v>46</v>
      </c>
      <c r="B2" s="21"/>
      <c r="H2" s="8" t="s">
        <v>41</v>
      </c>
      <c r="I2" s="15" t="s">
        <v>40</v>
      </c>
    </row>
    <row r="3" spans="1:9" x14ac:dyDescent="0.3">
      <c r="A3" s="17" t="s">
        <v>47</v>
      </c>
      <c r="B3" s="19"/>
      <c r="H3" s="8" t="s">
        <v>27</v>
      </c>
      <c r="I3" s="15" t="s">
        <v>57</v>
      </c>
    </row>
    <row r="4" spans="1:9" x14ac:dyDescent="0.3">
      <c r="A4" s="17" t="s">
        <v>39</v>
      </c>
      <c r="B4" s="18"/>
    </row>
    <row r="5" spans="1:9" x14ac:dyDescent="0.3">
      <c r="A5" s="17" t="s">
        <v>48</v>
      </c>
      <c r="B5" s="18"/>
      <c r="H5" s="8" t="s">
        <v>6</v>
      </c>
      <c r="I5" t="s">
        <v>16</v>
      </c>
    </row>
    <row r="6" spans="1:9" x14ac:dyDescent="0.3">
      <c r="A6" s="17" t="s">
        <v>49</v>
      </c>
      <c r="B6" s="19"/>
      <c r="H6" s="1" t="s">
        <v>38</v>
      </c>
      <c r="I6" s="14">
        <v>301.87500000000006</v>
      </c>
    </row>
    <row r="7" spans="1:9" x14ac:dyDescent="0.3">
      <c r="A7" s="17" t="s">
        <v>45</v>
      </c>
      <c r="B7" s="18"/>
      <c r="H7" s="1" t="s">
        <v>39</v>
      </c>
      <c r="I7" s="14">
        <v>121.5277777777778</v>
      </c>
    </row>
    <row r="8" spans="1:9" x14ac:dyDescent="0.3">
      <c r="A8" s="17" t="s">
        <v>50</v>
      </c>
      <c r="B8" s="18"/>
      <c r="H8" s="1" t="s">
        <v>42</v>
      </c>
      <c r="I8" s="14">
        <v>93.75</v>
      </c>
    </row>
    <row r="9" spans="1:9" x14ac:dyDescent="0.3">
      <c r="A9" s="17" t="s">
        <v>51</v>
      </c>
      <c r="B9" s="19"/>
      <c r="H9" s="1" t="s">
        <v>43</v>
      </c>
      <c r="I9" s="14">
        <v>78.993055555555571</v>
      </c>
    </row>
    <row r="10" spans="1:9" x14ac:dyDescent="0.3">
      <c r="A10" s="17" t="s">
        <v>52</v>
      </c>
      <c r="B10" s="19"/>
      <c r="H10" s="1" t="s">
        <v>37</v>
      </c>
      <c r="I10" s="14">
        <v>596.14583333333337</v>
      </c>
    </row>
    <row r="11" spans="1:9" x14ac:dyDescent="0.3">
      <c r="A11" s="17" t="s">
        <v>53</v>
      </c>
      <c r="B11" s="19"/>
    </row>
    <row r="12" spans="1:9" x14ac:dyDescent="0.3">
      <c r="A12" s="17" t="s">
        <v>54</v>
      </c>
      <c r="B12" s="19"/>
    </row>
    <row r="13" spans="1:9" ht="16.2" thickBot="1" x14ac:dyDescent="0.35">
      <c r="A13" s="24" t="s">
        <v>55</v>
      </c>
      <c r="B13" s="25"/>
    </row>
    <row r="14" spans="1:9" ht="16.2" thickBot="1" x14ac:dyDescent="0.35">
      <c r="A14" s="26" t="s">
        <v>58</v>
      </c>
      <c r="B14" s="27">
        <f>SUM(B2:B13)</f>
        <v>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7:AC35"/>
  <sheetViews>
    <sheetView workbookViewId="0">
      <selection activeCell="B27" sqref="B27"/>
    </sheetView>
  </sheetViews>
  <sheetFormatPr baseColWidth="10" defaultRowHeight="15.6" x14ac:dyDescent="0.3"/>
  <cols>
    <col min="2" max="2" width="16.69921875" customWidth="1"/>
    <col min="3" max="3" width="12.796875" customWidth="1"/>
    <col min="4" max="4" width="14.09765625" customWidth="1"/>
    <col min="5" max="5" width="11.19921875" customWidth="1"/>
    <col min="6" max="6" width="15.3984375" customWidth="1"/>
    <col min="7" max="7" width="13.09765625" customWidth="1"/>
    <col min="8" max="8" width="12.296875" customWidth="1"/>
    <col min="9" max="9" width="11.69921875" customWidth="1"/>
    <col min="10" max="10" width="14.3984375" customWidth="1"/>
    <col min="11" max="11" width="12.8984375" customWidth="1"/>
    <col min="12" max="12" width="11.296875" customWidth="1"/>
    <col min="13" max="13" width="13.3984375" customWidth="1"/>
    <col min="27" max="27" width="19.5" bestFit="1" customWidth="1"/>
    <col min="28" max="28" width="19.69921875" bestFit="1" customWidth="1"/>
    <col min="29" max="29" width="15.19921875" bestFit="1" customWidth="1"/>
  </cols>
  <sheetData>
    <row r="7" spans="2:29" ht="21" x14ac:dyDescent="0.3">
      <c r="B7" s="11" t="s">
        <v>18</v>
      </c>
      <c r="C7" cm="1">
        <f t="array" ref="C7">INDEX(Liste_années[Année],D7,1)</f>
        <v>2020</v>
      </c>
      <c r="D7">
        <v>1</v>
      </c>
    </row>
    <row r="8" spans="2:29" x14ac:dyDescent="0.3">
      <c r="Y8" t="s">
        <v>18</v>
      </c>
      <c r="AA8" s="8" t="s">
        <v>15</v>
      </c>
      <c r="AB8" t="s">
        <v>16</v>
      </c>
      <c r="AC8" t="s">
        <v>17</v>
      </c>
    </row>
    <row r="9" spans="2:29" x14ac:dyDescent="0.3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Y9">
        <v>2020</v>
      </c>
      <c r="AA9" s="9">
        <v>1</v>
      </c>
      <c r="AB9" s="7">
        <v>88.541666666666686</v>
      </c>
      <c r="AC9" s="7">
        <v>1</v>
      </c>
    </row>
    <row r="10" spans="2:29" x14ac:dyDescent="0.3">
      <c r="Y10">
        <v>2021</v>
      </c>
      <c r="AA10" s="12" t="s">
        <v>40</v>
      </c>
      <c r="AB10" s="7">
        <v>88.541666666666686</v>
      </c>
      <c r="AC10" s="7">
        <v>1</v>
      </c>
    </row>
    <row r="11" spans="2:29" x14ac:dyDescent="0.3">
      <c r="B11" s="16">
        <f>DATE($C$7,COLUMN()-1,1)</f>
        <v>43831</v>
      </c>
      <c r="C11" s="16">
        <f>DATE($C$7,COLUMN()-1,1)</f>
        <v>43862</v>
      </c>
      <c r="D11" s="16">
        <f t="shared" ref="D11:M11" si="0">DATE($C$7,COLUMN()-1,1)</f>
        <v>43891</v>
      </c>
      <c r="E11" s="16">
        <f t="shared" si="0"/>
        <v>43922</v>
      </c>
      <c r="F11" s="16">
        <f t="shared" si="0"/>
        <v>43952</v>
      </c>
      <c r="G11" s="16">
        <f t="shared" si="0"/>
        <v>43983</v>
      </c>
      <c r="H11" s="16">
        <f t="shared" si="0"/>
        <v>44013</v>
      </c>
      <c r="I11" s="16">
        <f t="shared" si="0"/>
        <v>44044</v>
      </c>
      <c r="J11" s="16">
        <f t="shared" si="0"/>
        <v>44075</v>
      </c>
      <c r="K11" s="16">
        <f t="shared" si="0"/>
        <v>44105</v>
      </c>
      <c r="L11" s="16">
        <f t="shared" si="0"/>
        <v>44136</v>
      </c>
      <c r="M11" s="16">
        <f t="shared" si="0"/>
        <v>44166</v>
      </c>
      <c r="Y11">
        <v>2022</v>
      </c>
      <c r="AA11" s="13" t="s">
        <v>38</v>
      </c>
      <c r="AB11" s="7">
        <v>88.541666666666686</v>
      </c>
      <c r="AC11" s="7">
        <v>1</v>
      </c>
    </row>
    <row r="12" spans="2:29" x14ac:dyDescent="0.3">
      <c r="B12">
        <f>SUMIF(AA:AC,VLOOKUP(MONTH(1),AA:AC,2,1))</f>
        <v>265.62500000000006</v>
      </c>
      <c r="Y12">
        <v>2023</v>
      </c>
      <c r="AA12" s="9">
        <v>2</v>
      </c>
      <c r="AB12" s="7">
        <v>119.58333333333336</v>
      </c>
      <c r="AC12" s="7">
        <v>2</v>
      </c>
    </row>
    <row r="13" spans="2:29" x14ac:dyDescent="0.3">
      <c r="Y13">
        <v>2024</v>
      </c>
      <c r="AA13" s="12" t="s">
        <v>40</v>
      </c>
      <c r="AB13" s="7">
        <v>119.58333333333336</v>
      </c>
      <c r="AC13" s="7">
        <v>2</v>
      </c>
    </row>
    <row r="14" spans="2:29" x14ac:dyDescent="0.3">
      <c r="AA14" s="13" t="s">
        <v>38</v>
      </c>
      <c r="AB14" s="7">
        <v>119.58333333333336</v>
      </c>
      <c r="AC14" s="7">
        <v>2</v>
      </c>
    </row>
    <row r="15" spans="2:29" x14ac:dyDescent="0.3">
      <c r="AA15" s="9">
        <v>3</v>
      </c>
      <c r="AB15" s="7">
        <v>93.75</v>
      </c>
      <c r="AC15" s="7">
        <v>1</v>
      </c>
    </row>
    <row r="16" spans="2:29" x14ac:dyDescent="0.3">
      <c r="AA16" s="12" t="s">
        <v>40</v>
      </c>
      <c r="AB16" s="7">
        <v>93.75</v>
      </c>
      <c r="AC16" s="7">
        <v>1</v>
      </c>
    </row>
    <row r="17" spans="27:29" x14ac:dyDescent="0.3">
      <c r="AA17" s="13" t="s">
        <v>38</v>
      </c>
      <c r="AB17" s="7">
        <v>93.75</v>
      </c>
      <c r="AC17" s="7">
        <v>1</v>
      </c>
    </row>
    <row r="18" spans="27:29" x14ac:dyDescent="0.3">
      <c r="AA18" s="9">
        <v>4</v>
      </c>
      <c r="AB18" s="7">
        <v>79.861111111111128</v>
      </c>
      <c r="AC18" s="7">
        <v>2</v>
      </c>
    </row>
    <row r="19" spans="27:29" x14ac:dyDescent="0.3">
      <c r="AA19" s="12" t="s">
        <v>40</v>
      </c>
      <c r="AB19" s="7">
        <v>79.861111111111128</v>
      </c>
      <c r="AC19" s="7">
        <v>2</v>
      </c>
    </row>
    <row r="20" spans="27:29" x14ac:dyDescent="0.3">
      <c r="AA20" s="13" t="s">
        <v>39</v>
      </c>
      <c r="AB20" s="7">
        <v>79.861111111111128</v>
      </c>
      <c r="AC20" s="7">
        <v>2</v>
      </c>
    </row>
    <row r="21" spans="27:29" x14ac:dyDescent="0.3">
      <c r="AA21" s="9">
        <v>5</v>
      </c>
      <c r="AB21" s="7">
        <v>41.666666666666664</v>
      </c>
      <c r="AC21" s="7">
        <v>4</v>
      </c>
    </row>
    <row r="22" spans="27:29" x14ac:dyDescent="0.3">
      <c r="AA22" s="12" t="s">
        <v>40</v>
      </c>
      <c r="AB22" s="7">
        <v>41.666666666666664</v>
      </c>
      <c r="AC22" s="7">
        <v>4</v>
      </c>
    </row>
    <row r="23" spans="27:29" x14ac:dyDescent="0.3">
      <c r="AA23" s="13" t="s">
        <v>39</v>
      </c>
      <c r="AB23" s="7">
        <v>41.666666666666664</v>
      </c>
      <c r="AC23" s="7">
        <v>4</v>
      </c>
    </row>
    <row r="24" spans="27:29" x14ac:dyDescent="0.3">
      <c r="AA24" s="9">
        <v>6</v>
      </c>
      <c r="AB24" s="7">
        <v>93.75</v>
      </c>
      <c r="AC24" s="7">
        <v>2</v>
      </c>
    </row>
    <row r="25" spans="27:29" x14ac:dyDescent="0.3">
      <c r="AA25" s="12" t="s">
        <v>40</v>
      </c>
      <c r="AB25" s="7">
        <v>93.75</v>
      </c>
      <c r="AC25" s="7">
        <v>2</v>
      </c>
    </row>
    <row r="26" spans="27:29" x14ac:dyDescent="0.3">
      <c r="AA26" s="13" t="s">
        <v>42</v>
      </c>
      <c r="AB26" s="7">
        <v>93.75</v>
      </c>
      <c r="AC26" s="7">
        <v>2</v>
      </c>
    </row>
    <row r="27" spans="27:29" x14ac:dyDescent="0.3">
      <c r="AA27" s="9">
        <v>7</v>
      </c>
      <c r="AB27" s="7">
        <v>57.291666666666679</v>
      </c>
      <c r="AC27" s="7">
        <v>1</v>
      </c>
    </row>
    <row r="28" spans="27:29" x14ac:dyDescent="0.3">
      <c r="AA28" s="12" t="s">
        <v>44</v>
      </c>
      <c r="AB28" s="7">
        <v>57.291666666666679</v>
      </c>
      <c r="AC28" s="7">
        <v>1</v>
      </c>
    </row>
    <row r="29" spans="27:29" x14ac:dyDescent="0.3">
      <c r="AA29" s="13" t="s">
        <v>45</v>
      </c>
      <c r="AB29" s="7">
        <v>57.291666666666679</v>
      </c>
      <c r="AC29" s="7">
        <v>1</v>
      </c>
    </row>
    <row r="30" spans="27:29" x14ac:dyDescent="0.3">
      <c r="AA30" s="9">
        <v>8</v>
      </c>
      <c r="AB30" s="7">
        <v>44.270833333333343</v>
      </c>
      <c r="AC30" s="7">
        <v>2</v>
      </c>
    </row>
    <row r="31" spans="27:29" x14ac:dyDescent="0.3">
      <c r="AA31" s="12" t="s">
        <v>40</v>
      </c>
      <c r="AB31" s="7">
        <v>44.270833333333343</v>
      </c>
      <c r="AC31" s="7">
        <v>2</v>
      </c>
    </row>
    <row r="32" spans="27:29" x14ac:dyDescent="0.3">
      <c r="AA32" s="13" t="s">
        <v>43</v>
      </c>
      <c r="AB32" s="7">
        <v>44.270833333333343</v>
      </c>
      <c r="AC32" s="7">
        <v>2</v>
      </c>
    </row>
    <row r="33" spans="27:29" x14ac:dyDescent="0.3">
      <c r="AA33" s="9">
        <v>9</v>
      </c>
      <c r="AB33" s="7">
        <v>34.722222222222221</v>
      </c>
      <c r="AC33" s="7">
        <v>3</v>
      </c>
    </row>
    <row r="34" spans="27:29" x14ac:dyDescent="0.3">
      <c r="AA34" s="12" t="s">
        <v>40</v>
      </c>
      <c r="AB34" s="7">
        <v>34.722222222222221</v>
      </c>
      <c r="AC34" s="7">
        <v>3</v>
      </c>
    </row>
    <row r="35" spans="27:29" x14ac:dyDescent="0.3">
      <c r="AA35" s="13" t="s">
        <v>43</v>
      </c>
      <c r="AB35" s="7">
        <v>34.722222222222221</v>
      </c>
      <c r="AC35" s="7">
        <v>3</v>
      </c>
    </row>
  </sheetData>
  <phoneticPr fontId="3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Drop Down 1">
              <controlPr defaultSize="0" autoLine="0" autoPict="0">
                <anchor moveWithCells="1">
                  <from>
                    <xdr:col>2</xdr:col>
                    <xdr:colOff>22860</xdr:colOff>
                    <xdr:row>6</xdr:row>
                    <xdr:rowOff>22860</xdr:rowOff>
                  </from>
                  <to>
                    <xdr:col>5</xdr:col>
                    <xdr:colOff>388620</xdr:colOff>
                    <xdr:row>7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 contrats</vt:lpstr>
      <vt:lpstr>Récapitulatif commission TCD</vt:lpstr>
      <vt:lpstr>Récapitulatif des commissions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Jorissen Daniel</cp:lastModifiedBy>
  <dcterms:created xsi:type="dcterms:W3CDTF">2020-02-29T10:30:02Z</dcterms:created>
  <dcterms:modified xsi:type="dcterms:W3CDTF">2020-03-21T20:14:09Z</dcterms:modified>
  <cp:category/>
</cp:coreProperties>
</file>