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ichValueRel.xml" ContentType="application/vnd.ms-excel.richvaluerel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F77270D-0548-4343-8BAF-8030219CC2B2}" xr6:coauthVersionLast="47" xr6:coauthVersionMax="47" xr10:uidLastSave="{00000000-0000-0000-0000-000000000000}"/>
  <bookViews>
    <workbookView xWindow="-120" yWindow="-120" windowWidth="20730" windowHeight="11160" tabRatio="780" activeTab="7" xr2:uid="{C8A8CD4D-62FB-4D45-9901-C05035252B80}"/>
  </bookViews>
  <sheets>
    <sheet name="Données clients" sheetId="6" r:id="rId1"/>
    <sheet name="Consultation" sheetId="15" r:id="rId2"/>
    <sheet name="Devis" sheetId="19" r:id="rId3"/>
    <sheet name="Achat Forfait Epilation" sheetId="1" r:id="rId4"/>
    <sheet name="Paiement x3" sheetId="16" r:id="rId5"/>
    <sheet name="Paramètres MEDIOSTAR" sheetId="9" r:id="rId6"/>
    <sheet name="Facture Multipaiement" sheetId="17" state="hidden" r:id="rId7"/>
    <sheet name="Facture" sheetId="13" r:id="rId8"/>
    <sheet name="Achat Séance" sheetId="12" r:id="rId9"/>
    <sheet name="Suivi Forfait Epilation" sheetId="4" r:id="rId10"/>
    <sheet name="Retrocessions" sheetId="11" r:id="rId11"/>
    <sheet name="Grille tarifaire" sheetId="3" r:id="rId12"/>
    <sheet name="Grille tarifaire devis" sheetId="18" state="hidden" r:id="rId13"/>
    <sheet name="Ne pas toucher" sheetId="5" r:id="rId14"/>
  </sheets>
  <externalReferences>
    <externalReference r:id="rId15"/>
  </externalReferences>
  <definedNames>
    <definedName name="_xlnm._FilterDatabase" localSheetId="3" hidden="1">'Achat Forfait Epilation'!$A$1:$U$1</definedName>
    <definedName name="_xlnm._FilterDatabase" localSheetId="8" hidden="1">'Achat Séance'!$A$1:$U$1</definedName>
    <definedName name="_xlnm._FilterDatabase" localSheetId="1" hidden="1">Consultation!$A$1:$N$1</definedName>
    <definedName name="_xlnm._FilterDatabase" localSheetId="0" hidden="1">'Données clients'!$A$1:$T$1</definedName>
    <definedName name="_xlnm._FilterDatabase" localSheetId="11" hidden="1">'Grille tarifaire'!$A$1:$F$74</definedName>
    <definedName name="_xlnm._FilterDatabase" localSheetId="12" hidden="1">'Grille tarifaire devis'!$A$1:$D$56</definedName>
    <definedName name="_xlnm._FilterDatabase" localSheetId="4" hidden="1">'Paiement x3'!$A$1:$P$1</definedName>
    <definedName name="_xlnm._FilterDatabase" localSheetId="5" hidden="1">'Paramètres MEDIOSTAR'!$A$1:$N$1</definedName>
    <definedName name="_xlnm._FilterDatabase" localSheetId="9" hidden="1">'Suivi Forfait Epilation'!$A$1:$R$1</definedName>
    <definedName name="_xleta.COUNT" hidden="1" xlm="1">#NAME?</definedName>
    <definedName name="_xleta.COUNTA" hidden="1" xlm="1">#NAME?</definedName>
    <definedName name="_xleta.COUNTBLANK" hidden="1" xlm="1">#NAME?</definedName>
    <definedName name="_xleta.IF" hidden="1" xlm="1">#NAME?</definedName>
    <definedName name="_xleta.INDIRECT" hidden="1" xlm="1">#NAME?</definedName>
    <definedName name="_xleta.ISBLANK" hidden="1" xlm="1">#NAME?</definedName>
    <definedName name="_xleta.N" hidden="1" xlm="1">#NAME?</definedName>
    <definedName name="_xleta.NOT" hidden="1" xlm="1">#NAME?</definedName>
    <definedName name="_xleta.OR" hidden="1" xlm="1">#NAME?</definedName>
    <definedName name="_xleta.T" hidden="1" xlm="1">#NAME?</definedName>
    <definedName name="_xleta.VLOOKUP" hidden="1" xlm="1">#NAME?</definedName>
    <definedName name="Anaïs">'Ne pas toucher'!#REF!</definedName>
    <definedName name="Aquapure" localSheetId="12">'Grille tarifaire devis'!$A$66:$A$68</definedName>
    <definedName name="Aquapure">'Ne pas toucher'!$F$15:$F$16</definedName>
    <definedName name="Christian">'Ne pas toucher'!#REF!</definedName>
    <definedName name="Détatouage" localSheetId="12">'Grille tarifaire devis'!$A$58:$A$63</definedName>
    <definedName name="Détatouage">'Ne pas toucher'!$E$15:$E$17</definedName>
    <definedName name="DUBOIS">'Ne pas toucher'!#REF!</definedName>
    <definedName name="Epilation">'Ne pas toucher'!$A$15:$A$16</definedName>
    <definedName name="Epilation_Femme">'Grille tarifaire devis'!$A$2:$A$28</definedName>
    <definedName name="Epilation_Homme">'Grille tarifaire devis'!$A$31:$A$55</definedName>
    <definedName name="FARRAJ">'Ne pas toucher'!#REF!</definedName>
    <definedName name="_xlnm.Print_Titles" localSheetId="3">'Achat Forfait Epilation'!$1:$1</definedName>
    <definedName name="_xlnm.Print_Titles" localSheetId="8">'Achat Séance'!$1:$1</definedName>
    <definedName name="_xlnm.Print_Titles" localSheetId="1">Consultation!$1:$1</definedName>
    <definedName name="_xlnm.Print_Titles" localSheetId="0">'Données clients'!$1:$1</definedName>
    <definedName name="_xlnm.Print_Titles" localSheetId="4">'Paiement x3'!$1:$1</definedName>
    <definedName name="_xlnm.Print_Titles" localSheetId="5">'Paramètres MEDIOSTAR'!$1:$1</definedName>
    <definedName name="_xlnm.Print_Titles" localSheetId="9">'Suivi Forfait Epilation'!$1:$1</definedName>
    <definedName name="Matthieu">'Ne pas toucher'!#REF!</definedName>
    <definedName name="PBM">'Ne pas toucher'!$G$15</definedName>
    <definedName name="Photobiomodulation">'Grille tarifaire devis'!$A$71</definedName>
    <definedName name="PRAT">'Ne pas toucher'!#REF!</definedName>
    <definedName name="RECHERCHE_SIGN" localSheetId="2">INDIRECT(Devis!$B$38)</definedName>
    <definedName name="RECHERCHE_SIGN" localSheetId="6">INDIRECT('Facture Multipaiement'!$C$43)</definedName>
    <definedName name="RECHERCHE_SIGN" localSheetId="12">INDIRECT([1]Devis!$B$37)</definedName>
    <definedName name="RECHERCHE_SIGN">INDIRECT(Facture!$C$36)</definedName>
    <definedName name="RECHERCHE_SIGNATURE">INDIRECT(Retrocessions!C1048555)</definedName>
    <definedName name="_xlnm.Print_Area" localSheetId="3">'Achat Forfait Epilation'!$B$1:$S$100</definedName>
    <definedName name="_xlnm.Print_Area" localSheetId="8">'Achat Séance'!$B$1:$U$100</definedName>
    <definedName name="_xlnm.Print_Area" localSheetId="1">Consultation!$B$1:$L$99</definedName>
    <definedName name="_xlnm.Print_Area" localSheetId="0">'Données clients'!$B$1:$T$100</definedName>
    <definedName name="_xlnm.Print_Area" localSheetId="4">'Paiement x3'!$B$1:$O$100</definedName>
    <definedName name="_xlnm.Print_Area" localSheetId="5">'Paramètres MEDIOSTAR'!$B$1:$M$9</definedName>
    <definedName name="_xlnm.Print_Area" localSheetId="10">Retrocessions!#REF!</definedName>
    <definedName name="_xlnm.Print_Area" localSheetId="9">'Suivi Forfait Epilation'!$B$1:$Q$9</definedName>
  </definedNames>
  <calcPr calcId="181029"/>
</workbook>
</file>

<file path=xl/calcChain.xml><?xml version="1.0" encoding="utf-8"?>
<calcChain xmlns="http://schemas.openxmlformats.org/spreadsheetml/2006/main">
  <c r="O10" i="15" l="1"/>
  <c r="O11" i="15" s="1"/>
  <c r="O12" i="15" s="1"/>
  <c r="O13" i="15" s="1"/>
  <c r="O14" i="15" s="1"/>
  <c r="O15" i="15" s="1"/>
  <c r="O16" i="15" s="1"/>
  <c r="O17" i="15" s="1"/>
  <c r="O18" i="15" s="1"/>
  <c r="O19" i="15" s="1"/>
  <c r="O20" i="15" s="1"/>
  <c r="O21" i="15" s="1"/>
  <c r="O22" i="15" s="1"/>
  <c r="O23" i="15" s="1"/>
  <c r="O24" i="15" s="1"/>
  <c r="O25" i="15" s="1"/>
  <c r="O26" i="15" s="1"/>
  <c r="O27" i="15" s="1"/>
  <c r="O28" i="15" s="1"/>
  <c r="O29" i="15" s="1"/>
  <c r="O30" i="15" s="1"/>
  <c r="O31" i="15" s="1"/>
  <c r="O32" i="15" s="1"/>
  <c r="O33" i="15" s="1"/>
  <c r="O34" i="15" s="1"/>
  <c r="O35" i="15" s="1"/>
  <c r="O36" i="15" s="1"/>
  <c r="O37" i="15" s="1"/>
  <c r="O38" i="15" s="1"/>
  <c r="O39" i="15" s="1"/>
  <c r="O40" i="15" s="1"/>
  <c r="O41" i="15" s="1"/>
  <c r="O42" i="15" s="1"/>
  <c r="O43" i="15" s="1"/>
  <c r="O44" i="15" s="1"/>
  <c r="O45" i="15" s="1"/>
  <c r="O46" i="15" s="1"/>
  <c r="O47" i="15" s="1"/>
  <c r="O48" i="15" s="1"/>
  <c r="O49" i="15" s="1"/>
  <c r="O50" i="15" s="1"/>
  <c r="O51" i="15" s="1"/>
  <c r="O52" i="15" s="1"/>
  <c r="O53" i="15" s="1"/>
  <c r="O54" i="15" s="1"/>
  <c r="O55" i="15" s="1"/>
  <c r="O56" i="15" s="1"/>
  <c r="O57" i="15" s="1"/>
  <c r="O58" i="15" s="1"/>
  <c r="O59" i="15" s="1"/>
  <c r="O60" i="15" s="1"/>
  <c r="O61" i="15" s="1"/>
  <c r="O62" i="15" s="1"/>
  <c r="O63" i="15" s="1"/>
  <c r="O64" i="15" s="1"/>
  <c r="O65" i="15" s="1"/>
  <c r="O66" i="15" s="1"/>
  <c r="O67" i="15" s="1"/>
  <c r="O68" i="15" s="1"/>
  <c r="O69" i="15" s="1"/>
  <c r="O70" i="15" s="1"/>
  <c r="O71" i="15" s="1"/>
  <c r="O72" i="15" s="1"/>
  <c r="O73" i="15" s="1"/>
  <c r="O74" i="15" s="1"/>
  <c r="O75" i="15" s="1"/>
  <c r="O76" i="15" s="1"/>
  <c r="O77" i="15" s="1"/>
  <c r="O78" i="15" s="1"/>
  <c r="O79" i="15" s="1"/>
  <c r="O80" i="15" s="1"/>
  <c r="O81" i="15" s="1"/>
  <c r="O82" i="15" s="1"/>
  <c r="O83" i="15" s="1"/>
  <c r="O84" i="15" s="1"/>
  <c r="O85" i="15" s="1"/>
  <c r="O86" i="15" s="1"/>
  <c r="O87" i="15" s="1"/>
  <c r="O88" i="15" s="1"/>
  <c r="O89" i="15" s="1"/>
  <c r="O90" i="15" s="1"/>
  <c r="O91" i="15" s="1"/>
  <c r="O92" i="15" s="1"/>
  <c r="O93" i="15" s="1"/>
  <c r="O94" i="15" s="1"/>
  <c r="O95" i="15" s="1"/>
  <c r="O96" i="15" s="1"/>
  <c r="O97" i="15" s="1"/>
  <c r="O98" i="15" s="1"/>
  <c r="O99" i="15" s="1"/>
  <c r="O3" i="15"/>
  <c r="O4" i="15" s="1"/>
  <c r="O5" i="15" s="1"/>
  <c r="O6" i="15" s="1"/>
  <c r="O7" i="15" s="1"/>
  <c r="O8" i="15" s="1"/>
  <c r="O9" i="15" s="1"/>
  <c r="E3" i="15"/>
  <c r="D3" i="15" a="1"/>
  <c r="D3" i="15" s="1"/>
  <c r="C5" i="5" l="1"/>
  <c r="C3" i="5"/>
  <c r="F36" i="13"/>
  <c r="U3" i="1"/>
  <c r="U4" i="12"/>
  <c r="U5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P59" i="12"/>
  <c r="P60" i="12"/>
  <c r="P61" i="12"/>
  <c r="P62" i="12"/>
  <c r="P63" i="12"/>
  <c r="P64" i="12"/>
  <c r="P65" i="12"/>
  <c r="P66" i="12"/>
  <c r="P67" i="12"/>
  <c r="P68" i="12"/>
  <c r="P69" i="12"/>
  <c r="P70" i="12"/>
  <c r="P71" i="12"/>
  <c r="P72" i="12"/>
  <c r="P73" i="12"/>
  <c r="P74" i="12"/>
  <c r="P75" i="12"/>
  <c r="P76" i="12"/>
  <c r="P77" i="12"/>
  <c r="P78" i="12"/>
  <c r="P79" i="12"/>
  <c r="P80" i="12"/>
  <c r="P81" i="12"/>
  <c r="P82" i="12"/>
  <c r="P83" i="12"/>
  <c r="P84" i="12"/>
  <c r="P85" i="12"/>
  <c r="P86" i="12"/>
  <c r="P87" i="12"/>
  <c r="P88" i="12"/>
  <c r="P89" i="12"/>
  <c r="P90" i="12"/>
  <c r="P91" i="12"/>
  <c r="P92" i="12"/>
  <c r="P93" i="12"/>
  <c r="P94" i="12"/>
  <c r="P95" i="12"/>
  <c r="P96" i="12"/>
  <c r="P97" i="12"/>
  <c r="P98" i="12"/>
  <c r="P99" i="12"/>
  <c r="P100" i="12"/>
  <c r="P6" i="12"/>
  <c r="P7" i="12"/>
  <c r="P8" i="12"/>
  <c r="P9" i="12"/>
  <c r="P10" i="12"/>
  <c r="P11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3" i="12"/>
  <c r="P2" i="12"/>
  <c r="A4" i="15"/>
  <c r="G2" i="15"/>
  <c r="A2" i="12"/>
  <c r="B2" i="12"/>
  <c r="C2" i="12"/>
  <c r="D31" i="13"/>
  <c r="E3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2" i="12"/>
  <c r="V2" i="6"/>
  <c r="V3" i="6" s="1"/>
  <c r="V4" i="6" s="1"/>
  <c r="V5" i="6" s="1"/>
  <c r="V6" i="6" s="1"/>
  <c r="V7" i="6" s="1"/>
  <c r="V8" i="6" s="1"/>
  <c r="V9" i="6" s="1"/>
  <c r="V10" i="6" s="1"/>
  <c r="V11" i="6" s="1"/>
  <c r="V12" i="6" s="1"/>
  <c r="V13" i="6" s="1"/>
  <c r="V14" i="6" s="1"/>
  <c r="V15" i="6" s="1"/>
  <c r="V16" i="6" s="1"/>
  <c r="V17" i="6" s="1"/>
  <c r="V18" i="6" s="1"/>
  <c r="V19" i="6" s="1"/>
  <c r="V20" i="6" s="1"/>
  <c r="V21" i="6" s="1"/>
  <c r="V22" i="6" s="1"/>
  <c r="V23" i="6" s="1"/>
  <c r="V24" i="6" s="1"/>
  <c r="V25" i="6" s="1"/>
  <c r="V26" i="6" s="1"/>
  <c r="V27" i="6" s="1"/>
  <c r="V28" i="6" s="1"/>
  <c r="V29" i="6" s="1"/>
  <c r="V30" i="6" s="1"/>
  <c r="V31" i="6" s="1"/>
  <c r="V32" i="6" s="1"/>
  <c r="V33" i="6" s="1"/>
  <c r="V34" i="6" s="1"/>
  <c r="V35" i="6" s="1"/>
  <c r="V36" i="6" s="1"/>
  <c r="V37" i="6" s="1"/>
  <c r="V38" i="6" s="1"/>
  <c r="V39" i="6" s="1"/>
  <c r="V40" i="6" s="1"/>
  <c r="V41" i="6" s="1"/>
  <c r="V42" i="6" s="1"/>
  <c r="V43" i="6" s="1"/>
  <c r="V44" i="6" s="1"/>
  <c r="V45" i="6" s="1"/>
  <c r="V46" i="6" s="1"/>
  <c r="V47" i="6" s="1"/>
  <c r="V48" i="6" s="1"/>
  <c r="V49" i="6" s="1"/>
  <c r="V50" i="6" s="1"/>
  <c r="V51" i="6" s="1"/>
  <c r="V52" i="6" s="1"/>
  <c r="V53" i="6" s="1"/>
  <c r="V54" i="6" s="1"/>
  <c r="V55" i="6" s="1"/>
  <c r="V56" i="6" s="1"/>
  <c r="V57" i="6" s="1"/>
  <c r="V58" i="6" s="1"/>
  <c r="V59" i="6" s="1"/>
  <c r="V60" i="6" s="1"/>
  <c r="V61" i="6" s="1"/>
  <c r="V62" i="6" s="1"/>
  <c r="V63" i="6" s="1"/>
  <c r="V64" i="6" s="1"/>
  <c r="V65" i="6" s="1"/>
  <c r="V66" i="6" s="1"/>
  <c r="V67" i="6" s="1"/>
  <c r="V68" i="6" s="1"/>
  <c r="V69" i="6" s="1"/>
  <c r="V70" i="6" s="1"/>
  <c r="V71" i="6" s="1"/>
  <c r="V72" i="6" s="1"/>
  <c r="V73" i="6" s="1"/>
  <c r="V74" i="6" s="1"/>
  <c r="V75" i="6" s="1"/>
  <c r="V76" i="6" s="1"/>
  <c r="V77" i="6" s="1"/>
  <c r="V78" i="6" s="1"/>
  <c r="V79" i="6" s="1"/>
  <c r="V80" i="6" s="1"/>
  <c r="V81" i="6" s="1"/>
  <c r="V82" i="6" s="1"/>
  <c r="V83" i="6" s="1"/>
  <c r="V84" i="6" s="1"/>
  <c r="V85" i="6" s="1"/>
  <c r="V86" i="6" s="1"/>
  <c r="V87" i="6" s="1"/>
  <c r="V88" i="6" s="1"/>
  <c r="V89" i="6" s="1"/>
  <c r="V90" i="6" s="1"/>
  <c r="V91" i="6" s="1"/>
  <c r="V92" i="6" s="1"/>
  <c r="V93" i="6" s="1"/>
  <c r="V94" i="6" s="1"/>
  <c r="V95" i="6" s="1"/>
  <c r="V96" i="6" s="1"/>
  <c r="V97" i="6" s="1"/>
  <c r="V98" i="6" s="1"/>
  <c r="V99" i="6" s="1"/>
  <c r="V100" i="6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 s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 s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 s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 s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4" i="1" a="1"/>
  <c r="F4" i="1" s="1"/>
  <c r="F5" i="1" a="1"/>
  <c r="F5" i="1" s="1"/>
  <c r="F2" i="1" a="1"/>
  <c r="F2" i="1" s="1"/>
  <c r="W2" i="1"/>
  <c r="W3" i="1" s="1"/>
  <c r="W4" i="1" s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I4" i="6" a="1"/>
  <c r="I4" i="6" s="1"/>
  <c r="I5" i="6" a="1"/>
  <c r="I5" i="6" s="1"/>
  <c r="I8" i="6" a="1"/>
  <c r="I8" i="6" s="1"/>
  <c r="I9" i="6" a="1"/>
  <c r="I9" i="6" s="1"/>
  <c r="I10" i="6" a="1"/>
  <c r="I10" i="6" s="1"/>
  <c r="I11" i="6" a="1"/>
  <c r="I11" i="6" s="1"/>
  <c r="I12" i="6" a="1"/>
  <c r="I12" i="6" s="1"/>
  <c r="I13" i="6" a="1"/>
  <c r="I13" i="6" s="1"/>
  <c r="I14" i="6" a="1"/>
  <c r="I14" i="6" s="1"/>
  <c r="I15" i="6" a="1"/>
  <c r="I15" i="6" s="1"/>
  <c r="I16" i="6" a="1"/>
  <c r="I16" i="6" s="1"/>
  <c r="I17" i="6" a="1"/>
  <c r="I17" i="6" s="1"/>
  <c r="I18" i="6" a="1"/>
  <c r="I18" i="6" s="1"/>
  <c r="I19" i="6" a="1"/>
  <c r="I19" i="6" s="1"/>
  <c r="I20" i="6" a="1"/>
  <c r="I20" i="6" s="1"/>
  <c r="I21" i="6" a="1"/>
  <c r="I21" i="6" s="1"/>
  <c r="I22" i="6" a="1"/>
  <c r="I22" i="6" s="1"/>
  <c r="I23" i="6" a="1"/>
  <c r="I23" i="6" s="1"/>
  <c r="I24" i="6" a="1"/>
  <c r="I24" i="6" s="1"/>
  <c r="I25" i="6" a="1"/>
  <c r="I25" i="6" s="1"/>
  <c r="I26" i="6" a="1"/>
  <c r="I26" i="6" s="1"/>
  <c r="I27" i="6" a="1"/>
  <c r="I27" i="6" s="1"/>
  <c r="I28" i="6" a="1"/>
  <c r="I28" i="6" s="1"/>
  <c r="I29" i="6" a="1"/>
  <c r="I29" i="6" s="1"/>
  <c r="I30" i="6" a="1"/>
  <c r="I30" i="6" s="1"/>
  <c r="I31" i="6" a="1"/>
  <c r="I31" i="6" s="1"/>
  <c r="I32" i="6" a="1"/>
  <c r="I32" i="6" s="1"/>
  <c r="I33" i="6" a="1"/>
  <c r="I33" i="6" s="1"/>
  <c r="I34" i="6" a="1"/>
  <c r="I34" i="6" s="1"/>
  <c r="I35" i="6" a="1"/>
  <c r="I35" i="6" s="1"/>
  <c r="I36" i="6" a="1"/>
  <c r="I36" i="6" s="1"/>
  <c r="I37" i="6" a="1"/>
  <c r="I37" i="6" s="1"/>
  <c r="I38" i="6" a="1"/>
  <c r="I38" i="6" s="1"/>
  <c r="I39" i="6" a="1"/>
  <c r="I39" i="6" s="1"/>
  <c r="I40" i="6" a="1"/>
  <c r="I40" i="6" s="1"/>
  <c r="I41" i="6" a="1"/>
  <c r="I41" i="6" s="1"/>
  <c r="I42" i="6" a="1"/>
  <c r="I42" i="6" s="1"/>
  <c r="I43" i="6" a="1"/>
  <c r="I43" i="6" s="1"/>
  <c r="I44" i="6" a="1"/>
  <c r="I44" i="6" s="1"/>
  <c r="I45" i="6" a="1"/>
  <c r="I45" i="6" s="1"/>
  <c r="I46" i="6" a="1"/>
  <c r="I46" i="6" s="1"/>
  <c r="I47" i="6" a="1"/>
  <c r="I47" i="6" s="1"/>
  <c r="I48" i="6" a="1"/>
  <c r="I48" i="6" s="1"/>
  <c r="I49" i="6" a="1"/>
  <c r="I49" i="6" s="1"/>
  <c r="I50" i="6" a="1"/>
  <c r="I50" i="6" s="1"/>
  <c r="I51" i="6" a="1"/>
  <c r="I51" i="6" s="1"/>
  <c r="I52" i="6" a="1"/>
  <c r="I52" i="6" s="1"/>
  <c r="I53" i="6" a="1"/>
  <c r="I53" i="6" s="1"/>
  <c r="I54" i="6" a="1"/>
  <c r="I54" i="6" s="1"/>
  <c r="I55" i="6" a="1"/>
  <c r="I55" i="6" s="1"/>
  <c r="I56" i="6" a="1"/>
  <c r="I56" i="6" s="1"/>
  <c r="I57" i="6" a="1"/>
  <c r="I57" i="6" s="1"/>
  <c r="I58" i="6" a="1"/>
  <c r="I58" i="6" s="1"/>
  <c r="I59" i="6" a="1"/>
  <c r="I59" i="6" s="1"/>
  <c r="I60" i="6" a="1"/>
  <c r="I60" i="6" s="1"/>
  <c r="I61" i="6" a="1"/>
  <c r="I61" i="6" s="1"/>
  <c r="I62" i="6" a="1"/>
  <c r="I62" i="6" s="1"/>
  <c r="I63" i="6" a="1"/>
  <c r="I63" i="6" s="1"/>
  <c r="I64" i="6" a="1"/>
  <c r="I64" i="6" s="1"/>
  <c r="I65" i="6" a="1"/>
  <c r="I65" i="6" s="1"/>
  <c r="I66" i="6" a="1"/>
  <c r="I66" i="6" s="1"/>
  <c r="I67" i="6" a="1"/>
  <c r="I67" i="6" s="1"/>
  <c r="I68" i="6" a="1"/>
  <c r="I68" i="6" s="1"/>
  <c r="I69" i="6" a="1"/>
  <c r="I69" i="6" s="1"/>
  <c r="I70" i="6" a="1"/>
  <c r="I70" i="6" s="1"/>
  <c r="I71" i="6" a="1"/>
  <c r="I71" i="6" s="1"/>
  <c r="I72" i="6" a="1"/>
  <c r="I72" i="6" s="1"/>
  <c r="I73" i="6" a="1"/>
  <c r="I73" i="6" s="1"/>
  <c r="I74" i="6" a="1"/>
  <c r="I74" i="6" s="1"/>
  <c r="I75" i="6" a="1"/>
  <c r="I75" i="6" s="1"/>
  <c r="I76" i="6" a="1"/>
  <c r="I76" i="6" s="1"/>
  <c r="I77" i="6" a="1"/>
  <c r="I77" i="6" s="1"/>
  <c r="I78" i="6" a="1"/>
  <c r="I78" i="6" s="1"/>
  <c r="I79" i="6" a="1"/>
  <c r="I79" i="6" s="1"/>
  <c r="I80" i="6" a="1"/>
  <c r="I80" i="6" s="1"/>
  <c r="I81" i="6" a="1"/>
  <c r="I81" i="6" s="1"/>
  <c r="I82" i="6" a="1"/>
  <c r="I82" i="6" s="1"/>
  <c r="I83" i="6" a="1"/>
  <c r="I83" i="6" s="1"/>
  <c r="I84" i="6" a="1"/>
  <c r="I84" i="6" s="1"/>
  <c r="I85" i="6" a="1"/>
  <c r="I85" i="6" s="1"/>
  <c r="I86" i="6" a="1"/>
  <c r="I86" i="6" s="1"/>
  <c r="I87" i="6" a="1"/>
  <c r="I87" i="6" s="1"/>
  <c r="I88" i="6" a="1"/>
  <c r="I88" i="6" s="1"/>
  <c r="I89" i="6" a="1"/>
  <c r="I89" i="6" s="1"/>
  <c r="I90" i="6" a="1"/>
  <c r="I90" i="6" s="1"/>
  <c r="I91" i="6" a="1"/>
  <c r="I91" i="6" s="1"/>
  <c r="I92" i="6" a="1"/>
  <c r="I92" i="6" s="1"/>
  <c r="I93" i="6" a="1"/>
  <c r="I93" i="6" s="1"/>
  <c r="I94" i="6" a="1"/>
  <c r="I94" i="6" s="1"/>
  <c r="I95" i="6" a="1"/>
  <c r="I95" i="6" s="1"/>
  <c r="I96" i="6" a="1"/>
  <c r="I96" i="6" s="1"/>
  <c r="I97" i="6" a="1"/>
  <c r="I97" i="6" s="1"/>
  <c r="I98" i="6" a="1"/>
  <c r="I98" i="6" s="1"/>
  <c r="I99" i="6" a="1"/>
  <c r="I99" i="6" s="1"/>
  <c r="I100" i="6" a="1"/>
  <c r="I100" i="6" s="1"/>
  <c r="I2" i="6" a="1"/>
  <c r="I2" i="6" s="1"/>
  <c r="I3" i="6" s="1" a="1"/>
  <c r="I3" i="6" s="1"/>
  <c r="O2" i="15"/>
  <c r="U3" i="6" a="1"/>
  <c r="U3" i="6" s="1"/>
  <c r="U4" i="6" a="1"/>
  <c r="U4" i="6" s="1"/>
  <c r="U5" i="6" a="1"/>
  <c r="U5" i="6" s="1"/>
  <c r="U6" i="6" a="1"/>
  <c r="U6" i="6" s="1"/>
  <c r="U7" i="6" a="1"/>
  <c r="U7" i="6" s="1"/>
  <c r="U8" i="6" a="1"/>
  <c r="U8" i="6" s="1"/>
  <c r="U9" i="6" a="1"/>
  <c r="U9" i="6" s="1"/>
  <c r="U10" i="6" a="1"/>
  <c r="U10" i="6" s="1"/>
  <c r="U11" i="6" a="1"/>
  <c r="U11" i="6" s="1"/>
  <c r="U12" i="6" a="1"/>
  <c r="U12" i="6" s="1"/>
  <c r="U13" i="6" a="1"/>
  <c r="U13" i="6" s="1"/>
  <c r="U14" i="6" a="1"/>
  <c r="U14" i="6" s="1"/>
  <c r="U15" i="6" a="1"/>
  <c r="U15" i="6" s="1"/>
  <c r="U16" i="6" a="1"/>
  <c r="U16" i="6" s="1"/>
  <c r="U17" i="6" a="1"/>
  <c r="U17" i="6" s="1"/>
  <c r="U18" i="6" a="1"/>
  <c r="U18" i="6" s="1"/>
  <c r="U19" i="6" a="1"/>
  <c r="U19" i="6" s="1"/>
  <c r="U20" i="6" a="1"/>
  <c r="U20" i="6" s="1"/>
  <c r="U21" i="6" a="1"/>
  <c r="U21" i="6" s="1"/>
  <c r="U22" i="6" a="1"/>
  <c r="U22" i="6" s="1"/>
  <c r="U23" i="6" a="1"/>
  <c r="U23" i="6" s="1"/>
  <c r="U24" i="6" a="1"/>
  <c r="U24" i="6" s="1"/>
  <c r="U25" i="6" a="1"/>
  <c r="U25" i="6" s="1"/>
  <c r="U26" i="6" a="1"/>
  <c r="U26" i="6" s="1"/>
  <c r="U27" i="6" a="1"/>
  <c r="U27" i="6" s="1"/>
  <c r="U28" i="6" a="1"/>
  <c r="U28" i="6" s="1"/>
  <c r="U29" i="6" a="1"/>
  <c r="U29" i="6" s="1"/>
  <c r="U30" i="6" a="1"/>
  <c r="U30" i="6" s="1"/>
  <c r="U31" i="6" a="1"/>
  <c r="U31" i="6" s="1"/>
  <c r="U32" i="6" a="1"/>
  <c r="U32" i="6" s="1"/>
  <c r="U33" i="6" a="1"/>
  <c r="U33" i="6" s="1"/>
  <c r="U34" i="6" a="1"/>
  <c r="U34" i="6" s="1"/>
  <c r="U35" i="6" a="1"/>
  <c r="U35" i="6" s="1"/>
  <c r="U36" i="6" a="1"/>
  <c r="U36" i="6" s="1"/>
  <c r="U37" i="6" a="1"/>
  <c r="U37" i="6" s="1"/>
  <c r="U38" i="6" a="1"/>
  <c r="U38" i="6" s="1"/>
  <c r="U39" i="6" a="1"/>
  <c r="U39" i="6" s="1"/>
  <c r="U40" i="6" a="1"/>
  <c r="U40" i="6" s="1"/>
  <c r="U41" i="6" a="1"/>
  <c r="U41" i="6" s="1"/>
  <c r="U42" i="6" a="1"/>
  <c r="U42" i="6" s="1"/>
  <c r="U43" i="6" a="1"/>
  <c r="U43" i="6" s="1"/>
  <c r="U44" i="6" a="1"/>
  <c r="U44" i="6" s="1"/>
  <c r="U45" i="6" a="1"/>
  <c r="U45" i="6" s="1"/>
  <c r="U46" i="6" a="1"/>
  <c r="U46" i="6" s="1"/>
  <c r="U47" i="6" a="1"/>
  <c r="U47" i="6" s="1"/>
  <c r="U48" i="6" a="1"/>
  <c r="U48" i="6" s="1"/>
  <c r="U49" i="6" a="1"/>
  <c r="U49" i="6" s="1"/>
  <c r="U50" i="6" a="1"/>
  <c r="U50" i="6" s="1"/>
  <c r="U51" i="6" a="1"/>
  <c r="U51" i="6" s="1"/>
  <c r="U52" i="6" a="1"/>
  <c r="U52" i="6" s="1"/>
  <c r="U53" i="6" a="1"/>
  <c r="U53" i="6" s="1"/>
  <c r="U54" i="6" a="1"/>
  <c r="U54" i="6" s="1"/>
  <c r="U55" i="6" a="1"/>
  <c r="U55" i="6" s="1"/>
  <c r="U56" i="6" a="1"/>
  <c r="U56" i="6" s="1"/>
  <c r="U57" i="6" a="1"/>
  <c r="U57" i="6" s="1"/>
  <c r="U58" i="6" a="1"/>
  <c r="U58" i="6" s="1"/>
  <c r="U59" i="6" a="1"/>
  <c r="U59" i="6" s="1"/>
  <c r="U60" i="6" a="1"/>
  <c r="U60" i="6" s="1"/>
  <c r="U61" i="6" a="1"/>
  <c r="U61" i="6" s="1"/>
  <c r="U62" i="6" a="1"/>
  <c r="U62" i="6" s="1"/>
  <c r="U63" i="6" a="1"/>
  <c r="U63" i="6" s="1"/>
  <c r="U64" i="6" a="1"/>
  <c r="U64" i="6" s="1"/>
  <c r="U65" i="6" a="1"/>
  <c r="U65" i="6" s="1"/>
  <c r="U66" i="6" a="1"/>
  <c r="U66" i="6" s="1"/>
  <c r="U67" i="6" a="1"/>
  <c r="U67" i="6" s="1"/>
  <c r="U68" i="6" a="1"/>
  <c r="U68" i="6" s="1"/>
  <c r="U69" i="6" a="1"/>
  <c r="U69" i="6" s="1"/>
  <c r="U70" i="6" a="1"/>
  <c r="U70" i="6" s="1"/>
  <c r="U71" i="6" a="1"/>
  <c r="U71" i="6" s="1"/>
  <c r="U72" i="6" a="1"/>
  <c r="U72" i="6" s="1"/>
  <c r="U73" i="6" a="1"/>
  <c r="U73" i="6" s="1"/>
  <c r="U74" i="6" a="1"/>
  <c r="U74" i="6" s="1"/>
  <c r="U75" i="6" a="1"/>
  <c r="U75" i="6" s="1"/>
  <c r="U76" i="6" a="1"/>
  <c r="U76" i="6" s="1"/>
  <c r="U77" i="6" a="1"/>
  <c r="U77" i="6" s="1"/>
  <c r="U78" i="6" a="1"/>
  <c r="U78" i="6" s="1"/>
  <c r="U79" i="6" a="1"/>
  <c r="U79" i="6" s="1"/>
  <c r="U80" i="6" a="1"/>
  <c r="U80" i="6" s="1"/>
  <c r="U81" i="6" a="1"/>
  <c r="U81" i="6" s="1"/>
  <c r="U82" i="6" a="1"/>
  <c r="U82" i="6" s="1"/>
  <c r="U83" i="6" a="1"/>
  <c r="U83" i="6" s="1"/>
  <c r="U84" i="6" a="1"/>
  <c r="U84" i="6" s="1"/>
  <c r="U85" i="6" a="1"/>
  <c r="U85" i="6" s="1"/>
  <c r="U86" i="6" a="1"/>
  <c r="U86" i="6" s="1"/>
  <c r="U87" i="6" a="1"/>
  <c r="U87" i="6" s="1"/>
  <c r="U88" i="6" a="1"/>
  <c r="U88" i="6" s="1"/>
  <c r="U89" i="6" a="1"/>
  <c r="U89" i="6" s="1"/>
  <c r="U90" i="6" a="1"/>
  <c r="U90" i="6" s="1"/>
  <c r="U91" i="6" a="1"/>
  <c r="U91" i="6" s="1"/>
  <c r="U92" i="6" a="1"/>
  <c r="U92" i="6" s="1"/>
  <c r="U93" i="6" a="1"/>
  <c r="U93" i="6" s="1"/>
  <c r="U94" i="6" a="1"/>
  <c r="U94" i="6" s="1"/>
  <c r="U95" i="6" a="1"/>
  <c r="U95" i="6" s="1"/>
  <c r="U96" i="6" a="1"/>
  <c r="U96" i="6" s="1"/>
  <c r="U97" i="6" a="1"/>
  <c r="U97" i="6" s="1"/>
  <c r="U98" i="6" a="1"/>
  <c r="U98" i="6" s="1"/>
  <c r="U99" i="6" a="1"/>
  <c r="U99" i="6" s="1"/>
  <c r="U100" i="6" a="1"/>
  <c r="U100" i="6" s="1"/>
  <c r="U2" i="6" a="1"/>
  <c r="U2" i="6" s="1"/>
  <c r="A4" i="1"/>
  <c r="B4" i="1"/>
  <c r="C4" i="1"/>
  <c r="E4" i="1" a="1"/>
  <c r="E4" i="1" s="1"/>
  <c r="R4" i="1"/>
  <c r="S4" i="1"/>
  <c r="U4" i="1"/>
  <c r="A5" i="1"/>
  <c r="B5" i="1"/>
  <c r="C5" i="1"/>
  <c r="E5" i="1" a="1"/>
  <c r="E5" i="1" s="1"/>
  <c r="R5" i="1"/>
  <c r="S5" i="1"/>
  <c r="U5" i="1"/>
  <c r="A6" i="1"/>
  <c r="B6" i="1"/>
  <c r="C6" i="1"/>
  <c r="E6" i="1" a="1"/>
  <c r="E6" i="1" s="1"/>
  <c r="R6" i="1"/>
  <c r="S6" i="1"/>
  <c r="U6" i="1"/>
  <c r="A7" i="1"/>
  <c r="B7" i="1"/>
  <c r="C7" i="1"/>
  <c r="E7" i="1" a="1"/>
  <c r="E7" i="1" s="1"/>
  <c r="J7" i="1" s="1"/>
  <c r="R7" i="1"/>
  <c r="S7" i="1"/>
  <c r="U7" i="1"/>
  <c r="A8" i="1"/>
  <c r="B8" i="1"/>
  <c r="C8" i="1"/>
  <c r="E8" i="1" a="1"/>
  <c r="E8" i="1" s="1"/>
  <c r="R8" i="1"/>
  <c r="S8" i="1"/>
  <c r="U8" i="1"/>
  <c r="A9" i="1"/>
  <c r="B9" i="1"/>
  <c r="C9" i="1"/>
  <c r="E9" i="1" a="1"/>
  <c r="E9" i="1" s="1"/>
  <c r="R9" i="1"/>
  <c r="S9" i="1"/>
  <c r="U9" i="1"/>
  <c r="A10" i="1"/>
  <c r="B10" i="1"/>
  <c r="C10" i="1"/>
  <c r="E10" i="1" a="1"/>
  <c r="E10" i="1" s="1"/>
  <c r="R10" i="1"/>
  <c r="S10" i="1"/>
  <c r="U10" i="1"/>
  <c r="A11" i="1"/>
  <c r="B11" i="1"/>
  <c r="C11" i="1"/>
  <c r="E11" i="1" a="1"/>
  <c r="E11" i="1" s="1"/>
  <c r="R11" i="1"/>
  <c r="S11" i="1"/>
  <c r="U11" i="1"/>
  <c r="A12" i="1"/>
  <c r="B12" i="1"/>
  <c r="C12" i="1"/>
  <c r="E12" i="1" a="1"/>
  <c r="E12" i="1" s="1"/>
  <c r="J12" i="1" s="1"/>
  <c r="R12" i="1"/>
  <c r="S12" i="1"/>
  <c r="U12" i="1"/>
  <c r="A13" i="1"/>
  <c r="B13" i="1"/>
  <c r="C13" i="1"/>
  <c r="E13" i="1" a="1"/>
  <c r="E13" i="1" s="1"/>
  <c r="N13" i="1" s="1"/>
  <c r="R13" i="1"/>
  <c r="S13" i="1"/>
  <c r="U13" i="1"/>
  <c r="A14" i="1"/>
  <c r="B14" i="1"/>
  <c r="C14" i="1"/>
  <c r="E14" i="1" a="1"/>
  <c r="E14" i="1" s="1"/>
  <c r="N14" i="1" s="1"/>
  <c r="R14" i="1"/>
  <c r="S14" i="1"/>
  <c r="U14" i="1"/>
  <c r="A15" i="1"/>
  <c r="B15" i="1"/>
  <c r="C15" i="1"/>
  <c r="E15" i="1" a="1"/>
  <c r="E15" i="1" s="1"/>
  <c r="R15" i="1"/>
  <c r="S15" i="1"/>
  <c r="U15" i="1"/>
  <c r="A16" i="1"/>
  <c r="B16" i="1"/>
  <c r="C16" i="1"/>
  <c r="E16" i="1" a="1"/>
  <c r="E16" i="1" s="1"/>
  <c r="R16" i="1"/>
  <c r="S16" i="1"/>
  <c r="U16" i="1"/>
  <c r="A17" i="1"/>
  <c r="B17" i="1"/>
  <c r="C17" i="1"/>
  <c r="E17" i="1" a="1"/>
  <c r="E17" i="1" s="1"/>
  <c r="R17" i="1"/>
  <c r="S17" i="1"/>
  <c r="U17" i="1"/>
  <c r="A18" i="1"/>
  <c r="B18" i="1"/>
  <c r="C18" i="1"/>
  <c r="E18" i="1" a="1"/>
  <c r="E18" i="1" s="1"/>
  <c r="R18" i="1"/>
  <c r="S18" i="1"/>
  <c r="U18" i="1"/>
  <c r="A19" i="1"/>
  <c r="B19" i="1"/>
  <c r="C19" i="1"/>
  <c r="E19" i="1" a="1"/>
  <c r="E19" i="1" s="1"/>
  <c r="R19" i="1"/>
  <c r="S19" i="1"/>
  <c r="U19" i="1"/>
  <c r="A20" i="1"/>
  <c r="B20" i="1"/>
  <c r="C20" i="1"/>
  <c r="E20" i="1" a="1"/>
  <c r="E20" i="1" s="1"/>
  <c r="R20" i="1"/>
  <c r="S20" i="1"/>
  <c r="U20" i="1"/>
  <c r="A21" i="1"/>
  <c r="B21" i="1"/>
  <c r="C21" i="1"/>
  <c r="E21" i="1" a="1"/>
  <c r="E21" i="1" s="1"/>
  <c r="R21" i="1"/>
  <c r="S21" i="1"/>
  <c r="U21" i="1"/>
  <c r="A22" i="1"/>
  <c r="B22" i="1"/>
  <c r="C22" i="1"/>
  <c r="E22" i="1" a="1"/>
  <c r="E22" i="1" s="1"/>
  <c r="R22" i="1"/>
  <c r="S22" i="1"/>
  <c r="U22" i="1"/>
  <c r="A23" i="1"/>
  <c r="B23" i="1"/>
  <c r="C23" i="1"/>
  <c r="E23" i="1" a="1"/>
  <c r="E23" i="1" s="1"/>
  <c r="R23" i="1"/>
  <c r="S23" i="1"/>
  <c r="U23" i="1"/>
  <c r="A24" i="1"/>
  <c r="B24" i="1"/>
  <c r="C24" i="1"/>
  <c r="E24" i="1" a="1"/>
  <c r="E24" i="1" s="1"/>
  <c r="R24" i="1"/>
  <c r="S24" i="1"/>
  <c r="U24" i="1"/>
  <c r="A25" i="1"/>
  <c r="B25" i="1"/>
  <c r="C25" i="1"/>
  <c r="E25" i="1" a="1"/>
  <c r="E25" i="1" s="1"/>
  <c r="R25" i="1"/>
  <c r="S25" i="1"/>
  <c r="U25" i="1"/>
  <c r="A26" i="1"/>
  <c r="B26" i="1"/>
  <c r="C26" i="1"/>
  <c r="E26" i="1" a="1"/>
  <c r="E26" i="1" s="1"/>
  <c r="R26" i="1"/>
  <c r="S26" i="1"/>
  <c r="U26" i="1"/>
  <c r="A27" i="1"/>
  <c r="B27" i="1"/>
  <c r="C27" i="1"/>
  <c r="E27" i="1" a="1"/>
  <c r="E27" i="1" s="1"/>
  <c r="N27" i="1" s="1"/>
  <c r="R27" i="1"/>
  <c r="S27" i="1"/>
  <c r="U27" i="1"/>
  <c r="A28" i="1"/>
  <c r="B28" i="1"/>
  <c r="C28" i="1"/>
  <c r="E28" i="1" a="1"/>
  <c r="E28" i="1" s="1"/>
  <c r="J28" i="1" s="1"/>
  <c r="R28" i="1"/>
  <c r="S28" i="1"/>
  <c r="U28" i="1"/>
  <c r="A29" i="1"/>
  <c r="B29" i="1"/>
  <c r="C29" i="1"/>
  <c r="E29" i="1" a="1"/>
  <c r="E29" i="1" s="1"/>
  <c r="N29" i="1" s="1"/>
  <c r="R29" i="1"/>
  <c r="S29" i="1"/>
  <c r="U29" i="1"/>
  <c r="A30" i="1"/>
  <c r="B30" i="1"/>
  <c r="C30" i="1"/>
  <c r="E30" i="1" a="1"/>
  <c r="E30" i="1" s="1"/>
  <c r="N30" i="1" s="1"/>
  <c r="R30" i="1"/>
  <c r="S30" i="1"/>
  <c r="U30" i="1"/>
  <c r="A31" i="1"/>
  <c r="B31" i="1"/>
  <c r="C31" i="1"/>
  <c r="E31" i="1" a="1"/>
  <c r="E31" i="1" s="1"/>
  <c r="R31" i="1"/>
  <c r="S31" i="1"/>
  <c r="U31" i="1"/>
  <c r="A32" i="1"/>
  <c r="B32" i="1"/>
  <c r="C32" i="1"/>
  <c r="E32" i="1" a="1"/>
  <c r="E32" i="1" s="1"/>
  <c r="R32" i="1"/>
  <c r="S32" i="1"/>
  <c r="U32" i="1"/>
  <c r="A33" i="1"/>
  <c r="B33" i="1"/>
  <c r="C33" i="1"/>
  <c r="E33" i="1" a="1"/>
  <c r="E33" i="1" s="1"/>
  <c r="J33" i="1" s="1"/>
  <c r="R33" i="1"/>
  <c r="S33" i="1"/>
  <c r="U33" i="1"/>
  <c r="A34" i="1"/>
  <c r="B34" i="1"/>
  <c r="C34" i="1"/>
  <c r="E34" i="1" a="1"/>
  <c r="E34" i="1" s="1"/>
  <c r="R34" i="1"/>
  <c r="S34" i="1"/>
  <c r="U34" i="1"/>
  <c r="A35" i="1"/>
  <c r="B35" i="1"/>
  <c r="C35" i="1"/>
  <c r="E35" i="1" a="1"/>
  <c r="E35" i="1" s="1"/>
  <c r="R35" i="1"/>
  <c r="S35" i="1"/>
  <c r="U35" i="1"/>
  <c r="A36" i="1"/>
  <c r="B36" i="1"/>
  <c r="C36" i="1"/>
  <c r="E36" i="1" a="1"/>
  <c r="E36" i="1" s="1"/>
  <c r="R36" i="1"/>
  <c r="S36" i="1"/>
  <c r="U36" i="1"/>
  <c r="A37" i="1"/>
  <c r="B37" i="1"/>
  <c r="C37" i="1"/>
  <c r="E37" i="1" a="1"/>
  <c r="E37" i="1" s="1"/>
  <c r="R37" i="1"/>
  <c r="S37" i="1"/>
  <c r="U37" i="1"/>
  <c r="A38" i="1"/>
  <c r="B38" i="1"/>
  <c r="C38" i="1"/>
  <c r="E38" i="1" a="1"/>
  <c r="E38" i="1" s="1"/>
  <c r="R38" i="1"/>
  <c r="S38" i="1"/>
  <c r="U38" i="1"/>
  <c r="A39" i="1"/>
  <c r="B39" i="1"/>
  <c r="C39" i="1"/>
  <c r="E39" i="1" a="1"/>
  <c r="E39" i="1" s="1"/>
  <c r="R39" i="1"/>
  <c r="S39" i="1"/>
  <c r="U39" i="1"/>
  <c r="A40" i="1"/>
  <c r="B40" i="1"/>
  <c r="C40" i="1"/>
  <c r="E40" i="1" a="1"/>
  <c r="E40" i="1" s="1"/>
  <c r="R40" i="1"/>
  <c r="S40" i="1"/>
  <c r="U40" i="1"/>
  <c r="A41" i="1"/>
  <c r="B41" i="1"/>
  <c r="C41" i="1"/>
  <c r="E41" i="1" a="1"/>
  <c r="E41" i="1" s="1"/>
  <c r="R41" i="1"/>
  <c r="S41" i="1"/>
  <c r="U41" i="1"/>
  <c r="A42" i="1"/>
  <c r="B42" i="1"/>
  <c r="C42" i="1"/>
  <c r="E42" i="1" a="1"/>
  <c r="E42" i="1" s="1"/>
  <c r="R42" i="1"/>
  <c r="S42" i="1"/>
  <c r="U42" i="1"/>
  <c r="A43" i="1"/>
  <c r="B43" i="1"/>
  <c r="C43" i="1"/>
  <c r="E43" i="1" a="1"/>
  <c r="E43" i="1" s="1"/>
  <c r="N43" i="1" s="1"/>
  <c r="R43" i="1"/>
  <c r="S43" i="1"/>
  <c r="U43" i="1"/>
  <c r="A44" i="1"/>
  <c r="B44" i="1"/>
  <c r="C44" i="1"/>
  <c r="E44" i="1" a="1"/>
  <c r="E44" i="1" s="1"/>
  <c r="N44" i="1" s="1"/>
  <c r="R44" i="1"/>
  <c r="S44" i="1"/>
  <c r="U44" i="1"/>
  <c r="A45" i="1"/>
  <c r="B45" i="1"/>
  <c r="C45" i="1"/>
  <c r="E45" i="1" a="1"/>
  <c r="E45" i="1" s="1"/>
  <c r="N45" i="1" s="1"/>
  <c r="R45" i="1"/>
  <c r="S45" i="1"/>
  <c r="U45" i="1"/>
  <c r="A46" i="1"/>
  <c r="B46" i="1"/>
  <c r="C46" i="1"/>
  <c r="E46" i="1" a="1"/>
  <c r="E46" i="1" s="1"/>
  <c r="N46" i="1" s="1"/>
  <c r="R46" i="1"/>
  <c r="S46" i="1"/>
  <c r="U46" i="1"/>
  <c r="A47" i="1"/>
  <c r="B47" i="1"/>
  <c r="C47" i="1"/>
  <c r="E47" i="1" a="1"/>
  <c r="E47" i="1" s="1"/>
  <c r="R47" i="1"/>
  <c r="S47" i="1"/>
  <c r="U47" i="1"/>
  <c r="A48" i="1"/>
  <c r="B48" i="1"/>
  <c r="C48" i="1"/>
  <c r="E48" i="1" a="1"/>
  <c r="E48" i="1" s="1"/>
  <c r="R48" i="1"/>
  <c r="S48" i="1"/>
  <c r="U48" i="1"/>
  <c r="A49" i="1"/>
  <c r="B49" i="1"/>
  <c r="C49" i="1"/>
  <c r="E49" i="1" a="1"/>
  <c r="E49" i="1" s="1"/>
  <c r="R49" i="1"/>
  <c r="S49" i="1"/>
  <c r="U49" i="1"/>
  <c r="A50" i="1"/>
  <c r="B50" i="1"/>
  <c r="C50" i="1"/>
  <c r="E50" i="1" a="1"/>
  <c r="E50" i="1" s="1"/>
  <c r="R50" i="1"/>
  <c r="S50" i="1"/>
  <c r="U50" i="1"/>
  <c r="A51" i="1"/>
  <c r="B51" i="1"/>
  <c r="C51" i="1"/>
  <c r="E51" i="1" a="1"/>
  <c r="E51" i="1" s="1"/>
  <c r="R51" i="1"/>
  <c r="S51" i="1"/>
  <c r="U51" i="1"/>
  <c r="A52" i="1"/>
  <c r="B52" i="1"/>
  <c r="C52" i="1"/>
  <c r="E52" i="1" a="1"/>
  <c r="E52" i="1" s="1"/>
  <c r="R52" i="1"/>
  <c r="S52" i="1"/>
  <c r="U52" i="1"/>
  <c r="A53" i="1"/>
  <c r="B53" i="1"/>
  <c r="C53" i="1"/>
  <c r="E53" i="1" a="1"/>
  <c r="E53" i="1" s="1"/>
  <c r="R53" i="1"/>
  <c r="S53" i="1"/>
  <c r="U53" i="1"/>
  <c r="A54" i="1"/>
  <c r="B54" i="1"/>
  <c r="C54" i="1"/>
  <c r="E54" i="1" a="1"/>
  <c r="E54" i="1" s="1"/>
  <c r="R54" i="1"/>
  <c r="S54" i="1"/>
  <c r="U54" i="1"/>
  <c r="A55" i="1"/>
  <c r="B55" i="1"/>
  <c r="C55" i="1"/>
  <c r="E55" i="1" a="1"/>
  <c r="E55" i="1" s="1"/>
  <c r="J55" i="1" s="1"/>
  <c r="R55" i="1"/>
  <c r="S55" i="1"/>
  <c r="U55" i="1"/>
  <c r="A56" i="1"/>
  <c r="B56" i="1"/>
  <c r="C56" i="1"/>
  <c r="E56" i="1" a="1"/>
  <c r="E56" i="1" s="1"/>
  <c r="R56" i="1"/>
  <c r="S56" i="1"/>
  <c r="U56" i="1"/>
  <c r="A57" i="1"/>
  <c r="B57" i="1"/>
  <c r="C57" i="1"/>
  <c r="E57" i="1" a="1"/>
  <c r="E57" i="1" s="1"/>
  <c r="R57" i="1"/>
  <c r="S57" i="1"/>
  <c r="U57" i="1"/>
  <c r="A58" i="1"/>
  <c r="B58" i="1"/>
  <c r="C58" i="1"/>
  <c r="E58" i="1" a="1"/>
  <c r="E58" i="1" s="1"/>
  <c r="R58" i="1"/>
  <c r="S58" i="1"/>
  <c r="U58" i="1"/>
  <c r="A59" i="1"/>
  <c r="B59" i="1"/>
  <c r="C59" i="1"/>
  <c r="E59" i="1" a="1"/>
  <c r="E59" i="1" s="1"/>
  <c r="N59" i="1" s="1"/>
  <c r="R59" i="1"/>
  <c r="S59" i="1"/>
  <c r="U59" i="1"/>
  <c r="A60" i="1"/>
  <c r="B60" i="1"/>
  <c r="C60" i="1"/>
  <c r="E60" i="1" a="1"/>
  <c r="E60" i="1" s="1"/>
  <c r="N60" i="1" s="1"/>
  <c r="R60" i="1"/>
  <c r="S60" i="1"/>
  <c r="U60" i="1"/>
  <c r="A61" i="1"/>
  <c r="B61" i="1"/>
  <c r="C61" i="1"/>
  <c r="E61" i="1" a="1"/>
  <c r="E61" i="1" s="1"/>
  <c r="N61" i="1" s="1"/>
  <c r="R61" i="1"/>
  <c r="S61" i="1"/>
  <c r="U61" i="1"/>
  <c r="A62" i="1"/>
  <c r="B62" i="1"/>
  <c r="C62" i="1"/>
  <c r="E62" i="1" a="1"/>
  <c r="E62" i="1" s="1"/>
  <c r="N62" i="1" s="1"/>
  <c r="R62" i="1"/>
  <c r="S62" i="1"/>
  <c r="U62" i="1"/>
  <c r="A63" i="1"/>
  <c r="B63" i="1"/>
  <c r="C63" i="1"/>
  <c r="E63" i="1" a="1"/>
  <c r="E63" i="1" s="1"/>
  <c r="R63" i="1"/>
  <c r="S63" i="1"/>
  <c r="U63" i="1"/>
  <c r="A64" i="1"/>
  <c r="B64" i="1"/>
  <c r="C64" i="1"/>
  <c r="E64" i="1" a="1"/>
  <c r="E64" i="1" s="1"/>
  <c r="R64" i="1"/>
  <c r="S64" i="1"/>
  <c r="U64" i="1"/>
  <c r="A65" i="1"/>
  <c r="B65" i="1"/>
  <c r="C65" i="1"/>
  <c r="E65" i="1" a="1"/>
  <c r="E65" i="1" s="1"/>
  <c r="R65" i="1"/>
  <c r="S65" i="1"/>
  <c r="U65" i="1"/>
  <c r="A66" i="1"/>
  <c r="B66" i="1"/>
  <c r="C66" i="1"/>
  <c r="E66" i="1" a="1"/>
  <c r="E66" i="1" s="1"/>
  <c r="R66" i="1"/>
  <c r="S66" i="1"/>
  <c r="U66" i="1"/>
  <c r="A67" i="1"/>
  <c r="B67" i="1"/>
  <c r="C67" i="1"/>
  <c r="E67" i="1" a="1"/>
  <c r="E67" i="1" s="1"/>
  <c r="R67" i="1"/>
  <c r="S67" i="1"/>
  <c r="U67" i="1"/>
  <c r="A68" i="1"/>
  <c r="B68" i="1"/>
  <c r="C68" i="1"/>
  <c r="E68" i="1" a="1"/>
  <c r="E68" i="1" s="1"/>
  <c r="R68" i="1"/>
  <c r="S68" i="1"/>
  <c r="U68" i="1"/>
  <c r="A69" i="1"/>
  <c r="B69" i="1"/>
  <c r="C69" i="1"/>
  <c r="E69" i="1" a="1"/>
  <c r="E69" i="1" s="1"/>
  <c r="R69" i="1"/>
  <c r="S69" i="1"/>
  <c r="U69" i="1"/>
  <c r="A70" i="1"/>
  <c r="B70" i="1"/>
  <c r="C70" i="1"/>
  <c r="E70" i="1" a="1"/>
  <c r="E70" i="1" s="1"/>
  <c r="R70" i="1"/>
  <c r="S70" i="1"/>
  <c r="U70" i="1"/>
  <c r="A71" i="1"/>
  <c r="B71" i="1"/>
  <c r="C71" i="1"/>
  <c r="E71" i="1" a="1"/>
  <c r="E71" i="1" s="1"/>
  <c r="J71" i="1" s="1"/>
  <c r="R71" i="1"/>
  <c r="S71" i="1"/>
  <c r="U71" i="1"/>
  <c r="A72" i="1"/>
  <c r="B72" i="1"/>
  <c r="C72" i="1"/>
  <c r="E72" i="1" a="1"/>
  <c r="E72" i="1" s="1"/>
  <c r="R72" i="1"/>
  <c r="S72" i="1"/>
  <c r="U72" i="1"/>
  <c r="A73" i="1"/>
  <c r="B73" i="1"/>
  <c r="C73" i="1"/>
  <c r="E73" i="1" a="1"/>
  <c r="E73" i="1" s="1"/>
  <c r="R73" i="1"/>
  <c r="S73" i="1"/>
  <c r="U73" i="1"/>
  <c r="A74" i="1"/>
  <c r="B74" i="1"/>
  <c r="C74" i="1"/>
  <c r="E74" i="1" a="1"/>
  <c r="E74" i="1" s="1"/>
  <c r="R74" i="1"/>
  <c r="S74" i="1"/>
  <c r="U74" i="1"/>
  <c r="A75" i="1"/>
  <c r="B75" i="1"/>
  <c r="C75" i="1"/>
  <c r="E75" i="1" a="1"/>
  <c r="E75" i="1" s="1"/>
  <c r="N75" i="1" s="1"/>
  <c r="R75" i="1"/>
  <c r="S75" i="1"/>
  <c r="U75" i="1"/>
  <c r="A76" i="1"/>
  <c r="B76" i="1"/>
  <c r="C76" i="1"/>
  <c r="E76" i="1" a="1"/>
  <c r="E76" i="1" s="1"/>
  <c r="J76" i="1" s="1"/>
  <c r="R76" i="1"/>
  <c r="S76" i="1"/>
  <c r="U76" i="1"/>
  <c r="A77" i="1"/>
  <c r="B77" i="1"/>
  <c r="C77" i="1"/>
  <c r="E77" i="1" a="1"/>
  <c r="E77" i="1" s="1"/>
  <c r="N77" i="1" s="1"/>
  <c r="R77" i="1"/>
  <c r="S77" i="1"/>
  <c r="U77" i="1"/>
  <c r="A78" i="1"/>
  <c r="B78" i="1"/>
  <c r="C78" i="1"/>
  <c r="E78" i="1" a="1"/>
  <c r="E78" i="1" s="1"/>
  <c r="N78" i="1" s="1"/>
  <c r="R78" i="1"/>
  <c r="S78" i="1"/>
  <c r="U78" i="1"/>
  <c r="A79" i="1"/>
  <c r="B79" i="1"/>
  <c r="C79" i="1"/>
  <c r="E79" i="1" a="1"/>
  <c r="E79" i="1" s="1"/>
  <c r="R79" i="1"/>
  <c r="S79" i="1"/>
  <c r="U79" i="1"/>
  <c r="A80" i="1"/>
  <c r="B80" i="1"/>
  <c r="C80" i="1"/>
  <c r="E80" i="1" a="1"/>
  <c r="E80" i="1" s="1"/>
  <c r="R80" i="1"/>
  <c r="S80" i="1"/>
  <c r="U80" i="1"/>
  <c r="A81" i="1"/>
  <c r="B81" i="1"/>
  <c r="C81" i="1"/>
  <c r="E81" i="1" a="1"/>
  <c r="E81" i="1" s="1"/>
  <c r="J81" i="1" s="1"/>
  <c r="R81" i="1"/>
  <c r="S81" i="1"/>
  <c r="U81" i="1"/>
  <c r="A82" i="1"/>
  <c r="B82" i="1"/>
  <c r="C82" i="1"/>
  <c r="E82" i="1" a="1"/>
  <c r="E82" i="1" s="1"/>
  <c r="R82" i="1"/>
  <c r="S82" i="1"/>
  <c r="U82" i="1"/>
  <c r="A83" i="1"/>
  <c r="B83" i="1"/>
  <c r="C83" i="1"/>
  <c r="E83" i="1" a="1"/>
  <c r="E83" i="1" s="1"/>
  <c r="R83" i="1"/>
  <c r="S83" i="1"/>
  <c r="U83" i="1"/>
  <c r="A84" i="1"/>
  <c r="B84" i="1"/>
  <c r="C84" i="1"/>
  <c r="E84" i="1" a="1"/>
  <c r="E84" i="1" s="1"/>
  <c r="R84" i="1"/>
  <c r="S84" i="1"/>
  <c r="U84" i="1"/>
  <c r="A85" i="1"/>
  <c r="B85" i="1"/>
  <c r="C85" i="1"/>
  <c r="E85" i="1" a="1"/>
  <c r="E85" i="1" s="1"/>
  <c r="R85" i="1"/>
  <c r="S85" i="1"/>
  <c r="U85" i="1"/>
  <c r="A86" i="1"/>
  <c r="B86" i="1"/>
  <c r="C86" i="1"/>
  <c r="E86" i="1" a="1"/>
  <c r="E86" i="1" s="1"/>
  <c r="R86" i="1"/>
  <c r="S86" i="1"/>
  <c r="U86" i="1"/>
  <c r="A87" i="1"/>
  <c r="B87" i="1"/>
  <c r="C87" i="1"/>
  <c r="E87" i="1" a="1"/>
  <c r="E87" i="1" s="1"/>
  <c r="R87" i="1"/>
  <c r="S87" i="1"/>
  <c r="U87" i="1"/>
  <c r="A88" i="1"/>
  <c r="B88" i="1"/>
  <c r="C88" i="1"/>
  <c r="E88" i="1" a="1"/>
  <c r="E88" i="1" s="1"/>
  <c r="R88" i="1"/>
  <c r="S88" i="1"/>
  <c r="U88" i="1"/>
  <c r="A89" i="1"/>
  <c r="B89" i="1"/>
  <c r="C89" i="1"/>
  <c r="E89" i="1" a="1"/>
  <c r="E89" i="1" s="1"/>
  <c r="R89" i="1"/>
  <c r="S89" i="1"/>
  <c r="U89" i="1"/>
  <c r="A90" i="1"/>
  <c r="B90" i="1"/>
  <c r="C90" i="1"/>
  <c r="E90" i="1" a="1"/>
  <c r="E90" i="1" s="1"/>
  <c r="R90" i="1"/>
  <c r="S90" i="1"/>
  <c r="U90" i="1"/>
  <c r="A91" i="1"/>
  <c r="B91" i="1"/>
  <c r="C91" i="1"/>
  <c r="E91" i="1" a="1"/>
  <c r="E91" i="1" s="1"/>
  <c r="N91" i="1" s="1"/>
  <c r="R91" i="1"/>
  <c r="S91" i="1"/>
  <c r="U91" i="1"/>
  <c r="A92" i="1"/>
  <c r="B92" i="1"/>
  <c r="C92" i="1"/>
  <c r="E92" i="1" a="1"/>
  <c r="E92" i="1" s="1"/>
  <c r="J92" i="1" s="1"/>
  <c r="R92" i="1"/>
  <c r="S92" i="1"/>
  <c r="U92" i="1"/>
  <c r="A93" i="1"/>
  <c r="B93" i="1"/>
  <c r="C93" i="1"/>
  <c r="E93" i="1" a="1"/>
  <c r="E93" i="1" s="1"/>
  <c r="N93" i="1" s="1"/>
  <c r="R93" i="1"/>
  <c r="S93" i="1"/>
  <c r="U93" i="1"/>
  <c r="A94" i="1"/>
  <c r="B94" i="1"/>
  <c r="C94" i="1"/>
  <c r="E94" i="1" a="1"/>
  <c r="E94" i="1" s="1"/>
  <c r="N94" i="1" s="1"/>
  <c r="R94" i="1"/>
  <c r="S94" i="1"/>
  <c r="U94" i="1"/>
  <c r="A95" i="1"/>
  <c r="B95" i="1"/>
  <c r="C95" i="1"/>
  <c r="E95" i="1" a="1"/>
  <c r="E95" i="1" s="1"/>
  <c r="R95" i="1"/>
  <c r="S95" i="1"/>
  <c r="U95" i="1"/>
  <c r="A96" i="1"/>
  <c r="B96" i="1"/>
  <c r="C96" i="1"/>
  <c r="E96" i="1" a="1"/>
  <c r="E96" i="1" s="1"/>
  <c r="R96" i="1"/>
  <c r="S96" i="1"/>
  <c r="U96" i="1"/>
  <c r="A97" i="1"/>
  <c r="B97" i="1"/>
  <c r="C97" i="1"/>
  <c r="E97" i="1" a="1"/>
  <c r="E97" i="1" s="1"/>
  <c r="J97" i="1" s="1"/>
  <c r="R97" i="1"/>
  <c r="S97" i="1"/>
  <c r="U97" i="1"/>
  <c r="A98" i="1"/>
  <c r="B98" i="1"/>
  <c r="C98" i="1"/>
  <c r="E98" i="1" a="1"/>
  <c r="E98" i="1" s="1"/>
  <c r="R98" i="1"/>
  <c r="S98" i="1"/>
  <c r="U98" i="1"/>
  <c r="A99" i="1"/>
  <c r="B99" i="1"/>
  <c r="C99" i="1"/>
  <c r="E99" i="1" a="1"/>
  <c r="E99" i="1" s="1"/>
  <c r="R99" i="1"/>
  <c r="S99" i="1"/>
  <c r="U99" i="1"/>
  <c r="A100" i="1"/>
  <c r="B100" i="1"/>
  <c r="C100" i="1"/>
  <c r="E100" i="1" a="1"/>
  <c r="E100" i="1" s="1"/>
  <c r="R100" i="1"/>
  <c r="S100" i="1"/>
  <c r="U100" i="1"/>
  <c r="A3" i="1"/>
  <c r="B3" i="1"/>
  <c r="C3" i="1"/>
  <c r="S3" i="1"/>
  <c r="I7" i="6" l="1" a="1"/>
  <c r="I7" i="6" s="1"/>
  <c r="I6" i="6" a="1"/>
  <c r="I6" i="6" s="1"/>
  <c r="E4" i="15"/>
  <c r="F3" i="1" a="1"/>
  <c r="F3" i="1" s="1"/>
  <c r="R3" i="1" s="1"/>
  <c r="E3" i="1" a="1"/>
  <c r="E3" i="1" s="1"/>
  <c r="N92" i="1"/>
  <c r="N76" i="1"/>
  <c r="N28" i="1"/>
  <c r="N12" i="1"/>
  <c r="N11" i="1"/>
  <c r="N90" i="1"/>
  <c r="N74" i="1"/>
  <c r="N58" i="1"/>
  <c r="N42" i="1"/>
  <c r="N26" i="1"/>
  <c r="N10" i="1"/>
  <c r="N89" i="1"/>
  <c r="N73" i="1"/>
  <c r="N57" i="1"/>
  <c r="N41" i="1"/>
  <c r="N25" i="1"/>
  <c r="N9" i="1"/>
  <c r="N88" i="1"/>
  <c r="N72" i="1"/>
  <c r="N56" i="1"/>
  <c r="N40" i="1"/>
  <c r="N24" i="1"/>
  <c r="N8" i="1"/>
  <c r="N87" i="1"/>
  <c r="N71" i="1"/>
  <c r="N55" i="1"/>
  <c r="N39" i="1"/>
  <c r="N23" i="1"/>
  <c r="N7" i="1"/>
  <c r="N86" i="1"/>
  <c r="N70" i="1"/>
  <c r="N54" i="1"/>
  <c r="N38" i="1"/>
  <c r="N22" i="1"/>
  <c r="N6" i="1"/>
  <c r="N85" i="1"/>
  <c r="N69" i="1"/>
  <c r="N53" i="1"/>
  <c r="N37" i="1"/>
  <c r="N21" i="1"/>
  <c r="N5" i="1"/>
  <c r="N100" i="1"/>
  <c r="N84" i="1"/>
  <c r="N68" i="1"/>
  <c r="N52" i="1"/>
  <c r="N36" i="1"/>
  <c r="N20" i="1"/>
  <c r="N4" i="1"/>
  <c r="N99" i="1"/>
  <c r="N83" i="1"/>
  <c r="N67" i="1"/>
  <c r="N51" i="1"/>
  <c r="N35" i="1"/>
  <c r="N19" i="1"/>
  <c r="N98" i="1"/>
  <c r="N82" i="1"/>
  <c r="N66" i="1"/>
  <c r="N50" i="1"/>
  <c r="N34" i="1"/>
  <c r="N18" i="1"/>
  <c r="N97" i="1"/>
  <c r="N81" i="1"/>
  <c r="N65" i="1"/>
  <c r="N49" i="1"/>
  <c r="N33" i="1"/>
  <c r="N17" i="1"/>
  <c r="N96" i="1"/>
  <c r="N80" i="1"/>
  <c r="N64" i="1"/>
  <c r="N48" i="1"/>
  <c r="N32" i="1"/>
  <c r="N16" i="1"/>
  <c r="N95" i="1"/>
  <c r="N79" i="1"/>
  <c r="N63" i="1"/>
  <c r="N47" i="1"/>
  <c r="N31" i="1"/>
  <c r="N15" i="1"/>
  <c r="J39" i="1"/>
  <c r="J87" i="1"/>
  <c r="J60" i="1"/>
  <c r="J18" i="1"/>
  <c r="J23" i="1"/>
  <c r="J44" i="1"/>
  <c r="J65" i="1"/>
  <c r="J49" i="1"/>
  <c r="J34" i="1"/>
  <c r="J80" i="1"/>
  <c r="J75" i="1"/>
  <c r="J54" i="1"/>
  <c r="J40" i="1"/>
  <c r="J11" i="1"/>
  <c r="J21" i="1"/>
  <c r="J16" i="1"/>
  <c r="J64" i="1"/>
  <c r="J59" i="1"/>
  <c r="J38" i="1"/>
  <c r="J83" i="1"/>
  <c r="J14" i="1"/>
  <c r="J5" i="1"/>
  <c r="J90" i="1"/>
  <c r="J69" i="1"/>
  <c r="J26" i="1"/>
  <c r="J19" i="1"/>
  <c r="J48" i="1"/>
  <c r="J43" i="1"/>
  <c r="J88" i="1"/>
  <c r="J67" i="1"/>
  <c r="J24" i="1"/>
  <c r="J100" i="1"/>
  <c r="J74" i="1"/>
  <c r="J53" i="1"/>
  <c r="J10" i="1"/>
  <c r="J98" i="1"/>
  <c r="J93" i="1"/>
  <c r="J29" i="1"/>
  <c r="J99" i="1"/>
  <c r="J45" i="1"/>
  <c r="J8" i="1"/>
  <c r="J50" i="1"/>
  <c r="J86" i="1"/>
  <c r="J72" i="1"/>
  <c r="J51" i="1"/>
  <c r="J22" i="1"/>
  <c r="J84" i="1"/>
  <c r="J58" i="1"/>
  <c r="J37" i="1"/>
  <c r="J82" i="1"/>
  <c r="J77" i="1"/>
  <c r="J13" i="1"/>
  <c r="J6" i="1"/>
  <c r="J4" i="1"/>
  <c r="J96" i="1"/>
  <c r="J91" i="1"/>
  <c r="J70" i="1"/>
  <c r="J56" i="1"/>
  <c r="J32" i="1"/>
  <c r="J27" i="1"/>
  <c r="J42" i="1"/>
  <c r="J35" i="1"/>
  <c r="J66" i="1"/>
  <c r="J61" i="1"/>
  <c r="J94" i="1"/>
  <c r="J78" i="1"/>
  <c r="J62" i="1"/>
  <c r="J46" i="1"/>
  <c r="J30" i="1"/>
  <c r="J95" i="1"/>
  <c r="J79" i="1"/>
  <c r="J63" i="1"/>
  <c r="J47" i="1"/>
  <c r="J31" i="1"/>
  <c r="J15" i="1"/>
  <c r="J17" i="1"/>
  <c r="J68" i="1"/>
  <c r="J52" i="1"/>
  <c r="J36" i="1"/>
  <c r="J20" i="1"/>
  <c r="J85" i="1"/>
  <c r="J89" i="1"/>
  <c r="J73" i="1"/>
  <c r="J57" i="1"/>
  <c r="J41" i="1"/>
  <c r="J25" i="1"/>
  <c r="J9" i="1"/>
  <c r="J3" i="1" l="1"/>
  <c r="E10" i="11"/>
  <c r="F19" i="11"/>
  <c r="F16" i="11"/>
  <c r="F14" i="11"/>
  <c r="F12" i="11"/>
  <c r="E19" i="11"/>
  <c r="E16" i="11"/>
  <c r="E14" i="11"/>
  <c r="E12" i="11"/>
  <c r="F15" i="11"/>
  <c r="F13" i="11"/>
  <c r="F11" i="11"/>
  <c r="E8" i="11"/>
  <c r="A15" i="11"/>
  <c r="A13" i="11"/>
  <c r="A11" i="11"/>
  <c r="E39" i="17"/>
  <c r="D39" i="17"/>
  <c r="E36" i="17"/>
  <c r="D36" i="17"/>
  <c r="E33" i="17"/>
  <c r="D33" i="17"/>
  <c r="D30" i="17"/>
  <c r="E30" i="17"/>
  <c r="D21" i="13"/>
  <c r="E31" i="13"/>
  <c r="E21" i="13"/>
  <c r="D27" i="19"/>
  <c r="D28" i="19" s="1"/>
  <c r="D10" i="19"/>
  <c r="A38" i="19"/>
  <c r="B38" i="19" s="1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E38" i="19"/>
  <c r="C38" i="19"/>
  <c r="A39" i="19" a="1"/>
  <c r="B2" i="19" l="1"/>
  <c r="B1" i="19"/>
  <c r="B3" i="19"/>
  <c r="E18" i="11"/>
  <c r="F18" i="11"/>
  <c r="A39" i="19"/>
  <c r="D32" i="19"/>
  <c r="D33" i="19" s="1"/>
  <c r="C2" i="1"/>
  <c r="E2" i="1" a="1"/>
  <c r="E2" i="1" s="1"/>
  <c r="R2" i="1"/>
  <c r="S2" i="1"/>
  <c r="U2" i="1"/>
  <c r="B2" i="15"/>
  <c r="C2" i="15"/>
  <c r="J2" i="15"/>
  <c r="B3" i="15"/>
  <c r="C3" i="15"/>
  <c r="G3" i="15"/>
  <c r="J3" i="15" s="1"/>
  <c r="B4" i="15"/>
  <c r="C4" i="15"/>
  <c r="G4" i="15"/>
  <c r="J4" i="15" s="1"/>
  <c r="B5" i="15"/>
  <c r="C5" i="15"/>
  <c r="D5" i="15" a="1"/>
  <c r="D5" i="15" s="1"/>
  <c r="G5" i="15"/>
  <c r="J5" i="15" s="1"/>
  <c r="N5" i="15"/>
  <c r="C4" i="5" s="1"/>
  <c r="I2" i="4" a="1"/>
  <c r="I2" i="4" s="1"/>
  <c r="L2" i="4" a="1"/>
  <c r="L2" i="4" s="1"/>
  <c r="I4" i="4" a="1"/>
  <c r="I4" i="4" s="1"/>
  <c r="K4" i="4" a="1"/>
  <c r="K4" i="4" s="1"/>
  <c r="M4" i="4" a="1"/>
  <c r="M4" i="4" s="1"/>
  <c r="I5" i="4" a="1"/>
  <c r="I5" i="4" s="1"/>
  <c r="J5" i="4" a="1"/>
  <c r="J5" i="4" s="1"/>
  <c r="K5" i="4" a="1"/>
  <c r="K5" i="4" s="1"/>
  <c r="L5" i="4" a="1"/>
  <c r="L5" i="4" s="1"/>
  <c r="M5" i="4" a="1"/>
  <c r="M5" i="4" s="1"/>
  <c r="I6" i="4" a="1"/>
  <c r="I6" i="4" s="1"/>
  <c r="M6" i="4" a="1"/>
  <c r="M6" i="4" s="1"/>
  <c r="B2" i="17"/>
  <c r="L3" i="16" a="1"/>
  <c r="L3" i="16" s="1"/>
  <c r="M3" i="16" s="1"/>
  <c r="L4" i="16" a="1"/>
  <c r="L4" i="16" s="1"/>
  <c r="L5" i="16" a="1"/>
  <c r="L5" i="16" s="1"/>
  <c r="M5" i="16" s="1"/>
  <c r="L6" i="16" a="1"/>
  <c r="L6" i="16" s="1"/>
  <c r="M6" i="16" s="1"/>
  <c r="L7" i="16" a="1"/>
  <c r="L7" i="16" s="1"/>
  <c r="M7" i="16" s="1"/>
  <c r="L8" i="16" a="1"/>
  <c r="L8" i="16" s="1"/>
  <c r="M8" i="16" s="1"/>
  <c r="L9" i="16" a="1"/>
  <c r="L9" i="16" s="1"/>
  <c r="M9" i="16" s="1"/>
  <c r="L10" i="16" a="1"/>
  <c r="L10" i="16" s="1"/>
  <c r="M10" i="16" s="1"/>
  <c r="L11" i="16" a="1"/>
  <c r="L11" i="16" s="1"/>
  <c r="M11" i="16" s="1"/>
  <c r="L12" i="16" a="1"/>
  <c r="L12" i="16" s="1"/>
  <c r="M12" i="16" s="1"/>
  <c r="L13" i="16" a="1"/>
  <c r="L13" i="16" s="1"/>
  <c r="M13" i="16" s="1"/>
  <c r="L14" i="16" a="1"/>
  <c r="L14" i="16" s="1"/>
  <c r="M14" i="16" s="1"/>
  <c r="L15" i="16" a="1"/>
  <c r="L15" i="16" s="1"/>
  <c r="M15" i="16" s="1"/>
  <c r="L16" i="16" a="1"/>
  <c r="L16" i="16" s="1"/>
  <c r="M16" i="16" s="1"/>
  <c r="L17" i="16" a="1"/>
  <c r="L17" i="16" s="1"/>
  <c r="M17" i="16" s="1"/>
  <c r="L18" i="16" a="1"/>
  <c r="L18" i="16" s="1"/>
  <c r="M18" i="16" s="1"/>
  <c r="L19" i="16" a="1"/>
  <c r="L19" i="16" s="1"/>
  <c r="M19" i="16" s="1"/>
  <c r="L20" i="16" a="1"/>
  <c r="L20" i="16" s="1"/>
  <c r="M20" i="16" s="1"/>
  <c r="L21" i="16" a="1"/>
  <c r="L21" i="16" s="1"/>
  <c r="M21" i="16" s="1"/>
  <c r="L22" i="16" a="1"/>
  <c r="L22" i="16" s="1"/>
  <c r="M22" i="16" s="1"/>
  <c r="L23" i="16" a="1"/>
  <c r="L23" i="16" s="1"/>
  <c r="M23" i="16" s="1"/>
  <c r="L24" i="16" a="1"/>
  <c r="L24" i="16" s="1"/>
  <c r="M24" i="16" s="1"/>
  <c r="L25" i="16" a="1"/>
  <c r="L25" i="16" s="1"/>
  <c r="M25" i="16" s="1"/>
  <c r="L26" i="16" a="1"/>
  <c r="L26" i="16" s="1"/>
  <c r="M26" i="16" s="1"/>
  <c r="L27" i="16" a="1"/>
  <c r="L27" i="16" s="1"/>
  <c r="M27" i="16" s="1"/>
  <c r="L28" i="16" a="1"/>
  <c r="L28" i="16" s="1"/>
  <c r="M28" i="16" s="1"/>
  <c r="L29" i="16" a="1"/>
  <c r="L29" i="16" s="1"/>
  <c r="M29" i="16" s="1"/>
  <c r="L30" i="16" a="1"/>
  <c r="L30" i="16" s="1"/>
  <c r="M30" i="16" s="1"/>
  <c r="L31" i="16" a="1"/>
  <c r="L31" i="16" s="1"/>
  <c r="M31" i="16" s="1"/>
  <c r="L32" i="16" a="1"/>
  <c r="L32" i="16" s="1"/>
  <c r="M32" i="16" s="1"/>
  <c r="L33" i="16" a="1"/>
  <c r="L33" i="16" s="1"/>
  <c r="M33" i="16" s="1"/>
  <c r="L34" i="16" a="1"/>
  <c r="L34" i="16" s="1"/>
  <c r="M34" i="16" s="1"/>
  <c r="L35" i="16" a="1"/>
  <c r="L35" i="16" s="1"/>
  <c r="M35" i="16" s="1"/>
  <c r="L36" i="16" a="1"/>
  <c r="L36" i="16" s="1"/>
  <c r="M36" i="16" s="1"/>
  <c r="L37" i="16" a="1"/>
  <c r="L37" i="16" s="1"/>
  <c r="M37" i="16" s="1"/>
  <c r="L38" i="16" a="1"/>
  <c r="L38" i="16" s="1"/>
  <c r="M38" i="16" s="1"/>
  <c r="L39" i="16" a="1"/>
  <c r="L39" i="16" s="1"/>
  <c r="M39" i="16" s="1"/>
  <c r="L40" i="16" a="1"/>
  <c r="L40" i="16" s="1"/>
  <c r="M40" i="16" s="1"/>
  <c r="L41" i="16" a="1"/>
  <c r="L41" i="16" s="1"/>
  <c r="M41" i="16" s="1"/>
  <c r="L42" i="16" a="1"/>
  <c r="L42" i="16" s="1"/>
  <c r="M42" i="16" s="1"/>
  <c r="L43" i="16" a="1"/>
  <c r="L43" i="16" s="1"/>
  <c r="M43" i="16" s="1"/>
  <c r="L44" i="16" a="1"/>
  <c r="L44" i="16" s="1"/>
  <c r="M44" i="16" s="1"/>
  <c r="L45" i="16" a="1"/>
  <c r="L45" i="16" s="1"/>
  <c r="M45" i="16" s="1"/>
  <c r="L46" i="16" a="1"/>
  <c r="L46" i="16" s="1"/>
  <c r="M46" i="16" s="1"/>
  <c r="L47" i="16" a="1"/>
  <c r="L47" i="16" s="1"/>
  <c r="M47" i="16" s="1"/>
  <c r="L48" i="16" a="1"/>
  <c r="L48" i="16" s="1"/>
  <c r="M48" i="16" s="1"/>
  <c r="L49" i="16" a="1"/>
  <c r="L49" i="16" s="1"/>
  <c r="M49" i="16" s="1"/>
  <c r="L50" i="16" a="1"/>
  <c r="L50" i="16" s="1"/>
  <c r="M50" i="16" s="1"/>
  <c r="L51" i="16" a="1"/>
  <c r="L51" i="16" s="1"/>
  <c r="M51" i="16" s="1"/>
  <c r="L52" i="16" a="1"/>
  <c r="L52" i="16" s="1"/>
  <c r="M52" i="16" s="1"/>
  <c r="L53" i="16" a="1"/>
  <c r="L53" i="16" s="1"/>
  <c r="M53" i="16" s="1"/>
  <c r="L54" i="16" a="1"/>
  <c r="L54" i="16" s="1"/>
  <c r="M54" i="16" s="1"/>
  <c r="L55" i="16" a="1"/>
  <c r="L55" i="16" s="1"/>
  <c r="M55" i="16" s="1"/>
  <c r="L56" i="16" a="1"/>
  <c r="L56" i="16" s="1"/>
  <c r="M56" i="16" s="1"/>
  <c r="L57" i="16" a="1"/>
  <c r="L57" i="16" s="1"/>
  <c r="M57" i="16" s="1"/>
  <c r="L58" i="16" a="1"/>
  <c r="L58" i="16" s="1"/>
  <c r="M58" i="16" s="1"/>
  <c r="L59" i="16" a="1"/>
  <c r="L59" i="16" s="1"/>
  <c r="M59" i="16" s="1"/>
  <c r="L60" i="16" a="1"/>
  <c r="L60" i="16" s="1"/>
  <c r="M60" i="16" s="1"/>
  <c r="L61" i="16" a="1"/>
  <c r="L61" i="16" s="1"/>
  <c r="M61" i="16" s="1"/>
  <c r="L62" i="16" a="1"/>
  <c r="L62" i="16" s="1"/>
  <c r="M62" i="16" s="1"/>
  <c r="L63" i="16" a="1"/>
  <c r="L63" i="16" s="1"/>
  <c r="M63" i="16" s="1"/>
  <c r="L64" i="16" a="1"/>
  <c r="L64" i="16" s="1"/>
  <c r="M64" i="16" s="1"/>
  <c r="L65" i="16" a="1"/>
  <c r="L65" i="16" s="1"/>
  <c r="M65" i="16" s="1"/>
  <c r="L66" i="16" a="1"/>
  <c r="L66" i="16" s="1"/>
  <c r="M66" i="16" s="1"/>
  <c r="L67" i="16" a="1"/>
  <c r="L67" i="16" s="1"/>
  <c r="M67" i="16" s="1"/>
  <c r="L68" i="16" a="1"/>
  <c r="L68" i="16" s="1"/>
  <c r="M68" i="16" s="1"/>
  <c r="L69" i="16" a="1"/>
  <c r="L69" i="16" s="1"/>
  <c r="M69" i="16" s="1"/>
  <c r="L70" i="16" a="1"/>
  <c r="L70" i="16" s="1"/>
  <c r="M70" i="16" s="1"/>
  <c r="L71" i="16" a="1"/>
  <c r="L71" i="16" s="1"/>
  <c r="M71" i="16" s="1"/>
  <c r="L72" i="16" a="1"/>
  <c r="L72" i="16" s="1"/>
  <c r="M72" i="16" s="1"/>
  <c r="L73" i="16" a="1"/>
  <c r="L73" i="16" s="1"/>
  <c r="M73" i="16" s="1"/>
  <c r="L74" i="16" a="1"/>
  <c r="L74" i="16" s="1"/>
  <c r="M74" i="16" s="1"/>
  <c r="L75" i="16" a="1"/>
  <c r="L75" i="16" s="1"/>
  <c r="M75" i="16" s="1"/>
  <c r="L76" i="16" a="1"/>
  <c r="L76" i="16" s="1"/>
  <c r="M76" i="16" s="1"/>
  <c r="L77" i="16" a="1"/>
  <c r="L77" i="16" s="1"/>
  <c r="M77" i="16" s="1"/>
  <c r="L78" i="16" a="1"/>
  <c r="L78" i="16" s="1"/>
  <c r="M78" i="16" s="1"/>
  <c r="L79" i="16" a="1"/>
  <c r="L79" i="16" s="1"/>
  <c r="M79" i="16" s="1"/>
  <c r="L80" i="16" a="1"/>
  <c r="L80" i="16" s="1"/>
  <c r="M80" i="16" s="1"/>
  <c r="L81" i="16" a="1"/>
  <c r="L81" i="16" s="1"/>
  <c r="M81" i="16" s="1"/>
  <c r="L82" i="16" a="1"/>
  <c r="L82" i="16" s="1"/>
  <c r="M82" i="16" s="1"/>
  <c r="L83" i="16" a="1"/>
  <c r="L83" i="16" s="1"/>
  <c r="M83" i="16" s="1"/>
  <c r="L84" i="16" a="1"/>
  <c r="L84" i="16" s="1"/>
  <c r="M84" i="16" s="1"/>
  <c r="L85" i="16" a="1"/>
  <c r="L85" i="16" s="1"/>
  <c r="M85" i="16" s="1"/>
  <c r="L86" i="16" a="1"/>
  <c r="L86" i="16" s="1"/>
  <c r="M86" i="16" s="1"/>
  <c r="L87" i="16" a="1"/>
  <c r="L87" i="16" s="1"/>
  <c r="M87" i="16" s="1"/>
  <c r="L88" i="16" a="1"/>
  <c r="L88" i="16" s="1"/>
  <c r="M88" i="16" s="1"/>
  <c r="L89" i="16" a="1"/>
  <c r="L89" i="16" s="1"/>
  <c r="M89" i="16" s="1"/>
  <c r="L90" i="16" a="1"/>
  <c r="L90" i="16" s="1"/>
  <c r="M90" i="16" s="1"/>
  <c r="L91" i="16" a="1"/>
  <c r="L91" i="16" s="1"/>
  <c r="M91" i="16" s="1"/>
  <c r="L92" i="16" a="1"/>
  <c r="L92" i="16" s="1"/>
  <c r="M92" i="16" s="1"/>
  <c r="L93" i="16" a="1"/>
  <c r="L93" i="16" s="1"/>
  <c r="M93" i="16" s="1"/>
  <c r="L94" i="16" a="1"/>
  <c r="L94" i="16" s="1"/>
  <c r="M94" i="16" s="1"/>
  <c r="L95" i="16" a="1"/>
  <c r="L95" i="16" s="1"/>
  <c r="M95" i="16" s="1"/>
  <c r="L96" i="16" a="1"/>
  <c r="L96" i="16" s="1"/>
  <c r="M96" i="16" s="1"/>
  <c r="L97" i="16" a="1"/>
  <c r="L97" i="16" s="1"/>
  <c r="M97" i="16" s="1"/>
  <c r="L98" i="16" a="1"/>
  <c r="L98" i="16" s="1"/>
  <c r="M98" i="16" s="1"/>
  <c r="L99" i="16" a="1"/>
  <c r="L99" i="16" s="1"/>
  <c r="M99" i="16" s="1"/>
  <c r="L100" i="16" a="1"/>
  <c r="L100" i="16" s="1"/>
  <c r="M100" i="16" s="1"/>
  <c r="L2" i="16" a="1"/>
  <c r="L2" i="16" s="1"/>
  <c r="M2" i="16" s="1"/>
  <c r="J5" i="16" a="1"/>
  <c r="J5" i="16" s="1"/>
  <c r="K5" i="16" s="1"/>
  <c r="J6" i="16" a="1"/>
  <c r="J6" i="16" s="1"/>
  <c r="K6" i="16" s="1"/>
  <c r="J7" i="16" a="1"/>
  <c r="J7" i="16" s="1"/>
  <c r="K7" i="16" s="1"/>
  <c r="J8" i="16" a="1"/>
  <c r="J8" i="16" s="1"/>
  <c r="K8" i="16" s="1"/>
  <c r="J9" i="16" a="1"/>
  <c r="J9" i="16" s="1"/>
  <c r="K9" i="16" s="1"/>
  <c r="J10" i="16" a="1"/>
  <c r="J10" i="16" s="1"/>
  <c r="K10" i="16" s="1"/>
  <c r="J11" i="16" a="1"/>
  <c r="J11" i="16" s="1"/>
  <c r="K11" i="16" s="1"/>
  <c r="J12" i="16" a="1"/>
  <c r="J12" i="16" s="1"/>
  <c r="K12" i="16" s="1"/>
  <c r="J13" i="16" a="1"/>
  <c r="J13" i="16" s="1"/>
  <c r="K13" i="16" s="1"/>
  <c r="J14" i="16" a="1"/>
  <c r="J14" i="16" s="1"/>
  <c r="K14" i="16" s="1"/>
  <c r="J15" i="16" a="1"/>
  <c r="J15" i="16" s="1"/>
  <c r="K15" i="16" s="1"/>
  <c r="J16" i="16" a="1"/>
  <c r="J16" i="16" s="1"/>
  <c r="K16" i="16" s="1"/>
  <c r="J17" i="16" a="1"/>
  <c r="J17" i="16" s="1"/>
  <c r="K17" i="16" s="1"/>
  <c r="J18" i="16" a="1"/>
  <c r="J18" i="16" s="1"/>
  <c r="K18" i="16" s="1"/>
  <c r="J19" i="16" a="1"/>
  <c r="J19" i="16" s="1"/>
  <c r="K19" i="16" s="1"/>
  <c r="J20" i="16" a="1"/>
  <c r="J20" i="16" s="1"/>
  <c r="K20" i="16" s="1"/>
  <c r="J21" i="16" a="1"/>
  <c r="J21" i="16" s="1"/>
  <c r="K21" i="16" s="1"/>
  <c r="J22" i="16" a="1"/>
  <c r="J22" i="16" s="1"/>
  <c r="K22" i="16" s="1"/>
  <c r="J23" i="16" a="1"/>
  <c r="J23" i="16" s="1"/>
  <c r="K23" i="16" s="1"/>
  <c r="J24" i="16" a="1"/>
  <c r="J24" i="16" s="1"/>
  <c r="K24" i="16" s="1"/>
  <c r="J25" i="16" a="1"/>
  <c r="J25" i="16" s="1"/>
  <c r="K25" i="16" s="1"/>
  <c r="J26" i="16" a="1"/>
  <c r="J26" i="16" s="1"/>
  <c r="K26" i="16" s="1"/>
  <c r="J27" i="16" a="1"/>
  <c r="J27" i="16" s="1"/>
  <c r="K27" i="16" s="1"/>
  <c r="J28" i="16" a="1"/>
  <c r="J28" i="16" s="1"/>
  <c r="K28" i="16" s="1"/>
  <c r="J29" i="16" a="1"/>
  <c r="J29" i="16" s="1"/>
  <c r="K29" i="16" s="1"/>
  <c r="J30" i="16" a="1"/>
  <c r="J30" i="16" s="1"/>
  <c r="K30" i="16" s="1"/>
  <c r="J31" i="16" a="1"/>
  <c r="J31" i="16" s="1"/>
  <c r="K31" i="16" s="1"/>
  <c r="J32" i="16" a="1"/>
  <c r="J32" i="16" s="1"/>
  <c r="K32" i="16" s="1"/>
  <c r="J33" i="16" a="1"/>
  <c r="J33" i="16" s="1"/>
  <c r="K33" i="16" s="1"/>
  <c r="J34" i="16" a="1"/>
  <c r="J34" i="16" s="1"/>
  <c r="K34" i="16" s="1"/>
  <c r="J35" i="16" a="1"/>
  <c r="J35" i="16" s="1"/>
  <c r="K35" i="16" s="1"/>
  <c r="J36" i="16" a="1"/>
  <c r="J36" i="16" s="1"/>
  <c r="K36" i="16" s="1"/>
  <c r="J37" i="16" a="1"/>
  <c r="J37" i="16" s="1"/>
  <c r="K37" i="16" s="1"/>
  <c r="J38" i="16" a="1"/>
  <c r="J38" i="16" s="1"/>
  <c r="K38" i="16" s="1"/>
  <c r="J39" i="16" a="1"/>
  <c r="J39" i="16" s="1"/>
  <c r="K39" i="16" s="1"/>
  <c r="J40" i="16" a="1"/>
  <c r="J40" i="16" s="1"/>
  <c r="K40" i="16" s="1"/>
  <c r="J41" i="16" a="1"/>
  <c r="J41" i="16" s="1"/>
  <c r="K41" i="16" s="1"/>
  <c r="J42" i="16" a="1"/>
  <c r="J42" i="16" s="1"/>
  <c r="K42" i="16" s="1"/>
  <c r="J43" i="16" a="1"/>
  <c r="J43" i="16" s="1"/>
  <c r="K43" i="16" s="1"/>
  <c r="J44" i="16" a="1"/>
  <c r="J44" i="16" s="1"/>
  <c r="K44" i="16" s="1"/>
  <c r="J45" i="16" a="1"/>
  <c r="J45" i="16" s="1"/>
  <c r="K45" i="16" s="1"/>
  <c r="J46" i="16" a="1"/>
  <c r="J46" i="16" s="1"/>
  <c r="K46" i="16" s="1"/>
  <c r="J47" i="16" a="1"/>
  <c r="J47" i="16" s="1"/>
  <c r="K47" i="16" s="1"/>
  <c r="J48" i="16" a="1"/>
  <c r="J48" i="16" s="1"/>
  <c r="K48" i="16" s="1"/>
  <c r="J49" i="16" a="1"/>
  <c r="J49" i="16" s="1"/>
  <c r="K49" i="16" s="1"/>
  <c r="J50" i="16" a="1"/>
  <c r="J50" i="16" s="1"/>
  <c r="K50" i="16" s="1"/>
  <c r="J51" i="16" a="1"/>
  <c r="J51" i="16" s="1"/>
  <c r="K51" i="16" s="1"/>
  <c r="J52" i="16" a="1"/>
  <c r="J52" i="16" s="1"/>
  <c r="K52" i="16" s="1"/>
  <c r="J53" i="16" a="1"/>
  <c r="J53" i="16" s="1"/>
  <c r="K53" i="16" s="1"/>
  <c r="J54" i="16" a="1"/>
  <c r="J54" i="16" s="1"/>
  <c r="K54" i="16" s="1"/>
  <c r="J55" i="16" a="1"/>
  <c r="J55" i="16" s="1"/>
  <c r="K55" i="16" s="1"/>
  <c r="J56" i="16" a="1"/>
  <c r="J56" i="16" s="1"/>
  <c r="K56" i="16" s="1"/>
  <c r="J57" i="16" a="1"/>
  <c r="J57" i="16" s="1"/>
  <c r="K57" i="16" s="1"/>
  <c r="J58" i="16" a="1"/>
  <c r="J58" i="16" s="1"/>
  <c r="K58" i="16" s="1"/>
  <c r="J59" i="16" a="1"/>
  <c r="J59" i="16" s="1"/>
  <c r="K59" i="16" s="1"/>
  <c r="J60" i="16" a="1"/>
  <c r="J60" i="16" s="1"/>
  <c r="K60" i="16" s="1"/>
  <c r="J61" i="16" a="1"/>
  <c r="J61" i="16" s="1"/>
  <c r="K61" i="16" s="1"/>
  <c r="J62" i="16" a="1"/>
  <c r="J62" i="16" s="1"/>
  <c r="K62" i="16" s="1"/>
  <c r="J63" i="16" a="1"/>
  <c r="J63" i="16" s="1"/>
  <c r="K63" i="16" s="1"/>
  <c r="J64" i="16" a="1"/>
  <c r="J64" i="16" s="1"/>
  <c r="K64" i="16" s="1"/>
  <c r="J65" i="16" a="1"/>
  <c r="J65" i="16" s="1"/>
  <c r="K65" i="16" s="1"/>
  <c r="J66" i="16" a="1"/>
  <c r="J66" i="16" s="1"/>
  <c r="K66" i="16" s="1"/>
  <c r="J67" i="16" a="1"/>
  <c r="J67" i="16" s="1"/>
  <c r="K67" i="16" s="1"/>
  <c r="J68" i="16" a="1"/>
  <c r="J68" i="16" s="1"/>
  <c r="K68" i="16" s="1"/>
  <c r="J69" i="16" a="1"/>
  <c r="J69" i="16" s="1"/>
  <c r="K69" i="16" s="1"/>
  <c r="J70" i="16" a="1"/>
  <c r="J70" i="16" s="1"/>
  <c r="K70" i="16" s="1"/>
  <c r="J71" i="16" a="1"/>
  <c r="J71" i="16" s="1"/>
  <c r="K71" i="16" s="1"/>
  <c r="J72" i="16" a="1"/>
  <c r="J72" i="16" s="1"/>
  <c r="K72" i="16" s="1"/>
  <c r="J73" i="16" a="1"/>
  <c r="J73" i="16" s="1"/>
  <c r="K73" i="16" s="1"/>
  <c r="J74" i="16" a="1"/>
  <c r="J74" i="16" s="1"/>
  <c r="K74" i="16" s="1"/>
  <c r="J75" i="16" a="1"/>
  <c r="J75" i="16" s="1"/>
  <c r="K75" i="16" s="1"/>
  <c r="J76" i="16" a="1"/>
  <c r="J76" i="16" s="1"/>
  <c r="K76" i="16" s="1"/>
  <c r="J77" i="16" a="1"/>
  <c r="J77" i="16" s="1"/>
  <c r="K77" i="16" s="1"/>
  <c r="J78" i="16" a="1"/>
  <c r="J78" i="16" s="1"/>
  <c r="K78" i="16" s="1"/>
  <c r="J79" i="16" a="1"/>
  <c r="J79" i="16" s="1"/>
  <c r="K79" i="16" s="1"/>
  <c r="J80" i="16" a="1"/>
  <c r="J80" i="16" s="1"/>
  <c r="K80" i="16" s="1"/>
  <c r="J81" i="16" a="1"/>
  <c r="J81" i="16" s="1"/>
  <c r="K81" i="16" s="1"/>
  <c r="J82" i="16" a="1"/>
  <c r="J82" i="16" s="1"/>
  <c r="K82" i="16" s="1"/>
  <c r="J83" i="16" a="1"/>
  <c r="J83" i="16" s="1"/>
  <c r="K83" i="16" s="1"/>
  <c r="J84" i="16" a="1"/>
  <c r="J84" i="16" s="1"/>
  <c r="K84" i="16" s="1"/>
  <c r="J85" i="16" a="1"/>
  <c r="J85" i="16" s="1"/>
  <c r="K85" i="16" s="1"/>
  <c r="J86" i="16" a="1"/>
  <c r="J86" i="16" s="1"/>
  <c r="K86" i="16" s="1"/>
  <c r="J87" i="16" a="1"/>
  <c r="J87" i="16" s="1"/>
  <c r="K87" i="16" s="1"/>
  <c r="J88" i="16" a="1"/>
  <c r="J88" i="16" s="1"/>
  <c r="K88" i="16" s="1"/>
  <c r="J89" i="16" a="1"/>
  <c r="J89" i="16" s="1"/>
  <c r="K89" i="16" s="1"/>
  <c r="J90" i="16" a="1"/>
  <c r="J90" i="16" s="1"/>
  <c r="K90" i="16" s="1"/>
  <c r="J91" i="16" a="1"/>
  <c r="J91" i="16" s="1"/>
  <c r="K91" i="16" s="1"/>
  <c r="J92" i="16" a="1"/>
  <c r="J92" i="16" s="1"/>
  <c r="K92" i="16" s="1"/>
  <c r="J93" i="16" a="1"/>
  <c r="J93" i="16" s="1"/>
  <c r="K93" i="16" s="1"/>
  <c r="J94" i="16" a="1"/>
  <c r="J94" i="16" s="1"/>
  <c r="K94" i="16" s="1"/>
  <c r="J95" i="16" a="1"/>
  <c r="J95" i="16" s="1"/>
  <c r="K95" i="16" s="1"/>
  <c r="J96" i="16" a="1"/>
  <c r="J96" i="16" s="1"/>
  <c r="K96" i="16" s="1"/>
  <c r="J97" i="16" a="1"/>
  <c r="J97" i="16" s="1"/>
  <c r="K97" i="16" s="1"/>
  <c r="J98" i="16" a="1"/>
  <c r="J98" i="16" s="1"/>
  <c r="K98" i="16" s="1"/>
  <c r="J99" i="16" a="1"/>
  <c r="J99" i="16" s="1"/>
  <c r="K99" i="16" s="1"/>
  <c r="J100" i="16" a="1"/>
  <c r="J100" i="16" s="1"/>
  <c r="K100" i="16" s="1"/>
  <c r="H5" i="16" a="1"/>
  <c r="H5" i="16" s="1"/>
  <c r="H6" i="16" a="1"/>
  <c r="H6" i="16" s="1"/>
  <c r="H7" i="16" a="1"/>
  <c r="H7" i="16" s="1"/>
  <c r="H8" i="16" a="1"/>
  <c r="H8" i="16" s="1"/>
  <c r="H9" i="16" a="1"/>
  <c r="H9" i="16" s="1"/>
  <c r="H10" i="16" a="1"/>
  <c r="H10" i="16" s="1"/>
  <c r="H11" i="16" a="1"/>
  <c r="H11" i="16" s="1"/>
  <c r="H12" i="16" a="1"/>
  <c r="H12" i="16" s="1"/>
  <c r="H13" i="16" a="1"/>
  <c r="H13" i="16" s="1"/>
  <c r="H14" i="16" a="1"/>
  <c r="H14" i="16" s="1"/>
  <c r="H15" i="16" a="1"/>
  <c r="H15" i="16" s="1"/>
  <c r="H16" i="16" a="1"/>
  <c r="H16" i="16" s="1"/>
  <c r="H17" i="16" a="1"/>
  <c r="H17" i="16" s="1"/>
  <c r="H18" i="16" a="1"/>
  <c r="H18" i="16" s="1"/>
  <c r="H19" i="16" a="1"/>
  <c r="H19" i="16" s="1"/>
  <c r="H20" i="16" a="1"/>
  <c r="H20" i="16" s="1"/>
  <c r="H21" i="16" a="1"/>
  <c r="H21" i="16" s="1"/>
  <c r="H22" i="16" a="1"/>
  <c r="H22" i="16" s="1"/>
  <c r="H23" i="16" a="1"/>
  <c r="H23" i="16" s="1"/>
  <c r="H24" i="16" a="1"/>
  <c r="H24" i="16" s="1"/>
  <c r="H25" i="16" a="1"/>
  <c r="H25" i="16" s="1"/>
  <c r="H26" i="16" a="1"/>
  <c r="H26" i="16" s="1"/>
  <c r="H27" i="16" a="1"/>
  <c r="H27" i="16" s="1"/>
  <c r="H28" i="16" a="1"/>
  <c r="H28" i="16" s="1"/>
  <c r="H29" i="16" a="1"/>
  <c r="H29" i="16" s="1"/>
  <c r="H30" i="16" a="1"/>
  <c r="H30" i="16" s="1"/>
  <c r="H31" i="16" a="1"/>
  <c r="H31" i="16" s="1"/>
  <c r="H32" i="16" a="1"/>
  <c r="H32" i="16" s="1"/>
  <c r="H33" i="16" a="1"/>
  <c r="H33" i="16" s="1"/>
  <c r="H34" i="16" a="1"/>
  <c r="H34" i="16" s="1"/>
  <c r="H35" i="16" a="1"/>
  <c r="H35" i="16" s="1"/>
  <c r="H36" i="16" a="1"/>
  <c r="H36" i="16" s="1"/>
  <c r="H37" i="16" a="1"/>
  <c r="H37" i="16" s="1"/>
  <c r="H38" i="16" a="1"/>
  <c r="H38" i="16" s="1"/>
  <c r="H39" i="16" a="1"/>
  <c r="H39" i="16" s="1"/>
  <c r="H40" i="16" a="1"/>
  <c r="H40" i="16" s="1"/>
  <c r="H41" i="16" a="1"/>
  <c r="H41" i="16" s="1"/>
  <c r="H42" i="16" a="1"/>
  <c r="H42" i="16" s="1"/>
  <c r="H43" i="16" a="1"/>
  <c r="H43" i="16" s="1"/>
  <c r="H44" i="16" a="1"/>
  <c r="H44" i="16" s="1"/>
  <c r="H45" i="16" a="1"/>
  <c r="H45" i="16" s="1"/>
  <c r="H46" i="16" a="1"/>
  <c r="H46" i="16" s="1"/>
  <c r="H47" i="16" a="1"/>
  <c r="H47" i="16" s="1"/>
  <c r="H48" i="16" a="1"/>
  <c r="H48" i="16" s="1"/>
  <c r="H49" i="16" a="1"/>
  <c r="H49" i="16" s="1"/>
  <c r="H50" i="16" a="1"/>
  <c r="H50" i="16" s="1"/>
  <c r="H51" i="16" a="1"/>
  <c r="H51" i="16" s="1"/>
  <c r="H52" i="16" a="1"/>
  <c r="H52" i="16" s="1"/>
  <c r="H53" i="16" a="1"/>
  <c r="H53" i="16" s="1"/>
  <c r="H54" i="16" a="1"/>
  <c r="H54" i="16" s="1"/>
  <c r="H55" i="16" a="1"/>
  <c r="H55" i="16" s="1"/>
  <c r="H56" i="16" a="1"/>
  <c r="H56" i="16" s="1"/>
  <c r="H57" i="16" a="1"/>
  <c r="H57" i="16" s="1"/>
  <c r="H58" i="16" a="1"/>
  <c r="H58" i="16" s="1"/>
  <c r="H59" i="16" a="1"/>
  <c r="H59" i="16" s="1"/>
  <c r="H60" i="16" a="1"/>
  <c r="H60" i="16" s="1"/>
  <c r="H61" i="16" a="1"/>
  <c r="H61" i="16" s="1"/>
  <c r="H62" i="16" a="1"/>
  <c r="H62" i="16" s="1"/>
  <c r="H63" i="16" a="1"/>
  <c r="H63" i="16" s="1"/>
  <c r="H64" i="16" a="1"/>
  <c r="H64" i="16" s="1"/>
  <c r="H65" i="16" a="1"/>
  <c r="H65" i="16" s="1"/>
  <c r="H66" i="16" a="1"/>
  <c r="H66" i="16" s="1"/>
  <c r="H67" i="16" a="1"/>
  <c r="H67" i="16" s="1"/>
  <c r="H68" i="16" a="1"/>
  <c r="H68" i="16" s="1"/>
  <c r="H69" i="16" a="1"/>
  <c r="H69" i="16" s="1"/>
  <c r="H70" i="16" a="1"/>
  <c r="H70" i="16" s="1"/>
  <c r="H71" i="16" a="1"/>
  <c r="H71" i="16" s="1"/>
  <c r="H72" i="16" a="1"/>
  <c r="H72" i="16" s="1"/>
  <c r="H73" i="16" a="1"/>
  <c r="H73" i="16" s="1"/>
  <c r="H74" i="16" a="1"/>
  <c r="H74" i="16" s="1"/>
  <c r="H75" i="16" a="1"/>
  <c r="H75" i="16" s="1"/>
  <c r="H76" i="16" a="1"/>
  <c r="H76" i="16" s="1"/>
  <c r="H77" i="16" a="1"/>
  <c r="H77" i="16" s="1"/>
  <c r="H78" i="16" a="1"/>
  <c r="H78" i="16" s="1"/>
  <c r="H79" i="16" a="1"/>
  <c r="H79" i="16" s="1"/>
  <c r="H80" i="16" a="1"/>
  <c r="H80" i="16" s="1"/>
  <c r="H81" i="16" a="1"/>
  <c r="H81" i="16" s="1"/>
  <c r="H82" i="16" a="1"/>
  <c r="H82" i="16" s="1"/>
  <c r="H83" i="16" a="1"/>
  <c r="H83" i="16" s="1"/>
  <c r="H84" i="16" a="1"/>
  <c r="H84" i="16" s="1"/>
  <c r="H85" i="16" a="1"/>
  <c r="H85" i="16" s="1"/>
  <c r="H86" i="16" a="1"/>
  <c r="H86" i="16" s="1"/>
  <c r="H87" i="16" a="1"/>
  <c r="H87" i="16" s="1"/>
  <c r="H88" i="16" a="1"/>
  <c r="H88" i="16" s="1"/>
  <c r="H89" i="16" a="1"/>
  <c r="H89" i="16" s="1"/>
  <c r="H90" i="16" a="1"/>
  <c r="H90" i="16" s="1"/>
  <c r="H91" i="16" a="1"/>
  <c r="H91" i="16" s="1"/>
  <c r="H92" i="16" a="1"/>
  <c r="H92" i="16" s="1"/>
  <c r="H93" i="16" a="1"/>
  <c r="H93" i="16" s="1"/>
  <c r="H94" i="16" a="1"/>
  <c r="H94" i="16" s="1"/>
  <c r="H95" i="16" a="1"/>
  <c r="H95" i="16" s="1"/>
  <c r="H96" i="16" a="1"/>
  <c r="H96" i="16" s="1"/>
  <c r="H97" i="16" a="1"/>
  <c r="H97" i="16" s="1"/>
  <c r="H98" i="16" a="1"/>
  <c r="H98" i="16" s="1"/>
  <c r="H99" i="16" a="1"/>
  <c r="H99" i="16" s="1"/>
  <c r="H100" i="16" a="1"/>
  <c r="H100" i="16" s="1"/>
  <c r="I7" i="4" a="1"/>
  <c r="I7" i="4" s="1"/>
  <c r="I8" i="4" a="1"/>
  <c r="I8" i="4" s="1"/>
  <c r="I9" i="4" a="1"/>
  <c r="I9" i="4" s="1"/>
  <c r="I10" i="4" a="1"/>
  <c r="I10" i="4" s="1"/>
  <c r="I11" i="4" a="1"/>
  <c r="I11" i="4" s="1"/>
  <c r="I12" i="4" a="1"/>
  <c r="I12" i="4" s="1"/>
  <c r="I13" i="4" a="1"/>
  <c r="I13" i="4" s="1"/>
  <c r="I14" i="4" a="1"/>
  <c r="I14" i="4" s="1"/>
  <c r="I15" i="4" a="1"/>
  <c r="I15" i="4" s="1"/>
  <c r="I16" i="4" a="1"/>
  <c r="I16" i="4" s="1"/>
  <c r="I17" i="4" a="1"/>
  <c r="I17" i="4" s="1"/>
  <c r="I18" i="4" a="1"/>
  <c r="I18" i="4" s="1"/>
  <c r="I19" i="4" a="1"/>
  <c r="I19" i="4" s="1"/>
  <c r="I20" i="4" a="1"/>
  <c r="I20" i="4" s="1"/>
  <c r="I21" i="4" a="1"/>
  <c r="I21" i="4" s="1"/>
  <c r="I22" i="4" a="1"/>
  <c r="I22" i="4" s="1"/>
  <c r="I23" i="4" a="1"/>
  <c r="I23" i="4" s="1"/>
  <c r="I24" i="4" a="1"/>
  <c r="I24" i="4" s="1"/>
  <c r="I25" i="4" a="1"/>
  <c r="I25" i="4" s="1"/>
  <c r="I26" i="4" a="1"/>
  <c r="I26" i="4" s="1"/>
  <c r="I27" i="4" a="1"/>
  <c r="I27" i="4" s="1"/>
  <c r="I28" i="4" a="1"/>
  <c r="I28" i="4" s="1"/>
  <c r="I29" i="4" a="1"/>
  <c r="I29" i="4" s="1"/>
  <c r="I30" i="4" a="1"/>
  <c r="I30" i="4" s="1"/>
  <c r="I31" i="4" a="1"/>
  <c r="I31" i="4" s="1"/>
  <c r="I32" i="4" a="1"/>
  <c r="I32" i="4" s="1"/>
  <c r="I33" i="4" a="1"/>
  <c r="I33" i="4" s="1"/>
  <c r="I34" i="4" a="1"/>
  <c r="I34" i="4" s="1"/>
  <c r="I35" i="4" a="1"/>
  <c r="I35" i="4" s="1"/>
  <c r="I36" i="4" a="1"/>
  <c r="I36" i="4" s="1"/>
  <c r="I37" i="4" a="1"/>
  <c r="I37" i="4" s="1"/>
  <c r="I38" i="4" a="1"/>
  <c r="I38" i="4" s="1"/>
  <c r="I39" i="4" a="1"/>
  <c r="I39" i="4" s="1"/>
  <c r="I40" i="4" a="1"/>
  <c r="I40" i="4" s="1"/>
  <c r="I41" i="4" a="1"/>
  <c r="I41" i="4" s="1"/>
  <c r="I42" i="4" a="1"/>
  <c r="I42" i="4" s="1"/>
  <c r="I43" i="4" a="1"/>
  <c r="I43" i="4" s="1"/>
  <c r="I44" i="4" a="1"/>
  <c r="I44" i="4" s="1"/>
  <c r="I45" i="4" a="1"/>
  <c r="I45" i="4" s="1"/>
  <c r="I46" i="4" a="1"/>
  <c r="I46" i="4" s="1"/>
  <c r="I47" i="4" a="1"/>
  <c r="I47" i="4" s="1"/>
  <c r="I48" i="4" a="1"/>
  <c r="I48" i="4" s="1"/>
  <c r="I49" i="4" a="1"/>
  <c r="I49" i="4" s="1"/>
  <c r="I50" i="4" a="1"/>
  <c r="I50" i="4" s="1"/>
  <c r="I51" i="4" a="1"/>
  <c r="I51" i="4" s="1"/>
  <c r="I52" i="4" a="1"/>
  <c r="I52" i="4" s="1"/>
  <c r="I53" i="4" a="1"/>
  <c r="I53" i="4" s="1"/>
  <c r="I54" i="4" a="1"/>
  <c r="I54" i="4" s="1"/>
  <c r="I55" i="4" a="1"/>
  <c r="I55" i="4" s="1"/>
  <c r="I56" i="4" a="1"/>
  <c r="I56" i="4" s="1"/>
  <c r="I57" i="4" a="1"/>
  <c r="I57" i="4" s="1"/>
  <c r="I58" i="4" a="1"/>
  <c r="I58" i="4" s="1"/>
  <c r="I59" i="4" a="1"/>
  <c r="I59" i="4" s="1"/>
  <c r="I60" i="4" a="1"/>
  <c r="I60" i="4" s="1"/>
  <c r="I61" i="4" a="1"/>
  <c r="I61" i="4" s="1"/>
  <c r="I62" i="4" a="1"/>
  <c r="I62" i="4" s="1"/>
  <c r="I63" i="4" a="1"/>
  <c r="I63" i="4" s="1"/>
  <c r="I64" i="4" a="1"/>
  <c r="I64" i="4" s="1"/>
  <c r="I65" i="4" a="1"/>
  <c r="I65" i="4" s="1"/>
  <c r="I66" i="4" a="1"/>
  <c r="I66" i="4" s="1"/>
  <c r="I67" i="4" a="1"/>
  <c r="I67" i="4" s="1"/>
  <c r="I68" i="4" a="1"/>
  <c r="I68" i="4" s="1"/>
  <c r="I69" i="4" a="1"/>
  <c r="I69" i="4" s="1"/>
  <c r="I70" i="4" a="1"/>
  <c r="I70" i="4" s="1"/>
  <c r="I71" i="4" a="1"/>
  <c r="I71" i="4" s="1"/>
  <c r="I72" i="4" a="1"/>
  <c r="I72" i="4" s="1"/>
  <c r="I73" i="4" a="1"/>
  <c r="I73" i="4" s="1"/>
  <c r="I74" i="4" a="1"/>
  <c r="I74" i="4" s="1"/>
  <c r="I75" i="4" a="1"/>
  <c r="I75" i="4" s="1"/>
  <c r="I76" i="4" a="1"/>
  <c r="I76" i="4" s="1"/>
  <c r="I77" i="4" a="1"/>
  <c r="I77" i="4" s="1"/>
  <c r="I78" i="4" a="1"/>
  <c r="I78" i="4" s="1"/>
  <c r="I79" i="4" a="1"/>
  <c r="I79" i="4" s="1"/>
  <c r="I80" i="4" a="1"/>
  <c r="I80" i="4" s="1"/>
  <c r="I81" i="4" a="1"/>
  <c r="I81" i="4" s="1"/>
  <c r="I82" i="4" a="1"/>
  <c r="I82" i="4" s="1"/>
  <c r="I83" i="4" a="1"/>
  <c r="I83" i="4" s="1"/>
  <c r="I84" i="4" a="1"/>
  <c r="I84" i="4" s="1"/>
  <c r="I85" i="4" a="1"/>
  <c r="I85" i="4" s="1"/>
  <c r="I86" i="4" a="1"/>
  <c r="I86" i="4" s="1"/>
  <c r="I87" i="4" a="1"/>
  <c r="I87" i="4" s="1"/>
  <c r="I88" i="4" a="1"/>
  <c r="I88" i="4" s="1"/>
  <c r="I89" i="4" a="1"/>
  <c r="I89" i="4" s="1"/>
  <c r="I90" i="4" a="1"/>
  <c r="I90" i="4" s="1"/>
  <c r="I91" i="4" a="1"/>
  <c r="I91" i="4" s="1"/>
  <c r="I92" i="4" a="1"/>
  <c r="I92" i="4" s="1"/>
  <c r="I93" i="4" a="1"/>
  <c r="I93" i="4" s="1"/>
  <c r="I94" i="4" a="1"/>
  <c r="I94" i="4" s="1"/>
  <c r="I95" i="4" a="1"/>
  <c r="I95" i="4" s="1"/>
  <c r="I96" i="4" a="1"/>
  <c r="I96" i="4" s="1"/>
  <c r="I97" i="4" a="1"/>
  <c r="I97" i="4" s="1"/>
  <c r="I98" i="4" a="1"/>
  <c r="I98" i="4" s="1"/>
  <c r="I99" i="4" a="1"/>
  <c r="I99" i="4" s="1"/>
  <c r="I100" i="4" a="1"/>
  <c r="I100" i="4" s="1"/>
  <c r="B43" i="17"/>
  <c r="C43" i="17" s="1"/>
  <c r="C41" i="17"/>
  <c r="E100" i="16" a="1"/>
  <c r="E100" i="16" s="1"/>
  <c r="E99" i="16" a="1"/>
  <c r="E99" i="16" s="1"/>
  <c r="E98" i="16" a="1"/>
  <c r="E98" i="16" s="1"/>
  <c r="E97" i="16" a="1"/>
  <c r="E97" i="16" s="1"/>
  <c r="E96" i="16" a="1"/>
  <c r="E96" i="16" s="1"/>
  <c r="E95" i="16" a="1"/>
  <c r="E95" i="16" s="1"/>
  <c r="E94" i="16" a="1"/>
  <c r="E94" i="16" s="1"/>
  <c r="E93" i="16" a="1"/>
  <c r="E93" i="16" s="1"/>
  <c r="E92" i="16" a="1"/>
  <c r="E92" i="16" s="1"/>
  <c r="E91" i="16" a="1"/>
  <c r="E91" i="16" s="1"/>
  <c r="E90" i="16" a="1"/>
  <c r="E90" i="16" s="1"/>
  <c r="E89" i="16" a="1"/>
  <c r="E89" i="16" s="1"/>
  <c r="E88" i="16" a="1"/>
  <c r="E88" i="16" s="1"/>
  <c r="E87" i="16" a="1"/>
  <c r="E87" i="16" s="1"/>
  <c r="E86" i="16" a="1"/>
  <c r="E86" i="16" s="1"/>
  <c r="E85" i="16" a="1"/>
  <c r="E85" i="16" s="1"/>
  <c r="E84" i="16" a="1"/>
  <c r="E84" i="16" s="1"/>
  <c r="E83" i="16" a="1"/>
  <c r="E83" i="16" s="1"/>
  <c r="E82" i="16" a="1"/>
  <c r="E82" i="16" s="1"/>
  <c r="E81" i="16" a="1"/>
  <c r="E81" i="16" s="1"/>
  <c r="E80" i="16" a="1"/>
  <c r="E80" i="16" s="1"/>
  <c r="E79" i="16" a="1"/>
  <c r="E79" i="16" s="1"/>
  <c r="E78" i="16" a="1"/>
  <c r="E78" i="16" s="1"/>
  <c r="E77" i="16" a="1"/>
  <c r="E77" i="16" s="1"/>
  <c r="E76" i="16" a="1"/>
  <c r="E76" i="16" s="1"/>
  <c r="E75" i="16" a="1"/>
  <c r="E75" i="16" s="1"/>
  <c r="E74" i="16" a="1"/>
  <c r="E74" i="16" s="1"/>
  <c r="E73" i="16" a="1"/>
  <c r="E73" i="16" s="1"/>
  <c r="E72" i="16" a="1"/>
  <c r="E72" i="16" s="1"/>
  <c r="E71" i="16" a="1"/>
  <c r="E71" i="16" s="1"/>
  <c r="E70" i="16" a="1"/>
  <c r="E70" i="16" s="1"/>
  <c r="E69" i="16" a="1"/>
  <c r="E69" i="16" s="1"/>
  <c r="E68" i="16" a="1"/>
  <c r="E68" i="16" s="1"/>
  <c r="E67" i="16" a="1"/>
  <c r="E67" i="16" s="1"/>
  <c r="E66" i="16" a="1"/>
  <c r="E66" i="16" s="1"/>
  <c r="E65" i="16" a="1"/>
  <c r="E65" i="16" s="1"/>
  <c r="E64" i="16" a="1"/>
  <c r="E64" i="16" s="1"/>
  <c r="E63" i="16" a="1"/>
  <c r="E63" i="16" s="1"/>
  <c r="E62" i="16" a="1"/>
  <c r="E62" i="16" s="1"/>
  <c r="E61" i="16" a="1"/>
  <c r="E61" i="16" s="1"/>
  <c r="E60" i="16" a="1"/>
  <c r="E60" i="16" s="1"/>
  <c r="E59" i="16" a="1"/>
  <c r="E59" i="16" s="1"/>
  <c r="E58" i="16" a="1"/>
  <c r="E58" i="16" s="1"/>
  <c r="E57" i="16" a="1"/>
  <c r="E57" i="16" s="1"/>
  <c r="E56" i="16" a="1"/>
  <c r="E56" i="16" s="1"/>
  <c r="E55" i="16" a="1"/>
  <c r="E55" i="16" s="1"/>
  <c r="E54" i="16" a="1"/>
  <c r="E54" i="16" s="1"/>
  <c r="E53" i="16" a="1"/>
  <c r="E53" i="16" s="1"/>
  <c r="E52" i="16" a="1"/>
  <c r="E52" i="16" s="1"/>
  <c r="E51" i="16" a="1"/>
  <c r="E51" i="16" s="1"/>
  <c r="E50" i="16" a="1"/>
  <c r="E50" i="16" s="1"/>
  <c r="E49" i="16" a="1"/>
  <c r="E49" i="16" s="1"/>
  <c r="E48" i="16" a="1"/>
  <c r="E48" i="16" s="1"/>
  <c r="E47" i="16" a="1"/>
  <c r="E47" i="16" s="1"/>
  <c r="E46" i="16" a="1"/>
  <c r="E46" i="16" s="1"/>
  <c r="E45" i="16" a="1"/>
  <c r="E45" i="16" s="1"/>
  <c r="E44" i="16" a="1"/>
  <c r="E44" i="16" s="1"/>
  <c r="E43" i="16" a="1"/>
  <c r="E43" i="16" s="1"/>
  <c r="E42" i="16" a="1"/>
  <c r="E42" i="16" s="1"/>
  <c r="E41" i="16" a="1"/>
  <c r="E41" i="16" s="1"/>
  <c r="E40" i="16" a="1"/>
  <c r="E40" i="16" s="1"/>
  <c r="E39" i="16" a="1"/>
  <c r="E39" i="16" s="1"/>
  <c r="E38" i="16" a="1"/>
  <c r="E38" i="16" s="1"/>
  <c r="E37" i="16" a="1"/>
  <c r="E37" i="16" s="1"/>
  <c r="E36" i="16" a="1"/>
  <c r="E36" i="16" s="1"/>
  <c r="E35" i="16" a="1"/>
  <c r="E35" i="16" s="1"/>
  <c r="E34" i="16" a="1"/>
  <c r="E34" i="16" s="1"/>
  <c r="E33" i="16" a="1"/>
  <c r="E33" i="16" s="1"/>
  <c r="E32" i="16" a="1"/>
  <c r="E32" i="16" s="1"/>
  <c r="E31" i="16" a="1"/>
  <c r="E31" i="16" s="1"/>
  <c r="E30" i="16" a="1"/>
  <c r="E30" i="16" s="1"/>
  <c r="E29" i="16" a="1"/>
  <c r="E29" i="16" s="1"/>
  <c r="E28" i="16" a="1"/>
  <c r="E28" i="16" s="1"/>
  <c r="E27" i="16" a="1"/>
  <c r="E27" i="16" s="1"/>
  <c r="E26" i="16" a="1"/>
  <c r="E26" i="16" s="1"/>
  <c r="E25" i="16" a="1"/>
  <c r="E25" i="16" s="1"/>
  <c r="E24" i="16" a="1"/>
  <c r="E24" i="16" s="1"/>
  <c r="E23" i="16" a="1"/>
  <c r="E23" i="16" s="1"/>
  <c r="E22" i="16" a="1"/>
  <c r="E22" i="16" s="1"/>
  <c r="E21" i="16" a="1"/>
  <c r="E21" i="16" s="1"/>
  <c r="E20" i="16" a="1"/>
  <c r="E20" i="16" s="1"/>
  <c r="E19" i="16" a="1"/>
  <c r="E19" i="16" s="1"/>
  <c r="E18" i="16" a="1"/>
  <c r="E18" i="16" s="1"/>
  <c r="E17" i="16" a="1"/>
  <c r="E17" i="16" s="1"/>
  <c r="E16" i="16" a="1"/>
  <c r="E16" i="16" s="1"/>
  <c r="E15" i="16" a="1"/>
  <c r="E15" i="16" s="1"/>
  <c r="E14" i="16" a="1"/>
  <c r="E14" i="16" s="1"/>
  <c r="E13" i="16" a="1"/>
  <c r="E13" i="16" s="1"/>
  <c r="E12" i="16" a="1"/>
  <c r="E12" i="16" s="1"/>
  <c r="E11" i="16" a="1"/>
  <c r="E11" i="16" s="1"/>
  <c r="E10" i="16" a="1"/>
  <c r="E10" i="16" s="1"/>
  <c r="E9" i="16" a="1"/>
  <c r="E9" i="16" s="1"/>
  <c r="E8" i="16" a="1"/>
  <c r="E8" i="16" s="1"/>
  <c r="E7" i="16" a="1"/>
  <c r="E7" i="16" s="1"/>
  <c r="E6" i="16" a="1"/>
  <c r="E6" i="16" s="1"/>
  <c r="E5" i="16" a="1"/>
  <c r="E5" i="16" s="1"/>
  <c r="D5" i="16" a="1"/>
  <c r="D5" i="16" s="1"/>
  <c r="D6" i="16" a="1"/>
  <c r="D6" i="16" s="1"/>
  <c r="D7" i="16" a="1"/>
  <c r="D7" i="16" s="1"/>
  <c r="D8" i="16" a="1"/>
  <c r="D8" i="16" s="1"/>
  <c r="D9" i="16" a="1"/>
  <c r="D9" i="16" s="1"/>
  <c r="D10" i="16" a="1"/>
  <c r="D10" i="16" s="1"/>
  <c r="D11" i="16" a="1"/>
  <c r="D11" i="16" s="1"/>
  <c r="D12" i="16" a="1"/>
  <c r="D12" i="16" s="1"/>
  <c r="D13" i="16" a="1"/>
  <c r="D13" i="16" s="1"/>
  <c r="D14" i="16" a="1"/>
  <c r="D14" i="16" s="1"/>
  <c r="D15" i="16" a="1"/>
  <c r="D15" i="16" s="1"/>
  <c r="D16" i="16" a="1"/>
  <c r="D16" i="16" s="1"/>
  <c r="D17" i="16" a="1"/>
  <c r="D17" i="16" s="1"/>
  <c r="D18" i="16" a="1"/>
  <c r="D18" i="16" s="1"/>
  <c r="D19" i="16" a="1"/>
  <c r="D19" i="16" s="1"/>
  <c r="D20" i="16" a="1"/>
  <c r="D20" i="16" s="1"/>
  <c r="D21" i="16" a="1"/>
  <c r="D21" i="16" s="1"/>
  <c r="D22" i="16" a="1"/>
  <c r="D22" i="16" s="1"/>
  <c r="D23" i="16" a="1"/>
  <c r="D23" i="16" s="1"/>
  <c r="D24" i="16" a="1"/>
  <c r="D24" i="16" s="1"/>
  <c r="D25" i="16" a="1"/>
  <c r="D25" i="16" s="1"/>
  <c r="D26" i="16" a="1"/>
  <c r="D26" i="16" s="1"/>
  <c r="D27" i="16" a="1"/>
  <c r="D27" i="16" s="1"/>
  <c r="D28" i="16" a="1"/>
  <c r="D28" i="16" s="1"/>
  <c r="D29" i="16" a="1"/>
  <c r="D29" i="16" s="1"/>
  <c r="D30" i="16" a="1"/>
  <c r="D30" i="16" s="1"/>
  <c r="D31" i="16" a="1"/>
  <c r="D31" i="16" s="1"/>
  <c r="D32" i="16" a="1"/>
  <c r="D32" i="16" s="1"/>
  <c r="D33" i="16" a="1"/>
  <c r="D33" i="16" s="1"/>
  <c r="D34" i="16" a="1"/>
  <c r="D34" i="16" s="1"/>
  <c r="D35" i="16" a="1"/>
  <c r="D35" i="16" s="1"/>
  <c r="D36" i="16" a="1"/>
  <c r="D36" i="16" s="1"/>
  <c r="D37" i="16" a="1"/>
  <c r="D37" i="16" s="1"/>
  <c r="D38" i="16" a="1"/>
  <c r="D38" i="16" s="1"/>
  <c r="D39" i="16" a="1"/>
  <c r="D39" i="16" s="1"/>
  <c r="D40" i="16" a="1"/>
  <c r="D40" i="16" s="1"/>
  <c r="D41" i="16" a="1"/>
  <c r="D41" i="16" s="1"/>
  <c r="D42" i="16" a="1"/>
  <c r="D42" i="16" s="1"/>
  <c r="D43" i="16" a="1"/>
  <c r="D43" i="16" s="1"/>
  <c r="D44" i="16" a="1"/>
  <c r="D44" i="16" s="1"/>
  <c r="D45" i="16" a="1"/>
  <c r="D45" i="16" s="1"/>
  <c r="D46" i="16" a="1"/>
  <c r="D46" i="16" s="1"/>
  <c r="D47" i="16" a="1"/>
  <c r="D47" i="16" s="1"/>
  <c r="D48" i="16" a="1"/>
  <c r="D48" i="16" s="1"/>
  <c r="D49" i="16" a="1"/>
  <c r="D49" i="16" s="1"/>
  <c r="D50" i="16" a="1"/>
  <c r="D50" i="16" s="1"/>
  <c r="D51" i="16" a="1"/>
  <c r="D51" i="16" s="1"/>
  <c r="D52" i="16" a="1"/>
  <c r="D52" i="16" s="1"/>
  <c r="D53" i="16" a="1"/>
  <c r="D53" i="16" s="1"/>
  <c r="D54" i="16" a="1"/>
  <c r="D54" i="16" s="1"/>
  <c r="D55" i="16" a="1"/>
  <c r="D55" i="16" s="1"/>
  <c r="D56" i="16" a="1"/>
  <c r="D56" i="16" s="1"/>
  <c r="D57" i="16" a="1"/>
  <c r="D57" i="16" s="1"/>
  <c r="D58" i="16" a="1"/>
  <c r="D58" i="16" s="1"/>
  <c r="D59" i="16" a="1"/>
  <c r="D59" i="16" s="1"/>
  <c r="D60" i="16" a="1"/>
  <c r="D60" i="16" s="1"/>
  <c r="D61" i="16" a="1"/>
  <c r="D61" i="16" s="1"/>
  <c r="D62" i="16" a="1"/>
  <c r="D62" i="16" s="1"/>
  <c r="D63" i="16" a="1"/>
  <c r="D63" i="16" s="1"/>
  <c r="D64" i="16" a="1"/>
  <c r="D64" i="16" s="1"/>
  <c r="D65" i="16" a="1"/>
  <c r="D65" i="16" s="1"/>
  <c r="D66" i="16" a="1"/>
  <c r="D66" i="16" s="1"/>
  <c r="D67" i="16" a="1"/>
  <c r="D67" i="16" s="1"/>
  <c r="D68" i="16" a="1"/>
  <c r="D68" i="16" s="1"/>
  <c r="D69" i="16" a="1"/>
  <c r="D69" i="16" s="1"/>
  <c r="D70" i="16" a="1"/>
  <c r="D70" i="16" s="1"/>
  <c r="D71" i="16" a="1"/>
  <c r="D71" i="16" s="1"/>
  <c r="D72" i="16" a="1"/>
  <c r="D72" i="16" s="1"/>
  <c r="D73" i="16" a="1"/>
  <c r="D73" i="16" s="1"/>
  <c r="D74" i="16" a="1"/>
  <c r="D74" i="16" s="1"/>
  <c r="D75" i="16" a="1"/>
  <c r="D75" i="16" s="1"/>
  <c r="D76" i="16" a="1"/>
  <c r="D76" i="16" s="1"/>
  <c r="D77" i="16" a="1"/>
  <c r="D77" i="16" s="1"/>
  <c r="D78" i="16" a="1"/>
  <c r="D78" i="16" s="1"/>
  <c r="D79" i="16" a="1"/>
  <c r="D79" i="16" s="1"/>
  <c r="D80" i="16" a="1"/>
  <c r="D80" i="16" s="1"/>
  <c r="D81" i="16" a="1"/>
  <c r="D81" i="16" s="1"/>
  <c r="D82" i="16" a="1"/>
  <c r="D82" i="16" s="1"/>
  <c r="D83" i="16" a="1"/>
  <c r="D83" i="16" s="1"/>
  <c r="D84" i="16" a="1"/>
  <c r="D84" i="16" s="1"/>
  <c r="D85" i="16" a="1"/>
  <c r="D85" i="16" s="1"/>
  <c r="D86" i="16" a="1"/>
  <c r="D86" i="16" s="1"/>
  <c r="D87" i="16" a="1"/>
  <c r="D87" i="16" s="1"/>
  <c r="D88" i="16" a="1"/>
  <c r="D88" i="16" s="1"/>
  <c r="D89" i="16" a="1"/>
  <c r="D89" i="16" s="1"/>
  <c r="D90" i="16" a="1"/>
  <c r="D90" i="16" s="1"/>
  <c r="D91" i="16" a="1"/>
  <c r="D91" i="16" s="1"/>
  <c r="D92" i="16" a="1"/>
  <c r="D92" i="16" s="1"/>
  <c r="D93" i="16" a="1"/>
  <c r="D93" i="16" s="1"/>
  <c r="D94" i="16" a="1"/>
  <c r="D94" i="16" s="1"/>
  <c r="D95" i="16" a="1"/>
  <c r="D95" i="16" s="1"/>
  <c r="D96" i="16" a="1"/>
  <c r="D96" i="16" s="1"/>
  <c r="D97" i="16" a="1"/>
  <c r="D97" i="16" s="1"/>
  <c r="D98" i="16" a="1"/>
  <c r="D98" i="16" s="1"/>
  <c r="D99" i="16" a="1"/>
  <c r="D99" i="16" s="1"/>
  <c r="D100" i="16" a="1"/>
  <c r="D100" i="16" s="1"/>
  <c r="C3" i="16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2" i="16"/>
  <c r="B3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2" i="16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2" i="16"/>
  <c r="K3" i="12"/>
  <c r="M3" i="12"/>
  <c r="K4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M4" i="12"/>
  <c r="M5" i="12"/>
  <c r="M6" i="12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R100" i="12" s="1"/>
  <c r="G2" i="12"/>
  <c r="F3" i="12"/>
  <c r="F4" i="12"/>
  <c r="P4" i="12" s="1"/>
  <c r="F5" i="12"/>
  <c r="P5" i="12" s="1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2" i="12"/>
  <c r="U2" i="12"/>
  <c r="F100" i="9"/>
  <c r="H100" i="9"/>
  <c r="J100" i="9"/>
  <c r="L100" i="9"/>
  <c r="A3" i="15"/>
  <c r="A5" i="15"/>
  <c r="E5" i="15" s="1"/>
  <c r="A6" i="15"/>
  <c r="E6" i="15" s="1"/>
  <c r="B6" i="15"/>
  <c r="D6" i="15" s="1" a="1"/>
  <c r="D6" i="15" s="1"/>
  <c r="C6" i="15"/>
  <c r="A7" i="15"/>
  <c r="B7" i="15"/>
  <c r="C7" i="15"/>
  <c r="D7" i="15" a="1"/>
  <c r="D7" i="15" s="1"/>
  <c r="A8" i="15"/>
  <c r="B8" i="15"/>
  <c r="C8" i="15"/>
  <c r="D8" i="15" a="1"/>
  <c r="D8" i="15" s="1"/>
  <c r="A9" i="15"/>
  <c r="B9" i="15"/>
  <c r="C9" i="15"/>
  <c r="D9" i="15" a="1"/>
  <c r="D9" i="15" s="1"/>
  <c r="A10" i="15"/>
  <c r="B10" i="15"/>
  <c r="C10" i="15"/>
  <c r="D10" i="15" a="1"/>
  <c r="D10" i="15" s="1"/>
  <c r="A11" i="15"/>
  <c r="B11" i="15"/>
  <c r="C11" i="15"/>
  <c r="D11" i="15" a="1"/>
  <c r="D11" i="15" s="1"/>
  <c r="A12" i="15"/>
  <c r="B12" i="15"/>
  <c r="C12" i="15"/>
  <c r="D12" i="15" a="1"/>
  <c r="D12" i="15" s="1"/>
  <c r="A13" i="15"/>
  <c r="B13" i="15"/>
  <c r="C13" i="15"/>
  <c r="D13" i="15" a="1"/>
  <c r="D13" i="15" s="1"/>
  <c r="A14" i="15"/>
  <c r="B14" i="15"/>
  <c r="C14" i="15"/>
  <c r="D14" i="15" a="1"/>
  <c r="D14" i="15" s="1"/>
  <c r="A15" i="15"/>
  <c r="B15" i="15"/>
  <c r="C15" i="15"/>
  <c r="D15" i="15" a="1"/>
  <c r="D15" i="15" s="1"/>
  <c r="A16" i="15"/>
  <c r="B16" i="15"/>
  <c r="C16" i="15"/>
  <c r="D16" i="15" a="1"/>
  <c r="D16" i="15" s="1"/>
  <c r="A17" i="15"/>
  <c r="B17" i="15"/>
  <c r="C17" i="15"/>
  <c r="D17" i="15" a="1"/>
  <c r="D17" i="15" s="1"/>
  <c r="A18" i="15"/>
  <c r="B18" i="15"/>
  <c r="C18" i="15"/>
  <c r="D18" i="15" a="1"/>
  <c r="D18" i="15" s="1"/>
  <c r="A19" i="15"/>
  <c r="B19" i="15"/>
  <c r="C19" i="15"/>
  <c r="D19" i="15" a="1"/>
  <c r="D19" i="15" s="1"/>
  <c r="A20" i="15"/>
  <c r="B20" i="15"/>
  <c r="C20" i="15"/>
  <c r="D20" i="15" a="1"/>
  <c r="D20" i="15" s="1"/>
  <c r="A21" i="15"/>
  <c r="B21" i="15"/>
  <c r="C21" i="15"/>
  <c r="D21" i="15" a="1"/>
  <c r="D21" i="15" s="1"/>
  <c r="A22" i="15"/>
  <c r="B22" i="15"/>
  <c r="C22" i="15"/>
  <c r="D22" i="15" a="1"/>
  <c r="D22" i="15" s="1"/>
  <c r="A23" i="15"/>
  <c r="B23" i="15"/>
  <c r="C23" i="15"/>
  <c r="D23" i="15" a="1"/>
  <c r="D23" i="15" s="1"/>
  <c r="A24" i="15"/>
  <c r="B24" i="15"/>
  <c r="C24" i="15"/>
  <c r="D24" i="15" a="1"/>
  <c r="D24" i="15" s="1"/>
  <c r="A25" i="15"/>
  <c r="B25" i="15"/>
  <c r="C25" i="15"/>
  <c r="D25" i="15" a="1"/>
  <c r="D25" i="15" s="1"/>
  <c r="A26" i="15"/>
  <c r="B26" i="15"/>
  <c r="C26" i="15"/>
  <c r="D26" i="15" a="1"/>
  <c r="D26" i="15" s="1"/>
  <c r="A27" i="15"/>
  <c r="B27" i="15"/>
  <c r="C27" i="15"/>
  <c r="D27" i="15" a="1"/>
  <c r="D27" i="15" s="1"/>
  <c r="A28" i="15"/>
  <c r="B28" i="15"/>
  <c r="C28" i="15"/>
  <c r="D28" i="15" a="1"/>
  <c r="D28" i="15" s="1"/>
  <c r="A29" i="15"/>
  <c r="B29" i="15"/>
  <c r="C29" i="15"/>
  <c r="D29" i="15" a="1"/>
  <c r="D29" i="15" s="1"/>
  <c r="A30" i="15"/>
  <c r="B30" i="15"/>
  <c r="C30" i="15"/>
  <c r="D30" i="15" a="1"/>
  <c r="D30" i="15" s="1"/>
  <c r="A31" i="15"/>
  <c r="B31" i="15"/>
  <c r="C31" i="15"/>
  <c r="D31" i="15" a="1"/>
  <c r="D31" i="15" s="1"/>
  <c r="A32" i="15"/>
  <c r="B32" i="15"/>
  <c r="C32" i="15"/>
  <c r="D32" i="15" a="1"/>
  <c r="D32" i="15" s="1"/>
  <c r="A33" i="15"/>
  <c r="B33" i="15"/>
  <c r="C33" i="15"/>
  <c r="D33" i="15" a="1"/>
  <c r="D33" i="15" s="1"/>
  <c r="A34" i="15"/>
  <c r="B34" i="15"/>
  <c r="C34" i="15"/>
  <c r="D34" i="15" a="1"/>
  <c r="D34" i="15" s="1"/>
  <c r="A35" i="15"/>
  <c r="B35" i="15"/>
  <c r="C35" i="15"/>
  <c r="D35" i="15" a="1"/>
  <c r="D35" i="15" s="1"/>
  <c r="A36" i="15"/>
  <c r="B36" i="15"/>
  <c r="C36" i="15"/>
  <c r="D36" i="15" a="1"/>
  <c r="D36" i="15" s="1"/>
  <c r="A37" i="15"/>
  <c r="B37" i="15"/>
  <c r="C37" i="15"/>
  <c r="D37" i="15" a="1"/>
  <c r="D37" i="15" s="1"/>
  <c r="A38" i="15"/>
  <c r="B38" i="15"/>
  <c r="C38" i="15"/>
  <c r="D38" i="15" a="1"/>
  <c r="D38" i="15" s="1"/>
  <c r="A39" i="15"/>
  <c r="B39" i="15"/>
  <c r="C39" i="15"/>
  <c r="D39" i="15" a="1"/>
  <c r="D39" i="15" s="1"/>
  <c r="A40" i="15"/>
  <c r="B40" i="15"/>
  <c r="C40" i="15"/>
  <c r="D40" i="15" a="1"/>
  <c r="D40" i="15" s="1"/>
  <c r="A41" i="15"/>
  <c r="B41" i="15"/>
  <c r="C41" i="15"/>
  <c r="D41" i="15" a="1"/>
  <c r="D41" i="15" s="1"/>
  <c r="A42" i="15"/>
  <c r="B42" i="15"/>
  <c r="C42" i="15"/>
  <c r="D42" i="15" a="1"/>
  <c r="D42" i="15" s="1"/>
  <c r="A43" i="15"/>
  <c r="B43" i="15"/>
  <c r="C43" i="15"/>
  <c r="D43" i="15" a="1"/>
  <c r="D43" i="15" s="1"/>
  <c r="A44" i="15"/>
  <c r="B44" i="15"/>
  <c r="C44" i="15"/>
  <c r="D44" i="15" a="1"/>
  <c r="D44" i="15" s="1"/>
  <c r="A45" i="15"/>
  <c r="B45" i="15"/>
  <c r="C45" i="15"/>
  <c r="D45" i="15" a="1"/>
  <c r="D45" i="15" s="1"/>
  <c r="A46" i="15"/>
  <c r="B46" i="15"/>
  <c r="C46" i="15"/>
  <c r="D46" i="15" a="1"/>
  <c r="D46" i="15" s="1"/>
  <c r="A47" i="15"/>
  <c r="B47" i="15"/>
  <c r="C47" i="15"/>
  <c r="D47" i="15" a="1"/>
  <c r="D47" i="15" s="1"/>
  <c r="A48" i="15"/>
  <c r="B48" i="15"/>
  <c r="C48" i="15"/>
  <c r="D48" i="15" a="1"/>
  <c r="D48" i="15" s="1"/>
  <c r="A49" i="15"/>
  <c r="B49" i="15"/>
  <c r="C49" i="15"/>
  <c r="D49" i="15" a="1"/>
  <c r="D49" i="15" s="1"/>
  <c r="A50" i="15"/>
  <c r="B50" i="15"/>
  <c r="C50" i="15"/>
  <c r="D50" i="15" a="1"/>
  <c r="D50" i="15" s="1"/>
  <c r="A51" i="15"/>
  <c r="B51" i="15"/>
  <c r="C51" i="15"/>
  <c r="D51" i="15" a="1"/>
  <c r="D51" i="15" s="1"/>
  <c r="A52" i="15"/>
  <c r="B52" i="15"/>
  <c r="C52" i="15"/>
  <c r="D52" i="15" a="1"/>
  <c r="D52" i="15" s="1"/>
  <c r="A53" i="15"/>
  <c r="B53" i="15"/>
  <c r="C53" i="15"/>
  <c r="D53" i="15" a="1"/>
  <c r="D53" i="15" s="1"/>
  <c r="A54" i="15"/>
  <c r="B54" i="15"/>
  <c r="C54" i="15"/>
  <c r="D54" i="15" a="1"/>
  <c r="D54" i="15" s="1"/>
  <c r="A55" i="15"/>
  <c r="B55" i="15"/>
  <c r="C55" i="15"/>
  <c r="D55" i="15" a="1"/>
  <c r="D55" i="15" s="1"/>
  <c r="A56" i="15"/>
  <c r="B56" i="15"/>
  <c r="C56" i="15"/>
  <c r="D56" i="15" a="1"/>
  <c r="D56" i="15" s="1"/>
  <c r="A57" i="15"/>
  <c r="B57" i="15"/>
  <c r="C57" i="15"/>
  <c r="D57" i="15" a="1"/>
  <c r="D57" i="15" s="1"/>
  <c r="A58" i="15"/>
  <c r="B58" i="15"/>
  <c r="C58" i="15"/>
  <c r="D58" i="15" a="1"/>
  <c r="D58" i="15" s="1"/>
  <c r="A59" i="15"/>
  <c r="B59" i="15"/>
  <c r="C59" i="15"/>
  <c r="D59" i="15" a="1"/>
  <c r="D59" i="15" s="1"/>
  <c r="A60" i="15"/>
  <c r="B60" i="15"/>
  <c r="C60" i="15"/>
  <c r="D60" i="15" a="1"/>
  <c r="D60" i="15" s="1"/>
  <c r="A61" i="15"/>
  <c r="B61" i="15"/>
  <c r="C61" i="15"/>
  <c r="D61" i="15" a="1"/>
  <c r="D61" i="15" s="1"/>
  <c r="A62" i="15"/>
  <c r="B62" i="15"/>
  <c r="C62" i="15"/>
  <c r="D62" i="15" a="1"/>
  <c r="D62" i="15" s="1"/>
  <c r="A63" i="15"/>
  <c r="B63" i="15"/>
  <c r="C63" i="15"/>
  <c r="D63" i="15" a="1"/>
  <c r="D63" i="15" s="1"/>
  <c r="A64" i="15"/>
  <c r="B64" i="15"/>
  <c r="C64" i="15"/>
  <c r="D64" i="15" a="1"/>
  <c r="D64" i="15" s="1"/>
  <c r="A65" i="15"/>
  <c r="B65" i="15"/>
  <c r="C65" i="15"/>
  <c r="D65" i="15" a="1"/>
  <c r="D65" i="15" s="1"/>
  <c r="A66" i="15"/>
  <c r="B66" i="15"/>
  <c r="C66" i="15"/>
  <c r="D66" i="15" a="1"/>
  <c r="D66" i="15" s="1"/>
  <c r="A67" i="15"/>
  <c r="B67" i="15"/>
  <c r="C67" i="15"/>
  <c r="D67" i="15" a="1"/>
  <c r="D67" i="15" s="1"/>
  <c r="A68" i="15"/>
  <c r="B68" i="15"/>
  <c r="C68" i="15"/>
  <c r="D68" i="15" a="1"/>
  <c r="D68" i="15" s="1"/>
  <c r="A69" i="15"/>
  <c r="B69" i="15"/>
  <c r="C69" i="15"/>
  <c r="D69" i="15" a="1"/>
  <c r="D69" i="15" s="1"/>
  <c r="A70" i="15"/>
  <c r="B70" i="15"/>
  <c r="C70" i="15"/>
  <c r="D70" i="15" a="1"/>
  <c r="D70" i="15" s="1"/>
  <c r="A71" i="15"/>
  <c r="B71" i="15"/>
  <c r="C71" i="15"/>
  <c r="D71" i="15" a="1"/>
  <c r="D71" i="15" s="1"/>
  <c r="A72" i="15"/>
  <c r="B72" i="15"/>
  <c r="C72" i="15"/>
  <c r="D72" i="15" a="1"/>
  <c r="D72" i="15" s="1"/>
  <c r="A73" i="15"/>
  <c r="B73" i="15"/>
  <c r="C73" i="15"/>
  <c r="D73" i="15" a="1"/>
  <c r="D73" i="15" s="1"/>
  <c r="A74" i="15"/>
  <c r="B74" i="15"/>
  <c r="C74" i="15"/>
  <c r="D74" i="15" a="1"/>
  <c r="D74" i="15" s="1"/>
  <c r="A75" i="15"/>
  <c r="B75" i="15"/>
  <c r="C75" i="15"/>
  <c r="D75" i="15" a="1"/>
  <c r="D75" i="15" s="1"/>
  <c r="A76" i="15"/>
  <c r="B76" i="15"/>
  <c r="C76" i="15"/>
  <c r="D76" i="15" a="1"/>
  <c r="D76" i="15" s="1"/>
  <c r="A77" i="15"/>
  <c r="B77" i="15"/>
  <c r="C77" i="15"/>
  <c r="D77" i="15" a="1"/>
  <c r="D77" i="15" s="1"/>
  <c r="A78" i="15"/>
  <c r="B78" i="15"/>
  <c r="C78" i="15"/>
  <c r="D78" i="15" a="1"/>
  <c r="D78" i="15" s="1"/>
  <c r="A79" i="15"/>
  <c r="B79" i="15"/>
  <c r="C79" i="15"/>
  <c r="D79" i="15" a="1"/>
  <c r="D79" i="15" s="1"/>
  <c r="A80" i="15"/>
  <c r="B80" i="15"/>
  <c r="C80" i="15"/>
  <c r="D80" i="15" a="1"/>
  <c r="D80" i="15" s="1"/>
  <c r="A81" i="15"/>
  <c r="B81" i="15"/>
  <c r="C81" i="15"/>
  <c r="D81" i="15" a="1"/>
  <c r="D81" i="15" s="1"/>
  <c r="A82" i="15"/>
  <c r="B82" i="15"/>
  <c r="C82" i="15"/>
  <c r="D82" i="15" a="1"/>
  <c r="D82" i="15" s="1"/>
  <c r="A83" i="15"/>
  <c r="B83" i="15"/>
  <c r="C83" i="15"/>
  <c r="D83" i="15" a="1"/>
  <c r="D83" i="15" s="1"/>
  <c r="A84" i="15"/>
  <c r="B84" i="15"/>
  <c r="C84" i="15"/>
  <c r="D84" i="15" a="1"/>
  <c r="D84" i="15" s="1"/>
  <c r="A85" i="15"/>
  <c r="B85" i="15"/>
  <c r="C85" i="15"/>
  <c r="D85" i="15" a="1"/>
  <c r="D85" i="15" s="1"/>
  <c r="A86" i="15"/>
  <c r="B86" i="15"/>
  <c r="C86" i="15"/>
  <c r="D86" i="15" a="1"/>
  <c r="D86" i="15" s="1"/>
  <c r="A87" i="15"/>
  <c r="B87" i="15"/>
  <c r="C87" i="15"/>
  <c r="D87" i="15" a="1"/>
  <c r="D87" i="15" s="1"/>
  <c r="A88" i="15"/>
  <c r="B88" i="15"/>
  <c r="C88" i="15"/>
  <c r="D88" i="15" a="1"/>
  <c r="D88" i="15" s="1"/>
  <c r="A89" i="15"/>
  <c r="B89" i="15"/>
  <c r="C89" i="15"/>
  <c r="D89" i="15" a="1"/>
  <c r="D89" i="15" s="1"/>
  <c r="A90" i="15"/>
  <c r="B90" i="15"/>
  <c r="C90" i="15"/>
  <c r="D90" i="15" a="1"/>
  <c r="D90" i="15" s="1"/>
  <c r="A91" i="15"/>
  <c r="B91" i="15"/>
  <c r="C91" i="15"/>
  <c r="D91" i="15" a="1"/>
  <c r="D91" i="15" s="1"/>
  <c r="A92" i="15"/>
  <c r="B92" i="15"/>
  <c r="C92" i="15"/>
  <c r="D92" i="15" a="1"/>
  <c r="D92" i="15" s="1"/>
  <c r="A93" i="15"/>
  <c r="B93" i="15"/>
  <c r="C93" i="15"/>
  <c r="D93" i="15" a="1"/>
  <c r="D93" i="15" s="1"/>
  <c r="A94" i="15"/>
  <c r="B94" i="15"/>
  <c r="C94" i="15"/>
  <c r="D94" i="15" a="1"/>
  <c r="D94" i="15" s="1"/>
  <c r="A95" i="15"/>
  <c r="B95" i="15"/>
  <c r="C95" i="15"/>
  <c r="D95" i="15" a="1"/>
  <c r="D95" i="15" s="1"/>
  <c r="A96" i="15"/>
  <c r="B96" i="15"/>
  <c r="C96" i="15"/>
  <c r="D96" i="15" a="1"/>
  <c r="D96" i="15" s="1"/>
  <c r="A97" i="15"/>
  <c r="B97" i="15"/>
  <c r="C97" i="15"/>
  <c r="D97" i="15" a="1"/>
  <c r="D97" i="15" s="1"/>
  <c r="A98" i="15"/>
  <c r="B98" i="15"/>
  <c r="C98" i="15"/>
  <c r="D98" i="15" a="1"/>
  <c r="D98" i="15" s="1"/>
  <c r="A99" i="15"/>
  <c r="B99" i="15"/>
  <c r="C99" i="15"/>
  <c r="D99" i="15" a="1"/>
  <c r="D99" i="15" s="1"/>
  <c r="G6" i="15"/>
  <c r="J6" i="15" s="1"/>
  <c r="N6" i="15"/>
  <c r="G7" i="15"/>
  <c r="J7" i="15"/>
  <c r="N7" i="15"/>
  <c r="G8" i="15"/>
  <c r="J8" i="15" s="1"/>
  <c r="N8" i="15"/>
  <c r="G9" i="15"/>
  <c r="J9" i="15" s="1"/>
  <c r="N9" i="15"/>
  <c r="G10" i="15"/>
  <c r="J10" i="15" s="1"/>
  <c r="N10" i="15"/>
  <c r="G11" i="15"/>
  <c r="J11" i="15" s="1"/>
  <c r="N11" i="15"/>
  <c r="G12" i="15"/>
  <c r="J12" i="15" s="1"/>
  <c r="N12" i="15"/>
  <c r="G13" i="15"/>
  <c r="J13" i="15" s="1"/>
  <c r="N13" i="15"/>
  <c r="G14" i="15"/>
  <c r="J14" i="15" s="1"/>
  <c r="N14" i="15"/>
  <c r="G15" i="15"/>
  <c r="J15" i="15" s="1"/>
  <c r="N15" i="15"/>
  <c r="G16" i="15"/>
  <c r="J16" i="15" s="1"/>
  <c r="N16" i="15"/>
  <c r="G17" i="15"/>
  <c r="J17" i="15"/>
  <c r="N17" i="15"/>
  <c r="G18" i="15"/>
  <c r="J18" i="15" s="1"/>
  <c r="N18" i="15"/>
  <c r="G19" i="15"/>
  <c r="J19" i="15" s="1"/>
  <c r="N19" i="15"/>
  <c r="G20" i="15"/>
  <c r="J20" i="15" s="1"/>
  <c r="N20" i="15"/>
  <c r="G21" i="15"/>
  <c r="J21" i="15" s="1"/>
  <c r="N21" i="15"/>
  <c r="G22" i="15"/>
  <c r="J22" i="15" s="1"/>
  <c r="N22" i="15"/>
  <c r="G23" i="15"/>
  <c r="J23" i="15" s="1"/>
  <c r="N23" i="15"/>
  <c r="G24" i="15"/>
  <c r="J24" i="15" s="1"/>
  <c r="N24" i="15"/>
  <c r="G25" i="15"/>
  <c r="J25" i="15" s="1"/>
  <c r="N25" i="15"/>
  <c r="G26" i="15"/>
  <c r="J26" i="15" s="1"/>
  <c r="N26" i="15"/>
  <c r="G27" i="15"/>
  <c r="J27" i="15" s="1"/>
  <c r="N27" i="15"/>
  <c r="G28" i="15"/>
  <c r="J28" i="15" s="1"/>
  <c r="N28" i="15"/>
  <c r="G29" i="15"/>
  <c r="J29" i="15" s="1"/>
  <c r="N29" i="15"/>
  <c r="G30" i="15"/>
  <c r="J30" i="15" s="1"/>
  <c r="N30" i="15"/>
  <c r="G31" i="15"/>
  <c r="J31" i="15" s="1"/>
  <c r="N31" i="15"/>
  <c r="G32" i="15"/>
  <c r="J32" i="15"/>
  <c r="N32" i="15"/>
  <c r="G33" i="15"/>
  <c r="J33" i="15" s="1"/>
  <c r="N33" i="15"/>
  <c r="G34" i="15"/>
  <c r="J34" i="15" s="1"/>
  <c r="N34" i="15"/>
  <c r="G35" i="15"/>
  <c r="J35" i="15" s="1"/>
  <c r="N35" i="15"/>
  <c r="G36" i="15"/>
  <c r="J36" i="15" s="1"/>
  <c r="N36" i="15"/>
  <c r="G37" i="15"/>
  <c r="J37" i="15" s="1"/>
  <c r="N37" i="15"/>
  <c r="G38" i="15"/>
  <c r="J38" i="15" s="1"/>
  <c r="N38" i="15"/>
  <c r="G39" i="15"/>
  <c r="J39" i="15" s="1"/>
  <c r="N39" i="15"/>
  <c r="G40" i="15"/>
  <c r="J40" i="15" s="1"/>
  <c r="N40" i="15"/>
  <c r="G41" i="15"/>
  <c r="J41" i="15" s="1"/>
  <c r="N41" i="15"/>
  <c r="G42" i="15"/>
  <c r="J42" i="15" s="1"/>
  <c r="N42" i="15"/>
  <c r="G43" i="15"/>
  <c r="J43" i="15" s="1"/>
  <c r="N43" i="15"/>
  <c r="G44" i="15"/>
  <c r="J44" i="15" s="1"/>
  <c r="N44" i="15"/>
  <c r="G45" i="15"/>
  <c r="J45" i="15" s="1"/>
  <c r="N45" i="15"/>
  <c r="G46" i="15"/>
  <c r="J46" i="15" s="1"/>
  <c r="N46" i="15"/>
  <c r="G47" i="15"/>
  <c r="J47" i="15" s="1"/>
  <c r="N47" i="15"/>
  <c r="G48" i="15"/>
  <c r="J48" i="15" s="1"/>
  <c r="N48" i="15"/>
  <c r="G49" i="15"/>
  <c r="J49" i="15" s="1"/>
  <c r="N49" i="15"/>
  <c r="G50" i="15"/>
  <c r="J50" i="15" s="1"/>
  <c r="N50" i="15"/>
  <c r="G51" i="15"/>
  <c r="J51" i="15" s="1"/>
  <c r="N51" i="15"/>
  <c r="G52" i="15"/>
  <c r="J52" i="15" s="1"/>
  <c r="N52" i="15"/>
  <c r="G53" i="15"/>
  <c r="J53" i="15" s="1"/>
  <c r="N53" i="15"/>
  <c r="G54" i="15"/>
  <c r="J54" i="15" s="1"/>
  <c r="N54" i="15"/>
  <c r="G55" i="15"/>
  <c r="J55" i="15" s="1"/>
  <c r="N55" i="15"/>
  <c r="G56" i="15"/>
  <c r="J56" i="15" s="1"/>
  <c r="N56" i="15"/>
  <c r="G57" i="15"/>
  <c r="J57" i="15" s="1"/>
  <c r="N57" i="15"/>
  <c r="G58" i="15"/>
  <c r="J58" i="15" s="1"/>
  <c r="N58" i="15"/>
  <c r="G59" i="15"/>
  <c r="J59" i="15" s="1"/>
  <c r="N59" i="15"/>
  <c r="G60" i="15"/>
  <c r="J60" i="15" s="1"/>
  <c r="N60" i="15"/>
  <c r="G61" i="15"/>
  <c r="J61" i="15" s="1"/>
  <c r="N61" i="15"/>
  <c r="G62" i="15"/>
  <c r="J62" i="15" s="1"/>
  <c r="N62" i="15"/>
  <c r="G63" i="15"/>
  <c r="J63" i="15" s="1"/>
  <c r="N63" i="15"/>
  <c r="G64" i="15"/>
  <c r="J64" i="15"/>
  <c r="N64" i="15"/>
  <c r="G65" i="15"/>
  <c r="J65" i="15" s="1"/>
  <c r="N65" i="15"/>
  <c r="G66" i="15"/>
  <c r="J66" i="15" s="1"/>
  <c r="N66" i="15"/>
  <c r="G67" i="15"/>
  <c r="J67" i="15" s="1"/>
  <c r="N67" i="15"/>
  <c r="G68" i="15"/>
  <c r="J68" i="15" s="1"/>
  <c r="N68" i="15"/>
  <c r="G69" i="15"/>
  <c r="J69" i="15" s="1"/>
  <c r="N69" i="15"/>
  <c r="G70" i="15"/>
  <c r="J70" i="15" s="1"/>
  <c r="N70" i="15"/>
  <c r="G71" i="15"/>
  <c r="J71" i="15" s="1"/>
  <c r="N71" i="15"/>
  <c r="G72" i="15"/>
  <c r="J72" i="15" s="1"/>
  <c r="N72" i="15"/>
  <c r="G73" i="15"/>
  <c r="J73" i="15" s="1"/>
  <c r="N73" i="15"/>
  <c r="G74" i="15"/>
  <c r="J74" i="15" s="1"/>
  <c r="N74" i="15"/>
  <c r="G75" i="15"/>
  <c r="J75" i="15" s="1"/>
  <c r="N75" i="15"/>
  <c r="G76" i="15"/>
  <c r="J76" i="15" s="1"/>
  <c r="N76" i="15"/>
  <c r="G77" i="15"/>
  <c r="J77" i="15" s="1"/>
  <c r="N77" i="15"/>
  <c r="G78" i="15"/>
  <c r="J78" i="15" s="1"/>
  <c r="N78" i="15"/>
  <c r="G79" i="15"/>
  <c r="J79" i="15" s="1"/>
  <c r="N79" i="15"/>
  <c r="G80" i="15"/>
  <c r="J80" i="15" s="1"/>
  <c r="N80" i="15"/>
  <c r="G81" i="15"/>
  <c r="J81" i="15" s="1"/>
  <c r="N81" i="15"/>
  <c r="G82" i="15"/>
  <c r="J82" i="15" s="1"/>
  <c r="N82" i="15"/>
  <c r="G83" i="15"/>
  <c r="J83" i="15" s="1"/>
  <c r="N83" i="15"/>
  <c r="G84" i="15"/>
  <c r="J84" i="15" s="1"/>
  <c r="N84" i="15"/>
  <c r="G85" i="15"/>
  <c r="J85" i="15" s="1"/>
  <c r="N85" i="15"/>
  <c r="G86" i="15"/>
  <c r="J86" i="15" s="1"/>
  <c r="N86" i="15"/>
  <c r="G87" i="15"/>
  <c r="J87" i="15" s="1"/>
  <c r="N87" i="15"/>
  <c r="G88" i="15"/>
  <c r="J88" i="15" s="1"/>
  <c r="N88" i="15"/>
  <c r="G89" i="15"/>
  <c r="J89" i="15" s="1"/>
  <c r="N89" i="15"/>
  <c r="G90" i="15"/>
  <c r="J90" i="15" s="1"/>
  <c r="N90" i="15"/>
  <c r="G91" i="15"/>
  <c r="J91" i="15"/>
  <c r="N91" i="15"/>
  <c r="G92" i="15"/>
  <c r="J92" i="15" s="1"/>
  <c r="N92" i="15"/>
  <c r="G93" i="15"/>
  <c r="J93" i="15" s="1"/>
  <c r="N93" i="15"/>
  <c r="G94" i="15"/>
  <c r="J94" i="15" s="1"/>
  <c r="N94" i="15"/>
  <c r="G95" i="15"/>
  <c r="J95" i="15" s="1"/>
  <c r="N95" i="15"/>
  <c r="G96" i="15"/>
  <c r="J96" i="15" s="1"/>
  <c r="N96" i="15"/>
  <c r="G97" i="15"/>
  <c r="J97" i="15" s="1"/>
  <c r="N97" i="15"/>
  <c r="G98" i="15"/>
  <c r="J98" i="15" s="1"/>
  <c r="N98" i="15"/>
  <c r="G99" i="15"/>
  <c r="J99" i="15" s="1"/>
  <c r="N99" i="15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A3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U100" i="12"/>
  <c r="B3" i="13"/>
  <c r="A100" i="9"/>
  <c r="B100" i="9"/>
  <c r="C100" i="9"/>
  <c r="D100" i="9"/>
  <c r="E100" i="9"/>
  <c r="A100" i="4"/>
  <c r="B100" i="4"/>
  <c r="C100" i="4"/>
  <c r="D100" i="4"/>
  <c r="E100" i="4"/>
  <c r="F100" i="4"/>
  <c r="G100" i="4" s="1"/>
  <c r="H100" i="4"/>
  <c r="R100" i="4" s="1"/>
  <c r="J100" i="4" a="1"/>
  <c r="J100" i="4" s="1"/>
  <c r="K100" i="4" a="1"/>
  <c r="K100" i="4" s="1"/>
  <c r="L100" i="4" a="1"/>
  <c r="L100" i="4" s="1"/>
  <c r="M100" i="4" a="1"/>
  <c r="M100" i="4" s="1"/>
  <c r="N100" i="4"/>
  <c r="O100" i="4"/>
  <c r="P100" i="4"/>
  <c r="Q100" i="4"/>
  <c r="C34" i="13"/>
  <c r="B44" i="17" a="1"/>
  <c r="D4" i="15" l="1" a="1"/>
  <c r="D4" i="15" s="1"/>
  <c r="D2" i="15" a="1"/>
  <c r="D2" i="15" s="1"/>
  <c r="N2" i="1"/>
  <c r="B2" i="13"/>
  <c r="P87" i="16"/>
  <c r="Q87" i="16"/>
  <c r="P71" i="16"/>
  <c r="Q71" i="16"/>
  <c r="P55" i="16"/>
  <c r="Q55" i="16"/>
  <c r="P39" i="16"/>
  <c r="Q39" i="16"/>
  <c r="P23" i="16"/>
  <c r="Q23" i="16"/>
  <c r="P7" i="16"/>
  <c r="Q7" i="16"/>
  <c r="P86" i="16"/>
  <c r="Q86" i="16"/>
  <c r="P70" i="16"/>
  <c r="Q70" i="16"/>
  <c r="P54" i="16"/>
  <c r="Q54" i="16"/>
  <c r="P38" i="16"/>
  <c r="Q38" i="16"/>
  <c r="P22" i="16"/>
  <c r="Q22" i="16"/>
  <c r="P6" i="16"/>
  <c r="Q6" i="16"/>
  <c r="P85" i="16"/>
  <c r="Q85" i="16"/>
  <c r="P69" i="16"/>
  <c r="Q69" i="16"/>
  <c r="P53" i="16"/>
  <c r="Q53" i="16"/>
  <c r="P37" i="16"/>
  <c r="Q37" i="16"/>
  <c r="P21" i="16"/>
  <c r="Q21" i="16"/>
  <c r="P5" i="16"/>
  <c r="Q5" i="16"/>
  <c r="P100" i="16"/>
  <c r="Q100" i="16"/>
  <c r="P84" i="16"/>
  <c r="Q84" i="16"/>
  <c r="P68" i="16"/>
  <c r="Q68" i="16"/>
  <c r="P52" i="16"/>
  <c r="Q52" i="16"/>
  <c r="P36" i="16"/>
  <c r="Q36" i="16"/>
  <c r="P20" i="16"/>
  <c r="Q20" i="16"/>
  <c r="P99" i="16"/>
  <c r="Q99" i="16"/>
  <c r="P83" i="16"/>
  <c r="Q83" i="16"/>
  <c r="P67" i="16"/>
  <c r="Q67" i="16"/>
  <c r="P51" i="16"/>
  <c r="Q51" i="16"/>
  <c r="P35" i="16"/>
  <c r="Q35" i="16"/>
  <c r="P19" i="16"/>
  <c r="Q19" i="16"/>
  <c r="P98" i="16"/>
  <c r="Q98" i="16"/>
  <c r="P82" i="16"/>
  <c r="Q82" i="16"/>
  <c r="P66" i="16"/>
  <c r="Q66" i="16"/>
  <c r="P50" i="16"/>
  <c r="Q50" i="16"/>
  <c r="P34" i="16"/>
  <c r="Q34" i="16"/>
  <c r="P18" i="16"/>
  <c r="Q18" i="16"/>
  <c r="P97" i="16"/>
  <c r="Q97" i="16"/>
  <c r="P81" i="16"/>
  <c r="Q81" i="16"/>
  <c r="P65" i="16"/>
  <c r="Q65" i="16"/>
  <c r="P49" i="16"/>
  <c r="Q49" i="16"/>
  <c r="P33" i="16"/>
  <c r="Q33" i="16"/>
  <c r="P17" i="16"/>
  <c r="Q17" i="16"/>
  <c r="P96" i="16"/>
  <c r="Q96" i="16"/>
  <c r="P80" i="16"/>
  <c r="Q80" i="16"/>
  <c r="P64" i="16"/>
  <c r="Q64" i="16"/>
  <c r="P48" i="16"/>
  <c r="Q48" i="16"/>
  <c r="P32" i="16"/>
  <c r="Q32" i="16"/>
  <c r="P16" i="16"/>
  <c r="Q16" i="16"/>
  <c r="P95" i="16"/>
  <c r="Q95" i="16"/>
  <c r="P79" i="16"/>
  <c r="Q79" i="16"/>
  <c r="P63" i="16"/>
  <c r="Q63" i="16"/>
  <c r="P47" i="16"/>
  <c r="Q47" i="16"/>
  <c r="P31" i="16"/>
  <c r="Q31" i="16"/>
  <c r="P15" i="16"/>
  <c r="Q15" i="16"/>
  <c r="P94" i="16"/>
  <c r="Q94" i="16"/>
  <c r="P78" i="16"/>
  <c r="Q78" i="16"/>
  <c r="P62" i="16"/>
  <c r="Q62" i="16"/>
  <c r="P46" i="16"/>
  <c r="Q46" i="16"/>
  <c r="P30" i="16"/>
  <c r="Q30" i="16"/>
  <c r="P14" i="16"/>
  <c r="Q14" i="16"/>
  <c r="P93" i="16"/>
  <c r="Q93" i="16"/>
  <c r="P77" i="16"/>
  <c r="Q77" i="16"/>
  <c r="P61" i="16"/>
  <c r="Q61" i="16"/>
  <c r="P45" i="16"/>
  <c r="Q45" i="16"/>
  <c r="P29" i="16"/>
  <c r="Q29" i="16"/>
  <c r="P13" i="16"/>
  <c r="Q13" i="16"/>
  <c r="P92" i="16"/>
  <c r="Q92" i="16"/>
  <c r="P76" i="16"/>
  <c r="Q76" i="16"/>
  <c r="P60" i="16"/>
  <c r="Q60" i="16"/>
  <c r="P44" i="16"/>
  <c r="Q44" i="16"/>
  <c r="P28" i="16"/>
  <c r="Q28" i="16"/>
  <c r="P12" i="16"/>
  <c r="Q12" i="16"/>
  <c r="P91" i="16"/>
  <c r="Q91" i="16"/>
  <c r="P75" i="16"/>
  <c r="Q75" i="16"/>
  <c r="P59" i="16"/>
  <c r="Q59" i="16"/>
  <c r="P43" i="16"/>
  <c r="Q43" i="16"/>
  <c r="P27" i="16"/>
  <c r="Q27" i="16"/>
  <c r="P11" i="16"/>
  <c r="Q11" i="16"/>
  <c r="P90" i="16"/>
  <c r="Q90" i="16"/>
  <c r="P74" i="16"/>
  <c r="Q74" i="16"/>
  <c r="P58" i="16"/>
  <c r="Q58" i="16"/>
  <c r="P42" i="16"/>
  <c r="Q42" i="16"/>
  <c r="P26" i="16"/>
  <c r="Q26" i="16"/>
  <c r="P10" i="16"/>
  <c r="Q10" i="16"/>
  <c r="P89" i="16"/>
  <c r="Q89" i="16"/>
  <c r="P73" i="16"/>
  <c r="Q73" i="16"/>
  <c r="P57" i="16"/>
  <c r="Q57" i="16"/>
  <c r="P41" i="16"/>
  <c r="Q41" i="16"/>
  <c r="P25" i="16"/>
  <c r="Q25" i="16"/>
  <c r="P9" i="16"/>
  <c r="Q9" i="16"/>
  <c r="P88" i="16"/>
  <c r="Q88" i="16"/>
  <c r="P72" i="16"/>
  <c r="Q72" i="16"/>
  <c r="P56" i="16"/>
  <c r="Q56" i="16"/>
  <c r="P40" i="16"/>
  <c r="Q40" i="16"/>
  <c r="P24" i="16"/>
  <c r="Q24" i="16"/>
  <c r="P8" i="16"/>
  <c r="Q8" i="16"/>
  <c r="J2" i="1"/>
  <c r="N5" i="4"/>
  <c r="O5" i="4"/>
  <c r="P5" i="4"/>
  <c r="Q5" i="4"/>
  <c r="N6" i="4"/>
  <c r="O6" i="4"/>
  <c r="P6" i="4"/>
  <c r="Q6" i="4"/>
  <c r="N2" i="4"/>
  <c r="O2" i="4"/>
  <c r="P2" i="4"/>
  <c r="Q2" i="4"/>
  <c r="Q4" i="4"/>
  <c r="N4" i="4"/>
  <c r="P4" i="4"/>
  <c r="O4" i="4"/>
  <c r="K2" i="4" a="1"/>
  <c r="K2" i="4" s="1"/>
  <c r="J2" i="4" a="1"/>
  <c r="J2" i="4" s="1"/>
  <c r="L6" i="4" a="1"/>
  <c r="L6" i="4" s="1"/>
  <c r="J6" i="4" a="1"/>
  <c r="J6" i="4" s="1"/>
  <c r="B44" i="17"/>
  <c r="B1" i="17"/>
  <c r="B3" i="17"/>
  <c r="D2" i="16" a="1"/>
  <c r="D2" i="16" s="1"/>
  <c r="D4" i="16" a="1"/>
  <c r="D4" i="16" s="1"/>
  <c r="D3" i="16" a="1"/>
  <c r="D3" i="16" s="1"/>
  <c r="B1" i="13"/>
  <c r="C36" i="13"/>
  <c r="E2" i="11"/>
  <c r="D2" i="12"/>
  <c r="L7" i="4" a="1"/>
  <c r="L7" i="4" s="1"/>
  <c r="M7" i="4" a="1"/>
  <c r="M7" i="4" s="1"/>
  <c r="N7" i="4"/>
  <c r="O7" i="4"/>
  <c r="P7" i="4"/>
  <c r="Q7" i="4"/>
  <c r="L8" i="4" a="1"/>
  <c r="L8" i="4" s="1"/>
  <c r="M8" i="4" a="1"/>
  <c r="M8" i="4" s="1"/>
  <c r="N8" i="4"/>
  <c r="O8" i="4"/>
  <c r="P8" i="4"/>
  <c r="Q8" i="4"/>
  <c r="L9" i="4" a="1"/>
  <c r="L9" i="4" s="1"/>
  <c r="M9" i="4" a="1"/>
  <c r="M9" i="4" s="1"/>
  <c r="N9" i="4"/>
  <c r="O9" i="4"/>
  <c r="P9" i="4"/>
  <c r="Q9" i="4"/>
  <c r="L10" i="4" a="1"/>
  <c r="L10" i="4" s="1"/>
  <c r="M10" i="4" a="1"/>
  <c r="M10" i="4" s="1"/>
  <c r="N10" i="4"/>
  <c r="O10" i="4"/>
  <c r="P10" i="4"/>
  <c r="Q10" i="4"/>
  <c r="L11" i="4" a="1"/>
  <c r="L11" i="4" s="1"/>
  <c r="M11" i="4" a="1"/>
  <c r="M11" i="4" s="1"/>
  <c r="N11" i="4"/>
  <c r="O11" i="4"/>
  <c r="P11" i="4"/>
  <c r="Q11" i="4"/>
  <c r="L12" i="4" a="1"/>
  <c r="L12" i="4" s="1"/>
  <c r="M12" i="4" a="1"/>
  <c r="M12" i="4" s="1"/>
  <c r="N12" i="4"/>
  <c r="O12" i="4"/>
  <c r="P12" i="4"/>
  <c r="Q12" i="4"/>
  <c r="L13" i="4" a="1"/>
  <c r="L13" i="4" s="1"/>
  <c r="M13" i="4" a="1"/>
  <c r="M13" i="4" s="1"/>
  <c r="N13" i="4"/>
  <c r="O13" i="4"/>
  <c r="P13" i="4"/>
  <c r="Q13" i="4"/>
  <c r="L14" i="4" a="1"/>
  <c r="L14" i="4" s="1"/>
  <c r="M14" i="4" a="1"/>
  <c r="M14" i="4" s="1"/>
  <c r="N14" i="4"/>
  <c r="O14" i="4"/>
  <c r="P14" i="4"/>
  <c r="Q14" i="4"/>
  <c r="L15" i="4" a="1"/>
  <c r="L15" i="4" s="1"/>
  <c r="M15" i="4" a="1"/>
  <c r="M15" i="4" s="1"/>
  <c r="N15" i="4"/>
  <c r="O15" i="4"/>
  <c r="P15" i="4"/>
  <c r="Q15" i="4"/>
  <c r="L16" i="4" a="1"/>
  <c r="L16" i="4" s="1"/>
  <c r="M16" i="4" a="1"/>
  <c r="M16" i="4" s="1"/>
  <c r="N16" i="4"/>
  <c r="O16" i="4"/>
  <c r="P16" i="4"/>
  <c r="Q16" i="4"/>
  <c r="L17" i="4" a="1"/>
  <c r="L17" i="4" s="1"/>
  <c r="M17" i="4" a="1"/>
  <c r="M17" i="4" s="1"/>
  <c r="N17" i="4"/>
  <c r="O17" i="4"/>
  <c r="P17" i="4"/>
  <c r="Q17" i="4"/>
  <c r="L18" i="4" a="1"/>
  <c r="L18" i="4" s="1"/>
  <c r="M18" i="4" a="1"/>
  <c r="M18" i="4" s="1"/>
  <c r="N18" i="4"/>
  <c r="O18" i="4"/>
  <c r="P18" i="4"/>
  <c r="Q18" i="4"/>
  <c r="L19" i="4" a="1"/>
  <c r="L19" i="4" s="1"/>
  <c r="M19" i="4" a="1"/>
  <c r="M19" i="4" s="1"/>
  <c r="N19" i="4"/>
  <c r="O19" i="4"/>
  <c r="P19" i="4"/>
  <c r="Q19" i="4"/>
  <c r="L20" i="4" a="1"/>
  <c r="L20" i="4" s="1"/>
  <c r="M20" i="4" a="1"/>
  <c r="M20" i="4" s="1"/>
  <c r="N20" i="4"/>
  <c r="O20" i="4"/>
  <c r="P20" i="4"/>
  <c r="Q20" i="4"/>
  <c r="L21" i="4" a="1"/>
  <c r="L21" i="4" s="1"/>
  <c r="M21" i="4" a="1"/>
  <c r="M21" i="4" s="1"/>
  <c r="N21" i="4"/>
  <c r="O21" i="4"/>
  <c r="P21" i="4"/>
  <c r="Q21" i="4"/>
  <c r="L22" i="4" a="1"/>
  <c r="L22" i="4" s="1"/>
  <c r="M22" i="4" a="1"/>
  <c r="M22" i="4" s="1"/>
  <c r="N22" i="4"/>
  <c r="O22" i="4"/>
  <c r="P22" i="4"/>
  <c r="Q22" i="4"/>
  <c r="L23" i="4" a="1"/>
  <c r="L23" i="4" s="1"/>
  <c r="M23" i="4" a="1"/>
  <c r="M23" i="4" s="1"/>
  <c r="N23" i="4"/>
  <c r="O23" i="4"/>
  <c r="P23" i="4"/>
  <c r="Q23" i="4"/>
  <c r="L24" i="4" a="1"/>
  <c r="L24" i="4" s="1"/>
  <c r="M24" i="4" a="1"/>
  <c r="M24" i="4" s="1"/>
  <c r="N24" i="4"/>
  <c r="O24" i="4"/>
  <c r="P24" i="4"/>
  <c r="Q24" i="4"/>
  <c r="L25" i="4" a="1"/>
  <c r="L25" i="4" s="1"/>
  <c r="M25" i="4" a="1"/>
  <c r="M25" i="4" s="1"/>
  <c r="N25" i="4"/>
  <c r="O25" i="4"/>
  <c r="P25" i="4"/>
  <c r="Q25" i="4"/>
  <c r="L26" i="4" a="1"/>
  <c r="L26" i="4" s="1"/>
  <c r="M26" i="4" a="1"/>
  <c r="M26" i="4" s="1"/>
  <c r="N26" i="4"/>
  <c r="O26" i="4"/>
  <c r="P26" i="4"/>
  <c r="Q26" i="4"/>
  <c r="L27" i="4" a="1"/>
  <c r="L27" i="4" s="1"/>
  <c r="M27" i="4" a="1"/>
  <c r="M27" i="4" s="1"/>
  <c r="N27" i="4"/>
  <c r="O27" i="4"/>
  <c r="P27" i="4"/>
  <c r="Q27" i="4"/>
  <c r="L28" i="4" a="1"/>
  <c r="L28" i="4" s="1"/>
  <c r="M28" i="4" a="1"/>
  <c r="M28" i="4" s="1"/>
  <c r="N28" i="4"/>
  <c r="O28" i="4"/>
  <c r="P28" i="4"/>
  <c r="Q28" i="4"/>
  <c r="L29" i="4" a="1"/>
  <c r="L29" i="4" s="1"/>
  <c r="M29" i="4" a="1"/>
  <c r="M29" i="4" s="1"/>
  <c r="N29" i="4"/>
  <c r="O29" i="4"/>
  <c r="P29" i="4"/>
  <c r="Q29" i="4"/>
  <c r="L30" i="4" a="1"/>
  <c r="L30" i="4" s="1"/>
  <c r="M30" i="4" a="1"/>
  <c r="M30" i="4" s="1"/>
  <c r="N30" i="4"/>
  <c r="O30" i="4"/>
  <c r="P30" i="4"/>
  <c r="Q30" i="4"/>
  <c r="L31" i="4" a="1"/>
  <c r="L31" i="4" s="1"/>
  <c r="M31" i="4" a="1"/>
  <c r="M31" i="4" s="1"/>
  <c r="N31" i="4"/>
  <c r="O31" i="4"/>
  <c r="P31" i="4"/>
  <c r="Q31" i="4"/>
  <c r="L32" i="4" a="1"/>
  <c r="L32" i="4" s="1"/>
  <c r="M32" i="4" a="1"/>
  <c r="M32" i="4" s="1"/>
  <c r="N32" i="4"/>
  <c r="O32" i="4"/>
  <c r="P32" i="4"/>
  <c r="Q32" i="4"/>
  <c r="L33" i="4" a="1"/>
  <c r="L33" i="4" s="1"/>
  <c r="M33" i="4" a="1"/>
  <c r="M33" i="4" s="1"/>
  <c r="N33" i="4"/>
  <c r="O33" i="4"/>
  <c r="P33" i="4"/>
  <c r="Q33" i="4"/>
  <c r="L34" i="4" a="1"/>
  <c r="L34" i="4" s="1"/>
  <c r="M34" i="4" a="1"/>
  <c r="M34" i="4" s="1"/>
  <c r="N34" i="4"/>
  <c r="O34" i="4"/>
  <c r="P34" i="4"/>
  <c r="Q34" i="4"/>
  <c r="L35" i="4" a="1"/>
  <c r="L35" i="4" s="1"/>
  <c r="M35" i="4" a="1"/>
  <c r="M35" i="4" s="1"/>
  <c r="N35" i="4"/>
  <c r="O35" i="4"/>
  <c r="P35" i="4"/>
  <c r="Q35" i="4"/>
  <c r="L36" i="4" a="1"/>
  <c r="L36" i="4" s="1"/>
  <c r="M36" i="4" a="1"/>
  <c r="M36" i="4" s="1"/>
  <c r="N36" i="4"/>
  <c r="O36" i="4"/>
  <c r="P36" i="4"/>
  <c r="Q36" i="4"/>
  <c r="L37" i="4" a="1"/>
  <c r="L37" i="4" s="1"/>
  <c r="M37" i="4" a="1"/>
  <c r="M37" i="4" s="1"/>
  <c r="N37" i="4"/>
  <c r="O37" i="4"/>
  <c r="P37" i="4"/>
  <c r="Q37" i="4"/>
  <c r="L38" i="4" a="1"/>
  <c r="L38" i="4" s="1"/>
  <c r="M38" i="4" a="1"/>
  <c r="M38" i="4" s="1"/>
  <c r="N38" i="4"/>
  <c r="O38" i="4"/>
  <c r="P38" i="4"/>
  <c r="Q38" i="4"/>
  <c r="L39" i="4" a="1"/>
  <c r="L39" i="4" s="1"/>
  <c r="M39" i="4" a="1"/>
  <c r="M39" i="4" s="1"/>
  <c r="N39" i="4"/>
  <c r="O39" i="4"/>
  <c r="P39" i="4"/>
  <c r="Q39" i="4"/>
  <c r="L40" i="4" a="1"/>
  <c r="L40" i="4" s="1"/>
  <c r="M40" i="4" a="1"/>
  <c r="M40" i="4" s="1"/>
  <c r="N40" i="4"/>
  <c r="O40" i="4"/>
  <c r="P40" i="4"/>
  <c r="Q40" i="4"/>
  <c r="L41" i="4" a="1"/>
  <c r="L41" i="4" s="1"/>
  <c r="M41" i="4" a="1"/>
  <c r="M41" i="4" s="1"/>
  <c r="N41" i="4"/>
  <c r="O41" i="4"/>
  <c r="P41" i="4"/>
  <c r="Q41" i="4"/>
  <c r="L42" i="4" a="1"/>
  <c r="L42" i="4" s="1"/>
  <c r="M42" i="4" a="1"/>
  <c r="M42" i="4" s="1"/>
  <c r="N42" i="4"/>
  <c r="O42" i="4"/>
  <c r="P42" i="4"/>
  <c r="Q42" i="4"/>
  <c r="L43" i="4" a="1"/>
  <c r="L43" i="4" s="1"/>
  <c r="M43" i="4" a="1"/>
  <c r="M43" i="4" s="1"/>
  <c r="N43" i="4"/>
  <c r="O43" i="4"/>
  <c r="P43" i="4"/>
  <c r="Q43" i="4"/>
  <c r="L44" i="4" a="1"/>
  <c r="L44" i="4" s="1"/>
  <c r="M44" i="4" a="1"/>
  <c r="M44" i="4" s="1"/>
  <c r="N44" i="4"/>
  <c r="O44" i="4"/>
  <c r="P44" i="4"/>
  <c r="Q44" i="4"/>
  <c r="L45" i="4" a="1"/>
  <c r="L45" i="4" s="1"/>
  <c r="M45" i="4" a="1"/>
  <c r="M45" i="4" s="1"/>
  <c r="N45" i="4"/>
  <c r="O45" i="4"/>
  <c r="P45" i="4"/>
  <c r="Q45" i="4"/>
  <c r="L46" i="4" a="1"/>
  <c r="L46" i="4" s="1"/>
  <c r="M46" i="4" a="1"/>
  <c r="M46" i="4" s="1"/>
  <c r="N46" i="4"/>
  <c r="O46" i="4"/>
  <c r="P46" i="4"/>
  <c r="Q46" i="4"/>
  <c r="L47" i="4" a="1"/>
  <c r="L47" i="4" s="1"/>
  <c r="M47" i="4" a="1"/>
  <c r="M47" i="4" s="1"/>
  <c r="N47" i="4"/>
  <c r="O47" i="4"/>
  <c r="P47" i="4"/>
  <c r="Q47" i="4"/>
  <c r="L48" i="4" a="1"/>
  <c r="L48" i="4" s="1"/>
  <c r="M48" i="4" a="1"/>
  <c r="M48" i="4" s="1"/>
  <c r="N48" i="4"/>
  <c r="O48" i="4"/>
  <c r="P48" i="4"/>
  <c r="Q48" i="4"/>
  <c r="L49" i="4" a="1"/>
  <c r="L49" i="4" s="1"/>
  <c r="M49" i="4" a="1"/>
  <c r="M49" i="4" s="1"/>
  <c r="N49" i="4"/>
  <c r="O49" i="4"/>
  <c r="P49" i="4"/>
  <c r="Q49" i="4"/>
  <c r="L50" i="4" a="1"/>
  <c r="L50" i="4" s="1"/>
  <c r="M50" i="4" a="1"/>
  <c r="M50" i="4" s="1"/>
  <c r="N50" i="4"/>
  <c r="O50" i="4"/>
  <c r="P50" i="4"/>
  <c r="Q50" i="4"/>
  <c r="L51" i="4" a="1"/>
  <c r="L51" i="4" s="1"/>
  <c r="M51" i="4" a="1"/>
  <c r="M51" i="4" s="1"/>
  <c r="N51" i="4"/>
  <c r="O51" i="4"/>
  <c r="P51" i="4"/>
  <c r="Q51" i="4"/>
  <c r="L52" i="4" a="1"/>
  <c r="L52" i="4" s="1"/>
  <c r="M52" i="4" a="1"/>
  <c r="M52" i="4" s="1"/>
  <c r="N52" i="4"/>
  <c r="O52" i="4"/>
  <c r="P52" i="4"/>
  <c r="Q52" i="4"/>
  <c r="L53" i="4" a="1"/>
  <c r="L53" i="4" s="1"/>
  <c r="M53" i="4" a="1"/>
  <c r="M53" i="4" s="1"/>
  <c r="N53" i="4"/>
  <c r="O53" i="4"/>
  <c r="P53" i="4"/>
  <c r="Q53" i="4"/>
  <c r="L54" i="4" a="1"/>
  <c r="L54" i="4" s="1"/>
  <c r="M54" i="4" a="1"/>
  <c r="M54" i="4" s="1"/>
  <c r="N54" i="4"/>
  <c r="O54" i="4"/>
  <c r="P54" i="4"/>
  <c r="Q54" i="4"/>
  <c r="L55" i="4" a="1"/>
  <c r="L55" i="4" s="1"/>
  <c r="M55" i="4" a="1"/>
  <c r="M55" i="4" s="1"/>
  <c r="N55" i="4"/>
  <c r="O55" i="4"/>
  <c r="P55" i="4"/>
  <c r="Q55" i="4"/>
  <c r="L56" i="4" a="1"/>
  <c r="L56" i="4" s="1"/>
  <c r="M56" i="4" a="1"/>
  <c r="M56" i="4" s="1"/>
  <c r="N56" i="4"/>
  <c r="O56" i="4"/>
  <c r="P56" i="4"/>
  <c r="Q56" i="4"/>
  <c r="L57" i="4" a="1"/>
  <c r="L57" i="4" s="1"/>
  <c r="M57" i="4" a="1"/>
  <c r="M57" i="4" s="1"/>
  <c r="N57" i="4"/>
  <c r="O57" i="4"/>
  <c r="P57" i="4"/>
  <c r="Q57" i="4"/>
  <c r="L58" i="4" a="1"/>
  <c r="L58" i="4" s="1"/>
  <c r="M58" i="4" a="1"/>
  <c r="M58" i="4" s="1"/>
  <c r="N58" i="4"/>
  <c r="O58" i="4"/>
  <c r="P58" i="4"/>
  <c r="Q58" i="4"/>
  <c r="L59" i="4" a="1"/>
  <c r="L59" i="4" s="1"/>
  <c r="M59" i="4" a="1"/>
  <c r="M59" i="4" s="1"/>
  <c r="N59" i="4"/>
  <c r="O59" i="4"/>
  <c r="P59" i="4"/>
  <c r="Q59" i="4"/>
  <c r="L60" i="4" a="1"/>
  <c r="L60" i="4" s="1"/>
  <c r="M60" i="4" a="1"/>
  <c r="M60" i="4" s="1"/>
  <c r="N60" i="4"/>
  <c r="O60" i="4"/>
  <c r="P60" i="4"/>
  <c r="Q60" i="4"/>
  <c r="L61" i="4" a="1"/>
  <c r="L61" i="4" s="1"/>
  <c r="M61" i="4" a="1"/>
  <c r="M61" i="4" s="1"/>
  <c r="N61" i="4"/>
  <c r="O61" i="4"/>
  <c r="P61" i="4"/>
  <c r="Q61" i="4"/>
  <c r="L62" i="4" a="1"/>
  <c r="L62" i="4" s="1"/>
  <c r="M62" i="4" a="1"/>
  <c r="M62" i="4" s="1"/>
  <c r="N62" i="4"/>
  <c r="O62" i="4"/>
  <c r="P62" i="4"/>
  <c r="Q62" i="4"/>
  <c r="L63" i="4" a="1"/>
  <c r="L63" i="4" s="1"/>
  <c r="M63" i="4" a="1"/>
  <c r="M63" i="4" s="1"/>
  <c r="N63" i="4"/>
  <c r="O63" i="4"/>
  <c r="P63" i="4"/>
  <c r="Q63" i="4"/>
  <c r="L64" i="4" a="1"/>
  <c r="L64" i="4" s="1"/>
  <c r="M64" i="4" a="1"/>
  <c r="M64" i="4" s="1"/>
  <c r="N64" i="4"/>
  <c r="O64" i="4"/>
  <c r="P64" i="4"/>
  <c r="Q64" i="4"/>
  <c r="L65" i="4" a="1"/>
  <c r="L65" i="4" s="1"/>
  <c r="M65" i="4" a="1"/>
  <c r="M65" i="4" s="1"/>
  <c r="N65" i="4"/>
  <c r="O65" i="4"/>
  <c r="P65" i="4"/>
  <c r="Q65" i="4"/>
  <c r="L66" i="4" a="1"/>
  <c r="L66" i="4" s="1"/>
  <c r="M66" i="4" a="1"/>
  <c r="M66" i="4" s="1"/>
  <c r="N66" i="4"/>
  <c r="O66" i="4"/>
  <c r="P66" i="4"/>
  <c r="Q66" i="4"/>
  <c r="L67" i="4" a="1"/>
  <c r="L67" i="4" s="1"/>
  <c r="M67" i="4" a="1"/>
  <c r="M67" i="4" s="1"/>
  <c r="N67" i="4"/>
  <c r="O67" i="4"/>
  <c r="P67" i="4"/>
  <c r="Q67" i="4"/>
  <c r="L68" i="4" a="1"/>
  <c r="L68" i="4" s="1"/>
  <c r="M68" i="4" a="1"/>
  <c r="M68" i="4" s="1"/>
  <c r="N68" i="4"/>
  <c r="O68" i="4"/>
  <c r="P68" i="4"/>
  <c r="Q68" i="4"/>
  <c r="L69" i="4" a="1"/>
  <c r="L69" i="4" s="1"/>
  <c r="M69" i="4" a="1"/>
  <c r="M69" i="4" s="1"/>
  <c r="N69" i="4"/>
  <c r="O69" i="4"/>
  <c r="P69" i="4"/>
  <c r="Q69" i="4"/>
  <c r="L70" i="4" a="1"/>
  <c r="L70" i="4" s="1"/>
  <c r="M70" i="4" a="1"/>
  <c r="M70" i="4" s="1"/>
  <c r="N70" i="4"/>
  <c r="O70" i="4"/>
  <c r="P70" i="4"/>
  <c r="Q70" i="4"/>
  <c r="L71" i="4" a="1"/>
  <c r="L71" i="4" s="1"/>
  <c r="M71" i="4" a="1"/>
  <c r="M71" i="4" s="1"/>
  <c r="N71" i="4"/>
  <c r="O71" i="4"/>
  <c r="P71" i="4"/>
  <c r="Q71" i="4"/>
  <c r="L72" i="4" a="1"/>
  <c r="L72" i="4" s="1"/>
  <c r="M72" i="4" a="1"/>
  <c r="M72" i="4" s="1"/>
  <c r="N72" i="4"/>
  <c r="O72" i="4"/>
  <c r="P72" i="4"/>
  <c r="Q72" i="4"/>
  <c r="L73" i="4" a="1"/>
  <c r="L73" i="4" s="1"/>
  <c r="M73" i="4" a="1"/>
  <c r="M73" i="4" s="1"/>
  <c r="N73" i="4"/>
  <c r="O73" i="4"/>
  <c r="P73" i="4"/>
  <c r="Q73" i="4"/>
  <c r="L74" i="4" a="1"/>
  <c r="L74" i="4" s="1"/>
  <c r="M74" i="4" a="1"/>
  <c r="M74" i="4" s="1"/>
  <c r="N74" i="4"/>
  <c r="O74" i="4"/>
  <c r="P74" i="4"/>
  <c r="Q74" i="4"/>
  <c r="L75" i="4" a="1"/>
  <c r="L75" i="4" s="1"/>
  <c r="M75" i="4" a="1"/>
  <c r="M75" i="4" s="1"/>
  <c r="N75" i="4"/>
  <c r="O75" i="4"/>
  <c r="P75" i="4"/>
  <c r="Q75" i="4"/>
  <c r="L76" i="4" a="1"/>
  <c r="L76" i="4" s="1"/>
  <c r="M76" i="4" a="1"/>
  <c r="M76" i="4" s="1"/>
  <c r="N76" i="4"/>
  <c r="O76" i="4"/>
  <c r="P76" i="4"/>
  <c r="Q76" i="4"/>
  <c r="L77" i="4" a="1"/>
  <c r="L77" i="4" s="1"/>
  <c r="M77" i="4" a="1"/>
  <c r="M77" i="4" s="1"/>
  <c r="N77" i="4"/>
  <c r="O77" i="4"/>
  <c r="P77" i="4"/>
  <c r="Q77" i="4"/>
  <c r="L78" i="4" a="1"/>
  <c r="L78" i="4" s="1"/>
  <c r="M78" i="4" a="1"/>
  <c r="M78" i="4" s="1"/>
  <c r="N78" i="4"/>
  <c r="O78" i="4"/>
  <c r="P78" i="4"/>
  <c r="Q78" i="4"/>
  <c r="L79" i="4" a="1"/>
  <c r="L79" i="4" s="1"/>
  <c r="M79" i="4" a="1"/>
  <c r="M79" i="4" s="1"/>
  <c r="N79" i="4"/>
  <c r="O79" i="4"/>
  <c r="P79" i="4"/>
  <c r="Q79" i="4"/>
  <c r="L80" i="4" a="1"/>
  <c r="L80" i="4" s="1"/>
  <c r="M80" i="4" a="1"/>
  <c r="M80" i="4" s="1"/>
  <c r="N80" i="4"/>
  <c r="O80" i="4"/>
  <c r="P80" i="4"/>
  <c r="Q80" i="4"/>
  <c r="L81" i="4" a="1"/>
  <c r="L81" i="4" s="1"/>
  <c r="M81" i="4" a="1"/>
  <c r="M81" i="4" s="1"/>
  <c r="N81" i="4"/>
  <c r="O81" i="4"/>
  <c r="P81" i="4"/>
  <c r="Q81" i="4"/>
  <c r="L82" i="4" a="1"/>
  <c r="L82" i="4" s="1"/>
  <c r="M82" i="4" a="1"/>
  <c r="M82" i="4" s="1"/>
  <c r="N82" i="4"/>
  <c r="O82" i="4"/>
  <c r="P82" i="4"/>
  <c r="Q82" i="4"/>
  <c r="L83" i="4" a="1"/>
  <c r="L83" i="4" s="1"/>
  <c r="M83" i="4" a="1"/>
  <c r="M83" i="4" s="1"/>
  <c r="N83" i="4"/>
  <c r="O83" i="4"/>
  <c r="P83" i="4"/>
  <c r="Q83" i="4"/>
  <c r="L84" i="4" a="1"/>
  <c r="L84" i="4" s="1"/>
  <c r="M84" i="4" a="1"/>
  <c r="M84" i="4" s="1"/>
  <c r="N84" i="4"/>
  <c r="O84" i="4"/>
  <c r="P84" i="4"/>
  <c r="Q84" i="4"/>
  <c r="L85" i="4" a="1"/>
  <c r="L85" i="4" s="1"/>
  <c r="M85" i="4" a="1"/>
  <c r="M85" i="4" s="1"/>
  <c r="N85" i="4"/>
  <c r="O85" i="4"/>
  <c r="P85" i="4"/>
  <c r="Q85" i="4"/>
  <c r="L86" i="4" a="1"/>
  <c r="L86" i="4" s="1"/>
  <c r="M86" i="4" a="1"/>
  <c r="M86" i="4" s="1"/>
  <c r="N86" i="4"/>
  <c r="O86" i="4"/>
  <c r="P86" i="4"/>
  <c r="Q86" i="4"/>
  <c r="L87" i="4" a="1"/>
  <c r="L87" i="4" s="1"/>
  <c r="M87" i="4" a="1"/>
  <c r="M87" i="4" s="1"/>
  <c r="N87" i="4"/>
  <c r="O87" i="4"/>
  <c r="P87" i="4"/>
  <c r="Q87" i="4"/>
  <c r="L88" i="4" a="1"/>
  <c r="L88" i="4" s="1"/>
  <c r="M88" i="4" a="1"/>
  <c r="M88" i="4" s="1"/>
  <c r="N88" i="4"/>
  <c r="O88" i="4"/>
  <c r="P88" i="4"/>
  <c r="Q88" i="4"/>
  <c r="L89" i="4" a="1"/>
  <c r="L89" i="4" s="1"/>
  <c r="M89" i="4" a="1"/>
  <c r="M89" i="4" s="1"/>
  <c r="N89" i="4"/>
  <c r="O89" i="4"/>
  <c r="P89" i="4"/>
  <c r="Q89" i="4"/>
  <c r="L90" i="4" a="1"/>
  <c r="L90" i="4" s="1"/>
  <c r="M90" i="4" a="1"/>
  <c r="M90" i="4" s="1"/>
  <c r="N90" i="4"/>
  <c r="O90" i="4"/>
  <c r="P90" i="4"/>
  <c r="Q90" i="4"/>
  <c r="L91" i="4" a="1"/>
  <c r="L91" i="4" s="1"/>
  <c r="M91" i="4" a="1"/>
  <c r="M91" i="4" s="1"/>
  <c r="N91" i="4"/>
  <c r="O91" i="4"/>
  <c r="P91" i="4"/>
  <c r="Q91" i="4"/>
  <c r="L92" i="4" a="1"/>
  <c r="L92" i="4" s="1"/>
  <c r="M92" i="4" a="1"/>
  <c r="M92" i="4" s="1"/>
  <c r="N92" i="4"/>
  <c r="O92" i="4"/>
  <c r="P92" i="4"/>
  <c r="Q92" i="4"/>
  <c r="L93" i="4" a="1"/>
  <c r="L93" i="4" s="1"/>
  <c r="M93" i="4" a="1"/>
  <c r="M93" i="4" s="1"/>
  <c r="N93" i="4"/>
  <c r="O93" i="4"/>
  <c r="P93" i="4"/>
  <c r="Q93" i="4"/>
  <c r="L94" i="4" a="1"/>
  <c r="L94" i="4" s="1"/>
  <c r="M94" i="4" a="1"/>
  <c r="M94" i="4" s="1"/>
  <c r="N94" i="4"/>
  <c r="O94" i="4"/>
  <c r="P94" i="4"/>
  <c r="Q94" i="4"/>
  <c r="L95" i="4" a="1"/>
  <c r="L95" i="4" s="1"/>
  <c r="M95" i="4" a="1"/>
  <c r="M95" i="4" s="1"/>
  <c r="N95" i="4"/>
  <c r="O95" i="4"/>
  <c r="P95" i="4"/>
  <c r="Q95" i="4"/>
  <c r="L96" i="4" a="1"/>
  <c r="L96" i="4" s="1"/>
  <c r="M96" i="4" a="1"/>
  <c r="M96" i="4" s="1"/>
  <c r="N96" i="4"/>
  <c r="O96" i="4"/>
  <c r="P96" i="4"/>
  <c r="Q96" i="4"/>
  <c r="L97" i="4" a="1"/>
  <c r="L97" i="4" s="1"/>
  <c r="M97" i="4" a="1"/>
  <c r="M97" i="4" s="1"/>
  <c r="N97" i="4"/>
  <c r="O97" i="4"/>
  <c r="P97" i="4"/>
  <c r="Q97" i="4"/>
  <c r="L98" i="4" a="1"/>
  <c r="L98" i="4" s="1"/>
  <c r="M98" i="4" a="1"/>
  <c r="M98" i="4" s="1"/>
  <c r="N98" i="4"/>
  <c r="O98" i="4"/>
  <c r="P98" i="4"/>
  <c r="Q98" i="4"/>
  <c r="L99" i="4" a="1"/>
  <c r="L99" i="4" s="1"/>
  <c r="M99" i="4" a="1"/>
  <c r="M99" i="4" s="1"/>
  <c r="N99" i="4"/>
  <c r="O99" i="4"/>
  <c r="P99" i="4"/>
  <c r="Q99" i="4"/>
  <c r="K7" i="4" a="1"/>
  <c r="K7" i="4" s="1"/>
  <c r="K8" i="4" a="1"/>
  <c r="K8" i="4" s="1"/>
  <c r="K9" i="4" a="1"/>
  <c r="K9" i="4" s="1"/>
  <c r="K10" i="4" a="1"/>
  <c r="K10" i="4" s="1"/>
  <c r="K11" i="4" a="1"/>
  <c r="K11" i="4" s="1"/>
  <c r="K12" i="4" a="1"/>
  <c r="K12" i="4" s="1"/>
  <c r="K13" i="4" a="1"/>
  <c r="K13" i="4" s="1"/>
  <c r="K14" i="4" a="1"/>
  <c r="K14" i="4" s="1"/>
  <c r="K15" i="4" a="1"/>
  <c r="K15" i="4" s="1"/>
  <c r="K16" i="4" a="1"/>
  <c r="K16" i="4" s="1"/>
  <c r="K17" i="4" a="1"/>
  <c r="K17" i="4" s="1"/>
  <c r="K18" i="4" a="1"/>
  <c r="K18" i="4" s="1"/>
  <c r="K19" i="4" a="1"/>
  <c r="K19" i="4" s="1"/>
  <c r="K20" i="4" a="1"/>
  <c r="K20" i="4" s="1"/>
  <c r="K21" i="4" a="1"/>
  <c r="K21" i="4" s="1"/>
  <c r="K22" i="4" a="1"/>
  <c r="K22" i="4" s="1"/>
  <c r="K23" i="4" a="1"/>
  <c r="K23" i="4" s="1"/>
  <c r="K24" i="4" a="1"/>
  <c r="K24" i="4" s="1"/>
  <c r="K25" i="4" a="1"/>
  <c r="K25" i="4" s="1"/>
  <c r="K26" i="4" a="1"/>
  <c r="K26" i="4" s="1"/>
  <c r="K27" i="4" a="1"/>
  <c r="K27" i="4" s="1"/>
  <c r="K28" i="4" a="1"/>
  <c r="K28" i="4" s="1"/>
  <c r="K29" i="4" a="1"/>
  <c r="K29" i="4" s="1"/>
  <c r="K30" i="4" a="1"/>
  <c r="K30" i="4" s="1"/>
  <c r="K31" i="4" a="1"/>
  <c r="K31" i="4" s="1"/>
  <c r="K32" i="4" a="1"/>
  <c r="K32" i="4" s="1"/>
  <c r="K33" i="4" a="1"/>
  <c r="K33" i="4" s="1"/>
  <c r="K34" i="4" a="1"/>
  <c r="K34" i="4" s="1"/>
  <c r="K35" i="4" a="1"/>
  <c r="K35" i="4" s="1"/>
  <c r="K36" i="4" a="1"/>
  <c r="K36" i="4" s="1"/>
  <c r="K37" i="4" a="1"/>
  <c r="K37" i="4" s="1"/>
  <c r="K38" i="4" a="1"/>
  <c r="K38" i="4" s="1"/>
  <c r="K39" i="4" a="1"/>
  <c r="K39" i="4" s="1"/>
  <c r="K40" i="4" a="1"/>
  <c r="K40" i="4" s="1"/>
  <c r="K41" i="4" a="1"/>
  <c r="K41" i="4" s="1"/>
  <c r="K42" i="4" a="1"/>
  <c r="K42" i="4" s="1"/>
  <c r="K43" i="4" a="1"/>
  <c r="K43" i="4" s="1"/>
  <c r="K44" i="4" a="1"/>
  <c r="K44" i="4" s="1"/>
  <c r="K45" i="4" a="1"/>
  <c r="K45" i="4" s="1"/>
  <c r="K46" i="4" a="1"/>
  <c r="K46" i="4" s="1"/>
  <c r="K47" i="4" a="1"/>
  <c r="K47" i="4" s="1"/>
  <c r="K48" i="4" a="1"/>
  <c r="K48" i="4" s="1"/>
  <c r="K49" i="4" a="1"/>
  <c r="K49" i="4" s="1"/>
  <c r="K50" i="4" a="1"/>
  <c r="K50" i="4" s="1"/>
  <c r="K51" i="4" a="1"/>
  <c r="K51" i="4" s="1"/>
  <c r="K52" i="4" a="1"/>
  <c r="K52" i="4" s="1"/>
  <c r="K53" i="4" a="1"/>
  <c r="K53" i="4" s="1"/>
  <c r="K54" i="4" a="1"/>
  <c r="K54" i="4" s="1"/>
  <c r="K55" i="4" a="1"/>
  <c r="K55" i="4" s="1"/>
  <c r="K56" i="4" a="1"/>
  <c r="K56" i="4" s="1"/>
  <c r="K57" i="4" a="1"/>
  <c r="K57" i="4" s="1"/>
  <c r="K58" i="4" a="1"/>
  <c r="K58" i="4" s="1"/>
  <c r="K59" i="4" a="1"/>
  <c r="K59" i="4" s="1"/>
  <c r="K60" i="4" a="1"/>
  <c r="K60" i="4" s="1"/>
  <c r="K61" i="4" a="1"/>
  <c r="K61" i="4" s="1"/>
  <c r="K62" i="4" a="1"/>
  <c r="K62" i="4" s="1"/>
  <c r="K63" i="4" a="1"/>
  <c r="K63" i="4" s="1"/>
  <c r="K64" i="4" a="1"/>
  <c r="K64" i="4" s="1"/>
  <c r="K65" i="4" a="1"/>
  <c r="K65" i="4" s="1"/>
  <c r="K66" i="4" a="1"/>
  <c r="K66" i="4" s="1"/>
  <c r="K67" i="4" a="1"/>
  <c r="K67" i="4" s="1"/>
  <c r="K68" i="4" a="1"/>
  <c r="K68" i="4" s="1"/>
  <c r="K69" i="4" a="1"/>
  <c r="K69" i="4" s="1"/>
  <c r="K70" i="4" a="1"/>
  <c r="K70" i="4" s="1"/>
  <c r="K71" i="4" a="1"/>
  <c r="K71" i="4" s="1"/>
  <c r="K72" i="4" a="1"/>
  <c r="K72" i="4" s="1"/>
  <c r="K73" i="4" a="1"/>
  <c r="K73" i="4" s="1"/>
  <c r="K74" i="4" a="1"/>
  <c r="K74" i="4" s="1"/>
  <c r="K75" i="4" a="1"/>
  <c r="K75" i="4" s="1"/>
  <c r="K76" i="4" a="1"/>
  <c r="K76" i="4" s="1"/>
  <c r="K77" i="4" a="1"/>
  <c r="K77" i="4" s="1"/>
  <c r="K78" i="4" a="1"/>
  <c r="K78" i="4" s="1"/>
  <c r="K79" i="4" a="1"/>
  <c r="K79" i="4" s="1"/>
  <c r="K80" i="4" a="1"/>
  <c r="K80" i="4" s="1"/>
  <c r="K81" i="4" a="1"/>
  <c r="K81" i="4" s="1"/>
  <c r="K82" i="4" a="1"/>
  <c r="K82" i="4" s="1"/>
  <c r="K83" i="4" a="1"/>
  <c r="K83" i="4" s="1"/>
  <c r="K84" i="4" a="1"/>
  <c r="K84" i="4" s="1"/>
  <c r="K85" i="4" a="1"/>
  <c r="K85" i="4" s="1"/>
  <c r="K86" i="4" a="1"/>
  <c r="K86" i="4" s="1"/>
  <c r="K87" i="4" a="1"/>
  <c r="K87" i="4" s="1"/>
  <c r="K88" i="4" a="1"/>
  <c r="K88" i="4" s="1"/>
  <c r="K89" i="4" a="1"/>
  <c r="K89" i="4" s="1"/>
  <c r="K90" i="4" a="1"/>
  <c r="K90" i="4" s="1"/>
  <c r="K91" i="4" a="1"/>
  <c r="K91" i="4" s="1"/>
  <c r="K92" i="4" a="1"/>
  <c r="K92" i="4" s="1"/>
  <c r="K93" i="4" a="1"/>
  <c r="K93" i="4" s="1"/>
  <c r="K94" i="4" a="1"/>
  <c r="K94" i="4" s="1"/>
  <c r="K95" i="4" a="1"/>
  <c r="K95" i="4" s="1"/>
  <c r="K96" i="4" a="1"/>
  <c r="K96" i="4" s="1"/>
  <c r="K97" i="4" a="1"/>
  <c r="K97" i="4" s="1"/>
  <c r="K98" i="4" a="1"/>
  <c r="K98" i="4" s="1"/>
  <c r="K99" i="4" a="1"/>
  <c r="K99" i="4" s="1"/>
  <c r="J7" i="4" a="1"/>
  <c r="J7" i="4" s="1"/>
  <c r="J8" i="4" a="1"/>
  <c r="J8" i="4" s="1"/>
  <c r="J9" i="4" a="1"/>
  <c r="J9" i="4" s="1"/>
  <c r="J10" i="4" a="1"/>
  <c r="J10" i="4" s="1"/>
  <c r="J11" i="4" a="1"/>
  <c r="J11" i="4" s="1"/>
  <c r="J12" i="4" a="1"/>
  <c r="J12" i="4" s="1"/>
  <c r="J13" i="4" a="1"/>
  <c r="J13" i="4" s="1"/>
  <c r="J14" i="4" a="1"/>
  <c r="J14" i="4" s="1"/>
  <c r="J15" i="4" a="1"/>
  <c r="J15" i="4" s="1"/>
  <c r="J16" i="4" a="1"/>
  <c r="J16" i="4" s="1"/>
  <c r="J17" i="4" a="1"/>
  <c r="J17" i="4" s="1"/>
  <c r="J18" i="4" a="1"/>
  <c r="J18" i="4" s="1"/>
  <c r="J19" i="4" a="1"/>
  <c r="J19" i="4" s="1"/>
  <c r="J20" i="4" a="1"/>
  <c r="J20" i="4" s="1"/>
  <c r="J21" i="4" a="1"/>
  <c r="J21" i="4" s="1"/>
  <c r="J22" i="4" a="1"/>
  <c r="J22" i="4" s="1"/>
  <c r="J23" i="4" a="1"/>
  <c r="J23" i="4" s="1"/>
  <c r="J24" i="4" a="1"/>
  <c r="J24" i="4" s="1"/>
  <c r="J25" i="4" a="1"/>
  <c r="J25" i="4" s="1"/>
  <c r="J26" i="4" a="1"/>
  <c r="J26" i="4" s="1"/>
  <c r="J27" i="4" a="1"/>
  <c r="J27" i="4" s="1"/>
  <c r="J28" i="4" a="1"/>
  <c r="J28" i="4" s="1"/>
  <c r="J29" i="4" a="1"/>
  <c r="J29" i="4" s="1"/>
  <c r="J30" i="4" a="1"/>
  <c r="J30" i="4" s="1"/>
  <c r="J31" i="4" a="1"/>
  <c r="J31" i="4" s="1"/>
  <c r="J32" i="4" a="1"/>
  <c r="J32" i="4" s="1"/>
  <c r="J33" i="4" a="1"/>
  <c r="J33" i="4" s="1"/>
  <c r="J34" i="4" a="1"/>
  <c r="J34" i="4" s="1"/>
  <c r="J35" i="4" a="1"/>
  <c r="J35" i="4" s="1"/>
  <c r="J36" i="4" a="1"/>
  <c r="J36" i="4" s="1"/>
  <c r="J37" i="4" a="1"/>
  <c r="J37" i="4" s="1"/>
  <c r="J38" i="4" a="1"/>
  <c r="J38" i="4" s="1"/>
  <c r="J39" i="4" a="1"/>
  <c r="J39" i="4" s="1"/>
  <c r="J40" i="4" a="1"/>
  <c r="J40" i="4" s="1"/>
  <c r="J41" i="4" a="1"/>
  <c r="J41" i="4" s="1"/>
  <c r="J42" i="4" a="1"/>
  <c r="J42" i="4" s="1"/>
  <c r="J43" i="4" a="1"/>
  <c r="J43" i="4" s="1"/>
  <c r="J44" i="4" a="1"/>
  <c r="J44" i="4" s="1"/>
  <c r="J45" i="4" a="1"/>
  <c r="J45" i="4" s="1"/>
  <c r="J46" i="4" a="1"/>
  <c r="J46" i="4" s="1"/>
  <c r="J47" i="4" a="1"/>
  <c r="J47" i="4" s="1"/>
  <c r="J48" i="4" a="1"/>
  <c r="J48" i="4" s="1"/>
  <c r="J49" i="4" a="1"/>
  <c r="J49" i="4" s="1"/>
  <c r="J50" i="4" a="1"/>
  <c r="J50" i="4" s="1"/>
  <c r="J51" i="4" a="1"/>
  <c r="J51" i="4" s="1"/>
  <c r="J52" i="4" a="1"/>
  <c r="J52" i="4" s="1"/>
  <c r="J53" i="4" a="1"/>
  <c r="J53" i="4" s="1"/>
  <c r="J54" i="4" a="1"/>
  <c r="J54" i="4" s="1"/>
  <c r="J55" i="4" a="1"/>
  <c r="J55" i="4" s="1"/>
  <c r="J56" i="4" a="1"/>
  <c r="J56" i="4" s="1"/>
  <c r="J57" i="4" a="1"/>
  <c r="J57" i="4" s="1"/>
  <c r="J58" i="4" a="1"/>
  <c r="J58" i="4" s="1"/>
  <c r="J59" i="4" a="1"/>
  <c r="J59" i="4" s="1"/>
  <c r="J60" i="4" a="1"/>
  <c r="J60" i="4" s="1"/>
  <c r="J61" i="4" a="1"/>
  <c r="J61" i="4" s="1"/>
  <c r="J62" i="4" a="1"/>
  <c r="J62" i="4" s="1"/>
  <c r="J63" i="4" a="1"/>
  <c r="J63" i="4" s="1"/>
  <c r="J64" i="4" a="1"/>
  <c r="J64" i="4" s="1"/>
  <c r="J65" i="4" a="1"/>
  <c r="J65" i="4" s="1"/>
  <c r="J66" i="4" a="1"/>
  <c r="J66" i="4" s="1"/>
  <c r="J67" i="4" a="1"/>
  <c r="J67" i="4" s="1"/>
  <c r="J68" i="4" a="1"/>
  <c r="J68" i="4" s="1"/>
  <c r="J69" i="4" a="1"/>
  <c r="J69" i="4" s="1"/>
  <c r="J70" i="4" a="1"/>
  <c r="J70" i="4" s="1"/>
  <c r="J71" i="4" a="1"/>
  <c r="J71" i="4" s="1"/>
  <c r="J72" i="4" a="1"/>
  <c r="J72" i="4" s="1"/>
  <c r="J73" i="4" a="1"/>
  <c r="J73" i="4" s="1"/>
  <c r="J74" i="4" a="1"/>
  <c r="J74" i="4" s="1"/>
  <c r="J75" i="4" a="1"/>
  <c r="J75" i="4" s="1"/>
  <c r="J76" i="4" a="1"/>
  <c r="J76" i="4" s="1"/>
  <c r="J77" i="4" a="1"/>
  <c r="J77" i="4" s="1"/>
  <c r="J78" i="4" a="1"/>
  <c r="J78" i="4" s="1"/>
  <c r="J79" i="4" a="1"/>
  <c r="J79" i="4" s="1"/>
  <c r="J80" i="4" a="1"/>
  <c r="J80" i="4" s="1"/>
  <c r="J81" i="4" a="1"/>
  <c r="J81" i="4" s="1"/>
  <c r="J82" i="4" a="1"/>
  <c r="J82" i="4" s="1"/>
  <c r="J83" i="4" a="1"/>
  <c r="J83" i="4" s="1"/>
  <c r="J84" i="4" a="1"/>
  <c r="J84" i="4" s="1"/>
  <c r="J85" i="4" a="1"/>
  <c r="J85" i="4" s="1"/>
  <c r="J86" i="4" a="1"/>
  <c r="J86" i="4" s="1"/>
  <c r="J87" i="4" a="1"/>
  <c r="J87" i="4" s="1"/>
  <c r="J88" i="4" a="1"/>
  <c r="J88" i="4" s="1"/>
  <c r="J89" i="4" a="1"/>
  <c r="J89" i="4" s="1"/>
  <c r="J90" i="4" a="1"/>
  <c r="J90" i="4" s="1"/>
  <c r="J91" i="4" a="1"/>
  <c r="J91" i="4" s="1"/>
  <c r="J92" i="4" a="1"/>
  <c r="J92" i="4" s="1"/>
  <c r="J93" i="4" a="1"/>
  <c r="J93" i="4" s="1"/>
  <c r="J94" i="4" a="1"/>
  <c r="J94" i="4" s="1"/>
  <c r="J95" i="4" a="1"/>
  <c r="J95" i="4" s="1"/>
  <c r="J96" i="4" a="1"/>
  <c r="J96" i="4" s="1"/>
  <c r="J97" i="4" a="1"/>
  <c r="J97" i="4" s="1"/>
  <c r="J98" i="4" a="1"/>
  <c r="J98" i="4" s="1"/>
  <c r="J99" i="4" a="1"/>
  <c r="J99" i="4" s="1"/>
  <c r="B37" i="13" a="1"/>
  <c r="B24" i="11" a="1"/>
  <c r="B37" i="13" l="1"/>
  <c r="B24" i="11"/>
  <c r="D3" i="12"/>
  <c r="R3" i="12"/>
  <c r="U3" i="12"/>
  <c r="R4" i="12"/>
  <c r="R5" i="12"/>
  <c r="R6" i="12"/>
  <c r="U6" i="12"/>
  <c r="R7" i="12"/>
  <c r="U7" i="12"/>
  <c r="R8" i="12"/>
  <c r="U8" i="12"/>
  <c r="R9" i="12"/>
  <c r="U9" i="12"/>
  <c r="R10" i="12"/>
  <c r="U10" i="12"/>
  <c r="R11" i="12"/>
  <c r="U11" i="12"/>
  <c r="R12" i="12"/>
  <c r="U12" i="12"/>
  <c r="R13" i="12"/>
  <c r="U13" i="12"/>
  <c r="R14" i="12"/>
  <c r="U14" i="12"/>
  <c r="R15" i="12"/>
  <c r="U15" i="12"/>
  <c r="R16" i="12"/>
  <c r="U16" i="12"/>
  <c r="R17" i="12"/>
  <c r="U17" i="12"/>
  <c r="R18" i="12"/>
  <c r="U18" i="12"/>
  <c r="R19" i="12"/>
  <c r="U19" i="12"/>
  <c r="R20" i="12"/>
  <c r="U20" i="12"/>
  <c r="R21" i="12"/>
  <c r="U21" i="12"/>
  <c r="R22" i="12"/>
  <c r="U22" i="12"/>
  <c r="R23" i="12"/>
  <c r="U23" i="12"/>
  <c r="R24" i="12"/>
  <c r="U24" i="12"/>
  <c r="R25" i="12"/>
  <c r="U25" i="12"/>
  <c r="R26" i="12"/>
  <c r="U26" i="12"/>
  <c r="R27" i="12"/>
  <c r="U27" i="12"/>
  <c r="R28" i="12"/>
  <c r="U28" i="12"/>
  <c r="R29" i="12"/>
  <c r="U29" i="12"/>
  <c r="R30" i="12"/>
  <c r="U30" i="12"/>
  <c r="R31" i="12"/>
  <c r="U31" i="12"/>
  <c r="R32" i="12"/>
  <c r="U32" i="12"/>
  <c r="R33" i="12"/>
  <c r="U33" i="12"/>
  <c r="R34" i="12"/>
  <c r="U34" i="12"/>
  <c r="R35" i="12"/>
  <c r="U35" i="12"/>
  <c r="R36" i="12"/>
  <c r="U36" i="12"/>
  <c r="R37" i="12"/>
  <c r="U37" i="12"/>
  <c r="R38" i="12"/>
  <c r="U38" i="12"/>
  <c r="R39" i="12"/>
  <c r="U39" i="12"/>
  <c r="R40" i="12"/>
  <c r="U40" i="12"/>
  <c r="R41" i="12"/>
  <c r="U41" i="12"/>
  <c r="R42" i="12"/>
  <c r="U42" i="12"/>
  <c r="R43" i="12"/>
  <c r="U43" i="12"/>
  <c r="R44" i="12"/>
  <c r="U44" i="12"/>
  <c r="R45" i="12"/>
  <c r="U45" i="12"/>
  <c r="R46" i="12"/>
  <c r="U46" i="12"/>
  <c r="R47" i="12"/>
  <c r="U47" i="12"/>
  <c r="R48" i="12"/>
  <c r="U48" i="12"/>
  <c r="R49" i="12"/>
  <c r="U49" i="12"/>
  <c r="R50" i="12"/>
  <c r="U50" i="12"/>
  <c r="R51" i="12"/>
  <c r="U51" i="12"/>
  <c r="R52" i="12"/>
  <c r="U52" i="12"/>
  <c r="R53" i="12"/>
  <c r="U53" i="12"/>
  <c r="R54" i="12"/>
  <c r="U54" i="12"/>
  <c r="R55" i="12"/>
  <c r="U55" i="12"/>
  <c r="R56" i="12"/>
  <c r="U56" i="12"/>
  <c r="R57" i="12"/>
  <c r="U57" i="12"/>
  <c r="R58" i="12"/>
  <c r="U58" i="12"/>
  <c r="R59" i="12"/>
  <c r="U59" i="12"/>
  <c r="R60" i="12"/>
  <c r="U60" i="12"/>
  <c r="R61" i="12"/>
  <c r="U61" i="12"/>
  <c r="R62" i="12"/>
  <c r="U62" i="12"/>
  <c r="R63" i="12"/>
  <c r="U63" i="12"/>
  <c r="R64" i="12"/>
  <c r="U64" i="12"/>
  <c r="R65" i="12"/>
  <c r="U65" i="12"/>
  <c r="R66" i="12"/>
  <c r="U66" i="12"/>
  <c r="R67" i="12"/>
  <c r="U67" i="12"/>
  <c r="R68" i="12"/>
  <c r="U68" i="12"/>
  <c r="R69" i="12"/>
  <c r="U69" i="12"/>
  <c r="R70" i="12"/>
  <c r="U70" i="12"/>
  <c r="R71" i="12"/>
  <c r="U71" i="12"/>
  <c r="R72" i="12"/>
  <c r="U72" i="12"/>
  <c r="R73" i="12"/>
  <c r="U73" i="12"/>
  <c r="R74" i="12"/>
  <c r="U74" i="12"/>
  <c r="R75" i="12"/>
  <c r="U75" i="12"/>
  <c r="R76" i="12"/>
  <c r="U76" i="12"/>
  <c r="R77" i="12"/>
  <c r="U77" i="12"/>
  <c r="R78" i="12"/>
  <c r="U78" i="12"/>
  <c r="R79" i="12"/>
  <c r="U79" i="12"/>
  <c r="R80" i="12"/>
  <c r="U80" i="12"/>
  <c r="R81" i="12"/>
  <c r="U81" i="12"/>
  <c r="R82" i="12"/>
  <c r="U82" i="12"/>
  <c r="R83" i="12"/>
  <c r="U83" i="12"/>
  <c r="R84" i="12"/>
  <c r="U84" i="12"/>
  <c r="R85" i="12"/>
  <c r="U85" i="12"/>
  <c r="R86" i="12"/>
  <c r="U86" i="12"/>
  <c r="R87" i="12"/>
  <c r="U87" i="12"/>
  <c r="R88" i="12"/>
  <c r="U88" i="12"/>
  <c r="R89" i="12"/>
  <c r="U89" i="12"/>
  <c r="R90" i="12"/>
  <c r="U90" i="12"/>
  <c r="R91" i="12"/>
  <c r="U91" i="12"/>
  <c r="R92" i="12"/>
  <c r="U92" i="12"/>
  <c r="R93" i="12"/>
  <c r="U93" i="12"/>
  <c r="R94" i="12"/>
  <c r="U94" i="12"/>
  <c r="R95" i="12"/>
  <c r="U95" i="12"/>
  <c r="R96" i="12"/>
  <c r="U96" i="12"/>
  <c r="R97" i="12"/>
  <c r="U97" i="12"/>
  <c r="R98" i="12"/>
  <c r="U98" i="12"/>
  <c r="R99" i="12"/>
  <c r="U99" i="12"/>
  <c r="E7" i="9"/>
  <c r="E8" i="9"/>
  <c r="E9" i="9"/>
  <c r="E11" i="9"/>
  <c r="E12" i="9"/>
  <c r="E13" i="9"/>
  <c r="E14" i="4"/>
  <c r="E15" i="4"/>
  <c r="E16" i="4"/>
  <c r="E17" i="9"/>
  <c r="E18" i="9"/>
  <c r="E19" i="9"/>
  <c r="E20" i="9"/>
  <c r="E21" i="9"/>
  <c r="E22" i="9"/>
  <c r="E23" i="9"/>
  <c r="E25" i="9"/>
  <c r="E26" i="9"/>
  <c r="E27" i="9"/>
  <c r="E28" i="9"/>
  <c r="E30" i="4"/>
  <c r="E31" i="4"/>
  <c r="E32" i="4"/>
  <c r="E34" i="9"/>
  <c r="E35" i="9"/>
  <c r="E36" i="9"/>
  <c r="E37" i="9"/>
  <c r="E38" i="9"/>
  <c r="E39" i="9"/>
  <c r="E41" i="9"/>
  <c r="E42" i="9"/>
  <c r="E43" i="9"/>
  <c r="E44" i="9"/>
  <c r="E45" i="9"/>
  <c r="E46" i="4"/>
  <c r="E47" i="4"/>
  <c r="E49" i="9"/>
  <c r="E50" i="9"/>
  <c r="E51" i="9"/>
  <c r="E52" i="9"/>
  <c r="E54" i="9"/>
  <c r="E55" i="9"/>
  <c r="E56" i="9"/>
  <c r="E57" i="9"/>
  <c r="E58" i="9"/>
  <c r="E59" i="9"/>
  <c r="E60" i="9"/>
  <c r="E61" i="9"/>
  <c r="E62" i="4"/>
  <c r="E63" i="4"/>
  <c r="E64" i="4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4"/>
  <c r="E79" i="4"/>
  <c r="E80" i="4"/>
  <c r="E81" i="9"/>
  <c r="E82" i="9"/>
  <c r="E83" i="9"/>
  <c r="E84" i="9"/>
  <c r="E86" i="9"/>
  <c r="E87" i="9"/>
  <c r="E88" i="9"/>
  <c r="E89" i="9"/>
  <c r="E90" i="9"/>
  <c r="E91" i="9"/>
  <c r="E92" i="9"/>
  <c r="E93" i="9"/>
  <c r="E94" i="4"/>
  <c r="E95" i="4"/>
  <c r="E96" i="4"/>
  <c r="E97" i="9"/>
  <c r="E98" i="9"/>
  <c r="E99" i="9"/>
  <c r="E48" i="4" l="1"/>
  <c r="E48" i="9"/>
  <c r="E44" i="4"/>
  <c r="E28" i="4"/>
  <c r="E13" i="4"/>
  <c r="E12" i="4"/>
  <c r="E96" i="9"/>
  <c r="E60" i="4"/>
  <c r="E45" i="4"/>
  <c r="E95" i="9"/>
  <c r="E80" i="9"/>
  <c r="E64" i="9"/>
  <c r="E93" i="4"/>
  <c r="E47" i="9"/>
  <c r="E92" i="4"/>
  <c r="E32" i="9"/>
  <c r="E77" i="4"/>
  <c r="E31" i="9"/>
  <c r="E76" i="4"/>
  <c r="E16" i="9"/>
  <c r="E61" i="4"/>
  <c r="E15" i="9"/>
  <c r="E29" i="9"/>
  <c r="E29" i="4"/>
  <c r="E10" i="9"/>
  <c r="E10" i="4"/>
  <c r="E40" i="9"/>
  <c r="E40" i="4"/>
  <c r="E53" i="9"/>
  <c r="E53" i="4"/>
  <c r="E24" i="9"/>
  <c r="E24" i="4"/>
  <c r="E85" i="9"/>
  <c r="E85" i="4"/>
  <c r="E33" i="9"/>
  <c r="E33" i="4"/>
  <c r="E91" i="4"/>
  <c r="E75" i="4"/>
  <c r="E59" i="4"/>
  <c r="E43" i="4"/>
  <c r="E27" i="4"/>
  <c r="E11" i="4"/>
  <c r="E94" i="9"/>
  <c r="E78" i="9"/>
  <c r="E62" i="9"/>
  <c r="E46" i="9"/>
  <c r="E30" i="9"/>
  <c r="E14" i="9"/>
  <c r="E90" i="4"/>
  <c r="E74" i="4"/>
  <c r="E58" i="4"/>
  <c r="E42" i="4"/>
  <c r="E26" i="4"/>
  <c r="E89" i="4"/>
  <c r="E73" i="4"/>
  <c r="E57" i="4"/>
  <c r="E41" i="4"/>
  <c r="E25" i="4"/>
  <c r="E9" i="4"/>
  <c r="E88" i="4"/>
  <c r="E72" i="4"/>
  <c r="E56" i="4"/>
  <c r="E8" i="4"/>
  <c r="E87" i="4"/>
  <c r="E71" i="4"/>
  <c r="E55" i="4"/>
  <c r="E39" i="4"/>
  <c r="E23" i="4"/>
  <c r="E7" i="4"/>
  <c r="E86" i="4"/>
  <c r="E70" i="4"/>
  <c r="E54" i="4"/>
  <c r="E38" i="4"/>
  <c r="E22" i="4"/>
  <c r="E69" i="4"/>
  <c r="E37" i="4"/>
  <c r="E21" i="4"/>
  <c r="E84" i="4"/>
  <c r="E68" i="4"/>
  <c r="E52" i="4"/>
  <c r="E36" i="4"/>
  <c r="E20" i="4"/>
  <c r="E99" i="4"/>
  <c r="E83" i="4"/>
  <c r="E67" i="4"/>
  <c r="E51" i="4"/>
  <c r="E35" i="4"/>
  <c r="E19" i="4"/>
  <c r="E63" i="9"/>
  <c r="E98" i="4"/>
  <c r="E82" i="4"/>
  <c r="E66" i="4"/>
  <c r="E50" i="4"/>
  <c r="E34" i="4"/>
  <c r="E18" i="4"/>
  <c r="E97" i="4"/>
  <c r="E81" i="4"/>
  <c r="E65" i="4"/>
  <c r="E49" i="4"/>
  <c r="E17" i="4"/>
  <c r="E79" i="9"/>
  <c r="A6" i="4" l="1"/>
  <c r="B6" i="4"/>
  <c r="C6" i="4"/>
  <c r="C5" i="4"/>
  <c r="B5" i="4"/>
  <c r="A5" i="4"/>
  <c r="A3" i="4"/>
  <c r="B3" i="4"/>
  <c r="C3" i="4"/>
  <c r="A4" i="4"/>
  <c r="B4" i="4"/>
  <c r="C4" i="4"/>
  <c r="A2" i="15"/>
  <c r="E2" i="15" s="1"/>
  <c r="F10" i="9"/>
  <c r="H10" i="9"/>
  <c r="J10" i="9"/>
  <c r="L10" i="9"/>
  <c r="F11" i="9"/>
  <c r="H11" i="9"/>
  <c r="J11" i="9"/>
  <c r="L11" i="9"/>
  <c r="F12" i="9"/>
  <c r="H12" i="9"/>
  <c r="J12" i="9"/>
  <c r="L12" i="9"/>
  <c r="F13" i="9"/>
  <c r="H13" i="9"/>
  <c r="J13" i="9"/>
  <c r="L13" i="9"/>
  <c r="F14" i="9"/>
  <c r="H14" i="9"/>
  <c r="J14" i="9"/>
  <c r="L14" i="9"/>
  <c r="F15" i="9"/>
  <c r="H15" i="9"/>
  <c r="J15" i="9"/>
  <c r="L15" i="9"/>
  <c r="F16" i="9"/>
  <c r="H16" i="9"/>
  <c r="J16" i="9"/>
  <c r="L16" i="9"/>
  <c r="F17" i="9"/>
  <c r="H17" i="9"/>
  <c r="J17" i="9"/>
  <c r="L17" i="9"/>
  <c r="F18" i="9"/>
  <c r="H18" i="9"/>
  <c r="J18" i="9"/>
  <c r="L18" i="9"/>
  <c r="F19" i="9"/>
  <c r="H19" i="9"/>
  <c r="J19" i="9"/>
  <c r="L19" i="9"/>
  <c r="F20" i="9"/>
  <c r="H20" i="9"/>
  <c r="J20" i="9"/>
  <c r="L20" i="9"/>
  <c r="F21" i="9"/>
  <c r="H21" i="9"/>
  <c r="J21" i="9"/>
  <c r="L21" i="9"/>
  <c r="F22" i="9"/>
  <c r="H22" i="9"/>
  <c r="J22" i="9"/>
  <c r="L22" i="9"/>
  <c r="F23" i="9"/>
  <c r="H23" i="9"/>
  <c r="J23" i="9"/>
  <c r="L23" i="9"/>
  <c r="F24" i="9"/>
  <c r="H24" i="9"/>
  <c r="J24" i="9"/>
  <c r="L24" i="9"/>
  <c r="F25" i="9"/>
  <c r="H25" i="9"/>
  <c r="J25" i="9"/>
  <c r="L25" i="9"/>
  <c r="F26" i="9"/>
  <c r="H26" i="9"/>
  <c r="J26" i="9"/>
  <c r="L26" i="9"/>
  <c r="F27" i="9"/>
  <c r="H27" i="9"/>
  <c r="J27" i="9"/>
  <c r="L27" i="9"/>
  <c r="F28" i="9"/>
  <c r="H28" i="9"/>
  <c r="J28" i="9"/>
  <c r="L28" i="9"/>
  <c r="F29" i="9"/>
  <c r="H29" i="9"/>
  <c r="J29" i="9"/>
  <c r="L29" i="9"/>
  <c r="F30" i="9"/>
  <c r="H30" i="9"/>
  <c r="J30" i="9"/>
  <c r="L30" i="9"/>
  <c r="F31" i="9"/>
  <c r="H31" i="9"/>
  <c r="J31" i="9"/>
  <c r="L31" i="9"/>
  <c r="F32" i="9"/>
  <c r="H32" i="9"/>
  <c r="J32" i="9"/>
  <c r="L32" i="9"/>
  <c r="F33" i="9"/>
  <c r="H33" i="9"/>
  <c r="J33" i="9"/>
  <c r="L33" i="9"/>
  <c r="F34" i="9"/>
  <c r="H34" i="9"/>
  <c r="J34" i="9"/>
  <c r="L34" i="9"/>
  <c r="F35" i="9"/>
  <c r="H35" i="9"/>
  <c r="J35" i="9"/>
  <c r="L35" i="9"/>
  <c r="F36" i="9"/>
  <c r="H36" i="9"/>
  <c r="J36" i="9"/>
  <c r="L36" i="9"/>
  <c r="F37" i="9"/>
  <c r="H37" i="9"/>
  <c r="J37" i="9"/>
  <c r="L37" i="9"/>
  <c r="F38" i="9"/>
  <c r="H38" i="9"/>
  <c r="J38" i="9"/>
  <c r="L38" i="9"/>
  <c r="F39" i="9"/>
  <c r="H39" i="9"/>
  <c r="J39" i="9"/>
  <c r="L39" i="9"/>
  <c r="F40" i="9"/>
  <c r="H40" i="9"/>
  <c r="J40" i="9"/>
  <c r="L40" i="9"/>
  <c r="F41" i="9"/>
  <c r="H41" i="9"/>
  <c r="J41" i="9"/>
  <c r="L41" i="9"/>
  <c r="F42" i="9"/>
  <c r="H42" i="9"/>
  <c r="J42" i="9"/>
  <c r="L42" i="9"/>
  <c r="F43" i="9"/>
  <c r="H43" i="9"/>
  <c r="J43" i="9"/>
  <c r="L43" i="9"/>
  <c r="F44" i="9"/>
  <c r="H44" i="9"/>
  <c r="J44" i="9"/>
  <c r="L44" i="9"/>
  <c r="F45" i="9"/>
  <c r="H45" i="9"/>
  <c r="J45" i="9"/>
  <c r="L45" i="9"/>
  <c r="F46" i="9"/>
  <c r="H46" i="9"/>
  <c r="J46" i="9"/>
  <c r="L46" i="9"/>
  <c r="F47" i="9"/>
  <c r="H47" i="9"/>
  <c r="J47" i="9"/>
  <c r="L47" i="9"/>
  <c r="F48" i="9"/>
  <c r="H48" i="9"/>
  <c r="J48" i="9"/>
  <c r="L48" i="9"/>
  <c r="F49" i="9"/>
  <c r="H49" i="9"/>
  <c r="J49" i="9"/>
  <c r="L49" i="9"/>
  <c r="F50" i="9"/>
  <c r="H50" i="9"/>
  <c r="J50" i="9"/>
  <c r="L50" i="9"/>
  <c r="F51" i="9"/>
  <c r="H51" i="9"/>
  <c r="J51" i="9"/>
  <c r="L51" i="9"/>
  <c r="F52" i="9"/>
  <c r="H52" i="9"/>
  <c r="J52" i="9"/>
  <c r="L52" i="9"/>
  <c r="F53" i="9"/>
  <c r="H53" i="9"/>
  <c r="J53" i="9"/>
  <c r="L53" i="9"/>
  <c r="F54" i="9"/>
  <c r="H54" i="9"/>
  <c r="J54" i="9"/>
  <c r="L54" i="9"/>
  <c r="F55" i="9"/>
  <c r="H55" i="9"/>
  <c r="J55" i="9"/>
  <c r="L55" i="9"/>
  <c r="F56" i="9"/>
  <c r="H56" i="9"/>
  <c r="J56" i="9"/>
  <c r="L56" i="9"/>
  <c r="F57" i="9"/>
  <c r="H57" i="9"/>
  <c r="J57" i="9"/>
  <c r="L57" i="9"/>
  <c r="F58" i="9"/>
  <c r="H58" i="9"/>
  <c r="J58" i="9"/>
  <c r="L58" i="9"/>
  <c r="F59" i="9"/>
  <c r="H59" i="9"/>
  <c r="J59" i="9"/>
  <c r="L59" i="9"/>
  <c r="F60" i="9"/>
  <c r="H60" i="9"/>
  <c r="J60" i="9"/>
  <c r="L60" i="9"/>
  <c r="F61" i="9"/>
  <c r="H61" i="9"/>
  <c r="J61" i="9"/>
  <c r="L61" i="9"/>
  <c r="F62" i="9"/>
  <c r="H62" i="9"/>
  <c r="J62" i="9"/>
  <c r="L62" i="9"/>
  <c r="F63" i="9"/>
  <c r="H63" i="9"/>
  <c r="J63" i="9"/>
  <c r="L63" i="9"/>
  <c r="F64" i="9"/>
  <c r="H64" i="9"/>
  <c r="J64" i="9"/>
  <c r="L64" i="9"/>
  <c r="F65" i="9"/>
  <c r="H65" i="9"/>
  <c r="J65" i="9"/>
  <c r="L65" i="9"/>
  <c r="F66" i="9"/>
  <c r="H66" i="9"/>
  <c r="J66" i="9"/>
  <c r="L66" i="9"/>
  <c r="F67" i="9"/>
  <c r="H67" i="9"/>
  <c r="J67" i="9"/>
  <c r="L67" i="9"/>
  <c r="F68" i="9"/>
  <c r="H68" i="9"/>
  <c r="J68" i="9"/>
  <c r="L68" i="9"/>
  <c r="F69" i="9"/>
  <c r="H69" i="9"/>
  <c r="J69" i="9"/>
  <c r="L69" i="9"/>
  <c r="F70" i="9"/>
  <c r="H70" i="9"/>
  <c r="J70" i="9"/>
  <c r="L70" i="9"/>
  <c r="F71" i="9"/>
  <c r="H71" i="9"/>
  <c r="J71" i="9"/>
  <c r="L71" i="9"/>
  <c r="F72" i="9"/>
  <c r="H72" i="9"/>
  <c r="J72" i="9"/>
  <c r="L72" i="9"/>
  <c r="F73" i="9"/>
  <c r="H73" i="9"/>
  <c r="J73" i="9"/>
  <c r="L73" i="9"/>
  <c r="F74" i="9"/>
  <c r="H74" i="9"/>
  <c r="J74" i="9"/>
  <c r="L74" i="9"/>
  <c r="F75" i="9"/>
  <c r="H75" i="9"/>
  <c r="J75" i="9"/>
  <c r="L75" i="9"/>
  <c r="F76" i="9"/>
  <c r="H76" i="9"/>
  <c r="J76" i="9"/>
  <c r="L76" i="9"/>
  <c r="F77" i="9"/>
  <c r="H77" i="9"/>
  <c r="J77" i="9"/>
  <c r="L77" i="9"/>
  <c r="F78" i="9"/>
  <c r="H78" i="9"/>
  <c r="J78" i="9"/>
  <c r="L78" i="9"/>
  <c r="F79" i="9"/>
  <c r="H79" i="9"/>
  <c r="J79" i="9"/>
  <c r="L79" i="9"/>
  <c r="F80" i="9"/>
  <c r="H80" i="9"/>
  <c r="J80" i="9"/>
  <c r="L80" i="9"/>
  <c r="F81" i="9"/>
  <c r="H81" i="9"/>
  <c r="J81" i="9"/>
  <c r="L81" i="9"/>
  <c r="F82" i="9"/>
  <c r="H82" i="9"/>
  <c r="J82" i="9"/>
  <c r="L82" i="9"/>
  <c r="F83" i="9"/>
  <c r="H83" i="9"/>
  <c r="J83" i="9"/>
  <c r="L83" i="9"/>
  <c r="F84" i="9"/>
  <c r="H84" i="9"/>
  <c r="J84" i="9"/>
  <c r="L84" i="9"/>
  <c r="F85" i="9"/>
  <c r="H85" i="9"/>
  <c r="J85" i="9"/>
  <c r="L85" i="9"/>
  <c r="F86" i="9"/>
  <c r="H86" i="9"/>
  <c r="J86" i="9"/>
  <c r="L86" i="9"/>
  <c r="F87" i="9"/>
  <c r="H87" i="9"/>
  <c r="J87" i="9"/>
  <c r="L87" i="9"/>
  <c r="F88" i="9"/>
  <c r="H88" i="9"/>
  <c r="J88" i="9"/>
  <c r="L88" i="9"/>
  <c r="F89" i="9"/>
  <c r="H89" i="9"/>
  <c r="J89" i="9"/>
  <c r="L89" i="9"/>
  <c r="F90" i="9"/>
  <c r="H90" i="9"/>
  <c r="J90" i="9"/>
  <c r="L90" i="9"/>
  <c r="F91" i="9"/>
  <c r="H91" i="9"/>
  <c r="J91" i="9"/>
  <c r="L91" i="9"/>
  <c r="F92" i="9"/>
  <c r="H92" i="9"/>
  <c r="J92" i="9"/>
  <c r="L92" i="9"/>
  <c r="F93" i="9"/>
  <c r="H93" i="9"/>
  <c r="J93" i="9"/>
  <c r="L93" i="9"/>
  <c r="F94" i="9"/>
  <c r="H94" i="9"/>
  <c r="J94" i="9"/>
  <c r="L94" i="9"/>
  <c r="F95" i="9"/>
  <c r="H95" i="9"/>
  <c r="J95" i="9"/>
  <c r="L95" i="9"/>
  <c r="F96" i="9"/>
  <c r="H96" i="9"/>
  <c r="J96" i="9"/>
  <c r="L96" i="9"/>
  <c r="F97" i="9"/>
  <c r="H97" i="9"/>
  <c r="J97" i="9"/>
  <c r="L97" i="9"/>
  <c r="F98" i="9"/>
  <c r="H98" i="9"/>
  <c r="J98" i="9"/>
  <c r="L98" i="9"/>
  <c r="F99" i="9"/>
  <c r="H99" i="9"/>
  <c r="J99" i="9"/>
  <c r="L99" i="9"/>
  <c r="F3" i="9"/>
  <c r="H3" i="9"/>
  <c r="J3" i="9"/>
  <c r="L3" i="9"/>
  <c r="F4" i="9"/>
  <c r="H4" i="9"/>
  <c r="J4" i="9"/>
  <c r="L4" i="9"/>
  <c r="F5" i="9"/>
  <c r="H5" i="9"/>
  <c r="J5" i="9"/>
  <c r="L5" i="9"/>
  <c r="F6" i="9"/>
  <c r="H6" i="9"/>
  <c r="J6" i="9"/>
  <c r="L6" i="9"/>
  <c r="F7" i="9"/>
  <c r="H7" i="9"/>
  <c r="J7" i="9"/>
  <c r="L7" i="9"/>
  <c r="F8" i="9"/>
  <c r="H8" i="9"/>
  <c r="J8" i="9"/>
  <c r="L8" i="9"/>
  <c r="F9" i="9"/>
  <c r="H9" i="9"/>
  <c r="J9" i="9"/>
  <c r="L9" i="9"/>
  <c r="D3" i="4" l="1"/>
  <c r="D4" i="4"/>
  <c r="J4" i="4" s="1" a="1"/>
  <c r="J4" i="4" s="1"/>
  <c r="D5" i="4"/>
  <c r="A18" i="9"/>
  <c r="B18" i="9"/>
  <c r="C18" i="9"/>
  <c r="A19" i="9"/>
  <c r="B19" i="9"/>
  <c r="C19" i="9"/>
  <c r="A20" i="9"/>
  <c r="B20" i="9"/>
  <c r="C20" i="9"/>
  <c r="A21" i="9"/>
  <c r="B21" i="9"/>
  <c r="C21" i="9"/>
  <c r="A22" i="9"/>
  <c r="B22" i="9"/>
  <c r="C22" i="9"/>
  <c r="A23" i="9"/>
  <c r="B23" i="9"/>
  <c r="C23" i="9"/>
  <c r="A24" i="9"/>
  <c r="B24" i="9"/>
  <c r="C24" i="9"/>
  <c r="A25" i="9"/>
  <c r="B25" i="9"/>
  <c r="C25" i="9"/>
  <c r="A26" i="9"/>
  <c r="B26" i="9"/>
  <c r="C26" i="9"/>
  <c r="A27" i="9"/>
  <c r="B27" i="9"/>
  <c r="C27" i="9"/>
  <c r="A28" i="9"/>
  <c r="B28" i="9"/>
  <c r="C28" i="9"/>
  <c r="A29" i="9"/>
  <c r="B29" i="9"/>
  <c r="C29" i="9"/>
  <c r="A30" i="9"/>
  <c r="B30" i="9"/>
  <c r="C30" i="9"/>
  <c r="A31" i="9"/>
  <c r="B31" i="9"/>
  <c r="C31" i="9"/>
  <c r="A32" i="9"/>
  <c r="B32" i="9"/>
  <c r="C32" i="9"/>
  <c r="A33" i="9"/>
  <c r="B33" i="9"/>
  <c r="C33" i="9"/>
  <c r="A34" i="9"/>
  <c r="B34" i="9"/>
  <c r="C34" i="9"/>
  <c r="A35" i="9"/>
  <c r="B35" i="9"/>
  <c r="C35" i="9"/>
  <c r="A36" i="9"/>
  <c r="B36" i="9"/>
  <c r="C36" i="9"/>
  <c r="A37" i="9"/>
  <c r="B37" i="9"/>
  <c r="C37" i="9"/>
  <c r="A38" i="9"/>
  <c r="B38" i="9"/>
  <c r="C38" i="9"/>
  <c r="A39" i="9"/>
  <c r="B39" i="9"/>
  <c r="C39" i="9"/>
  <c r="A40" i="9"/>
  <c r="B40" i="9"/>
  <c r="C40" i="9"/>
  <c r="A41" i="9"/>
  <c r="B41" i="9"/>
  <c r="C41" i="9"/>
  <c r="A42" i="9"/>
  <c r="B42" i="9"/>
  <c r="C42" i="9"/>
  <c r="A43" i="9"/>
  <c r="B43" i="9"/>
  <c r="C43" i="9"/>
  <c r="A44" i="9"/>
  <c r="B44" i="9"/>
  <c r="C44" i="9"/>
  <c r="A45" i="9"/>
  <c r="B45" i="9"/>
  <c r="C45" i="9"/>
  <c r="A46" i="9"/>
  <c r="B46" i="9"/>
  <c r="C46" i="9"/>
  <c r="A47" i="9"/>
  <c r="B47" i="9"/>
  <c r="C47" i="9"/>
  <c r="A48" i="9"/>
  <c r="B48" i="9"/>
  <c r="C48" i="9"/>
  <c r="A49" i="9"/>
  <c r="B49" i="9"/>
  <c r="C49" i="9"/>
  <c r="A50" i="9"/>
  <c r="B50" i="9"/>
  <c r="C50" i="9"/>
  <c r="A51" i="9"/>
  <c r="B51" i="9"/>
  <c r="C51" i="9"/>
  <c r="A52" i="9"/>
  <c r="B52" i="9"/>
  <c r="C52" i="9"/>
  <c r="A53" i="9"/>
  <c r="B53" i="9"/>
  <c r="C53" i="9"/>
  <c r="A54" i="9"/>
  <c r="B54" i="9"/>
  <c r="C54" i="9"/>
  <c r="A55" i="9"/>
  <c r="B55" i="9"/>
  <c r="C55" i="9"/>
  <c r="A56" i="9"/>
  <c r="B56" i="9"/>
  <c r="C56" i="9"/>
  <c r="A57" i="9"/>
  <c r="B57" i="9"/>
  <c r="C57" i="9"/>
  <c r="A58" i="9"/>
  <c r="B58" i="9"/>
  <c r="C58" i="9"/>
  <c r="A59" i="9"/>
  <c r="B59" i="9"/>
  <c r="C59" i="9"/>
  <c r="A60" i="9"/>
  <c r="B60" i="9"/>
  <c r="C60" i="9"/>
  <c r="A61" i="9"/>
  <c r="B61" i="9"/>
  <c r="C61" i="9"/>
  <c r="A62" i="9"/>
  <c r="B62" i="9"/>
  <c r="C62" i="9"/>
  <c r="A63" i="9"/>
  <c r="B63" i="9"/>
  <c r="C63" i="9"/>
  <c r="A64" i="9"/>
  <c r="B64" i="9"/>
  <c r="C64" i="9"/>
  <c r="A65" i="9"/>
  <c r="B65" i="9"/>
  <c r="C65" i="9"/>
  <c r="A66" i="9"/>
  <c r="B66" i="9"/>
  <c r="C66" i="9"/>
  <c r="A67" i="9"/>
  <c r="B67" i="9"/>
  <c r="C67" i="9"/>
  <c r="A68" i="9"/>
  <c r="B68" i="9"/>
  <c r="C68" i="9"/>
  <c r="A69" i="9"/>
  <c r="B69" i="9"/>
  <c r="C69" i="9"/>
  <c r="A70" i="9"/>
  <c r="B70" i="9"/>
  <c r="C70" i="9"/>
  <c r="A71" i="9"/>
  <c r="B71" i="9"/>
  <c r="C71" i="9"/>
  <c r="A72" i="9"/>
  <c r="B72" i="9"/>
  <c r="C72" i="9"/>
  <c r="A73" i="9"/>
  <c r="B73" i="9"/>
  <c r="C73" i="9"/>
  <c r="A74" i="9"/>
  <c r="B74" i="9"/>
  <c r="C74" i="9"/>
  <c r="A75" i="9"/>
  <c r="B75" i="9"/>
  <c r="C75" i="9"/>
  <c r="A76" i="9"/>
  <c r="B76" i="9"/>
  <c r="C76" i="9"/>
  <c r="A77" i="9"/>
  <c r="B77" i="9"/>
  <c r="C77" i="9"/>
  <c r="A78" i="9"/>
  <c r="B78" i="9"/>
  <c r="C78" i="9"/>
  <c r="A79" i="9"/>
  <c r="B79" i="9"/>
  <c r="C79" i="9"/>
  <c r="A80" i="9"/>
  <c r="B80" i="9"/>
  <c r="C80" i="9"/>
  <c r="A81" i="9"/>
  <c r="B81" i="9"/>
  <c r="C81" i="9"/>
  <c r="A82" i="9"/>
  <c r="B82" i="9"/>
  <c r="C82" i="9"/>
  <c r="A83" i="9"/>
  <c r="B83" i="9"/>
  <c r="C83" i="9"/>
  <c r="A84" i="9"/>
  <c r="B84" i="9"/>
  <c r="C84" i="9"/>
  <c r="A85" i="9"/>
  <c r="B85" i="9"/>
  <c r="C85" i="9"/>
  <c r="A86" i="9"/>
  <c r="B86" i="9"/>
  <c r="C86" i="9"/>
  <c r="A87" i="9"/>
  <c r="B87" i="9"/>
  <c r="C87" i="9"/>
  <c r="A88" i="9"/>
  <c r="B88" i="9"/>
  <c r="C88" i="9"/>
  <c r="A89" i="9"/>
  <c r="B89" i="9"/>
  <c r="C89" i="9"/>
  <c r="A90" i="9"/>
  <c r="B90" i="9"/>
  <c r="C90" i="9"/>
  <c r="A91" i="9"/>
  <c r="B91" i="9"/>
  <c r="C91" i="9"/>
  <c r="A92" i="9"/>
  <c r="B92" i="9"/>
  <c r="C92" i="9"/>
  <c r="A93" i="9"/>
  <c r="B93" i="9"/>
  <c r="C93" i="9"/>
  <c r="A94" i="9"/>
  <c r="B94" i="9"/>
  <c r="C94" i="9"/>
  <c r="A95" i="9"/>
  <c r="B95" i="9"/>
  <c r="C95" i="9"/>
  <c r="A96" i="9"/>
  <c r="B96" i="9"/>
  <c r="C96" i="9"/>
  <c r="A97" i="9"/>
  <c r="B97" i="9"/>
  <c r="C97" i="9"/>
  <c r="A98" i="9"/>
  <c r="B98" i="9"/>
  <c r="C98" i="9"/>
  <c r="A99" i="9"/>
  <c r="B99" i="9"/>
  <c r="C99" i="9"/>
  <c r="A3" i="9"/>
  <c r="B3" i="9"/>
  <c r="C3" i="9"/>
  <c r="A4" i="9"/>
  <c r="B4" i="9"/>
  <c r="C4" i="9"/>
  <c r="A5" i="9"/>
  <c r="B5" i="9"/>
  <c r="C5" i="9"/>
  <c r="A6" i="9"/>
  <c r="B6" i="9"/>
  <c r="C6" i="9"/>
  <c r="A7" i="9"/>
  <c r="B7" i="9"/>
  <c r="C7" i="9"/>
  <c r="A8" i="9"/>
  <c r="B8" i="9"/>
  <c r="C8" i="9"/>
  <c r="A9" i="9"/>
  <c r="B9" i="9"/>
  <c r="C9" i="9"/>
  <c r="A10" i="9"/>
  <c r="B10" i="9"/>
  <c r="C10" i="9"/>
  <c r="A11" i="9"/>
  <c r="B11" i="9"/>
  <c r="C11" i="9"/>
  <c r="A12" i="9"/>
  <c r="B12" i="9"/>
  <c r="C12" i="9"/>
  <c r="A13" i="9"/>
  <c r="B13" i="9"/>
  <c r="C13" i="9"/>
  <c r="A14" i="9"/>
  <c r="B14" i="9"/>
  <c r="C14" i="9"/>
  <c r="A15" i="9"/>
  <c r="B15" i="9"/>
  <c r="C15" i="9"/>
  <c r="A16" i="9"/>
  <c r="B16" i="9"/>
  <c r="C16" i="9"/>
  <c r="A17" i="9"/>
  <c r="B17" i="9"/>
  <c r="C17" i="9"/>
  <c r="C2" i="4"/>
  <c r="B2" i="1"/>
  <c r="A2" i="1"/>
  <c r="R2" i="12"/>
  <c r="V2" i="12" s="1"/>
  <c r="V3" i="12" s="1"/>
  <c r="V4" i="12" s="1"/>
  <c r="C23" i="11"/>
  <c r="D23" i="11"/>
  <c r="H2" i="9"/>
  <c r="F2" i="9"/>
  <c r="V5" i="12" l="1"/>
  <c r="E4" i="12"/>
  <c r="L78" i="1"/>
  <c r="L62" i="1"/>
  <c r="L30" i="1"/>
  <c r="L93" i="1"/>
  <c r="L61" i="1"/>
  <c r="L46" i="1"/>
  <c r="L14" i="1"/>
  <c r="L77" i="1"/>
  <c r="L45" i="1"/>
  <c r="L29" i="1"/>
  <c r="L13" i="1"/>
  <c r="L94" i="1"/>
  <c r="L69" i="1"/>
  <c r="L50" i="1"/>
  <c r="L38" i="1"/>
  <c r="L56" i="1"/>
  <c r="L42" i="1"/>
  <c r="L28" i="1"/>
  <c r="L33" i="1"/>
  <c r="L70" i="1"/>
  <c r="L97" i="1"/>
  <c r="L72" i="1"/>
  <c r="L53" i="1"/>
  <c r="L34" i="1"/>
  <c r="L22" i="1"/>
  <c r="L40" i="1"/>
  <c r="L99" i="1"/>
  <c r="L12" i="1"/>
  <c r="L37" i="1"/>
  <c r="L18" i="1"/>
  <c r="L6" i="1"/>
  <c r="L24" i="1"/>
  <c r="L83" i="1"/>
  <c r="L25" i="1"/>
  <c r="L74" i="1"/>
  <c r="L87" i="1"/>
  <c r="L11" i="1"/>
  <c r="L85" i="1"/>
  <c r="L8" i="1"/>
  <c r="L51" i="1"/>
  <c r="L39" i="1"/>
  <c r="L5" i="1"/>
  <c r="L73" i="1"/>
  <c r="L65" i="1"/>
  <c r="L35" i="1"/>
  <c r="L98" i="1"/>
  <c r="L76" i="1"/>
  <c r="L23" i="1"/>
  <c r="L100" i="1"/>
  <c r="L66" i="1"/>
  <c r="L49" i="1"/>
  <c r="L60" i="1"/>
  <c r="L71" i="1"/>
  <c r="L92" i="1"/>
  <c r="L54" i="1"/>
  <c r="L96" i="1"/>
  <c r="L84" i="1"/>
  <c r="L47" i="1"/>
  <c r="L17" i="1"/>
  <c r="L44" i="1"/>
  <c r="L55" i="1"/>
  <c r="L63" i="1"/>
  <c r="L80" i="1"/>
  <c r="L68" i="1"/>
  <c r="L31" i="1"/>
  <c r="L10" i="1"/>
  <c r="L7" i="1"/>
  <c r="L41" i="1"/>
  <c r="L89" i="1"/>
  <c r="L81" i="1"/>
  <c r="L64" i="1"/>
  <c r="L52" i="1"/>
  <c r="L15" i="1"/>
  <c r="L82" i="1"/>
  <c r="L91" i="1"/>
  <c r="L48" i="1"/>
  <c r="L36" i="1"/>
  <c r="L90" i="1"/>
  <c r="L75" i="1"/>
  <c r="L9" i="1"/>
  <c r="L32" i="1"/>
  <c r="L20" i="1"/>
  <c r="L86" i="1"/>
  <c r="L58" i="1"/>
  <c r="L59" i="1"/>
  <c r="L16" i="1"/>
  <c r="L4" i="1"/>
  <c r="L95" i="1"/>
  <c r="L26" i="1"/>
  <c r="L43" i="1"/>
  <c r="L57" i="1"/>
  <c r="L21" i="1"/>
  <c r="L79" i="1"/>
  <c r="L67" i="1"/>
  <c r="L27" i="1"/>
  <c r="L19" i="1"/>
  <c r="L88" i="1"/>
  <c r="L2" i="1"/>
  <c r="H28" i="1"/>
  <c r="H71" i="1"/>
  <c r="H92" i="1"/>
  <c r="H18" i="1"/>
  <c r="H64" i="1"/>
  <c r="H26" i="1"/>
  <c r="H88" i="1"/>
  <c r="H74" i="1"/>
  <c r="H84" i="1"/>
  <c r="H49" i="1"/>
  <c r="H59" i="1"/>
  <c r="H19" i="1"/>
  <c r="H53" i="1"/>
  <c r="H57" i="1"/>
  <c r="H65" i="1"/>
  <c r="H33" i="1"/>
  <c r="H80" i="1"/>
  <c r="H11" i="1"/>
  <c r="H14" i="1"/>
  <c r="H50" i="1"/>
  <c r="H25" i="1"/>
  <c r="H7" i="1"/>
  <c r="H5" i="1"/>
  <c r="H67" i="1"/>
  <c r="H29" i="1"/>
  <c r="H30" i="1"/>
  <c r="H52" i="1"/>
  <c r="H77" i="1"/>
  <c r="H70" i="1"/>
  <c r="H42" i="1"/>
  <c r="H85" i="1"/>
  <c r="H63" i="1"/>
  <c r="H81" i="1"/>
  <c r="H75" i="1"/>
  <c r="H86" i="1"/>
  <c r="H93" i="1"/>
  <c r="H23" i="1"/>
  <c r="H36" i="1"/>
  <c r="H78" i="1"/>
  <c r="H58" i="1"/>
  <c r="H13" i="1"/>
  <c r="H35" i="1"/>
  <c r="H39" i="1"/>
  <c r="H20" i="1"/>
  <c r="H38" i="1"/>
  <c r="H10" i="1"/>
  <c r="H99" i="1"/>
  <c r="H6" i="1"/>
  <c r="H72" i="1"/>
  <c r="H3" i="1"/>
  <c r="H95" i="1"/>
  <c r="H54" i="1"/>
  <c r="H56" i="1"/>
  <c r="H17" i="1"/>
  <c r="H61" i="1"/>
  <c r="H87" i="1"/>
  <c r="H94" i="1"/>
  <c r="H34" i="1"/>
  <c r="H21" i="1"/>
  <c r="H90" i="1"/>
  <c r="H24" i="1"/>
  <c r="H37" i="1"/>
  <c r="H51" i="1"/>
  <c r="H47" i="1"/>
  <c r="H9" i="1"/>
  <c r="H73" i="1"/>
  <c r="H83" i="1"/>
  <c r="H98" i="1"/>
  <c r="H4" i="1"/>
  <c r="H89" i="1"/>
  <c r="H46" i="1"/>
  <c r="H79" i="1"/>
  <c r="H76" i="1"/>
  <c r="H48" i="1"/>
  <c r="H32" i="1"/>
  <c r="H66" i="1"/>
  <c r="H91" i="1"/>
  <c r="H62" i="1"/>
  <c r="H55" i="1"/>
  <c r="H16" i="1"/>
  <c r="H69" i="1"/>
  <c r="H100" i="1"/>
  <c r="H45" i="1"/>
  <c r="H44" i="1"/>
  <c r="H68" i="1"/>
  <c r="H22" i="1"/>
  <c r="H82" i="1"/>
  <c r="H31" i="1"/>
  <c r="H8" i="1"/>
  <c r="H97" i="1"/>
  <c r="H60" i="1"/>
  <c r="H15" i="1"/>
  <c r="H12" i="1"/>
  <c r="H40" i="1"/>
  <c r="H96" i="1"/>
  <c r="H43" i="1"/>
  <c r="H27" i="1"/>
  <c r="H41" i="1"/>
  <c r="B2" i="4"/>
  <c r="H2" i="1"/>
  <c r="D6" i="4"/>
  <c r="E2" i="4"/>
  <c r="J2" i="16" s="1" a="1"/>
  <c r="J2" i="16" s="1"/>
  <c r="K2" i="16" s="1"/>
  <c r="A2" i="4"/>
  <c r="E2" i="16" a="1"/>
  <c r="E2" i="16" s="1"/>
  <c r="E4" i="16" a="1"/>
  <c r="E4" i="16" s="1"/>
  <c r="E3" i="16" a="1"/>
  <c r="E3" i="16" s="1"/>
  <c r="A2" i="9"/>
  <c r="D2" i="4"/>
  <c r="B47" i="4"/>
  <c r="C80" i="4"/>
  <c r="C16" i="4"/>
  <c r="A58" i="4"/>
  <c r="B79" i="4"/>
  <c r="B14" i="4"/>
  <c r="C48" i="4"/>
  <c r="A46" i="4"/>
  <c r="B78" i="4"/>
  <c r="B12" i="4"/>
  <c r="C46" i="4"/>
  <c r="A44" i="4"/>
  <c r="B76" i="4"/>
  <c r="C98" i="4"/>
  <c r="C34" i="4"/>
  <c r="A42" i="4"/>
  <c r="B64" i="4"/>
  <c r="C97" i="4"/>
  <c r="C33" i="4"/>
  <c r="A30" i="4"/>
  <c r="B63" i="4"/>
  <c r="C96" i="4"/>
  <c r="C32" i="4"/>
  <c r="A28" i="4"/>
  <c r="B62" i="4"/>
  <c r="C94" i="4"/>
  <c r="C30" i="4"/>
  <c r="A26" i="4"/>
  <c r="B60" i="4"/>
  <c r="C82" i="4"/>
  <c r="C18" i="4"/>
  <c r="A14" i="4"/>
  <c r="B48" i="4"/>
  <c r="C81" i="4"/>
  <c r="C17" i="4"/>
  <c r="A94" i="4"/>
  <c r="A13" i="4"/>
  <c r="A92" i="4"/>
  <c r="A12" i="4"/>
  <c r="B46" i="4"/>
  <c r="C78" i="4"/>
  <c r="C14" i="4"/>
  <c r="A90" i="4"/>
  <c r="A10" i="4"/>
  <c r="B44" i="4"/>
  <c r="C66" i="4"/>
  <c r="A78" i="4"/>
  <c r="B96" i="4"/>
  <c r="B32" i="4"/>
  <c r="C65" i="4"/>
  <c r="A76" i="4"/>
  <c r="B95" i="4"/>
  <c r="B31" i="4"/>
  <c r="C64" i="4"/>
  <c r="A74" i="4"/>
  <c r="B94" i="4"/>
  <c r="B30" i="4"/>
  <c r="C62" i="4"/>
  <c r="A62" i="4"/>
  <c r="B92" i="4"/>
  <c r="B28" i="4"/>
  <c r="C50" i="4"/>
  <c r="A60" i="4"/>
  <c r="B80" i="4"/>
  <c r="B15" i="4"/>
  <c r="C49" i="4"/>
  <c r="B2" i="9"/>
  <c r="A45" i="4"/>
  <c r="A91" i="4"/>
  <c r="A75" i="4"/>
  <c r="A59" i="4"/>
  <c r="A43" i="4"/>
  <c r="A27" i="4"/>
  <c r="A11" i="4"/>
  <c r="B93" i="4"/>
  <c r="B77" i="4"/>
  <c r="B61" i="4"/>
  <c r="B45" i="4"/>
  <c r="B29" i="4"/>
  <c r="B13" i="4"/>
  <c r="C95" i="4"/>
  <c r="C79" i="4"/>
  <c r="C63" i="4"/>
  <c r="C47" i="4"/>
  <c r="C31" i="4"/>
  <c r="C15" i="4"/>
  <c r="A89" i="4"/>
  <c r="A73" i="4"/>
  <c r="A57" i="4"/>
  <c r="A41" i="4"/>
  <c r="A25" i="4"/>
  <c r="A9" i="4"/>
  <c r="B91" i="4"/>
  <c r="B75" i="4"/>
  <c r="B59" i="4"/>
  <c r="B43" i="4"/>
  <c r="B27" i="4"/>
  <c r="B11" i="4"/>
  <c r="C93" i="4"/>
  <c r="C77" i="4"/>
  <c r="C61" i="4"/>
  <c r="C45" i="4"/>
  <c r="C29" i="4"/>
  <c r="C13" i="4"/>
  <c r="A88" i="4"/>
  <c r="A72" i="4"/>
  <c r="A56" i="4"/>
  <c r="A40" i="4"/>
  <c r="A24" i="4"/>
  <c r="A8" i="4"/>
  <c r="B90" i="4"/>
  <c r="B74" i="4"/>
  <c r="B58" i="4"/>
  <c r="B42" i="4"/>
  <c r="B26" i="4"/>
  <c r="B10" i="4"/>
  <c r="C92" i="4"/>
  <c r="C76" i="4"/>
  <c r="C60" i="4"/>
  <c r="C44" i="4"/>
  <c r="C28" i="4"/>
  <c r="C12" i="4"/>
  <c r="A87" i="4"/>
  <c r="A71" i="4"/>
  <c r="A55" i="4"/>
  <c r="A39" i="4"/>
  <c r="A23" i="4"/>
  <c r="A7" i="4"/>
  <c r="B89" i="4"/>
  <c r="B73" i="4"/>
  <c r="B57" i="4"/>
  <c r="B41" i="4"/>
  <c r="B25" i="4"/>
  <c r="B9" i="4"/>
  <c r="C91" i="4"/>
  <c r="C75" i="4"/>
  <c r="C59" i="4"/>
  <c r="C43" i="4"/>
  <c r="C27" i="4"/>
  <c r="C11" i="4"/>
  <c r="A93" i="4"/>
  <c r="A86" i="4"/>
  <c r="A70" i="4"/>
  <c r="A54" i="4"/>
  <c r="A38" i="4"/>
  <c r="A22" i="4"/>
  <c r="B88" i="4"/>
  <c r="B72" i="4"/>
  <c r="B56" i="4"/>
  <c r="B40" i="4"/>
  <c r="B24" i="4"/>
  <c r="B8" i="4"/>
  <c r="C90" i="4"/>
  <c r="C74" i="4"/>
  <c r="C58" i="4"/>
  <c r="C42" i="4"/>
  <c r="C26" i="4"/>
  <c r="C10" i="4"/>
  <c r="A61" i="4"/>
  <c r="A85" i="4"/>
  <c r="A69" i="4"/>
  <c r="A53" i="4"/>
  <c r="A37" i="4"/>
  <c r="A21" i="4"/>
  <c r="B87" i="4"/>
  <c r="B71" i="4"/>
  <c r="B55" i="4"/>
  <c r="B39" i="4"/>
  <c r="B23" i="4"/>
  <c r="B7" i="4"/>
  <c r="C89" i="4"/>
  <c r="C73" i="4"/>
  <c r="C57" i="4"/>
  <c r="C41" i="4"/>
  <c r="C25" i="4"/>
  <c r="C9" i="4"/>
  <c r="B16" i="4"/>
  <c r="A84" i="4"/>
  <c r="A68" i="4"/>
  <c r="A52" i="4"/>
  <c r="A36" i="4"/>
  <c r="A20" i="4"/>
  <c r="B86" i="4"/>
  <c r="B70" i="4"/>
  <c r="B54" i="4"/>
  <c r="B38" i="4"/>
  <c r="B22" i="4"/>
  <c r="C88" i="4"/>
  <c r="C72" i="4"/>
  <c r="C56" i="4"/>
  <c r="C40" i="4"/>
  <c r="C24" i="4"/>
  <c r="C8" i="4"/>
  <c r="A99" i="4"/>
  <c r="A83" i="4"/>
  <c r="A67" i="4"/>
  <c r="A51" i="4"/>
  <c r="A35" i="4"/>
  <c r="A19" i="4"/>
  <c r="B85" i="4"/>
  <c r="B69" i="4"/>
  <c r="B53" i="4"/>
  <c r="B37" i="4"/>
  <c r="B21" i="4"/>
  <c r="C87" i="4"/>
  <c r="C71" i="4"/>
  <c r="C55" i="4"/>
  <c r="C39" i="4"/>
  <c r="C23" i="4"/>
  <c r="C7" i="4"/>
  <c r="A29" i="4"/>
  <c r="A98" i="4"/>
  <c r="A82" i="4"/>
  <c r="A66" i="4"/>
  <c r="A50" i="4"/>
  <c r="A34" i="4"/>
  <c r="A18" i="4"/>
  <c r="B84" i="4"/>
  <c r="B68" i="4"/>
  <c r="B52" i="4"/>
  <c r="B36" i="4"/>
  <c r="B20" i="4"/>
  <c r="C86" i="4"/>
  <c r="C70" i="4"/>
  <c r="C54" i="4"/>
  <c r="C38" i="4"/>
  <c r="C22" i="4"/>
  <c r="A97" i="4"/>
  <c r="A81" i="4"/>
  <c r="A65" i="4"/>
  <c r="A49" i="4"/>
  <c r="A33" i="4"/>
  <c r="A17" i="4"/>
  <c r="B99" i="4"/>
  <c r="B83" i="4"/>
  <c r="B67" i="4"/>
  <c r="B51" i="4"/>
  <c r="B35" i="4"/>
  <c r="B19" i="4"/>
  <c r="C85" i="4"/>
  <c r="C69" i="4"/>
  <c r="C53" i="4"/>
  <c r="C37" i="4"/>
  <c r="C21" i="4"/>
  <c r="A77" i="4"/>
  <c r="A96" i="4"/>
  <c r="A80" i="4"/>
  <c r="A64" i="4"/>
  <c r="A48" i="4"/>
  <c r="A32" i="4"/>
  <c r="A16" i="4"/>
  <c r="B98" i="4"/>
  <c r="B82" i="4"/>
  <c r="B66" i="4"/>
  <c r="B50" i="4"/>
  <c r="B34" i="4"/>
  <c r="B18" i="4"/>
  <c r="C84" i="4"/>
  <c r="C68" i="4"/>
  <c r="C52" i="4"/>
  <c r="C36" i="4"/>
  <c r="C20" i="4"/>
  <c r="A95" i="4"/>
  <c r="A79" i="4"/>
  <c r="A63" i="4"/>
  <c r="A47" i="4"/>
  <c r="A31" i="4"/>
  <c r="A15" i="4"/>
  <c r="B97" i="4"/>
  <c r="B81" i="4"/>
  <c r="B65" i="4"/>
  <c r="B49" i="4"/>
  <c r="B33" i="4"/>
  <c r="B17" i="4"/>
  <c r="C99" i="4"/>
  <c r="C83" i="4"/>
  <c r="C67" i="4"/>
  <c r="C51" i="4"/>
  <c r="C35" i="4"/>
  <c r="C19" i="4"/>
  <c r="C2" i="9"/>
  <c r="L2" i="9"/>
  <c r="V6" i="12" l="1"/>
  <c r="E5" i="12"/>
  <c r="P16" i="1"/>
  <c r="P99" i="1"/>
  <c r="P86" i="1"/>
  <c r="P31" i="1"/>
  <c r="P87" i="1"/>
  <c r="P38" i="1"/>
  <c r="P78" i="1"/>
  <c r="P75" i="1"/>
  <c r="P52" i="1"/>
  <c r="P65" i="1"/>
  <c r="P84" i="1"/>
  <c r="P55" i="1"/>
  <c r="P82" i="1"/>
  <c r="P91" i="1"/>
  <c r="P61" i="1"/>
  <c r="P36" i="1"/>
  <c r="P81" i="1"/>
  <c r="P30" i="1"/>
  <c r="P57" i="1"/>
  <c r="P34" i="1"/>
  <c r="P8" i="1"/>
  <c r="P94" i="1"/>
  <c r="P33" i="1"/>
  <c r="P22" i="1"/>
  <c r="P51" i="1"/>
  <c r="P23" i="1"/>
  <c r="P63" i="1"/>
  <c r="P74" i="1"/>
  <c r="P62" i="1"/>
  <c r="P85" i="1"/>
  <c r="P88" i="1"/>
  <c r="P68" i="1"/>
  <c r="P66" i="1"/>
  <c r="P20" i="1"/>
  <c r="P93" i="1"/>
  <c r="P29" i="1"/>
  <c r="P53" i="1"/>
  <c r="P26" i="1"/>
  <c r="P10" i="1"/>
  <c r="P17" i="1"/>
  <c r="P44" i="1"/>
  <c r="P32" i="1"/>
  <c r="P56" i="1"/>
  <c r="P39" i="1"/>
  <c r="P67" i="1"/>
  <c r="P19" i="1"/>
  <c r="P9" i="1"/>
  <c r="P11" i="1"/>
  <c r="P80" i="1"/>
  <c r="P47" i="1"/>
  <c r="P96" i="1"/>
  <c r="P4" i="1"/>
  <c r="P37" i="1"/>
  <c r="P54" i="1"/>
  <c r="P5" i="1"/>
  <c r="P59" i="1"/>
  <c r="P64" i="1"/>
  <c r="P40" i="1"/>
  <c r="P48" i="1"/>
  <c r="P42" i="1"/>
  <c r="P18" i="1"/>
  <c r="P25" i="1"/>
  <c r="P97" i="1"/>
  <c r="P95" i="1"/>
  <c r="P70" i="1"/>
  <c r="P24" i="1"/>
  <c r="P77" i="1"/>
  <c r="P41" i="1"/>
  <c r="P60" i="1"/>
  <c r="P100" i="1"/>
  <c r="P76" i="1"/>
  <c r="P83" i="1"/>
  <c r="P90" i="1"/>
  <c r="P72" i="1"/>
  <c r="P58" i="1"/>
  <c r="P50" i="1"/>
  <c r="P92" i="1"/>
  <c r="P89" i="1"/>
  <c r="P12" i="1"/>
  <c r="P49" i="1"/>
  <c r="P13" i="1"/>
  <c r="P27" i="1"/>
  <c r="P69" i="1"/>
  <c r="P79" i="1"/>
  <c r="P71" i="1"/>
  <c r="P45" i="1"/>
  <c r="P35" i="1"/>
  <c r="P7" i="1"/>
  <c r="P15" i="1"/>
  <c r="P98" i="1"/>
  <c r="P3" i="1"/>
  <c r="P43" i="1"/>
  <c r="P46" i="1"/>
  <c r="P73" i="1"/>
  <c r="P21" i="1"/>
  <c r="P6" i="1"/>
  <c r="P14" i="1"/>
  <c r="P28" i="1"/>
  <c r="P2" i="1"/>
  <c r="E6" i="4"/>
  <c r="E3" i="4"/>
  <c r="I3" i="4" s="1" a="1"/>
  <c r="I3" i="4" s="1"/>
  <c r="E4" i="4"/>
  <c r="E5" i="4"/>
  <c r="E2" i="9"/>
  <c r="D2" i="9"/>
  <c r="J2" i="9"/>
  <c r="V7" i="12" l="1"/>
  <c r="E6" i="12"/>
  <c r="N3" i="4"/>
  <c r="F6" i="4"/>
  <c r="G6" i="4" s="1"/>
  <c r="H2" i="4"/>
  <c r="M2" i="4" s="1" a="1"/>
  <c r="M2" i="4" s="1"/>
  <c r="J4" i="16" a="1"/>
  <c r="J4" i="16" s="1"/>
  <c r="J3" i="16" a="1"/>
  <c r="J3" i="16" s="1"/>
  <c r="H2" i="16" a="1"/>
  <c r="H2" i="16" s="1"/>
  <c r="H3" i="16" a="1"/>
  <c r="H3" i="16" s="1"/>
  <c r="E3" i="9"/>
  <c r="F5" i="16" a="1"/>
  <c r="F5" i="16" s="1"/>
  <c r="F6" i="16" a="1"/>
  <c r="F6" i="16" s="1"/>
  <c r="F97" i="16" a="1"/>
  <c r="F97" i="16" s="1"/>
  <c r="G97" i="16" s="1"/>
  <c r="I97" i="16" s="1"/>
  <c r="N97" i="16" s="1"/>
  <c r="F17" i="16" a="1"/>
  <c r="F17" i="16" s="1"/>
  <c r="F20" i="16" a="1"/>
  <c r="F20" i="16" s="1"/>
  <c r="F51" i="16" a="1"/>
  <c r="F51" i="16" s="1"/>
  <c r="F26" i="16" a="1"/>
  <c r="F26" i="16" s="1"/>
  <c r="G26" i="16" s="1"/>
  <c r="I26" i="16" s="1"/>
  <c r="N26" i="16" s="1"/>
  <c r="F98" i="16" a="1"/>
  <c r="F98" i="16" s="1"/>
  <c r="G98" i="16" s="1"/>
  <c r="I98" i="16" s="1"/>
  <c r="N98" i="16" s="1"/>
  <c r="F37" i="16" a="1"/>
  <c r="F37" i="16" s="1"/>
  <c r="F73" i="16" a="1"/>
  <c r="F73" i="16" s="1"/>
  <c r="F31" i="16" a="1"/>
  <c r="F31" i="16" s="1"/>
  <c r="F34" i="16" a="1"/>
  <c r="F34" i="16" s="1"/>
  <c r="F62" i="16" a="1"/>
  <c r="F62" i="16" s="1"/>
  <c r="F40" i="16" a="1"/>
  <c r="F40" i="16" s="1"/>
  <c r="F52" i="16" a="1"/>
  <c r="F52" i="16" s="1"/>
  <c r="F45" i="16" a="1"/>
  <c r="F45" i="16" s="1"/>
  <c r="F68" i="16" a="1"/>
  <c r="F68" i="16" s="1"/>
  <c r="F80" i="16" a="1"/>
  <c r="F80" i="16" s="1"/>
  <c r="F48" i="16" a="1"/>
  <c r="F48" i="16" s="1"/>
  <c r="F83" i="16" a="1"/>
  <c r="F83" i="16" s="1"/>
  <c r="F54" i="16" a="1"/>
  <c r="F54" i="16" s="1"/>
  <c r="F43" i="16" a="1"/>
  <c r="F43" i="16" s="1"/>
  <c r="G43" i="16" s="1"/>
  <c r="I43" i="16" s="1"/>
  <c r="N43" i="16" s="1"/>
  <c r="F53" i="16" a="1"/>
  <c r="F53" i="16" s="1"/>
  <c r="F79" i="16" a="1"/>
  <c r="F79" i="16" s="1"/>
  <c r="F60" i="16" a="1"/>
  <c r="F60" i="16" s="1"/>
  <c r="F94" i="16" a="1"/>
  <c r="F94" i="16" s="1"/>
  <c r="F75" i="16" a="1"/>
  <c r="F75" i="16" s="1"/>
  <c r="G75" i="16" s="1"/>
  <c r="I75" i="16" s="1"/>
  <c r="N75" i="16" s="1"/>
  <c r="F66" i="16" a="1"/>
  <c r="F66" i="16" s="1"/>
  <c r="G66" i="16" s="1"/>
  <c r="I66" i="16" s="1"/>
  <c r="N66" i="16" s="1"/>
  <c r="F61" i="16" a="1"/>
  <c r="F61" i="16" s="1"/>
  <c r="F18" i="16" a="1"/>
  <c r="F18" i="16" s="1"/>
  <c r="G18" i="16" s="1"/>
  <c r="I18" i="16" s="1"/>
  <c r="N18" i="16" s="1"/>
  <c r="F71" i="16" a="1"/>
  <c r="F71" i="16" s="1"/>
  <c r="G71" i="16" s="1"/>
  <c r="I71" i="16" s="1"/>
  <c r="N71" i="16" s="1"/>
  <c r="F63" i="16" a="1"/>
  <c r="F63" i="16" s="1"/>
  <c r="F86" i="16" a="1"/>
  <c r="F86" i="16" s="1"/>
  <c r="F99" i="16" a="1"/>
  <c r="F99" i="16" s="1"/>
  <c r="F69" i="16" a="1"/>
  <c r="F69" i="16" s="1"/>
  <c r="F88" i="16" a="1"/>
  <c r="F88" i="16" s="1"/>
  <c r="F32" i="16" a="1"/>
  <c r="F32" i="16" s="1"/>
  <c r="F92" i="16" a="1"/>
  <c r="F92" i="16" s="1"/>
  <c r="F10" i="16" a="1"/>
  <c r="F10" i="16" s="1"/>
  <c r="G10" i="16" s="1"/>
  <c r="I10" i="16" s="1"/>
  <c r="N10" i="16" s="1"/>
  <c r="F84" i="16" a="1"/>
  <c r="F84" i="16" s="1"/>
  <c r="F95" i="16" a="1"/>
  <c r="F95" i="16" s="1"/>
  <c r="F77" i="16" a="1"/>
  <c r="F77" i="16" s="1"/>
  <c r="F46" i="16" a="1"/>
  <c r="F46" i="16" s="1"/>
  <c r="F24" i="16" a="1"/>
  <c r="F24" i="16" s="1"/>
  <c r="F27" i="16" a="1"/>
  <c r="F27" i="16" s="1"/>
  <c r="G27" i="16" s="1"/>
  <c r="I27" i="16" s="1"/>
  <c r="N27" i="16" s="1"/>
  <c r="F14" i="16" a="1"/>
  <c r="F14" i="16" s="1"/>
  <c r="F85" i="16" a="1"/>
  <c r="F85" i="16" s="1"/>
  <c r="F29" i="16" a="1"/>
  <c r="F29" i="16" s="1"/>
  <c r="F58" i="16" a="1"/>
  <c r="F58" i="16" s="1"/>
  <c r="G58" i="16" s="1"/>
  <c r="I58" i="16" s="1"/>
  <c r="N58" i="16" s="1"/>
  <c r="F35" i="16" a="1"/>
  <c r="F35" i="16" s="1"/>
  <c r="F38" i="16" a="1"/>
  <c r="F38" i="16" s="1"/>
  <c r="F41" i="16" a="1"/>
  <c r="F41" i="16" s="1"/>
  <c r="F15" i="16" a="1"/>
  <c r="F15" i="16" s="1"/>
  <c r="F93" i="16" a="1"/>
  <c r="F93" i="16" s="1"/>
  <c r="F12" i="16" a="1"/>
  <c r="F12" i="16" s="1"/>
  <c r="F65" i="16" a="1"/>
  <c r="F65" i="16" s="1"/>
  <c r="G65" i="16" s="1"/>
  <c r="I65" i="16" s="1"/>
  <c r="N65" i="16" s="1"/>
  <c r="F90" i="16" a="1"/>
  <c r="F90" i="16" s="1"/>
  <c r="G90" i="16" s="1"/>
  <c r="I90" i="16" s="1"/>
  <c r="N90" i="16" s="1"/>
  <c r="F49" i="16" a="1"/>
  <c r="F49" i="16" s="1"/>
  <c r="G49" i="16" s="1"/>
  <c r="I49" i="16" s="1"/>
  <c r="N49" i="16" s="1"/>
  <c r="F64" i="16" a="1"/>
  <c r="F64" i="16" s="1"/>
  <c r="F55" i="16" a="1"/>
  <c r="F55" i="16" s="1"/>
  <c r="F44" i="16" a="1"/>
  <c r="F44" i="16" s="1"/>
  <c r="F30" i="16" a="1"/>
  <c r="F30" i="16" s="1"/>
  <c r="F89" i="16" a="1"/>
  <c r="F89" i="16" s="1"/>
  <c r="F19" i="16" a="1"/>
  <c r="F19" i="16" s="1"/>
  <c r="F72" i="16" a="1"/>
  <c r="F72" i="16" s="1"/>
  <c r="F96" i="16" a="1"/>
  <c r="F96" i="16" s="1"/>
  <c r="F76" i="16" a="1"/>
  <c r="F76" i="16" s="1"/>
  <c r="F67" i="16" a="1"/>
  <c r="F67" i="16" s="1"/>
  <c r="F33" i="16" a="1"/>
  <c r="F33" i="16" s="1"/>
  <c r="F7" i="16" a="1"/>
  <c r="F7" i="16" s="1"/>
  <c r="G7" i="16" s="1"/>
  <c r="I7" i="16" s="1"/>
  <c r="N7" i="16" s="1"/>
  <c r="F23" i="16" a="1"/>
  <c r="F23" i="16" s="1"/>
  <c r="F87" i="16" a="1"/>
  <c r="F87" i="16" s="1"/>
  <c r="G87" i="16" s="1"/>
  <c r="I87" i="16" s="1"/>
  <c r="N87" i="16" s="1"/>
  <c r="F78" i="16" a="1"/>
  <c r="F78" i="16" s="1"/>
  <c r="F8" i="16" a="1"/>
  <c r="F8" i="16" s="1"/>
  <c r="F22" i="16" a="1"/>
  <c r="F22" i="16" s="1"/>
  <c r="F57" i="16" a="1"/>
  <c r="F57" i="16" s="1"/>
  <c r="F47" i="16" a="1"/>
  <c r="F47" i="16" s="1"/>
  <c r="F36" i="16" a="1"/>
  <c r="F36" i="16" s="1"/>
  <c r="F11" i="16" a="1"/>
  <c r="F11" i="16" s="1"/>
  <c r="F9" i="16" a="1"/>
  <c r="F9" i="16" s="1"/>
  <c r="F100" i="16" a="1"/>
  <c r="F100" i="16" s="1"/>
  <c r="F74" i="16" a="1"/>
  <c r="F74" i="16" s="1"/>
  <c r="G74" i="16" s="1"/>
  <c r="I74" i="16" s="1"/>
  <c r="N74" i="16" s="1"/>
  <c r="F81" i="16" a="1"/>
  <c r="F81" i="16" s="1"/>
  <c r="G81" i="16" s="1"/>
  <c r="I81" i="16" s="1"/>
  <c r="N81" i="16" s="1"/>
  <c r="F59" i="16" a="1"/>
  <c r="F59" i="16" s="1"/>
  <c r="G59" i="16" s="1"/>
  <c r="I59" i="16" s="1"/>
  <c r="N59" i="16" s="1"/>
  <c r="F50" i="16" a="1"/>
  <c r="F50" i="16" s="1"/>
  <c r="G50" i="16" s="1"/>
  <c r="I50" i="16" s="1"/>
  <c r="N50" i="16" s="1"/>
  <c r="F25" i="16" a="1"/>
  <c r="F25" i="16" s="1"/>
  <c r="F28" i="16" a="1"/>
  <c r="F28" i="16" s="1"/>
  <c r="F91" i="16" a="1"/>
  <c r="F91" i="16" s="1"/>
  <c r="G91" i="16" s="1"/>
  <c r="I91" i="16" s="1"/>
  <c r="N91" i="16" s="1"/>
  <c r="F70" i="16" a="1"/>
  <c r="F70" i="16" s="1"/>
  <c r="F82" i="16" a="1"/>
  <c r="F82" i="16" s="1"/>
  <c r="G82" i="16" s="1"/>
  <c r="I82" i="16" s="1"/>
  <c r="N82" i="16" s="1"/>
  <c r="F39" i="16" a="1"/>
  <c r="F39" i="16" s="1"/>
  <c r="G39" i="16" s="1"/>
  <c r="I39" i="16" s="1"/>
  <c r="N39" i="16" s="1"/>
  <c r="F42" i="16" a="1"/>
  <c r="F42" i="16" s="1"/>
  <c r="G42" i="16" s="1"/>
  <c r="I42" i="16" s="1"/>
  <c r="N42" i="16" s="1"/>
  <c r="F13" i="16" a="1"/>
  <c r="F13" i="16" s="1"/>
  <c r="F16" i="16" a="1"/>
  <c r="F16" i="16" s="1"/>
  <c r="F21" i="16" a="1"/>
  <c r="F21" i="16" s="1"/>
  <c r="F56" i="16" a="1"/>
  <c r="F56" i="16" s="1"/>
  <c r="E6" i="9"/>
  <c r="H6" i="4"/>
  <c r="K6" i="4" s="1" a="1"/>
  <c r="K6" i="4" s="1"/>
  <c r="H4" i="4"/>
  <c r="L4" i="4" s="1" a="1"/>
  <c r="L4" i="4" s="1"/>
  <c r="E4" i="9"/>
  <c r="H3" i="4"/>
  <c r="E5" i="9"/>
  <c r="H5" i="4"/>
  <c r="F2" i="4"/>
  <c r="G2" i="4" s="1"/>
  <c r="V8" i="12" l="1"/>
  <c r="V9" i="12" s="1"/>
  <c r="V10" i="12" s="1"/>
  <c r="V11" i="12" s="1"/>
  <c r="V12" i="12" s="1"/>
  <c r="V13" i="12" s="1"/>
  <c r="V14" i="12" s="1"/>
  <c r="V15" i="12" s="1"/>
  <c r="V16" i="12" s="1"/>
  <c r="V17" i="12" s="1"/>
  <c r="V18" i="12" s="1"/>
  <c r="V19" i="12" s="1"/>
  <c r="V20" i="12" s="1"/>
  <c r="V21" i="12" s="1"/>
  <c r="V22" i="12" s="1"/>
  <c r="V23" i="12" s="1"/>
  <c r="V24" i="12" s="1"/>
  <c r="V25" i="12" s="1"/>
  <c r="V26" i="12" s="1"/>
  <c r="V27" i="12" s="1"/>
  <c r="V28" i="12" s="1"/>
  <c r="V29" i="12" s="1"/>
  <c r="V30" i="12" s="1"/>
  <c r="V31" i="12" s="1"/>
  <c r="V32" i="12" s="1"/>
  <c r="V33" i="12" s="1"/>
  <c r="V34" i="12" s="1"/>
  <c r="V35" i="12" s="1"/>
  <c r="V36" i="12" s="1"/>
  <c r="V37" i="12" s="1"/>
  <c r="V38" i="12" s="1"/>
  <c r="V39" i="12" s="1"/>
  <c r="V40" i="12" s="1"/>
  <c r="V41" i="12" s="1"/>
  <c r="V42" i="12" s="1"/>
  <c r="V43" i="12" s="1"/>
  <c r="V44" i="12" s="1"/>
  <c r="V45" i="12" s="1"/>
  <c r="V46" i="12" s="1"/>
  <c r="V47" i="12" s="1"/>
  <c r="V48" i="12" s="1"/>
  <c r="V49" i="12" s="1"/>
  <c r="V50" i="12" s="1"/>
  <c r="V51" i="12" s="1"/>
  <c r="V52" i="12" s="1"/>
  <c r="V53" i="12" s="1"/>
  <c r="V54" i="12" s="1"/>
  <c r="V55" i="12" s="1"/>
  <c r="V56" i="12" s="1"/>
  <c r="V57" i="12" s="1"/>
  <c r="V58" i="12" s="1"/>
  <c r="V59" i="12" s="1"/>
  <c r="V60" i="12" s="1"/>
  <c r="V61" i="12" s="1"/>
  <c r="V62" i="12" s="1"/>
  <c r="V63" i="12" s="1"/>
  <c r="V64" i="12" s="1"/>
  <c r="V65" i="12" s="1"/>
  <c r="V66" i="12" s="1"/>
  <c r="V67" i="12" s="1"/>
  <c r="V68" i="12" s="1"/>
  <c r="V69" i="12" s="1"/>
  <c r="V70" i="12" s="1"/>
  <c r="V71" i="12" s="1"/>
  <c r="V72" i="12" s="1"/>
  <c r="V73" i="12" s="1"/>
  <c r="V74" i="12" s="1"/>
  <c r="V75" i="12" s="1"/>
  <c r="V76" i="12" s="1"/>
  <c r="V77" i="12" s="1"/>
  <c r="V78" i="12" s="1"/>
  <c r="V79" i="12" s="1"/>
  <c r="V80" i="12" s="1"/>
  <c r="V81" i="12" s="1"/>
  <c r="V82" i="12" s="1"/>
  <c r="V83" i="12" s="1"/>
  <c r="V84" i="12" s="1"/>
  <c r="V85" i="12" s="1"/>
  <c r="V86" i="12" s="1"/>
  <c r="V87" i="12" s="1"/>
  <c r="V88" i="12" s="1"/>
  <c r="V89" i="12" s="1"/>
  <c r="V90" i="12" s="1"/>
  <c r="V91" i="12" s="1"/>
  <c r="V92" i="12" s="1"/>
  <c r="V93" i="12" s="1"/>
  <c r="V94" i="12" s="1"/>
  <c r="V95" i="12" s="1"/>
  <c r="V96" i="12" s="1"/>
  <c r="V97" i="12" s="1"/>
  <c r="V98" i="12" s="1"/>
  <c r="V99" i="12" s="1"/>
  <c r="V100" i="12" s="1"/>
  <c r="E7" i="12"/>
  <c r="J3" i="4" a="1"/>
  <c r="J3" i="4" s="1"/>
  <c r="K3" i="4" a="1"/>
  <c r="K3" i="4" s="1"/>
  <c r="L3" i="4" a="1"/>
  <c r="L3" i="4" s="1"/>
  <c r="M3" i="4" a="1"/>
  <c r="M3" i="4" s="1"/>
  <c r="P3" i="16"/>
  <c r="Q3" i="16"/>
  <c r="P2" i="16"/>
  <c r="Q2" i="16"/>
  <c r="V2" i="1" s="1"/>
  <c r="R2" i="4"/>
  <c r="G70" i="16"/>
  <c r="I70" i="16" s="1"/>
  <c r="N70" i="16" s="1"/>
  <c r="G78" i="16"/>
  <c r="I78" i="16" s="1"/>
  <c r="N78" i="16" s="1"/>
  <c r="G95" i="16"/>
  <c r="I95" i="16" s="1"/>
  <c r="N95" i="16" s="1"/>
  <c r="G60" i="16"/>
  <c r="I60" i="16" s="1"/>
  <c r="N60" i="16" s="1"/>
  <c r="G84" i="16"/>
  <c r="I84" i="16" s="1"/>
  <c r="N84" i="16" s="1"/>
  <c r="G79" i="16"/>
  <c r="I79" i="16" s="1"/>
  <c r="N79" i="16" s="1"/>
  <c r="G28" i="16"/>
  <c r="I28" i="16" s="1"/>
  <c r="N28" i="16" s="1"/>
  <c r="G53" i="16"/>
  <c r="I53" i="16" s="1"/>
  <c r="N53" i="16" s="1"/>
  <c r="G93" i="16"/>
  <c r="I93" i="16" s="1"/>
  <c r="N93" i="16" s="1"/>
  <c r="G51" i="16"/>
  <c r="I51" i="16" s="1"/>
  <c r="N51" i="16" s="1"/>
  <c r="G54" i="16"/>
  <c r="I54" i="16" s="1"/>
  <c r="N54" i="16" s="1"/>
  <c r="G41" i="16"/>
  <c r="I41" i="16" s="1"/>
  <c r="N41" i="16" s="1"/>
  <c r="G83" i="16"/>
  <c r="I83" i="16" s="1"/>
  <c r="N83" i="16" s="1"/>
  <c r="G6" i="16"/>
  <c r="I6" i="16" s="1"/>
  <c r="N6" i="16" s="1"/>
  <c r="G99" i="16"/>
  <c r="I99" i="16" s="1"/>
  <c r="N99" i="16" s="1"/>
  <c r="G5" i="16"/>
  <c r="I5" i="16" s="1"/>
  <c r="N5" i="16" s="1"/>
  <c r="G96" i="16"/>
  <c r="I96" i="16" s="1"/>
  <c r="N96" i="16" s="1"/>
  <c r="G35" i="16"/>
  <c r="I35" i="16" s="1"/>
  <c r="N35" i="16" s="1"/>
  <c r="G80" i="16"/>
  <c r="I80" i="16" s="1"/>
  <c r="N80" i="16" s="1"/>
  <c r="G100" i="16"/>
  <c r="I100" i="16" s="1"/>
  <c r="N100" i="16" s="1"/>
  <c r="G72" i="16"/>
  <c r="I72" i="16" s="1"/>
  <c r="N72" i="16" s="1"/>
  <c r="G86" i="16"/>
  <c r="I86" i="16" s="1"/>
  <c r="N86" i="16" s="1"/>
  <c r="G68" i="16"/>
  <c r="I68" i="16" s="1"/>
  <c r="N68" i="16" s="1"/>
  <c r="G56" i="16"/>
  <c r="I56" i="16" s="1"/>
  <c r="N56" i="16" s="1"/>
  <c r="G9" i="16"/>
  <c r="I9" i="16" s="1"/>
  <c r="N9" i="16" s="1"/>
  <c r="G19" i="16"/>
  <c r="I19" i="16" s="1"/>
  <c r="N19" i="16" s="1"/>
  <c r="G29" i="16"/>
  <c r="I29" i="16" s="1"/>
  <c r="N29" i="16" s="1"/>
  <c r="G63" i="16"/>
  <c r="I63" i="16" s="1"/>
  <c r="N63" i="16" s="1"/>
  <c r="G45" i="16"/>
  <c r="I45" i="16" s="1"/>
  <c r="N45" i="16" s="1"/>
  <c r="G25" i="16"/>
  <c r="I25" i="16" s="1"/>
  <c r="N25" i="16" s="1"/>
  <c r="G89" i="16"/>
  <c r="I89" i="16" s="1"/>
  <c r="N89" i="16" s="1"/>
  <c r="G30" i="16"/>
  <c r="I30" i="16" s="1"/>
  <c r="N30" i="16" s="1"/>
  <c r="G40" i="16"/>
  <c r="I40" i="16" s="1"/>
  <c r="N40" i="16" s="1"/>
  <c r="G15" i="16"/>
  <c r="I15" i="16" s="1"/>
  <c r="N15" i="16" s="1"/>
  <c r="G76" i="16"/>
  <c r="I76" i="16" s="1"/>
  <c r="N76" i="16" s="1"/>
  <c r="G48" i="16"/>
  <c r="I48" i="16" s="1"/>
  <c r="N48" i="16" s="1"/>
  <c r="G16" i="16"/>
  <c r="I16" i="16" s="1"/>
  <c r="N16" i="16" s="1"/>
  <c r="G14" i="16"/>
  <c r="I14" i="16" s="1"/>
  <c r="N14" i="16" s="1"/>
  <c r="G13" i="16"/>
  <c r="I13" i="16" s="1"/>
  <c r="N13" i="16" s="1"/>
  <c r="G62" i="16"/>
  <c r="I62" i="16" s="1"/>
  <c r="N62" i="16" s="1"/>
  <c r="G46" i="16"/>
  <c r="I46" i="16" s="1"/>
  <c r="N46" i="16" s="1"/>
  <c r="G67" i="16"/>
  <c r="I67" i="16" s="1"/>
  <c r="N67" i="16" s="1"/>
  <c r="G69" i="16"/>
  <c r="I69" i="16" s="1"/>
  <c r="N69" i="16" s="1"/>
  <c r="G21" i="16"/>
  <c r="I21" i="16" s="1"/>
  <c r="N21" i="16" s="1"/>
  <c r="G47" i="16"/>
  <c r="I47" i="16" s="1"/>
  <c r="N47" i="16" s="1"/>
  <c r="G44" i="16"/>
  <c r="I44" i="16" s="1"/>
  <c r="N44" i="16" s="1"/>
  <c r="G61" i="16"/>
  <c r="I61" i="16" s="1"/>
  <c r="N61" i="16" s="1"/>
  <c r="G57" i="16"/>
  <c r="I57" i="16" s="1"/>
  <c r="N57" i="16" s="1"/>
  <c r="G24" i="16"/>
  <c r="I24" i="16" s="1"/>
  <c r="N24" i="16" s="1"/>
  <c r="G31" i="16"/>
  <c r="I31" i="16" s="1"/>
  <c r="N31" i="16" s="1"/>
  <c r="G94" i="16"/>
  <c r="I94" i="16" s="1"/>
  <c r="N94" i="16" s="1"/>
  <c r="G73" i="16"/>
  <c r="I73" i="16" s="1"/>
  <c r="N73" i="16" s="1"/>
  <c r="G64" i="16"/>
  <c r="I64" i="16" s="1"/>
  <c r="N64" i="16" s="1"/>
  <c r="G37" i="16"/>
  <c r="I37" i="16" s="1"/>
  <c r="N37" i="16" s="1"/>
  <c r="G77" i="16"/>
  <c r="I77" i="16" s="1"/>
  <c r="N77" i="16" s="1"/>
  <c r="H4" i="16" a="1"/>
  <c r="H4" i="16" s="1"/>
  <c r="F3" i="16" a="1"/>
  <c r="F3" i="16" s="1"/>
  <c r="F2" i="16" a="1"/>
  <c r="F2" i="16" s="1"/>
  <c r="F4" i="16" a="1"/>
  <c r="F4" i="16" s="1"/>
  <c r="G85" i="16"/>
  <c r="I85" i="16" s="1"/>
  <c r="N85" i="16" s="1"/>
  <c r="G52" i="16"/>
  <c r="I52" i="16" s="1"/>
  <c r="N52" i="16" s="1"/>
  <c r="G11" i="16"/>
  <c r="I11" i="16" s="1"/>
  <c r="N11" i="16" s="1"/>
  <c r="G36" i="16"/>
  <c r="I36" i="16" s="1"/>
  <c r="N36" i="16" s="1"/>
  <c r="G34" i="16"/>
  <c r="I34" i="16" s="1"/>
  <c r="N34" i="16" s="1"/>
  <c r="G55" i="16"/>
  <c r="I55" i="16" s="1"/>
  <c r="N55" i="16" s="1"/>
  <c r="G22" i="16"/>
  <c r="I22" i="16" s="1"/>
  <c r="N22" i="16" s="1"/>
  <c r="G8" i="16"/>
  <c r="I8" i="16" s="1"/>
  <c r="N8" i="16" s="1"/>
  <c r="G23" i="16"/>
  <c r="I23" i="16" s="1"/>
  <c r="N23" i="16" s="1"/>
  <c r="G12" i="16"/>
  <c r="I12" i="16" s="1"/>
  <c r="N12" i="16" s="1"/>
  <c r="G92" i="16"/>
  <c r="I92" i="16" s="1"/>
  <c r="N92" i="16" s="1"/>
  <c r="G33" i="16"/>
  <c r="I33" i="16" s="1"/>
  <c r="N33" i="16" s="1"/>
  <c r="G32" i="16"/>
  <c r="I32" i="16" s="1"/>
  <c r="N32" i="16" s="1"/>
  <c r="G20" i="16"/>
  <c r="I20" i="16" s="1"/>
  <c r="N20" i="16" s="1"/>
  <c r="G88" i="16"/>
  <c r="I88" i="16" s="1"/>
  <c r="N88" i="16" s="1"/>
  <c r="G17" i="16"/>
  <c r="I17" i="16" s="1"/>
  <c r="N17" i="16" s="1"/>
  <c r="G38" i="16"/>
  <c r="I38" i="16" s="1"/>
  <c r="N38" i="16" s="1"/>
  <c r="P4" i="16" l="1"/>
  <c r="Q4" i="16"/>
  <c r="G2" i="16"/>
  <c r="I2" i="16" s="1"/>
  <c r="N2" i="16" s="1"/>
  <c r="G3" i="16"/>
  <c r="G4" i="16"/>
  <c r="D82" i="9"/>
  <c r="D82" i="4"/>
  <c r="D90" i="9"/>
  <c r="D90" i="4"/>
  <c r="D31" i="9"/>
  <c r="D31" i="4"/>
  <c r="D18" i="9"/>
  <c r="D18" i="4"/>
  <c r="F57" i="4"/>
  <c r="D78" i="9"/>
  <c r="D78" i="4"/>
  <c r="D92" i="9"/>
  <c r="D92" i="4"/>
  <c r="D64" i="4"/>
  <c r="D64" i="9"/>
  <c r="D47" i="9"/>
  <c r="D47" i="4"/>
  <c r="D58" i="9"/>
  <c r="D58" i="4"/>
  <c r="D71" i="9"/>
  <c r="D71" i="4"/>
  <c r="D6" i="9"/>
  <c r="D94" i="4"/>
  <c r="D94" i="9"/>
  <c r="D9" i="9"/>
  <c r="D9" i="4"/>
  <c r="D74" i="9"/>
  <c r="D74" i="4"/>
  <c r="F90" i="4"/>
  <c r="F26" i="4"/>
  <c r="D48" i="9"/>
  <c r="D48" i="4"/>
  <c r="D30" i="9"/>
  <c r="D30" i="4"/>
  <c r="F88" i="4"/>
  <c r="F51" i="4"/>
  <c r="F95" i="4"/>
  <c r="D37" i="4"/>
  <c r="D37" i="9"/>
  <c r="D10" i="9"/>
  <c r="D10" i="4"/>
  <c r="F60" i="4"/>
  <c r="D26" i="9"/>
  <c r="D26" i="4"/>
  <c r="D20" i="9"/>
  <c r="D20" i="4"/>
  <c r="D88" i="9"/>
  <c r="D88" i="4"/>
  <c r="D83" i="9"/>
  <c r="D83" i="4"/>
  <c r="F92" i="4"/>
  <c r="F58" i="4"/>
  <c r="D68" i="9"/>
  <c r="D68" i="4"/>
  <c r="F97" i="4"/>
  <c r="F19" i="4"/>
  <c r="F78" i="4"/>
  <c r="D13" i="9"/>
  <c r="D13" i="4"/>
  <c r="D73" i="9"/>
  <c r="D73" i="4"/>
  <c r="F62" i="4"/>
  <c r="F55" i="4"/>
  <c r="F11" i="4"/>
  <c r="D60" i="9"/>
  <c r="D60" i="4"/>
  <c r="D61" i="9"/>
  <c r="D61" i="4"/>
  <c r="D97" i="9"/>
  <c r="D97" i="4"/>
  <c r="D57" i="9"/>
  <c r="D57" i="4"/>
  <c r="D49" i="9"/>
  <c r="D49" i="4"/>
  <c r="D35" i="9"/>
  <c r="D35" i="4"/>
  <c r="D29" i="9"/>
  <c r="D29" i="4"/>
  <c r="D56" i="9"/>
  <c r="D56" i="4"/>
  <c r="D25" i="9"/>
  <c r="D25" i="4"/>
  <c r="F77" i="4"/>
  <c r="F86" i="4"/>
  <c r="F40" i="4"/>
  <c r="D34" i="9"/>
  <c r="D34" i="4"/>
  <c r="D12" i="9"/>
  <c r="D12" i="4"/>
  <c r="D65" i="9"/>
  <c r="D65" i="4"/>
  <c r="D54" i="9"/>
  <c r="D54" i="4"/>
  <c r="D87" i="9"/>
  <c r="D87" i="4"/>
  <c r="D85" i="9"/>
  <c r="D85" i="4"/>
  <c r="D16" i="9"/>
  <c r="D16" i="4"/>
  <c r="F18" i="4"/>
  <c r="D79" i="4"/>
  <c r="D79" i="9"/>
  <c r="D19" i="9"/>
  <c r="D19" i="4"/>
  <c r="F93" i="4"/>
  <c r="D50" i="4"/>
  <c r="D50" i="9"/>
  <c r="F99" i="4"/>
  <c r="D95" i="4"/>
  <c r="D95" i="9"/>
  <c r="D46" i="9"/>
  <c r="D46" i="4"/>
  <c r="F84" i="4"/>
  <c r="D80" i="4"/>
  <c r="D80" i="9"/>
  <c r="D39" i="9"/>
  <c r="D39" i="4"/>
  <c r="D43" i="9"/>
  <c r="D43" i="4"/>
  <c r="D67" i="9"/>
  <c r="D67" i="4"/>
  <c r="D28" i="4"/>
  <c r="D28" i="9"/>
  <c r="D52" i="9"/>
  <c r="D52" i="4"/>
  <c r="D76" i="4"/>
  <c r="D76" i="9"/>
  <c r="D69" i="4"/>
  <c r="D69" i="9"/>
  <c r="D93" i="9"/>
  <c r="D93" i="4"/>
  <c r="D38" i="4"/>
  <c r="D38" i="9"/>
  <c r="D86" i="9"/>
  <c r="D86" i="4"/>
  <c r="D7" i="9"/>
  <c r="D7" i="4"/>
  <c r="D14" i="4"/>
  <c r="D14" i="9"/>
  <c r="D62" i="9"/>
  <c r="D62" i="4"/>
  <c r="D24" i="9"/>
  <c r="D24" i="4"/>
  <c r="D41" i="9"/>
  <c r="D41" i="4"/>
  <c r="D89" i="4"/>
  <c r="D89" i="9"/>
  <c r="D75" i="9"/>
  <c r="D75" i="4"/>
  <c r="F23" i="4"/>
  <c r="F17" i="4"/>
  <c r="F45" i="4"/>
  <c r="D81" i="4"/>
  <c r="D81" i="9"/>
  <c r="D84" i="9"/>
  <c r="D84" i="4"/>
  <c r="D99" i="9"/>
  <c r="D99" i="4"/>
  <c r="D77" i="4"/>
  <c r="D77" i="9"/>
  <c r="F28" i="4"/>
  <c r="F52" i="4"/>
  <c r="D70" i="9"/>
  <c r="D70" i="4"/>
  <c r="D36" i="9"/>
  <c r="D36" i="4"/>
  <c r="F43" i="4"/>
  <c r="D72" i="9"/>
  <c r="D72" i="4"/>
  <c r="D59" i="9"/>
  <c r="D59" i="4"/>
  <c r="F33" i="4"/>
  <c r="D23" i="9"/>
  <c r="D23" i="4"/>
  <c r="D17" i="9"/>
  <c r="D17" i="4"/>
  <c r="F8" i="4"/>
  <c r="D51" i="4"/>
  <c r="D51" i="9"/>
  <c r="D55" i="4"/>
  <c r="D55" i="9"/>
  <c r="F27" i="4"/>
  <c r="F63" i="4"/>
  <c r="D21" i="9"/>
  <c r="D21" i="4"/>
  <c r="D53" i="9"/>
  <c r="D53" i="4"/>
  <c r="F91" i="4"/>
  <c r="D44" i="9"/>
  <c r="D44" i="4"/>
  <c r="D91" i="4"/>
  <c r="D91" i="9"/>
  <c r="D45" i="4"/>
  <c r="D45" i="9"/>
  <c r="D40" i="9"/>
  <c r="D40" i="4"/>
  <c r="D11" i="4"/>
  <c r="D11" i="9"/>
  <c r="F73" i="4"/>
  <c r="F79" i="4"/>
  <c r="D22" i="9"/>
  <c r="D22" i="4"/>
  <c r="F36" i="4"/>
  <c r="D66" i="9"/>
  <c r="D66" i="4"/>
  <c r="D42" i="9"/>
  <c r="D42" i="4"/>
  <c r="D15" i="4"/>
  <c r="D15" i="9"/>
  <c r="F29" i="4"/>
  <c r="F41" i="4"/>
  <c r="D33" i="4"/>
  <c r="D33" i="9"/>
  <c r="D32" i="4"/>
  <c r="D32" i="9"/>
  <c r="D8" i="9"/>
  <c r="D8" i="4"/>
  <c r="D98" i="4"/>
  <c r="D98" i="9"/>
  <c r="D27" i="9"/>
  <c r="D27" i="4"/>
  <c r="D63" i="9"/>
  <c r="D63" i="4"/>
  <c r="F54" i="4"/>
  <c r="F80" i="4"/>
  <c r="D96" i="9"/>
  <c r="D96" i="4"/>
  <c r="F98" i="4"/>
  <c r="I4" i="16" l="1"/>
  <c r="M4" i="16"/>
  <c r="K4" i="16"/>
  <c r="I3" i="16"/>
  <c r="K3" i="16"/>
  <c r="F74" i="4"/>
  <c r="G74" i="4" s="1"/>
  <c r="F12" i="4"/>
  <c r="G12" i="4" s="1"/>
  <c r="F50" i="4"/>
  <c r="G50" i="4" s="1"/>
  <c r="F66" i="4"/>
  <c r="F30" i="4"/>
  <c r="G30" i="4" s="1"/>
  <c r="F61" i="4"/>
  <c r="G61" i="4" s="1"/>
  <c r="F85" i="4"/>
  <c r="F70" i="4"/>
  <c r="F65" i="4"/>
  <c r="F94" i="4"/>
  <c r="G94" i="4" s="1"/>
  <c r="F25" i="4"/>
  <c r="G25" i="4" s="1"/>
  <c r="F53" i="4"/>
  <c r="G53" i="4" s="1"/>
  <c r="F35" i="4"/>
  <c r="G35" i="4" s="1"/>
  <c r="F59" i="4"/>
  <c r="F21" i="4"/>
  <c r="G21" i="4" s="1"/>
  <c r="F69" i="4"/>
  <c r="G69" i="4" s="1"/>
  <c r="F71" i="4"/>
  <c r="G71" i="4" s="1"/>
  <c r="F32" i="4"/>
  <c r="F9" i="4"/>
  <c r="F44" i="4"/>
  <c r="G44" i="4" s="1"/>
  <c r="F83" i="4"/>
  <c r="F46" i="4"/>
  <c r="G46" i="4" s="1"/>
  <c r="F48" i="4"/>
  <c r="F64" i="4"/>
  <c r="G64" i="4" s="1"/>
  <c r="F20" i="4"/>
  <c r="G98" i="4"/>
  <c r="G28" i="4"/>
  <c r="F31" i="4"/>
  <c r="F13" i="4"/>
  <c r="F82" i="4"/>
  <c r="G82" i="4" s="1"/>
  <c r="F47" i="4"/>
  <c r="F10" i="4"/>
  <c r="F89" i="4"/>
  <c r="F22" i="4"/>
  <c r="G22" i="4" s="1"/>
  <c r="F24" i="4"/>
  <c r="F81" i="4"/>
  <c r="G81" i="4" s="1"/>
  <c r="G26" i="4"/>
  <c r="G45" i="4"/>
  <c r="G52" i="4"/>
  <c r="G18" i="4"/>
  <c r="G84" i="4"/>
  <c r="G63" i="4"/>
  <c r="G17" i="4"/>
  <c r="G54" i="4"/>
  <c r="G41" i="4"/>
  <c r="G60" i="4"/>
  <c r="G78" i="4"/>
  <c r="G97" i="4"/>
  <c r="G73" i="4"/>
  <c r="G91" i="4"/>
  <c r="G58" i="4"/>
  <c r="G62" i="4"/>
  <c r="G57" i="4"/>
  <c r="G90" i="4"/>
  <c r="G43" i="4"/>
  <c r="G93" i="4"/>
  <c r="G33" i="4"/>
  <c r="G51" i="4"/>
  <c r="G79" i="4"/>
  <c r="G29" i="4"/>
  <c r="G8" i="4"/>
  <c r="G40" i="4"/>
  <c r="G11" i="4"/>
  <c r="G92" i="4"/>
  <c r="G86" i="4"/>
  <c r="G88" i="4"/>
  <c r="G77" i="4"/>
  <c r="G80" i="4"/>
  <c r="G23" i="4"/>
  <c r="G19" i="4"/>
  <c r="G55" i="4"/>
  <c r="G36" i="4"/>
  <c r="G99" i="4"/>
  <c r="F49" i="4"/>
  <c r="F72" i="4"/>
  <c r="F16" i="4"/>
  <c r="F7" i="4"/>
  <c r="F87" i="4"/>
  <c r="F14" i="4"/>
  <c r="F96" i="4"/>
  <c r="F38" i="4"/>
  <c r="G27" i="4"/>
  <c r="F68" i="4"/>
  <c r="F75" i="4"/>
  <c r="F39" i="4"/>
  <c r="F37" i="4"/>
  <c r="F42" i="4"/>
  <c r="F56" i="4"/>
  <c r="G95" i="4"/>
  <c r="F34" i="4"/>
  <c r="F67" i="4"/>
  <c r="F15" i="4"/>
  <c r="F76" i="4"/>
  <c r="N3" i="16" l="1"/>
  <c r="N4" i="16"/>
  <c r="G85" i="4"/>
  <c r="G20" i="4"/>
  <c r="G66" i="4"/>
  <c r="G48" i="4"/>
  <c r="G65" i="4"/>
  <c r="G70" i="4"/>
  <c r="G9" i="4"/>
  <c r="G59" i="4"/>
  <c r="G32" i="4"/>
  <c r="G13" i="4"/>
  <c r="G83" i="4"/>
  <c r="G10" i="4"/>
  <c r="G47" i="4"/>
  <c r="G31" i="4"/>
  <c r="G24" i="4"/>
  <c r="G89" i="4"/>
  <c r="G42" i="4"/>
  <c r="G37" i="4"/>
  <c r="G56" i="4"/>
  <c r="G14" i="4"/>
  <c r="G76" i="4"/>
  <c r="G87" i="4"/>
  <c r="G15" i="4"/>
  <c r="G39" i="4"/>
  <c r="G75" i="4"/>
  <c r="G16" i="4"/>
  <c r="G7" i="4"/>
  <c r="G67" i="4"/>
  <c r="G68" i="4"/>
  <c r="G72" i="4"/>
  <c r="G38" i="4"/>
  <c r="G96" i="4"/>
  <c r="G34" i="4"/>
  <c r="G49" i="4"/>
  <c r="H23" i="4"/>
  <c r="R23" i="4" s="1"/>
  <c r="H65" i="4"/>
  <c r="R65" i="4" s="1"/>
  <c r="H72" i="4"/>
  <c r="R72" i="4" s="1"/>
  <c r="H80" i="4"/>
  <c r="R80" i="4" s="1"/>
  <c r="H15" i="4"/>
  <c r="R15" i="4" s="1"/>
  <c r="H61" i="4"/>
  <c r="R61" i="4" s="1"/>
  <c r="H82" i="4"/>
  <c r="R82" i="4" s="1"/>
  <c r="H55" i="4"/>
  <c r="R55" i="4" s="1"/>
  <c r="H37" i="4"/>
  <c r="R37" i="4" s="1"/>
  <c r="H35" i="4"/>
  <c r="R35" i="4" s="1"/>
  <c r="H92" i="4"/>
  <c r="R92" i="4" s="1"/>
  <c r="H77" i="4"/>
  <c r="R77" i="4" s="1"/>
  <c r="H39" i="4"/>
  <c r="R39" i="4" s="1"/>
  <c r="H53" i="4"/>
  <c r="R53" i="4" s="1"/>
  <c r="H79" i="4"/>
  <c r="R79" i="4" s="1"/>
  <c r="H20" i="4"/>
  <c r="R20" i="4" s="1"/>
  <c r="H68" i="4"/>
  <c r="R68" i="4" s="1"/>
  <c r="H14" i="4"/>
  <c r="R14" i="4" s="1"/>
  <c r="H13" i="4"/>
  <c r="R13" i="4" s="1"/>
  <c r="H8" i="4"/>
  <c r="R8" i="4" s="1"/>
  <c r="H46" i="4"/>
  <c r="R46" i="4" s="1"/>
  <c r="H32" i="4"/>
  <c r="R32" i="4" s="1"/>
  <c r="H71" i="4"/>
  <c r="R71" i="4" s="1"/>
  <c r="H43" i="4"/>
  <c r="R43" i="4" s="1"/>
  <c r="H30" i="4"/>
  <c r="R30" i="4" s="1"/>
  <c r="H22" i="4"/>
  <c r="R22" i="4" s="1"/>
  <c r="H67" i="4"/>
  <c r="R67" i="4" s="1"/>
  <c r="H97" i="4"/>
  <c r="R97" i="4" s="1"/>
  <c r="H31" i="4"/>
  <c r="R31" i="4" s="1"/>
  <c r="H98" i="4"/>
  <c r="R98" i="4" s="1"/>
  <c r="H99" i="4"/>
  <c r="R99" i="4" s="1"/>
  <c r="H21" i="4"/>
  <c r="R21" i="4" s="1"/>
  <c r="H41" i="4"/>
  <c r="R41" i="4" s="1"/>
  <c r="H51" i="4"/>
  <c r="R51" i="4" s="1"/>
  <c r="H66" i="4"/>
  <c r="R66" i="4" s="1"/>
  <c r="H94" i="4"/>
  <c r="R94" i="4" s="1"/>
  <c r="H70" i="4"/>
  <c r="R70" i="4" s="1"/>
  <c r="H91" i="4"/>
  <c r="R91" i="4" s="1"/>
  <c r="H81" i="4"/>
  <c r="R81" i="4" s="1"/>
  <c r="H27" i="4"/>
  <c r="R27" i="4" s="1"/>
  <c r="H63" i="4"/>
  <c r="R63" i="4" s="1"/>
  <c r="H16" i="4"/>
  <c r="R16" i="4" s="1"/>
  <c r="H34" i="4"/>
  <c r="R34" i="4" s="1"/>
  <c r="H93" i="4"/>
  <c r="R93" i="4" s="1"/>
  <c r="H42" i="4"/>
  <c r="R42" i="4" s="1"/>
  <c r="H24" i="4"/>
  <c r="R24" i="4" s="1"/>
  <c r="H95" i="4"/>
  <c r="R95" i="4" s="1"/>
  <c r="H11" i="4"/>
  <c r="R11" i="4" s="1"/>
  <c r="H56" i="4"/>
  <c r="R56" i="4" s="1"/>
  <c r="H12" i="4"/>
  <c r="R12" i="4" s="1"/>
  <c r="H87" i="4"/>
  <c r="R87" i="4" s="1"/>
  <c r="H69" i="4"/>
  <c r="R69" i="4" s="1"/>
  <c r="H96" i="4"/>
  <c r="R96" i="4" s="1"/>
  <c r="H78" i="4"/>
  <c r="R78" i="4" s="1"/>
  <c r="H52" i="4"/>
  <c r="R52" i="4" s="1"/>
  <c r="H40" i="4"/>
  <c r="R40" i="4" s="1"/>
  <c r="H18" i="4"/>
  <c r="R18" i="4" s="1"/>
  <c r="H89" i="4"/>
  <c r="R89" i="4" s="1"/>
  <c r="H38" i="4"/>
  <c r="R38" i="4" s="1"/>
  <c r="H28" i="4"/>
  <c r="R28" i="4" s="1"/>
  <c r="H84" i="4"/>
  <c r="R84" i="4" s="1"/>
  <c r="H10" i="4"/>
  <c r="R10" i="4" s="1"/>
  <c r="H25" i="4"/>
  <c r="R25" i="4" s="1"/>
  <c r="H45" i="4"/>
  <c r="R45" i="4" s="1"/>
  <c r="H76" i="4"/>
  <c r="R76" i="4" s="1"/>
  <c r="H73" i="4"/>
  <c r="R73" i="4" s="1"/>
  <c r="H19" i="4"/>
  <c r="R19" i="4" s="1"/>
  <c r="H7" i="4"/>
  <c r="R7" i="4" s="1"/>
  <c r="H64" i="4"/>
  <c r="R64" i="4" s="1"/>
  <c r="H44" i="4"/>
  <c r="R44" i="4" s="1"/>
  <c r="H57" i="4"/>
  <c r="R57" i="4" s="1"/>
  <c r="H83" i="4"/>
  <c r="R83" i="4" s="1"/>
  <c r="H90" i="4"/>
  <c r="R90" i="4" s="1"/>
  <c r="H49" i="4"/>
  <c r="R49" i="4" s="1"/>
  <c r="H48" i="4"/>
  <c r="R48" i="4" s="1"/>
  <c r="H85" i="4"/>
  <c r="R85" i="4" s="1"/>
  <c r="H86" i="4"/>
  <c r="R86" i="4" s="1"/>
  <c r="H59" i="4"/>
  <c r="R59" i="4" s="1"/>
  <c r="H47" i="4"/>
  <c r="R47" i="4" s="1"/>
  <c r="H26" i="4"/>
  <c r="R26" i="4" s="1"/>
  <c r="H50" i="4"/>
  <c r="R50" i="4" s="1"/>
  <c r="R3" i="4"/>
  <c r="H62" i="4"/>
  <c r="R62" i="4" s="1"/>
  <c r="H17" i="4"/>
  <c r="R17" i="4" s="1"/>
  <c r="H9" i="4"/>
  <c r="R9" i="4" s="1"/>
  <c r="H60" i="4"/>
  <c r="R60" i="4" s="1"/>
  <c r="H54" i="4"/>
  <c r="R54" i="4" s="1"/>
  <c r="H74" i="4"/>
  <c r="R74" i="4" s="1"/>
  <c r="H29" i="4"/>
  <c r="R29" i="4" s="1"/>
  <c r="H36" i="4"/>
  <c r="R36" i="4" s="1"/>
  <c r="H33" i="4"/>
  <c r="R33" i="4" s="1"/>
  <c r="H58" i="4"/>
  <c r="R58" i="4" s="1"/>
  <c r="H75" i="4"/>
  <c r="R75" i="4" s="1"/>
  <c r="H88" i="4"/>
  <c r="R88" i="4" s="1"/>
  <c r="D5" i="9"/>
  <c r="D4" i="9"/>
  <c r="D3" i="9"/>
  <c r="O22" i="16" l="1" a="1"/>
  <c r="O22" i="16" s="1"/>
  <c r="O34" i="16" a="1"/>
  <c r="O34" i="16" s="1"/>
  <c r="O44" i="16" a="1"/>
  <c r="O44" i="16" s="1"/>
  <c r="O89" i="16" a="1"/>
  <c r="O89" i="16" s="1"/>
  <c r="O77" i="16" a="1"/>
  <c r="O77" i="16" s="1"/>
  <c r="O67" i="16" a="1"/>
  <c r="O67" i="16" s="1"/>
  <c r="O56" i="16" a="1"/>
  <c r="O56" i="16" s="1"/>
  <c r="O35" i="16" a="1"/>
  <c r="O35" i="16" s="1"/>
  <c r="O32" i="16" a="1"/>
  <c r="O32" i="16" s="1"/>
  <c r="O82" i="16" a="1"/>
  <c r="O82" i="16" s="1"/>
  <c r="O71" i="16" a="1"/>
  <c r="O71" i="16" s="1"/>
  <c r="O41" i="16" a="1"/>
  <c r="O41" i="16" s="1"/>
  <c r="O94" i="16" a="1"/>
  <c r="O94" i="16" s="1"/>
  <c r="O24" i="16" a="1"/>
  <c r="O24" i="16" s="1"/>
  <c r="O33" i="16" a="1"/>
  <c r="O33" i="16" s="1"/>
  <c r="O36" i="16" a="1"/>
  <c r="O36" i="16" s="1"/>
  <c r="O76" i="16" a="1"/>
  <c r="O76" i="16" s="1"/>
  <c r="O27" i="16" a="1"/>
  <c r="O27" i="16" s="1"/>
  <c r="O99" i="16" a="1"/>
  <c r="O99" i="16" s="1"/>
  <c r="O23" i="16" a="1"/>
  <c r="O23" i="16" s="1"/>
  <c r="O29" i="16" a="1"/>
  <c r="O29" i="16" s="1"/>
  <c r="O39" i="16" a="1"/>
  <c r="O39" i="16" s="1"/>
  <c r="O66" i="16" a="1"/>
  <c r="O66" i="16" s="1"/>
  <c r="O78" i="16" a="1"/>
  <c r="O78" i="16" s="1"/>
  <c r="O72" i="16" a="1"/>
  <c r="O72" i="16" s="1"/>
  <c r="O26" i="16" a="1"/>
  <c r="O26" i="16" s="1"/>
  <c r="O65" i="16" a="1"/>
  <c r="O65" i="16" s="1"/>
  <c r="O52" i="16" a="1"/>
  <c r="O52" i="16" s="1"/>
  <c r="O5" i="16" a="1"/>
  <c r="O5" i="16" s="1"/>
  <c r="O70" i="16" a="1"/>
  <c r="O70" i="16" s="1"/>
  <c r="O9" i="16" a="1"/>
  <c r="O9" i="16" s="1"/>
  <c r="O97" i="16" a="1"/>
  <c r="O97" i="16" s="1"/>
  <c r="O79" i="16" a="1"/>
  <c r="O79" i="16" s="1"/>
  <c r="O59" i="16" a="1"/>
  <c r="O59" i="16" s="1"/>
  <c r="O69" i="16" a="1"/>
  <c r="O69" i="16" s="1"/>
  <c r="O93" i="16" a="1"/>
  <c r="O93" i="16" s="1"/>
  <c r="O17" i="16" a="1"/>
  <c r="O17" i="16" s="1"/>
  <c r="O47" i="16" a="1"/>
  <c r="O47" i="16" s="1"/>
  <c r="O10" i="16" a="1"/>
  <c r="O10" i="16" s="1"/>
  <c r="O92" i="16" a="1"/>
  <c r="O92" i="16" s="1"/>
  <c r="O8" i="16" a="1"/>
  <c r="O8" i="16" s="1"/>
  <c r="O96" i="16" a="1"/>
  <c r="O96" i="16" s="1"/>
  <c r="O31" i="16" a="1"/>
  <c r="O31" i="16" s="1"/>
  <c r="O61" i="16" a="1"/>
  <c r="O61" i="16" s="1"/>
  <c r="O58" i="16" a="1"/>
  <c r="O58" i="16" s="1"/>
  <c r="O85" i="16" a="1"/>
  <c r="O85" i="16" s="1"/>
  <c r="O90" i="16" a="1"/>
  <c r="O90" i="16" s="1"/>
  <c r="O100" i="16" a="1"/>
  <c r="O100" i="16" s="1"/>
  <c r="O30" i="16" a="1"/>
  <c r="O30" i="16" s="1"/>
  <c r="O88" i="16" a="1"/>
  <c r="O88" i="16" s="1"/>
  <c r="O87" i="16" a="1"/>
  <c r="O87" i="16" s="1"/>
  <c r="O68" i="16" a="1"/>
  <c r="O68" i="16" s="1"/>
  <c r="O40" i="16" a="1"/>
  <c r="O40" i="16" s="1"/>
  <c r="O18" i="16" a="1"/>
  <c r="O18" i="16" s="1"/>
  <c r="O28" i="16" a="1"/>
  <c r="O28" i="16" s="1"/>
  <c r="O55" i="16" a="1"/>
  <c r="O55" i="16" s="1"/>
  <c r="O25" i="16" a="1"/>
  <c r="O25" i="16" s="1"/>
  <c r="O51" i="16" a="1"/>
  <c r="O51" i="16" s="1"/>
  <c r="O75" i="16" a="1"/>
  <c r="O75" i="16" s="1"/>
  <c r="O6" i="16" a="1"/>
  <c r="O6" i="16" s="1"/>
  <c r="O62" i="16" a="1"/>
  <c r="O62" i="16" s="1"/>
  <c r="O54" i="16" a="1"/>
  <c r="O54" i="16" s="1"/>
  <c r="O83" i="16" a="1"/>
  <c r="O83" i="16" s="1"/>
  <c r="O7" i="16" a="1"/>
  <c r="O7" i="16" s="1"/>
  <c r="O63" i="16" a="1"/>
  <c r="O63" i="16" s="1"/>
  <c r="O14" i="16" a="1"/>
  <c r="O14" i="16" s="1"/>
  <c r="O38" i="16" a="1"/>
  <c r="O38" i="16" s="1"/>
  <c r="O50" i="16" a="1"/>
  <c r="O50" i="16" s="1"/>
  <c r="O60" i="16" a="1"/>
  <c r="O60" i="16" s="1"/>
  <c r="O11" i="16" a="1"/>
  <c r="O11" i="16" s="1"/>
  <c r="O49" i="16" a="1"/>
  <c r="O49" i="16" s="1"/>
  <c r="O20" i="16" a="1"/>
  <c r="O20" i="16" s="1"/>
  <c r="O13" i="16" a="1"/>
  <c r="O13" i="16" s="1"/>
  <c r="O64" i="16" a="1"/>
  <c r="O64" i="16" s="1"/>
  <c r="O12" i="16" a="1"/>
  <c r="O12" i="16" s="1"/>
  <c r="O46" i="16" a="1"/>
  <c r="O46" i="16" s="1"/>
  <c r="O95" i="16" a="1"/>
  <c r="O95" i="16" s="1"/>
  <c r="O21" i="16" a="1"/>
  <c r="O21" i="16" s="1"/>
  <c r="O86" i="16" a="1"/>
  <c r="O86" i="16" s="1"/>
  <c r="O48" i="16" a="1"/>
  <c r="O48" i="16" s="1"/>
  <c r="O73" i="16" a="1"/>
  <c r="O73" i="16" s="1"/>
  <c r="O42" i="16" a="1"/>
  <c r="O42" i="16" s="1"/>
  <c r="O91" i="16" a="1"/>
  <c r="O91" i="16" s="1"/>
  <c r="O43" i="16" a="1"/>
  <c r="O43" i="16" s="1"/>
  <c r="O53" i="16" a="1"/>
  <c r="O53" i="16" s="1"/>
  <c r="O16" i="16" a="1"/>
  <c r="O16" i="16" s="1"/>
  <c r="O45" i="16" a="1"/>
  <c r="O45" i="16" s="1"/>
  <c r="O19" i="16" a="1"/>
  <c r="O19" i="16" s="1"/>
  <c r="O15" i="16" a="1"/>
  <c r="O15" i="16" s="1"/>
  <c r="O98" i="16" a="1"/>
  <c r="O98" i="16" s="1"/>
  <c r="O80" i="16" a="1"/>
  <c r="O80" i="16" s="1"/>
  <c r="O74" i="16" a="1"/>
  <c r="O74" i="16" s="1"/>
  <c r="O81" i="16" a="1"/>
  <c r="O81" i="16" s="1"/>
  <c r="O57" i="16" a="1"/>
  <c r="O57" i="16" s="1"/>
  <c r="O37" i="16" a="1"/>
  <c r="O37" i="16" s="1"/>
  <c r="O84" i="16" a="1"/>
  <c r="O84" i="16" s="1"/>
  <c r="O2" i="16" a="1"/>
  <c r="O2" i="16" s="1"/>
  <c r="O4" i="16" a="1"/>
  <c r="O4" i="16" s="1"/>
  <c r="O3" i="16" a="1"/>
  <c r="O3" i="16" s="1"/>
  <c r="R4" i="4"/>
  <c r="R6" i="4"/>
  <c r="R5" i="4"/>
  <c r="F3" i="4"/>
  <c r="G3" i="4" s="1"/>
  <c r="F5" i="4"/>
  <c r="G5" i="4" s="1"/>
  <c r="F4" i="4"/>
  <c r="G4" i="4" s="1"/>
  <c r="O3" i="4" l="1"/>
  <c r="P3" i="4"/>
  <c r="Q3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<sst xmlns="http://schemas.openxmlformats.org/spreadsheetml/2006/main" count="662" uniqueCount="353">
  <si>
    <t>Date du soin</t>
  </si>
  <si>
    <t>Intervenant</t>
  </si>
  <si>
    <t>Montant Forfait acheté</t>
  </si>
  <si>
    <t xml:space="preserve">     Séance n°</t>
  </si>
  <si>
    <t>Nombre total de séances</t>
  </si>
  <si>
    <t>Prix d'une séance</t>
  </si>
  <si>
    <t>1er intervenant</t>
  </si>
  <si>
    <t>Séance HT</t>
  </si>
  <si>
    <t>Séance TTC</t>
  </si>
  <si>
    <t>Forfait 5 séances HT</t>
  </si>
  <si>
    <t>Forfait 5 séances TTC</t>
  </si>
  <si>
    <t>Motif</t>
  </si>
  <si>
    <t>Photobiomodulation</t>
  </si>
  <si>
    <t>Première consultation</t>
  </si>
  <si>
    <t>Nom</t>
  </si>
  <si>
    <t>Prénom</t>
  </si>
  <si>
    <t>Date</t>
  </si>
  <si>
    <t>Jean</t>
  </si>
  <si>
    <t>Nouveau Forfait</t>
  </si>
  <si>
    <t>Non</t>
  </si>
  <si>
    <t>Oui</t>
  </si>
  <si>
    <t>Référence Forfait</t>
  </si>
  <si>
    <t>Epilation femme - Poitrine</t>
  </si>
  <si>
    <t>Epilation femme - Ventre</t>
  </si>
  <si>
    <t>Epilation femme - Ligne médiane</t>
  </si>
  <si>
    <t>Epilation femme - Aréoles</t>
  </si>
  <si>
    <t>Epilation femme - Bas du Dos</t>
  </si>
  <si>
    <t>Epilation femme - Haut Dos</t>
  </si>
  <si>
    <t>Epilation femme - Dos complet</t>
  </si>
  <si>
    <t>Epilation femme - SIF</t>
  </si>
  <si>
    <t>Epilation femme - Classique</t>
  </si>
  <si>
    <t>Epilation femme - Echancré</t>
  </si>
  <si>
    <t>Epilation femme - Brésilien</t>
  </si>
  <si>
    <t>Epilation femme - Intégral</t>
  </si>
  <si>
    <t>Epilation femme - Fesses</t>
  </si>
  <si>
    <t>Epilation femme - Lèvres</t>
  </si>
  <si>
    <t>Epilation femme - Menton</t>
  </si>
  <si>
    <t>Epilation femme - Cou</t>
  </si>
  <si>
    <t>Epilation femme - Ovale Visage</t>
  </si>
  <si>
    <t>Epilation femme - Nuque</t>
  </si>
  <si>
    <t>Epilation femme - Aisselles</t>
  </si>
  <si>
    <t>Epilation femme - Av Bras</t>
  </si>
  <si>
    <t>Epilation femme - Bras</t>
  </si>
  <si>
    <t>Epilation femme - Epaules</t>
  </si>
  <si>
    <t>Epilation femme - Mains</t>
  </si>
  <si>
    <t>Epilation femme - Pieds</t>
  </si>
  <si>
    <t>Epilation femme - Cuisses</t>
  </si>
  <si>
    <t>Epilation homme - Lèvres</t>
  </si>
  <si>
    <t>Epilation homme - Menton</t>
  </si>
  <si>
    <t>Epilation homme - Cou</t>
  </si>
  <si>
    <t>Epilation homme - Ovale Visage</t>
  </si>
  <si>
    <t>Epilation homme - Nuque</t>
  </si>
  <si>
    <t>Epilation homme - Aisselles</t>
  </si>
  <si>
    <t>Epilation homme - Av Bras</t>
  </si>
  <si>
    <t>Epilation homme - Bras</t>
  </si>
  <si>
    <t>Epilation homme - Epaules</t>
  </si>
  <si>
    <t>Epilation homme - Mains</t>
  </si>
  <si>
    <t>Epilation homme - Torse</t>
  </si>
  <si>
    <t>Epilation homme - Ventre</t>
  </si>
  <si>
    <t>Epilation homme - Bas du Dos</t>
  </si>
  <si>
    <t>Epilation homme - Haut Dos</t>
  </si>
  <si>
    <t>Epilation homme - Dos complet</t>
  </si>
  <si>
    <t>Epilation homme - SIF</t>
  </si>
  <si>
    <t>Epilation homme - Classique</t>
  </si>
  <si>
    <t>Epilation homme - Echancré</t>
  </si>
  <si>
    <t>Epilation homme - Brésilien</t>
  </si>
  <si>
    <t>Epilation homme - Intégral</t>
  </si>
  <si>
    <t>Epilation homme - Fesses</t>
  </si>
  <si>
    <t>Epilation homme - Pieds</t>
  </si>
  <si>
    <t>Epilation homme - Cuisses</t>
  </si>
  <si>
    <t>CS</t>
  </si>
  <si>
    <t>Detatouage - XS</t>
  </si>
  <si>
    <t>Detatouage - S</t>
  </si>
  <si>
    <t>Detatouage - M</t>
  </si>
  <si>
    <t>Detatouage - L</t>
  </si>
  <si>
    <t>Detatouage - XL</t>
  </si>
  <si>
    <t>Detatouage - XXL</t>
  </si>
  <si>
    <t>Epilation femme - Demi jambes</t>
  </si>
  <si>
    <t>Epilation femme - Entières jambes</t>
  </si>
  <si>
    <t>Epilation homme - Demi jambes</t>
  </si>
  <si>
    <t>Epilation homme - Entières jambes</t>
  </si>
  <si>
    <t>PBM</t>
  </si>
  <si>
    <t>Forfait choisi</t>
  </si>
  <si>
    <t>Epil F Lèvres</t>
  </si>
  <si>
    <t>Epil F Menton</t>
  </si>
  <si>
    <t>Epil F Cou</t>
  </si>
  <si>
    <t>Epil F Ovale visage</t>
  </si>
  <si>
    <t>Epil F Nuque</t>
  </si>
  <si>
    <t>Epil F Aisselles</t>
  </si>
  <si>
    <t>Epil F Av Bras</t>
  </si>
  <si>
    <t>Epil F Bras</t>
  </si>
  <si>
    <t>Epil F Epaules</t>
  </si>
  <si>
    <t>Epil F Mains</t>
  </si>
  <si>
    <t>Epil F Poitrine</t>
  </si>
  <si>
    <t>Epil F Ventre</t>
  </si>
  <si>
    <t>Epil F Ligne Mediane</t>
  </si>
  <si>
    <t>Epil F Aréole</t>
  </si>
  <si>
    <t>Epil F Bas du Dos</t>
  </si>
  <si>
    <t>Epil F Haut du Dos</t>
  </si>
  <si>
    <t>Epil  Fdos Complet</t>
  </si>
  <si>
    <t>Epil F SIF</t>
  </si>
  <si>
    <t>Epil F Maillot Classique</t>
  </si>
  <si>
    <t>Epil F Maillot Echancré</t>
  </si>
  <si>
    <t>Epil F Maillot Brésilien</t>
  </si>
  <si>
    <t>Epil F Maillot Intégral</t>
  </si>
  <si>
    <t>Epil F Fesses</t>
  </si>
  <si>
    <t>Epil F Pieds</t>
  </si>
  <si>
    <t>Epil F Jambes Entières</t>
  </si>
  <si>
    <t>Epil F Cuisses</t>
  </si>
  <si>
    <t>Epil H Lèvres</t>
  </si>
  <si>
    <t>Epil H Menton</t>
  </si>
  <si>
    <t>Epil H Cou</t>
  </si>
  <si>
    <t>Epil H Ovale visage</t>
  </si>
  <si>
    <t>Epil H Nuque</t>
  </si>
  <si>
    <t>Epil H Aisselles</t>
  </si>
  <si>
    <t>Epil H Av Bras</t>
  </si>
  <si>
    <t>Epil H Bras</t>
  </si>
  <si>
    <t>Epil H Epaules</t>
  </si>
  <si>
    <t>Epil H Mains</t>
  </si>
  <si>
    <t>Epil H Torse</t>
  </si>
  <si>
    <t>Epil H Ventre</t>
  </si>
  <si>
    <t>Epil H Bas du Dos</t>
  </si>
  <si>
    <t>Epil H Haut du Dos</t>
  </si>
  <si>
    <t>Epil H Dos Complet</t>
  </si>
  <si>
    <t>Epil H SIF</t>
  </si>
  <si>
    <t>Epil H Maillot Clasique</t>
  </si>
  <si>
    <t>Epil H Maillot Echancré</t>
  </si>
  <si>
    <t>Epil H Maillot Brésilien</t>
  </si>
  <si>
    <t>Epil H Maillot Intégral</t>
  </si>
  <si>
    <t>Epil H Fesses</t>
  </si>
  <si>
    <t>Epil H Pieds</t>
  </si>
  <si>
    <t>Epil H Demi Jambes</t>
  </si>
  <si>
    <t>Epil F Demi Jambes</t>
  </si>
  <si>
    <t>Epil H Jambes Entières</t>
  </si>
  <si>
    <t>Epil H Cuisses</t>
  </si>
  <si>
    <t>Saisir Code</t>
  </si>
  <si>
    <t>2ème intervenant</t>
  </si>
  <si>
    <t>3ème intervenant</t>
  </si>
  <si>
    <t>5ème intervenant</t>
  </si>
  <si>
    <t>4ème intervenant</t>
  </si>
  <si>
    <t>Rétrocession Anaïs</t>
  </si>
  <si>
    <t>Rétrocession Matthieu</t>
  </si>
  <si>
    <t>Christian</t>
  </si>
  <si>
    <t>Rétrocession Christian</t>
  </si>
  <si>
    <t>Anaïs</t>
  </si>
  <si>
    <t>Matthieu</t>
  </si>
  <si>
    <t>Rétrocédant</t>
  </si>
  <si>
    <t>2ème forfait choisi</t>
  </si>
  <si>
    <t>NOM</t>
  </si>
  <si>
    <t>3ème forfait choisi</t>
  </si>
  <si>
    <t>4ème forfait choisi</t>
  </si>
  <si>
    <t>Montant total</t>
  </si>
  <si>
    <t>Numéro de séance</t>
  </si>
  <si>
    <t>Montant Forfait(s) acheté(s)</t>
  </si>
  <si>
    <t>Montant Forfait acheté2</t>
  </si>
  <si>
    <t>Montant Forfait acheté3</t>
  </si>
  <si>
    <t>Montant Forfait acheté4</t>
  </si>
  <si>
    <t>Réduction</t>
  </si>
  <si>
    <t>Date de naissance</t>
  </si>
  <si>
    <t>Nouveau client</t>
  </si>
  <si>
    <t>Référence Client</t>
  </si>
  <si>
    <t>Genre</t>
  </si>
  <si>
    <t>H</t>
  </si>
  <si>
    <t>F</t>
  </si>
  <si>
    <t>Montant Consultation</t>
  </si>
  <si>
    <t>Zone à épiler</t>
  </si>
  <si>
    <t>Paramètres MEDIOSTAR</t>
  </si>
  <si>
    <t>Remarques</t>
  </si>
  <si>
    <t>Zone à épiler 3</t>
  </si>
  <si>
    <t>Paramètres MEDIOSTAR 2</t>
  </si>
  <si>
    <t>Zone à épiler 2</t>
  </si>
  <si>
    <t>Paramètres MEDIOSTAR 3</t>
  </si>
  <si>
    <t>Paramètres MEDIOSTAR 4</t>
  </si>
  <si>
    <t>Zone à épiler 4</t>
  </si>
  <si>
    <t>RETROCESSION</t>
  </si>
  <si>
    <t>-----</t>
  </si>
  <si>
    <t>SOMME TOTALE</t>
  </si>
  <si>
    <t>Calcul PDF Rétrocession</t>
  </si>
  <si>
    <t>Motif consultation</t>
  </si>
  <si>
    <t>Epilation</t>
  </si>
  <si>
    <t>Détatouage</t>
  </si>
  <si>
    <t>Signature</t>
  </si>
  <si>
    <t>Aquapure</t>
  </si>
  <si>
    <t>Choisir F ou S</t>
  </si>
  <si>
    <t>Séance</t>
  </si>
  <si>
    <t>Forfait</t>
  </si>
  <si>
    <t>Paramètrage MEDIOSTAR / NANOSTAR</t>
  </si>
  <si>
    <t>FACTURE</t>
  </si>
  <si>
    <t>Référence client :</t>
  </si>
  <si>
    <t>Référence Forfait/Séance :</t>
  </si>
  <si>
    <t>Client (NOM-Prénom) :</t>
  </si>
  <si>
    <t>Forfait/Séance choisi(e) :</t>
  </si>
  <si>
    <t>Montant Consultation :</t>
  </si>
  <si>
    <t>Montant Forfait/Séance :</t>
  </si>
  <si>
    <t>Nombre de Séances :</t>
  </si>
  <si>
    <t>Téléphone</t>
  </si>
  <si>
    <t>Email</t>
  </si>
  <si>
    <t>Rdv Détatouage laser</t>
  </si>
  <si>
    <t>Rdv Aquapure</t>
  </si>
  <si>
    <t>Rdv PBM</t>
  </si>
  <si>
    <t>Rdv Consultation</t>
  </si>
  <si>
    <t>Achat crème anesthésiante</t>
  </si>
  <si>
    <t>Total prix consultation</t>
  </si>
  <si>
    <t>Facture</t>
  </si>
  <si>
    <t>Moyen de paiement</t>
  </si>
  <si>
    <t>CB</t>
  </si>
  <si>
    <t>Chèque</t>
  </si>
  <si>
    <t>Espèces</t>
  </si>
  <si>
    <t>Paypal</t>
  </si>
  <si>
    <t>Rdv Forfait Epilation laser</t>
  </si>
  <si>
    <t>Rdv Séance Epilation laser</t>
  </si>
  <si>
    <t>Code soin 2</t>
  </si>
  <si>
    <t>Soin choisi 2</t>
  </si>
  <si>
    <t>Soin choisi 1</t>
  </si>
  <si>
    <t>Code soin 1</t>
  </si>
  <si>
    <t>Référence Achat</t>
  </si>
  <si>
    <t>Code soin 3</t>
  </si>
  <si>
    <t>Soin choisi 3</t>
  </si>
  <si>
    <t>Rdv Séances Epilation laser multizones</t>
  </si>
  <si>
    <t>Rdv Séances Détatouage laser multizones</t>
  </si>
  <si>
    <t>Code soin 4</t>
  </si>
  <si>
    <t>Soin choisi 4</t>
  </si>
  <si>
    <t>Demande de paiement en plusieurs fois</t>
  </si>
  <si>
    <t>DJ-0001-0001</t>
  </si>
  <si>
    <t>2024-10-F001</t>
  </si>
  <si>
    <t xml:space="preserve"> </t>
  </si>
  <si>
    <t>Detatouage XS</t>
  </si>
  <si>
    <t>Detatouage S</t>
  </si>
  <si>
    <t>Detatouage M</t>
  </si>
  <si>
    <t>Detatouage L</t>
  </si>
  <si>
    <t>Detatouage XL</t>
  </si>
  <si>
    <t>Detatouage XXL</t>
  </si>
  <si>
    <t>FARRAJ</t>
  </si>
  <si>
    <t>DUBOIS</t>
  </si>
  <si>
    <t>PRAT</t>
  </si>
  <si>
    <t xml:space="preserve">Siège social : </t>
  </si>
  <si>
    <t>31100 Toulouse</t>
  </si>
  <si>
    <t>SIREN :</t>
  </si>
  <si>
    <t xml:space="preserve">Code APE : </t>
  </si>
  <si>
    <t>N°TVA Intracomm :</t>
  </si>
  <si>
    <t>06,51,23,04,05</t>
  </si>
  <si>
    <t>centre.esthetique.ponet@gmail.com</t>
  </si>
  <si>
    <t xml:space="preserve">Facture réglée  à Toulouse, le </t>
  </si>
  <si>
    <t>par</t>
  </si>
  <si>
    <t>/////</t>
  </si>
  <si>
    <t xml:space="preserve">DUPONT </t>
  </si>
  <si>
    <t>Référence Séance</t>
  </si>
  <si>
    <t>Montant Forfait</t>
  </si>
  <si>
    <t>Mensualités</t>
  </si>
  <si>
    <t>Somme restant dûe</t>
  </si>
  <si>
    <t>Aquapure - Ado</t>
  </si>
  <si>
    <t>AquaPure Ado</t>
  </si>
  <si>
    <t>Payable en 3 mensualités de :</t>
  </si>
  <si>
    <t>Somme payée</t>
  </si>
  <si>
    <t>Somme restant à payer</t>
  </si>
  <si>
    <t>Somme payée à ce jour :</t>
  </si>
  <si>
    <t>5 rue Joachim du Bellay</t>
  </si>
  <si>
    <t>Aquapure - Cure Visage + cou</t>
  </si>
  <si>
    <t>AquaP cure</t>
  </si>
  <si>
    <t>AquaPure soin Vis+Cou</t>
  </si>
  <si>
    <t>Aquapure - Soin Visage + cou</t>
  </si>
  <si>
    <t>Zone Epilation Femme</t>
  </si>
  <si>
    <t>Code</t>
  </si>
  <si>
    <t>Epilation Lèvres</t>
  </si>
  <si>
    <t>Epilation Menton</t>
  </si>
  <si>
    <t>Epilation Cou</t>
  </si>
  <si>
    <t>Epilation Ovale Visage</t>
  </si>
  <si>
    <t>Epilation Nuque</t>
  </si>
  <si>
    <t>Epilation Aisselles</t>
  </si>
  <si>
    <t>Epilation Av Bras</t>
  </si>
  <si>
    <t>Epilation Bras</t>
  </si>
  <si>
    <t>Epilation Epaules</t>
  </si>
  <si>
    <t>Epilation Mains</t>
  </si>
  <si>
    <t>Epilation Poitrine</t>
  </si>
  <si>
    <t>Epilation Ventre</t>
  </si>
  <si>
    <t>Epilation Ligne médiane</t>
  </si>
  <si>
    <t>Epilation Aréoles</t>
  </si>
  <si>
    <t>Epilation Bas du Dos</t>
  </si>
  <si>
    <t>Epilation Haut Dos</t>
  </si>
  <si>
    <t>Epilation Dos complet</t>
  </si>
  <si>
    <t>Epilation SIF</t>
  </si>
  <si>
    <t>Epilation Fesses</t>
  </si>
  <si>
    <t>Epilation Pieds</t>
  </si>
  <si>
    <t>Epilation Demi jambes</t>
  </si>
  <si>
    <t>Epilation Entières jambes</t>
  </si>
  <si>
    <t>Epilation Cuisses</t>
  </si>
  <si>
    <t>Zone Epilation Homme</t>
  </si>
  <si>
    <t>Epilation Torse</t>
  </si>
  <si>
    <t>Soin</t>
  </si>
  <si>
    <t>Détatouage XS</t>
  </si>
  <si>
    <t>Détatouage S</t>
  </si>
  <si>
    <t>Détatouage M</t>
  </si>
  <si>
    <t>Détatouage L</t>
  </si>
  <si>
    <t>Détatouage XL</t>
  </si>
  <si>
    <t>Détatouage XXL</t>
  </si>
  <si>
    <t>AquaPure Soin</t>
  </si>
  <si>
    <t>AquaPure Cure</t>
  </si>
  <si>
    <t>DEVIS</t>
  </si>
  <si>
    <t>Soin choisi :</t>
  </si>
  <si>
    <t>PhotoBioModulation</t>
  </si>
  <si>
    <t>Soin complémentaire :</t>
  </si>
  <si>
    <t>Montant :</t>
  </si>
  <si>
    <t>TTC</t>
  </si>
  <si>
    <t>HT (TVA 20%)</t>
  </si>
  <si>
    <t xml:space="preserve">Réduction : </t>
  </si>
  <si>
    <t>Montant Total :</t>
  </si>
  <si>
    <t>SIGNATURE</t>
  </si>
  <si>
    <t>Faire précéder de la mention "Bon pour accord"</t>
  </si>
  <si>
    <t>Epilation_Femme</t>
  </si>
  <si>
    <t>Epilation_Homme</t>
  </si>
  <si>
    <t>Devis</t>
  </si>
  <si>
    <t>(valable 1 mois)</t>
  </si>
  <si>
    <t>Epilation Maillot Classique</t>
  </si>
  <si>
    <t>Epilation Maillot Echancré</t>
  </si>
  <si>
    <t>Epilation Maillot Brésilien</t>
  </si>
  <si>
    <t>Epilation Maillot Intégral</t>
  </si>
  <si>
    <t xml:space="preserve">Edité le </t>
  </si>
  <si>
    <t>Client :</t>
  </si>
  <si>
    <t>Référence Client :</t>
  </si>
  <si>
    <t>Référence Forfait :</t>
  </si>
  <si>
    <t>Montant du Forfait :</t>
  </si>
  <si>
    <t>Nombre Séances :</t>
  </si>
  <si>
    <t>Nombre Séances rétrocédées :</t>
  </si>
  <si>
    <t>DUPONT</t>
  </si>
  <si>
    <t>VAZELLE</t>
  </si>
  <si>
    <t>Clarisse</t>
  </si>
  <si>
    <t>TI pied + cheville OK - Type I - 16J</t>
  </si>
  <si>
    <t>12J</t>
  </si>
  <si>
    <t>RAS</t>
  </si>
  <si>
    <t xml:space="preserve">VAZELLE </t>
  </si>
  <si>
    <t>VC-0410-001</t>
  </si>
  <si>
    <t>Edité</t>
  </si>
  <si>
    <t>RATIN</t>
  </si>
  <si>
    <t>Elodie</t>
  </si>
  <si>
    <t>MALLEVILLE</t>
  </si>
  <si>
    <t>David</t>
  </si>
  <si>
    <t>TI maillot OK - Type II - 16J</t>
  </si>
  <si>
    <t>TI maillot OK - Type II - 18J</t>
  </si>
  <si>
    <t>Editée</t>
  </si>
  <si>
    <t>Num Facture</t>
  </si>
  <si>
    <t>Prenom</t>
  </si>
  <si>
    <t>INTERVENANTS</t>
  </si>
  <si>
    <t>Mode paiement</t>
  </si>
  <si>
    <t>Remise</t>
  </si>
  <si>
    <t>Oui-Non</t>
  </si>
  <si>
    <t>SINTES</t>
  </si>
  <si>
    <t>Eva</t>
  </si>
  <si>
    <t>PINOT</t>
  </si>
  <si>
    <t>Anthony</t>
  </si>
  <si>
    <t>Type I - YAG 1,2J</t>
  </si>
  <si>
    <t>Type II - YAG 1,4J</t>
  </si>
  <si>
    <t>jj</t>
  </si>
  <si>
    <t>2024-11-CS001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</si>
</sst>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7" formatCode="#,##0.00\ &quot;€&quot;;\-#,##0.00\ &quot;€&quot;"/>
    <numFmt numFmtId="164" formatCode="&quot;€&quot;#,##0.00_);\(&quot;€&quot;#,##0.00\)"/>
    <numFmt numFmtId="165" formatCode="&quot;€&quot;#,##0.00_);[Red]\(&quot;€&quot;#,##0.00\)"/>
    <numFmt numFmtId="166" formatCode="#,##0.00\ &quot;€&quot;"/>
    <numFmt numFmtId="167" formatCode="#,##0.00\ _€"/>
    <numFmt numFmtId="168" formatCode="[$-40C]d\ mmmm\ yyyy;@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u/>
      <sz val="14"/>
      <name val="Arial"/>
      <family val="2"/>
    </font>
    <font>
      <sz val="12"/>
      <color theme="0"/>
      <name val="Arial"/>
      <family val="2"/>
    </font>
    <font>
      <b/>
      <u/>
      <sz val="16"/>
      <name val="Arial"/>
      <family val="2"/>
    </font>
    <font>
      <sz val="8"/>
      <name val="Arial"/>
    </font>
    <font>
      <b/>
      <sz val="10"/>
      <color theme="3" tint="0.3999755851924192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theme="4" tint="0.79998168889431442"/>
      </patternFill>
    </fill>
    <fill>
      <patternFill patternType="solid">
        <fgColor theme="0" tint="-0.49998474074526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ck">
        <color indexed="64"/>
      </left>
      <right/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ck">
        <color rgb="FF000000"/>
      </right>
      <top style="thin">
        <color indexed="64"/>
      </top>
      <bottom style="thin">
        <color rgb="FF000000"/>
      </bottom>
      <diagonal/>
    </border>
    <border>
      <left style="thick">
        <color rgb="FF000000"/>
      </left>
      <right/>
      <top style="thin">
        <color auto="1"/>
      </top>
      <bottom/>
      <diagonal/>
    </border>
    <border>
      <left style="thick">
        <color indexed="64"/>
      </left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 diagonalUp="1"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 style="thick">
        <color indexed="64"/>
      </diagonal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 diagonalUp="1"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 style="thick">
        <color indexed="64"/>
      </diagonal>
    </border>
    <border diagonalUp="1"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 style="thick">
        <color indexed="64"/>
      </diagonal>
    </border>
    <border diagonalUp="1">
      <left style="thick">
        <color theme="0"/>
      </left>
      <right/>
      <top style="thin">
        <color theme="0"/>
      </top>
      <bottom style="thin">
        <color theme="0"/>
      </bottom>
      <diagonal style="thick">
        <color indexed="64"/>
      </diagonal>
    </border>
    <border diagonalUp="1">
      <left style="thin">
        <color theme="0"/>
      </left>
      <right/>
      <top style="thin">
        <color theme="0"/>
      </top>
      <bottom style="thin">
        <color theme="0"/>
      </bottom>
      <diagonal style="thick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 diagonalUp="1">
      <left style="thick">
        <color theme="0"/>
      </left>
      <right/>
      <top style="thin">
        <color theme="0"/>
      </top>
      <bottom/>
      <diagonal style="thick">
        <color indexed="64"/>
      </diagonal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 diagonalUp="1">
      <left style="thick">
        <color theme="0"/>
      </left>
      <right style="thick">
        <color theme="0"/>
      </right>
      <top style="thin">
        <color theme="0"/>
      </top>
      <bottom/>
      <diagonal style="thick">
        <color indexed="64"/>
      </diagonal>
    </border>
    <border>
      <left/>
      <right style="thin">
        <color theme="0"/>
      </right>
      <top style="thin">
        <color theme="0"/>
      </top>
      <bottom/>
      <diagonal/>
    </border>
    <border>
      <left style="thick">
        <color indexed="64"/>
      </left>
      <right/>
      <top style="thick">
        <color theme="0"/>
      </top>
      <bottom style="thin">
        <color rgb="FF000000"/>
      </bottom>
      <diagonal/>
    </border>
    <border>
      <left style="thin">
        <color indexed="64"/>
      </left>
      <right/>
      <top style="thick">
        <color theme="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ck">
        <color theme="0"/>
      </top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ck">
        <color theme="0"/>
      </top>
      <bottom style="thin">
        <color rgb="FF000000"/>
      </bottom>
      <diagonal/>
    </border>
    <border>
      <left/>
      <right/>
      <top style="thin">
        <color theme="0"/>
      </top>
      <bottom/>
      <diagonal/>
    </border>
    <border>
      <left style="thick">
        <color rgb="FF000000"/>
      </left>
      <right/>
      <top style="thick">
        <color theme="0"/>
      </top>
      <bottom style="thin">
        <color indexed="64"/>
      </bottom>
      <diagonal/>
    </border>
    <border>
      <left style="thick">
        <color indexed="64"/>
      </left>
      <right/>
      <top style="thick">
        <color theme="0"/>
      </top>
      <bottom style="thin">
        <color indexed="64"/>
      </bottom>
      <diagonal/>
    </border>
    <border>
      <left style="thin">
        <color indexed="64"/>
      </left>
      <right/>
      <top style="thick">
        <color theme="0"/>
      </top>
      <bottom style="thin">
        <color indexed="64"/>
      </bottom>
      <diagonal/>
    </border>
    <border>
      <left style="thick">
        <color theme="0"/>
      </left>
      <right/>
      <top style="thin">
        <color theme="0"/>
      </top>
      <bottom/>
      <diagonal/>
    </border>
    <border diagonalUp="1">
      <left style="thin">
        <color theme="0"/>
      </left>
      <right style="thick">
        <color theme="0"/>
      </right>
      <top style="thin">
        <color theme="0"/>
      </top>
      <bottom/>
      <diagonal style="thick">
        <color indexed="64"/>
      </diagonal>
    </border>
    <border>
      <left style="thick">
        <color rgb="FF000000"/>
      </left>
      <right/>
      <top style="thin">
        <color theme="0"/>
      </top>
      <bottom style="thin">
        <color indexed="64"/>
      </bottom>
      <diagonal/>
    </border>
    <border>
      <left style="thick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ck">
        <color indexed="64"/>
      </left>
      <right style="thick">
        <color rgb="FF000000"/>
      </right>
      <top style="thin">
        <color theme="0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 diagonalUp="1">
      <left style="thin">
        <color theme="0"/>
      </left>
      <right/>
      <top style="thin">
        <color theme="0"/>
      </top>
      <bottom/>
      <diagonal style="thick">
        <color indexed="64"/>
      </diagonal>
    </border>
    <border diagonalUp="1">
      <left/>
      <right style="thin">
        <color theme="0"/>
      </right>
      <top style="thin">
        <color theme="0"/>
      </top>
      <bottom/>
      <diagonal style="thick">
        <color indexed="64"/>
      </diagonal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4" fillId="0" borderId="0" applyNumberFormat="0" applyFill="0" applyBorder="0" applyAlignment="0" applyProtection="0"/>
    <xf numFmtId="0" fontId="4" fillId="0" borderId="0"/>
  </cellStyleXfs>
  <cellXfs count="36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3" borderId="0" xfId="0" applyFill="1"/>
    <xf numFmtId="165" fontId="0" fillId="3" borderId="0" xfId="0" applyNumberFormat="1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4" borderId="0" xfId="0" applyFill="1"/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center"/>
    </xf>
    <xf numFmtId="165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1" xfId="0" applyFont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2" borderId="0" xfId="0" quotePrefix="1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1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4" fillId="0" borderId="0" xfId="2" applyAlignment="1">
      <alignment vertical="center"/>
    </xf>
    <xf numFmtId="0" fontId="12" fillId="0" borderId="0" xfId="0" applyFont="1" applyAlignment="1">
      <alignment vertical="center"/>
    </xf>
    <xf numFmtId="14" fontId="2" fillId="0" borderId="0" xfId="0" applyNumberFormat="1" applyFont="1" applyAlignment="1">
      <alignment horizontal="right" vertical="center"/>
    </xf>
    <xf numFmtId="14" fontId="7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5" borderId="0" xfId="0" applyFont="1" applyFill="1" applyAlignment="1">
      <alignment vertical="center"/>
    </xf>
    <xf numFmtId="0" fontId="5" fillId="5" borderId="21" xfId="0" applyFont="1" applyFill="1" applyBorder="1" applyAlignment="1">
      <alignment horizontal="center" vertical="center" textRotation="60"/>
    </xf>
    <xf numFmtId="0" fontId="5" fillId="5" borderId="22" xfId="0" applyFont="1" applyFill="1" applyBorder="1" applyAlignment="1">
      <alignment horizontal="center" vertical="center" textRotation="60"/>
    </xf>
    <xf numFmtId="2" fontId="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5" fillId="5" borderId="3" xfId="0" applyFont="1" applyFill="1" applyBorder="1" applyAlignment="1">
      <alignment horizontal="center" vertical="center" textRotation="60"/>
    </xf>
    <xf numFmtId="0" fontId="5" fillId="5" borderId="26" xfId="0" applyFont="1" applyFill="1" applyBorder="1" applyAlignment="1">
      <alignment horizontal="center" vertical="center" textRotation="60" wrapText="1"/>
    </xf>
    <xf numFmtId="0" fontId="5" fillId="5" borderId="27" xfId="0" applyFont="1" applyFill="1" applyBorder="1" applyAlignment="1">
      <alignment horizontal="center" vertical="center" textRotation="60"/>
    </xf>
    <xf numFmtId="0" fontId="5" fillId="5" borderId="25" xfId="0" applyFont="1" applyFill="1" applyBorder="1" applyAlignment="1">
      <alignment horizontal="center" vertical="center" textRotation="60"/>
    </xf>
    <xf numFmtId="0" fontId="5" fillId="5" borderId="29" xfId="0" applyFont="1" applyFill="1" applyBorder="1" applyAlignment="1">
      <alignment horizontal="center" vertical="center" textRotation="60" wrapText="1"/>
    </xf>
    <xf numFmtId="0" fontId="5" fillId="5" borderId="28" xfId="0" applyFont="1" applyFill="1" applyBorder="1" applyAlignment="1">
      <alignment horizontal="center" vertical="center" textRotation="60" wrapText="1"/>
    </xf>
    <xf numFmtId="0" fontId="5" fillId="5" borderId="26" xfId="0" applyFont="1" applyFill="1" applyBorder="1" applyAlignment="1">
      <alignment horizontal="center" vertical="center" textRotation="60"/>
    </xf>
    <xf numFmtId="0" fontId="5" fillId="5" borderId="28" xfId="0" applyFont="1" applyFill="1" applyBorder="1" applyAlignment="1">
      <alignment horizontal="center" vertical="center" textRotation="60"/>
    </xf>
    <xf numFmtId="0" fontId="5" fillId="5" borderId="30" xfId="0" applyFont="1" applyFill="1" applyBorder="1" applyAlignment="1">
      <alignment horizontal="center" vertical="center" textRotation="60"/>
    </xf>
    <xf numFmtId="0" fontId="5" fillId="5" borderId="32" xfId="0" applyFont="1" applyFill="1" applyBorder="1" applyAlignment="1">
      <alignment horizontal="center" vertical="center" textRotation="60" wrapText="1"/>
    </xf>
    <xf numFmtId="14" fontId="8" fillId="6" borderId="14" xfId="0" applyNumberFormat="1" applyFont="1" applyFill="1" applyBorder="1" applyAlignment="1">
      <alignment horizontal="center" vertical="center"/>
    </xf>
    <xf numFmtId="20" fontId="8" fillId="7" borderId="10" xfId="0" applyNumberFormat="1" applyFont="1" applyFill="1" applyBorder="1" applyAlignment="1">
      <alignment horizontal="center"/>
    </xf>
    <xf numFmtId="20" fontId="8" fillId="7" borderId="8" xfId="0" applyNumberFormat="1" applyFont="1" applyFill="1" applyBorder="1" applyAlignment="1">
      <alignment horizontal="center"/>
    </xf>
    <xf numFmtId="0" fontId="8" fillId="7" borderId="10" xfId="0" applyFont="1" applyFill="1" applyBorder="1" applyAlignment="1">
      <alignment horizontal="center"/>
    </xf>
    <xf numFmtId="166" fontId="8" fillId="7" borderId="10" xfId="0" applyNumberFormat="1" applyFont="1" applyFill="1" applyBorder="1" applyAlignment="1">
      <alignment horizontal="center" vertical="center"/>
    </xf>
    <xf numFmtId="10" fontId="8" fillId="7" borderId="10" xfId="0" applyNumberFormat="1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0" fillId="7" borderId="0" xfId="0" applyFill="1" applyAlignment="1" applyProtection="1">
      <alignment horizontal="center" vertical="center"/>
      <protection locked="0"/>
    </xf>
    <xf numFmtId="14" fontId="8" fillId="7" borderId="14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20" fontId="8" fillId="6" borderId="10" xfId="0" applyNumberFormat="1" applyFont="1" applyFill="1" applyBorder="1" applyAlignment="1">
      <alignment horizontal="center"/>
    </xf>
    <xf numFmtId="20" fontId="8" fillId="6" borderId="8" xfId="0" applyNumberFormat="1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166" fontId="8" fillId="6" borderId="10" xfId="0" applyNumberFormat="1" applyFont="1" applyFill="1" applyBorder="1" applyAlignment="1">
      <alignment horizontal="center" vertical="center"/>
    </xf>
    <xf numFmtId="10" fontId="8" fillId="6" borderId="10" xfId="0" applyNumberFormat="1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14" fontId="8" fillId="6" borderId="16" xfId="0" applyNumberFormat="1" applyFont="1" applyFill="1" applyBorder="1" applyAlignment="1">
      <alignment horizontal="center" vertical="center"/>
    </xf>
    <xf numFmtId="20" fontId="8" fillId="6" borderId="12" xfId="0" applyNumberFormat="1" applyFont="1" applyFill="1" applyBorder="1" applyAlignment="1">
      <alignment horizontal="center"/>
    </xf>
    <xf numFmtId="20" fontId="8" fillId="6" borderId="17" xfId="0" applyNumberFormat="1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166" fontId="8" fillId="6" borderId="12" xfId="0" applyNumberFormat="1" applyFont="1" applyFill="1" applyBorder="1" applyAlignment="1">
      <alignment horizontal="center" vertical="center"/>
    </xf>
    <xf numFmtId="10" fontId="8" fillId="6" borderId="12" xfId="0" applyNumberFormat="1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14" fontId="3" fillId="7" borderId="0" xfId="0" applyNumberFormat="1" applyFont="1" applyFill="1" applyAlignment="1" applyProtection="1">
      <alignment horizontal="center" vertical="center"/>
      <protection locked="0"/>
    </xf>
    <xf numFmtId="0" fontId="5" fillId="5" borderId="31" xfId="0" applyFont="1" applyFill="1" applyBorder="1" applyAlignment="1">
      <alignment horizontal="center" vertical="center" textRotation="60" wrapText="1"/>
    </xf>
    <xf numFmtId="14" fontId="8" fillId="6" borderId="10" xfId="0" applyNumberFormat="1" applyFont="1" applyFill="1" applyBorder="1" applyAlignment="1">
      <alignment horizontal="center" vertical="center"/>
    </xf>
    <xf numFmtId="20" fontId="8" fillId="6" borderId="10" xfId="0" applyNumberFormat="1" applyFont="1" applyFill="1" applyBorder="1"/>
    <xf numFmtId="20" fontId="8" fillId="6" borderId="8" xfId="0" applyNumberFormat="1" applyFont="1" applyFill="1" applyBorder="1"/>
    <xf numFmtId="0" fontId="8" fillId="6" borderId="2" xfId="0" applyFont="1" applyFill="1" applyBorder="1" applyAlignment="1">
      <alignment horizontal="center" vertical="center"/>
    </xf>
    <xf numFmtId="14" fontId="8" fillId="6" borderId="9" xfId="0" applyNumberFormat="1" applyFont="1" applyFill="1" applyBorder="1" applyAlignment="1">
      <alignment horizontal="center" vertical="center"/>
    </xf>
    <xf numFmtId="20" fontId="8" fillId="6" borderId="9" xfId="0" applyNumberFormat="1" applyFont="1" applyFill="1" applyBorder="1"/>
    <xf numFmtId="20" fontId="8" fillId="6" borderId="5" xfId="0" applyNumberFormat="1" applyFont="1" applyFill="1" applyBorder="1"/>
    <xf numFmtId="20" fontId="8" fillId="6" borderId="9" xfId="0" applyNumberFormat="1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166" fontId="8" fillId="6" borderId="5" xfId="0" applyNumberFormat="1" applyFont="1" applyFill="1" applyBorder="1" applyAlignment="1">
      <alignment horizontal="center" vertical="center"/>
    </xf>
    <xf numFmtId="166" fontId="8" fillId="6" borderId="9" xfId="0" applyNumberFormat="1" applyFont="1" applyFill="1" applyBorder="1" applyAlignment="1">
      <alignment horizontal="center" vertical="center"/>
    </xf>
    <xf numFmtId="9" fontId="8" fillId="6" borderId="9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 textRotation="60" wrapText="1"/>
    </xf>
    <xf numFmtId="0" fontId="8" fillId="6" borderId="18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166" fontId="8" fillId="6" borderId="10" xfId="0" applyNumberFormat="1" applyFont="1" applyFill="1" applyBorder="1" applyAlignment="1">
      <alignment horizontal="center"/>
    </xf>
    <xf numFmtId="166" fontId="8" fillId="6" borderId="24" xfId="0" applyNumberFormat="1" applyFont="1" applyFill="1" applyBorder="1" applyAlignment="1">
      <alignment horizontal="center" vertical="center"/>
    </xf>
    <xf numFmtId="166" fontId="8" fillId="6" borderId="23" xfId="0" applyNumberFormat="1" applyFont="1" applyFill="1" applyBorder="1" applyAlignment="1">
      <alignment horizontal="center" vertical="center"/>
    </xf>
    <xf numFmtId="166" fontId="8" fillId="6" borderId="2" xfId="0" applyNumberFormat="1" applyFont="1" applyFill="1" applyBorder="1" applyAlignment="1">
      <alignment horizontal="center" vertical="center"/>
    </xf>
    <xf numFmtId="166" fontId="8" fillId="6" borderId="3" xfId="0" applyNumberFormat="1" applyFont="1" applyFill="1" applyBorder="1" applyAlignment="1">
      <alignment horizontal="center" vertical="center"/>
    </xf>
    <xf numFmtId="166" fontId="8" fillId="6" borderId="18" xfId="0" applyNumberFormat="1" applyFont="1" applyFill="1" applyBorder="1" applyAlignment="1">
      <alignment horizontal="center" vertical="center"/>
    </xf>
    <xf numFmtId="166" fontId="8" fillId="6" borderId="9" xfId="0" applyNumberFormat="1" applyFont="1" applyFill="1" applyBorder="1" applyAlignment="1">
      <alignment horizontal="center"/>
    </xf>
    <xf numFmtId="166" fontId="8" fillId="6" borderId="35" xfId="0" applyNumberFormat="1" applyFont="1" applyFill="1" applyBorder="1" applyAlignment="1">
      <alignment horizontal="center" vertical="center"/>
    </xf>
    <xf numFmtId="166" fontId="8" fillId="6" borderId="1" xfId="0" applyNumberFormat="1" applyFont="1" applyFill="1" applyBorder="1" applyAlignment="1">
      <alignment horizontal="center" vertical="center"/>
    </xf>
    <xf numFmtId="166" fontId="8" fillId="6" borderId="4" xfId="0" applyNumberFormat="1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 textRotation="60" wrapText="1"/>
    </xf>
    <xf numFmtId="0" fontId="8" fillId="6" borderId="35" xfId="0" applyFont="1" applyFill="1" applyBorder="1" applyAlignment="1">
      <alignment horizontal="center"/>
    </xf>
    <xf numFmtId="14" fontId="5" fillId="5" borderId="42" xfId="0" applyNumberFormat="1" applyFont="1" applyFill="1" applyBorder="1" applyAlignment="1">
      <alignment horizontal="center" vertical="center" textRotation="60" wrapText="1"/>
    </xf>
    <xf numFmtId="14" fontId="5" fillId="5" borderId="43" xfId="0" applyNumberFormat="1" applyFont="1" applyFill="1" applyBorder="1" applyAlignment="1">
      <alignment horizontal="center" vertical="center" textRotation="60"/>
    </xf>
    <xf numFmtId="0" fontId="5" fillId="5" borderId="44" xfId="0" applyFont="1" applyFill="1" applyBorder="1" applyAlignment="1">
      <alignment horizontal="center" vertical="center" textRotation="60"/>
    </xf>
    <xf numFmtId="0" fontId="5" fillId="5" borderId="45" xfId="0" applyFont="1" applyFill="1" applyBorder="1" applyAlignment="1">
      <alignment horizontal="center" vertical="center" textRotation="60"/>
    </xf>
    <xf numFmtId="0" fontId="5" fillId="5" borderId="43" xfId="0" applyFont="1" applyFill="1" applyBorder="1" applyAlignment="1">
      <alignment horizontal="center" vertical="center" textRotation="60"/>
    </xf>
    <xf numFmtId="0" fontId="5" fillId="5" borderId="46" xfId="0" applyFont="1" applyFill="1" applyBorder="1" applyAlignment="1">
      <alignment horizontal="center" vertical="center" textRotation="60"/>
    </xf>
    <xf numFmtId="0" fontId="5" fillId="5" borderId="47" xfId="0" applyFont="1" applyFill="1" applyBorder="1" applyAlignment="1">
      <alignment horizontal="center" vertical="center" textRotation="60"/>
    </xf>
    <xf numFmtId="0" fontId="5" fillId="5" borderId="45" xfId="0" applyFont="1" applyFill="1" applyBorder="1" applyAlignment="1">
      <alignment horizontal="center" vertical="center" textRotation="60" wrapText="1"/>
    </xf>
    <xf numFmtId="0" fontId="5" fillId="5" borderId="48" xfId="0" applyFont="1" applyFill="1" applyBorder="1" applyAlignment="1">
      <alignment horizontal="center" vertical="center" textRotation="60" wrapText="1"/>
    </xf>
    <xf numFmtId="0" fontId="5" fillId="5" borderId="49" xfId="0" applyFont="1" applyFill="1" applyBorder="1" applyAlignment="1">
      <alignment horizontal="center" vertical="center" textRotation="60"/>
    </xf>
    <xf numFmtId="167" fontId="5" fillId="5" borderId="45" xfId="0" applyNumberFormat="1" applyFont="1" applyFill="1" applyBorder="1" applyAlignment="1">
      <alignment horizontal="center" vertical="center" textRotation="60" wrapText="1"/>
    </xf>
    <xf numFmtId="167" fontId="5" fillId="5" borderId="54" xfId="0" applyNumberFormat="1" applyFont="1" applyFill="1" applyBorder="1" applyAlignment="1">
      <alignment horizontal="center" vertical="center" textRotation="60" wrapText="1"/>
    </xf>
    <xf numFmtId="14" fontId="8" fillId="6" borderId="55" xfId="0" applyNumberFormat="1" applyFont="1" applyFill="1" applyBorder="1" applyAlignment="1">
      <alignment horizontal="center" vertical="center"/>
    </xf>
    <xf numFmtId="20" fontId="8" fillId="7" borderId="56" xfId="0" applyNumberFormat="1" applyFont="1" applyFill="1" applyBorder="1" applyAlignment="1">
      <alignment horizontal="center"/>
    </xf>
    <xf numFmtId="20" fontId="8" fillId="7" borderId="57" xfId="0" applyNumberFormat="1" applyFont="1" applyFill="1" applyBorder="1" applyAlignment="1">
      <alignment horizontal="center"/>
    </xf>
    <xf numFmtId="0" fontId="8" fillId="7" borderId="56" xfId="0" applyFont="1" applyFill="1" applyBorder="1" applyAlignment="1">
      <alignment horizontal="center"/>
    </xf>
    <xf numFmtId="166" fontId="8" fillId="7" borderId="56" xfId="0" applyNumberFormat="1" applyFont="1" applyFill="1" applyBorder="1" applyAlignment="1">
      <alignment horizontal="center" vertical="center"/>
    </xf>
    <xf numFmtId="10" fontId="8" fillId="7" borderId="56" xfId="0" applyNumberFormat="1" applyFont="1" applyFill="1" applyBorder="1" applyAlignment="1">
      <alignment horizontal="center" vertical="center"/>
    </xf>
    <xf numFmtId="0" fontId="8" fillId="7" borderId="56" xfId="0" applyFont="1" applyFill="1" applyBorder="1" applyAlignment="1">
      <alignment horizontal="center" vertical="center"/>
    </xf>
    <xf numFmtId="14" fontId="5" fillId="5" borderId="48" xfId="0" applyNumberFormat="1" applyFont="1" applyFill="1" applyBorder="1" applyAlignment="1">
      <alignment horizontal="center" vertical="center" textRotation="60" wrapText="1"/>
    </xf>
    <xf numFmtId="0" fontId="5" fillId="5" borderId="58" xfId="0" applyFont="1" applyFill="1" applyBorder="1" applyAlignment="1">
      <alignment horizontal="center" vertical="center" textRotation="60"/>
    </xf>
    <xf numFmtId="0" fontId="5" fillId="5" borderId="54" xfId="0" applyFont="1" applyFill="1" applyBorder="1" applyAlignment="1">
      <alignment horizontal="center" vertical="center" textRotation="60"/>
    </xf>
    <xf numFmtId="0" fontId="5" fillId="5" borderId="47" xfId="0" applyFont="1" applyFill="1" applyBorder="1" applyAlignment="1">
      <alignment horizontal="center" vertical="center" textRotation="60" wrapText="1"/>
    </xf>
    <xf numFmtId="0" fontId="5" fillId="5" borderId="59" xfId="0" applyFont="1" applyFill="1" applyBorder="1" applyAlignment="1">
      <alignment horizontal="center" vertical="center" textRotation="60" wrapText="1"/>
    </xf>
    <xf numFmtId="0" fontId="6" fillId="2" borderId="35" xfId="3" applyFont="1" applyFill="1" applyBorder="1" applyAlignment="1">
      <alignment horizontal="center"/>
    </xf>
    <xf numFmtId="0" fontId="6" fillId="2" borderId="35" xfId="3" applyFont="1" applyFill="1" applyBorder="1" applyAlignment="1">
      <alignment horizontal="left"/>
    </xf>
    <xf numFmtId="0" fontId="4" fillId="0" borderId="0" xfId="3"/>
    <xf numFmtId="0" fontId="8" fillId="0" borderId="35" xfId="3" applyFont="1" applyBorder="1"/>
    <xf numFmtId="0" fontId="8" fillId="0" borderId="35" xfId="3" applyFont="1" applyBorder="1" applyAlignment="1">
      <alignment horizontal="center" vertical="center"/>
    </xf>
    <xf numFmtId="165" fontId="4" fillId="0" borderId="35" xfId="3" applyNumberFormat="1" applyBorder="1" applyAlignment="1">
      <alignment horizontal="center"/>
    </xf>
    <xf numFmtId="0" fontId="8" fillId="0" borderId="0" xfId="3" applyFont="1"/>
    <xf numFmtId="0" fontId="8" fillId="0" borderId="0" xfId="3" applyFont="1" applyAlignment="1">
      <alignment horizontal="center" vertical="center"/>
    </xf>
    <xf numFmtId="165" fontId="4" fillId="0" borderId="0" xfId="3" applyNumberFormat="1" applyAlignment="1">
      <alignment horizontal="center"/>
    </xf>
    <xf numFmtId="165" fontId="4" fillId="0" borderId="65" xfId="3" applyNumberFormat="1" applyBorder="1" applyAlignment="1">
      <alignment horizontal="center"/>
    </xf>
    <xf numFmtId="0" fontId="8" fillId="0" borderId="3" xfId="3" applyFont="1" applyBorder="1"/>
    <xf numFmtId="0" fontId="8" fillId="0" borderId="3" xfId="3" applyFont="1" applyBorder="1" applyAlignment="1">
      <alignment horizontal="center" vertical="center"/>
    </xf>
    <xf numFmtId="165" fontId="4" fillId="0" borderId="3" xfId="3" applyNumberFormat="1" applyBorder="1" applyAlignment="1">
      <alignment horizontal="center"/>
    </xf>
    <xf numFmtId="0" fontId="8" fillId="0" borderId="35" xfId="3" applyFont="1" applyBorder="1" applyAlignment="1">
      <alignment horizontal="left" vertical="center"/>
    </xf>
    <xf numFmtId="0" fontId="8" fillId="4" borderId="0" xfId="3" applyFont="1" applyFill="1" applyAlignment="1">
      <alignment horizontal="center" vertical="center"/>
    </xf>
    <xf numFmtId="165" fontId="4" fillId="4" borderId="0" xfId="3" applyNumberFormat="1" applyFill="1" applyAlignment="1">
      <alignment horizontal="center"/>
    </xf>
    <xf numFmtId="0" fontId="4" fillId="4" borderId="0" xfId="3" applyFill="1"/>
    <xf numFmtId="0" fontId="6" fillId="2" borderId="35" xfId="3" applyFont="1" applyFill="1" applyBorder="1" applyAlignment="1">
      <alignment horizontal="center" vertical="center"/>
    </xf>
    <xf numFmtId="0" fontId="8" fillId="0" borderId="66" xfId="3" applyFont="1" applyBorder="1"/>
    <xf numFmtId="0" fontId="8" fillId="0" borderId="67" xfId="3" applyFont="1" applyBorder="1" applyAlignment="1">
      <alignment horizontal="center" vertical="center"/>
    </xf>
    <xf numFmtId="165" fontId="4" fillId="0" borderId="67" xfId="3" applyNumberFormat="1" applyBorder="1" applyAlignment="1">
      <alignment horizontal="center"/>
    </xf>
    <xf numFmtId="0" fontId="8" fillId="0" borderId="64" xfId="3" applyFont="1" applyBorder="1" applyAlignment="1">
      <alignment horizontal="center"/>
    </xf>
    <xf numFmtId="0" fontId="4" fillId="0" borderId="0" xfId="3" applyAlignment="1">
      <alignment horizontal="center"/>
    </xf>
    <xf numFmtId="0" fontId="4" fillId="0" borderId="0" xfId="3" applyAlignment="1">
      <alignment vertical="center"/>
    </xf>
    <xf numFmtId="0" fontId="4" fillId="0" borderId="0" xfId="3" applyAlignment="1">
      <alignment horizontal="center" vertical="center"/>
    </xf>
    <xf numFmtId="0" fontId="4" fillId="0" borderId="0" xfId="3" applyAlignment="1">
      <alignment horizontal="left" vertical="center"/>
    </xf>
    <xf numFmtId="14" fontId="7" fillId="0" borderId="0" xfId="3" applyNumberFormat="1" applyFont="1" applyAlignment="1">
      <alignment horizontal="left" vertical="center"/>
    </xf>
    <xf numFmtId="0" fontId="12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2" fillId="0" borderId="0" xfId="3" applyFont="1" applyAlignment="1">
      <alignment horizontal="right" vertical="center"/>
    </xf>
    <xf numFmtId="0" fontId="2" fillId="0" borderId="0" xfId="3" applyFont="1" applyAlignment="1">
      <alignment vertical="center"/>
    </xf>
    <xf numFmtId="0" fontId="2" fillId="0" borderId="0" xfId="3" applyFont="1" applyAlignment="1">
      <alignment horizontal="center" vertical="center"/>
    </xf>
    <xf numFmtId="0" fontId="10" fillId="0" borderId="0" xfId="3" applyFont="1" applyAlignment="1">
      <alignment vertical="center"/>
    </xf>
    <xf numFmtId="0" fontId="2" fillId="0" borderId="0" xfId="3" applyFont="1" applyAlignment="1">
      <alignment horizontal="left" vertical="center"/>
    </xf>
    <xf numFmtId="14" fontId="11" fillId="0" borderId="0" xfId="3" applyNumberFormat="1" applyFont="1" applyAlignment="1">
      <alignment vertical="center"/>
    </xf>
    <xf numFmtId="0" fontId="11" fillId="0" borderId="0" xfId="3" applyFont="1" applyAlignment="1">
      <alignment horizontal="center" vertical="center"/>
    </xf>
    <xf numFmtId="14" fontId="11" fillId="0" borderId="0" xfId="3" applyNumberFormat="1" applyFont="1" applyAlignment="1">
      <alignment horizontal="left" vertical="center"/>
    </xf>
    <xf numFmtId="14" fontId="2" fillId="0" borderId="0" xfId="3" applyNumberFormat="1" applyFont="1" applyAlignment="1">
      <alignment horizontal="right" vertical="center"/>
    </xf>
    <xf numFmtId="168" fontId="4" fillId="0" borderId="0" xfId="3" applyNumberFormat="1" applyAlignment="1">
      <alignment horizontal="left" vertical="center"/>
    </xf>
    <xf numFmtId="0" fontId="4" fillId="0" borderId="0" xfId="3" applyAlignment="1">
      <alignment horizontal="right" vertical="center"/>
    </xf>
    <xf numFmtId="166" fontId="10" fillId="0" borderId="0" xfId="3" applyNumberFormat="1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6" fontId="10" fillId="0" borderId="0" xfId="3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64" fontId="10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164" fontId="11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" fontId="0" fillId="0" borderId="0" xfId="0" applyNumberFormat="1" applyAlignment="1">
      <alignment horizontal="right" vertical="center"/>
    </xf>
    <xf numFmtId="0" fontId="5" fillId="5" borderId="68" xfId="0" applyFont="1" applyFill="1" applyBorder="1" applyAlignment="1">
      <alignment horizontal="center" vertical="center" textRotation="60" wrapText="1"/>
    </xf>
    <xf numFmtId="0" fontId="5" fillId="5" borderId="43" xfId="0" applyFont="1" applyFill="1" applyBorder="1" applyAlignment="1">
      <alignment horizontal="center" vertical="center" textRotation="60" wrapText="1"/>
    </xf>
    <xf numFmtId="0" fontId="5" fillId="5" borderId="49" xfId="0" applyFont="1" applyFill="1" applyBorder="1" applyAlignment="1">
      <alignment horizontal="center" vertical="center" textRotation="60" wrapText="1"/>
    </xf>
    <xf numFmtId="0" fontId="5" fillId="5" borderId="54" xfId="0" applyFont="1" applyFill="1" applyBorder="1" applyAlignment="1">
      <alignment horizontal="center" vertical="center" textRotation="60" wrapText="1"/>
    </xf>
    <xf numFmtId="0" fontId="6" fillId="5" borderId="49" xfId="0" applyFont="1" applyFill="1" applyBorder="1" applyAlignment="1">
      <alignment horizontal="center" vertical="center" textRotation="60"/>
    </xf>
    <xf numFmtId="0" fontId="5" fillId="5" borderId="69" xfId="0" applyFont="1" applyFill="1" applyBorder="1" applyAlignment="1">
      <alignment horizontal="center" vertical="center" textRotation="60" wrapText="1"/>
    </xf>
    <xf numFmtId="0" fontId="2" fillId="5" borderId="0" xfId="0" applyFont="1" applyFill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166" fontId="8" fillId="7" borderId="6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8" fillId="7" borderId="60" xfId="0" applyNumberFormat="1" applyFont="1" applyFill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14" fontId="8" fillId="7" borderId="61" xfId="0" applyNumberFormat="1" applyFont="1" applyFill="1" applyBorder="1" applyAlignment="1">
      <alignment horizontal="center" vertical="center"/>
    </xf>
    <xf numFmtId="14" fontId="8" fillId="7" borderId="61" xfId="0" applyNumberFormat="1" applyFont="1" applyFill="1" applyBorder="1" applyAlignment="1">
      <alignment horizontal="center"/>
    </xf>
    <xf numFmtId="14" fontId="14" fillId="7" borderId="10" xfId="2" applyNumberFormat="1" applyFill="1" applyBorder="1" applyAlignment="1">
      <alignment horizontal="center"/>
    </xf>
    <xf numFmtId="20" fontId="8" fillId="7" borderId="6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61" xfId="0" applyFont="1" applyFill="1" applyBorder="1" applyAlignment="1">
      <alignment horizontal="center"/>
    </xf>
    <xf numFmtId="166" fontId="8" fillId="7" borderId="62" xfId="0" applyNumberFormat="1" applyFont="1" applyFill="1" applyBorder="1" applyAlignment="1">
      <alignment horizontal="center" vertical="center"/>
    </xf>
    <xf numFmtId="166" fontId="8" fillId="7" borderId="62" xfId="0" applyNumberFormat="1" applyFont="1" applyFill="1" applyBorder="1" applyAlignment="1">
      <alignment horizontal="center"/>
    </xf>
    <xf numFmtId="167" fontId="8" fillId="7" borderId="61" xfId="0" applyNumberFormat="1" applyFont="1" applyFill="1" applyBorder="1" applyAlignment="1">
      <alignment horizontal="center" vertical="center"/>
    </xf>
    <xf numFmtId="0" fontId="8" fillId="7" borderId="63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left" vertical="center"/>
    </xf>
    <xf numFmtId="0" fontId="8" fillId="7" borderId="8" xfId="0" applyFont="1" applyFill="1" applyBorder="1" applyAlignment="1">
      <alignment horizontal="left" vertical="center"/>
    </xf>
    <xf numFmtId="14" fontId="8" fillId="7" borderId="10" xfId="0" applyNumberFormat="1" applyFont="1" applyFill="1" applyBorder="1" applyAlignment="1">
      <alignment horizontal="center" vertical="center"/>
    </xf>
    <xf numFmtId="14" fontId="8" fillId="7" borderId="10" xfId="0" applyNumberFormat="1" applyFont="1" applyFill="1" applyBorder="1" applyAlignment="1">
      <alignment horizontal="center"/>
    </xf>
    <xf numFmtId="166" fontId="8" fillId="7" borderId="8" xfId="0" applyNumberFormat="1" applyFont="1" applyFill="1" applyBorder="1" applyAlignment="1">
      <alignment horizontal="center" vertical="center"/>
    </xf>
    <xf numFmtId="166" fontId="8" fillId="7" borderId="8" xfId="0" applyNumberFormat="1" applyFont="1" applyFill="1" applyBorder="1" applyAlignment="1">
      <alignment horizontal="center"/>
    </xf>
    <xf numFmtId="167" fontId="8" fillId="7" borderId="10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8" fillId="6" borderId="10" xfId="0" applyFont="1" applyFill="1" applyBorder="1" applyAlignment="1">
      <alignment horizontal="left" vertical="center"/>
    </xf>
    <xf numFmtId="0" fontId="8" fillId="6" borderId="8" xfId="0" applyFont="1" applyFill="1" applyBorder="1" applyAlignment="1">
      <alignment horizontal="left" vertical="center"/>
    </xf>
    <xf numFmtId="14" fontId="8" fillId="6" borderId="10" xfId="0" applyNumberFormat="1" applyFont="1" applyFill="1" applyBorder="1" applyAlignment="1">
      <alignment horizontal="center"/>
    </xf>
    <xf numFmtId="166" fontId="8" fillId="6" borderId="8" xfId="0" applyNumberFormat="1" applyFont="1" applyFill="1" applyBorder="1" applyAlignment="1">
      <alignment horizontal="center" vertical="center"/>
    </xf>
    <xf numFmtId="166" fontId="8" fillId="6" borderId="8" xfId="0" applyNumberFormat="1" applyFont="1" applyFill="1" applyBorder="1" applyAlignment="1">
      <alignment horizontal="center"/>
    </xf>
    <xf numFmtId="167" fontId="8" fillId="6" borderId="10" xfId="0" applyNumberFormat="1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14" fontId="8" fillId="6" borderId="12" xfId="0" applyNumberFormat="1" applyFont="1" applyFill="1" applyBorder="1" applyAlignment="1">
      <alignment horizontal="center" vertical="center"/>
    </xf>
    <xf numFmtId="14" fontId="8" fillId="6" borderId="12" xfId="0" applyNumberFormat="1" applyFont="1" applyFill="1" applyBorder="1" applyAlignment="1">
      <alignment horizontal="center"/>
    </xf>
    <xf numFmtId="166" fontId="8" fillId="6" borderId="17" xfId="0" applyNumberFormat="1" applyFont="1" applyFill="1" applyBorder="1" applyAlignment="1">
      <alignment horizontal="center" vertical="center"/>
    </xf>
    <xf numFmtId="166" fontId="8" fillId="6" borderId="17" xfId="0" applyNumberFormat="1" applyFont="1" applyFill="1" applyBorder="1" applyAlignment="1">
      <alignment horizontal="center"/>
    </xf>
    <xf numFmtId="167" fontId="8" fillId="6" borderId="12" xfId="0" applyNumberFormat="1" applyFont="1" applyFill="1" applyBorder="1" applyAlignment="1">
      <alignment horizontal="center" vertical="center"/>
    </xf>
    <xf numFmtId="14" fontId="8" fillId="6" borderId="19" xfId="0" applyNumberFormat="1" applyFont="1" applyFill="1" applyBorder="1" applyAlignment="1">
      <alignment horizontal="center" vertical="center"/>
    </xf>
    <xf numFmtId="0" fontId="8" fillId="6" borderId="19" xfId="0" applyFont="1" applyFill="1" applyBorder="1"/>
    <xf numFmtId="0" fontId="8" fillId="6" borderId="20" xfId="0" applyFont="1" applyFill="1" applyBorder="1"/>
    <xf numFmtId="0" fontId="8" fillId="6" borderId="20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0" fontId="8" fillId="6" borderId="19" xfId="0" applyFont="1" applyFill="1" applyBorder="1" applyAlignment="1">
      <alignment horizontal="center"/>
    </xf>
    <xf numFmtId="166" fontId="8" fillId="6" borderId="20" xfId="0" applyNumberFormat="1" applyFont="1" applyFill="1" applyBorder="1" applyAlignment="1">
      <alignment horizontal="center" vertical="center"/>
    </xf>
    <xf numFmtId="166" fontId="8" fillId="6" borderId="36" xfId="0" applyNumberFormat="1" applyFont="1" applyFill="1" applyBorder="1" applyAlignment="1">
      <alignment horizontal="center" vertical="center"/>
    </xf>
    <xf numFmtId="0" fontId="8" fillId="7" borderId="10" xfId="0" applyFont="1" applyFill="1" applyBorder="1"/>
    <xf numFmtId="0" fontId="8" fillId="7" borderId="8" xfId="0" applyFont="1" applyFill="1" applyBorder="1"/>
    <xf numFmtId="0" fontId="8" fillId="7" borderId="8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166" fontId="8" fillId="7" borderId="7" xfId="0" applyNumberFormat="1" applyFont="1" applyFill="1" applyBorder="1" applyAlignment="1">
      <alignment horizontal="center" vertical="center"/>
    </xf>
    <xf numFmtId="0" fontId="8" fillId="6" borderId="10" xfId="0" applyFont="1" applyFill="1" applyBorder="1"/>
    <xf numFmtId="0" fontId="8" fillId="6" borderId="8" xfId="0" applyFont="1" applyFill="1" applyBorder="1"/>
    <xf numFmtId="0" fontId="8" fillId="6" borderId="8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166" fontId="8" fillId="6" borderId="7" xfId="0" applyNumberFormat="1" applyFont="1" applyFill="1" applyBorder="1" applyAlignment="1">
      <alignment horizontal="center" vertical="center"/>
    </xf>
    <xf numFmtId="0" fontId="8" fillId="6" borderId="9" xfId="0" applyFont="1" applyFill="1" applyBorder="1"/>
    <xf numFmtId="0" fontId="8" fillId="6" borderId="5" xfId="0" applyFont="1" applyFill="1" applyBorder="1"/>
    <xf numFmtId="0" fontId="8" fillId="6" borderId="5" xfId="0" applyFont="1" applyFill="1" applyBorder="1" applyAlignment="1">
      <alignment horizontal="center"/>
    </xf>
    <xf numFmtId="166" fontId="8" fillId="6" borderId="6" xfId="0" applyNumberFormat="1" applyFont="1" applyFill="1" applyBorder="1" applyAlignment="1">
      <alignment horizontal="center" vertical="center"/>
    </xf>
    <xf numFmtId="14" fontId="8" fillId="7" borderId="37" xfId="0" applyNumberFormat="1" applyFont="1" applyFill="1" applyBorder="1" applyAlignment="1">
      <alignment horizontal="center" vertical="center"/>
    </xf>
    <xf numFmtId="20" fontId="8" fillId="7" borderId="38" xfId="0" applyNumberFormat="1" applyFont="1" applyFill="1" applyBorder="1"/>
    <xf numFmtId="20" fontId="8" fillId="7" borderId="39" xfId="0" applyNumberFormat="1" applyFont="1" applyFill="1" applyBorder="1"/>
    <xf numFmtId="0" fontId="8" fillId="6" borderId="50" xfId="0" applyFont="1" applyFill="1" applyBorder="1" applyAlignment="1">
      <alignment horizontal="center"/>
    </xf>
    <xf numFmtId="0" fontId="8" fillId="6" borderId="70" xfId="0" applyFont="1" applyFill="1" applyBorder="1" applyAlignment="1">
      <alignment horizontal="center"/>
    </xf>
    <xf numFmtId="0" fontId="8" fillId="6" borderId="52" xfId="0" applyFont="1" applyFill="1" applyBorder="1" applyAlignment="1">
      <alignment horizontal="center"/>
    </xf>
    <xf numFmtId="0" fontId="8" fillId="6" borderId="51" xfId="0" applyFont="1" applyFill="1" applyBorder="1" applyAlignment="1">
      <alignment horizontal="center"/>
    </xf>
    <xf numFmtId="0" fontId="8" fillId="7" borderId="50" xfId="0" applyFont="1" applyFill="1" applyBorder="1" applyAlignment="1">
      <alignment horizontal="center"/>
    </xf>
    <xf numFmtId="0" fontId="8" fillId="6" borderId="50" xfId="0" applyFont="1" applyFill="1" applyBorder="1" applyAlignment="1">
      <alignment horizontal="left" vertical="center" wrapText="1"/>
    </xf>
    <xf numFmtId="166" fontId="8" fillId="6" borderId="38" xfId="0" applyNumberFormat="1" applyFont="1" applyFill="1" applyBorder="1" applyAlignment="1">
      <alignment horizontal="center" vertical="center"/>
    </xf>
    <xf numFmtId="9" fontId="8" fillId="6" borderId="50" xfId="0" applyNumberFormat="1" applyFont="1" applyFill="1" applyBorder="1" applyAlignment="1">
      <alignment horizontal="center" vertical="center"/>
    </xf>
    <xf numFmtId="166" fontId="8" fillId="6" borderId="50" xfId="0" applyNumberFormat="1" applyFont="1" applyFill="1" applyBorder="1" applyAlignment="1">
      <alignment horizontal="center" vertical="center"/>
    </xf>
    <xf numFmtId="0" fontId="8" fillId="6" borderId="50" xfId="0" applyFont="1" applyFill="1" applyBorder="1" applyAlignment="1">
      <alignment horizontal="center" vertical="center"/>
    </xf>
    <xf numFmtId="0" fontId="8" fillId="7" borderId="53" xfId="0" applyFont="1" applyFill="1" applyBorder="1" applyAlignment="1">
      <alignment horizontal="center" vertical="center"/>
    </xf>
    <xf numFmtId="0" fontId="8" fillId="7" borderId="38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40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8" fillId="7" borderId="38" xfId="0" applyFont="1" applyFill="1" applyBorder="1" applyAlignment="1">
      <alignment horizontal="center" wrapText="1"/>
    </xf>
    <xf numFmtId="9" fontId="8" fillId="7" borderId="38" xfId="0" applyNumberFormat="1" applyFont="1" applyFill="1" applyBorder="1" applyAlignment="1">
      <alignment horizontal="center" vertical="center"/>
    </xf>
    <xf numFmtId="166" fontId="8" fillId="7" borderId="38" xfId="0" applyNumberFormat="1" applyFont="1" applyFill="1" applyBorder="1" applyAlignment="1">
      <alignment horizontal="center" vertical="center"/>
    </xf>
    <xf numFmtId="0" fontId="8" fillId="7" borderId="38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14" fontId="8" fillId="6" borderId="37" xfId="0" applyNumberFormat="1" applyFont="1" applyFill="1" applyBorder="1" applyAlignment="1">
      <alignment horizontal="center" vertical="center"/>
    </xf>
    <xf numFmtId="20" fontId="8" fillId="6" borderId="38" xfId="0" applyNumberFormat="1" applyFont="1" applyFill="1" applyBorder="1"/>
    <xf numFmtId="20" fontId="8" fillId="6" borderId="39" xfId="0" applyNumberFormat="1" applyFont="1" applyFill="1" applyBorder="1"/>
    <xf numFmtId="0" fontId="8" fillId="6" borderId="38" xfId="0" applyFont="1" applyFill="1" applyBorder="1" applyAlignment="1">
      <alignment horizontal="center" wrapText="1"/>
    </xf>
    <xf numFmtId="9" fontId="8" fillId="6" borderId="38" xfId="0" applyNumberFormat="1" applyFont="1" applyFill="1" applyBorder="1" applyAlignment="1">
      <alignment horizontal="center" vertical="center"/>
    </xf>
    <xf numFmtId="0" fontId="8" fillId="6" borderId="38" xfId="0" applyFont="1" applyFill="1" applyBorder="1" applyAlignment="1">
      <alignment horizontal="center" vertical="center"/>
    </xf>
    <xf numFmtId="0" fontId="8" fillId="6" borderId="41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166" fontId="8" fillId="7" borderId="10" xfId="0" applyNumberFormat="1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14" fontId="8" fillId="7" borderId="9" xfId="0" applyNumberFormat="1" applyFont="1" applyFill="1" applyBorder="1" applyAlignment="1">
      <alignment horizontal="center" vertical="center"/>
    </xf>
    <xf numFmtId="0" fontId="8" fillId="7" borderId="9" xfId="0" applyFont="1" applyFill="1" applyBorder="1"/>
    <xf numFmtId="0" fontId="8" fillId="7" borderId="5" xfId="0" applyFont="1" applyFill="1" applyBorder="1"/>
    <xf numFmtId="0" fontId="8" fillId="7" borderId="9" xfId="0" applyFont="1" applyFill="1" applyBorder="1" applyAlignment="1">
      <alignment horizontal="center"/>
    </xf>
    <xf numFmtId="166" fontId="8" fillId="7" borderId="9" xfId="0" applyNumberFormat="1" applyFont="1" applyFill="1" applyBorder="1" applyAlignment="1">
      <alignment horizontal="center"/>
    </xf>
    <xf numFmtId="166" fontId="8" fillId="7" borderId="5" xfId="0" applyNumberFormat="1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66" fontId="8" fillId="7" borderId="9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3" fillId="7" borderId="0" xfId="0" applyFont="1" applyFill="1" applyAlignment="1" applyProtection="1">
      <alignment horizontal="center" vertical="center"/>
      <protection locked="0"/>
    </xf>
    <xf numFmtId="0" fontId="4" fillId="0" borderId="35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7" fontId="7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0" xfId="3" applyAlignment="1">
      <alignment horizontal="center" vertical="top" wrapText="1"/>
    </xf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horizontal="right" vertical="center"/>
    </xf>
    <xf numFmtId="166" fontId="10" fillId="0" borderId="0" xfId="3" applyNumberFormat="1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2" fillId="0" borderId="0" xfId="3" applyFont="1" applyAlignment="1">
      <alignment horizontal="left" vertical="center"/>
    </xf>
    <xf numFmtId="14" fontId="11" fillId="0" borderId="0" xfId="3" applyNumberFormat="1" applyFont="1" applyAlignment="1">
      <alignment horizontal="left" vertical="center"/>
    </xf>
    <xf numFmtId="9" fontId="2" fillId="0" borderId="0" xfId="3" applyNumberFormat="1" applyFont="1" applyAlignment="1">
      <alignment horizontal="center" vertical="center"/>
    </xf>
    <xf numFmtId="166" fontId="11" fillId="0" borderId="0" xfId="3" applyNumberFormat="1" applyFont="1" applyAlignment="1">
      <alignment horizontal="center" vertical="center"/>
    </xf>
    <xf numFmtId="0" fontId="11" fillId="0" borderId="0" xfId="3" applyFont="1" applyAlignment="1">
      <alignment horizontal="center" vertical="center"/>
    </xf>
    <xf numFmtId="166" fontId="2" fillId="0" borderId="0" xfId="3" applyNumberFormat="1" applyFont="1" applyAlignment="1">
      <alignment horizontal="center" vertical="center"/>
    </xf>
    <xf numFmtId="0" fontId="17" fillId="0" borderId="0" xfId="3" applyFont="1" applyAlignment="1">
      <alignment horizontal="center" vertical="center"/>
    </xf>
    <xf numFmtId="14" fontId="4" fillId="0" borderId="0" xfId="3" applyNumberFormat="1" applyAlignment="1">
      <alignment horizontal="left" vertical="center"/>
    </xf>
    <xf numFmtId="0" fontId="11" fillId="0" borderId="0" xfId="3" applyFont="1" applyAlignment="1">
      <alignment horizontal="right" vertical="center"/>
    </xf>
    <xf numFmtId="0" fontId="11" fillId="0" borderId="0" xfId="3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right" vertical="center" wrapText="1"/>
    </xf>
    <xf numFmtId="0" fontId="19" fillId="0" borderId="71" xfId="0" applyFont="1" applyBorder="1" applyAlignment="1">
      <alignment horizontal="center" vertical="center"/>
    </xf>
    <xf numFmtId="9" fontId="0" fillId="0" borderId="35" xfId="0" applyNumberForma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5" xfId="0" applyFont="1" applyBorder="1"/>
    <xf numFmtId="0" fontId="4" fillId="0" borderId="5" xfId="0" applyFont="1" applyBorder="1"/>
    <xf numFmtId="0" fontId="19" fillId="0" borderId="3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Normal 2" xfId="1" xr:uid="{ED8531D5-1E27-4F95-93C7-DF8892620337}"/>
    <cellStyle name="Normal 3" xfId="3" xr:uid="{F89B38D9-C796-4120-981B-7CB2E03F09EC}"/>
  </cellStyles>
  <dxfs count="56"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&quot;€&quot;#,##0.00_);[Red]\(&quot;€&quot;#,##0.00\)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</dxfs>
  <tableStyles count="1" defaultTableStyle="TableStyleMedium2" defaultPivotStyle="PivotStyleLight16">
    <tableStyle name="Style de tableau 1" pivot="0" count="2" xr9:uid="{D5EB23EE-1340-41B4-94FE-85EFB6888B7C}">
      <tableStyleElement type="firstRowStripe" dxfId="55"/>
      <tableStyleElement type="secondRowStripe" dxfId="54"/>
    </tableStyle>
  </tableStyles>
  <colors>
    <mruColors>
      <color rgb="FF6EF7FE"/>
      <color rgb="FF1B4955"/>
      <color rgb="FF663300"/>
      <color rgb="FFEC06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5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06/relationships/rdRichValueTypes" Target="richData/rdRichValueTyp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microsoft.com/office/2022/10/relationships/richValueRel" Target="richData/richValueRel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06/relationships/rdRichValue" Target="richData/rdrichvalue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304801</xdr:colOff>
      <xdr:row>0</xdr:row>
      <xdr:rowOff>0</xdr:rowOff>
    </xdr:from>
    <xdr:to>
      <xdr:col>5</xdr:col>
      <xdr:colOff>781051</xdr:colOff>
      <xdr:row>7</xdr:row>
      <xdr:rowOff>27324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13BDA15-465E-463B-BDA1-01D00DA5E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76" y="0"/>
          <a:ext cx="1238250" cy="11988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5</xdr:row>
          <xdr:rowOff>9525</xdr:rowOff>
        </xdr:from>
        <xdr:to>
          <xdr:col>10</xdr:col>
          <xdr:colOff>723900</xdr:colOff>
          <xdr:row>8</xdr:row>
          <xdr:rowOff>104775</xdr:rowOff>
        </xdr:to>
        <xdr:sp macro="" textlink="">
          <xdr:nvSpPr>
            <xdr:cNvPr id="24583" name="CommandButton3" hidden="1">
              <a:extLst>
                <a:ext uri="{63B3BB69-23CF-44E3-9099-C40C66FF867C}">
                  <a14:compatExt spid="_x0000_s24583"/>
                </a:ext>
                <a:ext uri="{FF2B5EF4-FFF2-40B4-BE49-F238E27FC236}">
                  <a16:creationId xmlns:a16="http://schemas.microsoft.com/office/drawing/2014/main" id="{00000000-0008-0000-0200-00000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371475</xdr:colOff>
          <xdr:row>1</xdr:row>
          <xdr:rowOff>114300</xdr:rowOff>
        </xdr:from>
        <xdr:to>
          <xdr:col>21</xdr:col>
          <xdr:colOff>457200</xdr:colOff>
          <xdr:row>4</xdr:row>
          <xdr:rowOff>133350</xdr:rowOff>
        </xdr:to>
        <xdr:sp macro="" textlink="">
          <xdr:nvSpPr>
            <xdr:cNvPr id="11318" name="CommandButton2" hidden="1">
              <a:extLst>
                <a:ext uri="{63B3BB69-23CF-44E3-9099-C40C66FF867C}">
                  <a14:compatExt spid="_x0000_s11318"/>
                </a:ext>
                <a:ext uri="{FF2B5EF4-FFF2-40B4-BE49-F238E27FC236}">
                  <a16:creationId xmlns:a16="http://schemas.microsoft.com/office/drawing/2014/main" id="{00000000-0008-0000-0400-00003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304801</xdr:colOff>
      <xdr:row>0</xdr:row>
      <xdr:rowOff>0</xdr:rowOff>
    </xdr:from>
    <xdr:to>
      <xdr:col>5</xdr:col>
      <xdr:colOff>781051</xdr:colOff>
      <xdr:row>7</xdr:row>
      <xdr:rowOff>27324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7351D9-5A50-4AA3-A781-6D1F6678D2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76" y="0"/>
          <a:ext cx="1238250" cy="11988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304801</xdr:colOff>
      <xdr:row>0</xdr:row>
      <xdr:rowOff>0</xdr:rowOff>
    </xdr:from>
    <xdr:to>
      <xdr:col>5</xdr:col>
      <xdr:colOff>781051</xdr:colOff>
      <xdr:row>7</xdr:row>
      <xdr:rowOff>27324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C929693-0812-3673-ABEF-96240315E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551" y="0"/>
          <a:ext cx="1238250" cy="11988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333375</xdr:colOff>
          <xdr:row>2</xdr:row>
          <xdr:rowOff>9525</xdr:rowOff>
        </xdr:from>
        <xdr:to>
          <xdr:col>12</xdr:col>
          <xdr:colOff>133350</xdr:colOff>
          <xdr:row>5</xdr:row>
          <xdr:rowOff>114300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7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0</xdr:row>
      <xdr:rowOff>1143000</xdr:rowOff>
    </xdr:from>
    <xdr:to>
      <xdr:col>11</xdr:col>
      <xdr:colOff>85725</xdr:colOff>
      <xdr:row>2</xdr:row>
      <xdr:rowOff>381000</xdr:rowOff>
    </xdr:to>
    <xdr:sp macro="[0]!retrocession_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C9258C6-BBF3-4FDD-9769-BB6BF1CEA425}"/>
            </a:ext>
          </a:extLst>
        </xdr:cNvPr>
        <xdr:cNvSpPr/>
      </xdr:nvSpPr>
      <xdr:spPr>
        <a:xfrm>
          <a:off x="7448550" y="1143000"/>
          <a:ext cx="1638300" cy="619125"/>
        </a:xfrm>
        <a:prstGeom prst="roundRect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Imprimer</a:t>
          </a:r>
          <a:r>
            <a:rPr lang="fr-FR" sz="1400"/>
            <a:t> </a:t>
          </a:r>
          <a:r>
            <a:rPr lang="fr-FR" sz="1400" b="1"/>
            <a:t>Rétrocession</a:t>
          </a:r>
        </a:p>
      </xdr:txBody>
    </xdr:sp>
    <xdr:clientData/>
  </xdr:twoCellAnchor>
  <xdr:oneCellAnchor>
    <xdr:from>
      <xdr:col>9</xdr:col>
      <xdr:colOff>171450</xdr:colOff>
      <xdr:row>2</xdr:row>
      <xdr:rowOff>400050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C15C40A-D661-489C-B391-3C8531C94465}"/>
            </a:ext>
          </a:extLst>
        </xdr:cNvPr>
        <xdr:cNvSpPr txBox="1"/>
      </xdr:nvSpPr>
      <xdr:spPr>
        <a:xfrm>
          <a:off x="83439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orsa\OneDrive\Documents\SCM%20Centre%20Esth&#233;tique%20Po'Net\Devis%20-%20Copie1.xlsm" TargetMode="External"/><Relationship Id="rId1" Type="http://schemas.openxmlformats.org/officeDocument/2006/relationships/externalLinkPath" Target="/Users/forsa/OneDrive/Documents/SCM%20Centre%20Esth&#233;tique%20Po'Net/Devis%20-%20Copi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ille tarifaire devis"/>
      <sheetName val="Devis"/>
      <sheetName val="Ne pas toucher"/>
    </sheetNames>
    <sheetDataSet>
      <sheetData sheetId="0">
        <row r="2">
          <cell r="A2" t="str">
            <v>Epilation Lèvres</v>
          </cell>
        </row>
      </sheetData>
      <sheetData sheetId="1">
        <row r="37">
          <cell r="B37" t="str">
            <v>DUBOIS</v>
          </cell>
        </row>
      </sheetData>
      <sheetData sheetId="2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iff"/><Relationship Id="rId2" Type="http://schemas.openxmlformats.org/officeDocument/2006/relationships/image" Target="../media/image20.tiff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0</v>
    <v>4</v>
  </rv>
  <rv s="0">
    <v>1</v>
    <v>4</v>
  </rv>
  <rv s="0">
    <v>2</v>
    <v>5</v>
  </rv>
  <rv s="0">
    <v>1</v>
    <v>5</v>
  </rv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C4144F-F2D4-4AB8-85A1-F43FCAEFBADA}" name="TableauEpilF" displayName="TableauEpilF" ref="A1:F30" totalsRowShown="0" headerRowDxfId="37" dataDxfId="36">
  <autoFilter ref="A1:F30" xr:uid="{6FC4144F-F2D4-4AB8-85A1-F43FCAEFBADA}"/>
  <tableColumns count="6">
    <tableColumn id="1" xr3:uid="{77227AC7-6C91-4B64-924C-E57A5EB0751D}" name="Motif" dataDxfId="35"/>
    <tableColumn id="2" xr3:uid="{C9D59201-AC97-4FF2-A066-514A02A78C07}" name="Saisir Code" dataDxfId="34"/>
    <tableColumn id="3" xr3:uid="{79416639-FE28-4503-9913-5741AF037AA7}" name="Séance HT" dataDxfId="33"/>
    <tableColumn id="4" xr3:uid="{DBF97C0A-7C1B-4A73-8E49-4C0AB280952F}" name="Séance TTC" dataDxfId="32"/>
    <tableColumn id="5" xr3:uid="{0C44817A-443D-4003-85EE-EFC0A3AD6CBD}" name="Forfait 5 séances HT" dataDxfId="31"/>
    <tableColumn id="6" xr3:uid="{379FC59E-F12E-4F54-93D2-D9B9FF3A144A}" name="Forfait 5 séances TTC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8251E6E-B892-439C-8D15-82B2F1754F82}" name="TableauEpilH" displayName="TableauEpilH" ref="A31:F57" totalsRowShown="0" headerRowDxfId="29" dataDxfId="28">
  <autoFilter ref="A31:F57" xr:uid="{28251E6E-B892-439C-8D15-82B2F1754F82}"/>
  <tableColumns count="6">
    <tableColumn id="1" xr3:uid="{007FD2E2-2AC3-4FB5-8DD3-4EAAE4C83901}" name="Motif" dataDxfId="27"/>
    <tableColumn id="2" xr3:uid="{51DBF218-4B29-4D2C-995C-F5A83A652634}" name="-----" dataDxfId="26"/>
    <tableColumn id="3" xr3:uid="{412534EC-B3BB-46A7-96B3-9126C24B7ADD}" name="Séance HT" dataDxfId="25"/>
    <tableColumn id="4" xr3:uid="{80164CBE-A44E-40C1-9C19-9DB2347B8645}" name="Séance TTC" dataDxfId="24"/>
    <tableColumn id="5" xr3:uid="{88BCDA4D-AF7A-4468-BB16-D8269185CF44}" name="Forfait 5 séances HT" dataDxfId="23"/>
    <tableColumn id="6" xr3:uid="{DDE075C0-2716-410E-A428-643B4B780A8F}" name="Forfait 5 séances TTC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E7035E-F66C-487F-B9BF-147657A30548}" name="TableauDet" displayName="TableauDet" ref="A58:F65" totalsRowShown="0" headerRowDxfId="21" dataDxfId="20">
  <autoFilter ref="A58:F65" xr:uid="{3EE7035E-F66C-487F-B9BF-147657A30548}"/>
  <tableColumns count="6">
    <tableColumn id="1" xr3:uid="{7E765B04-A0F2-4EC4-872B-CDAE73987493}" name="Motif" dataDxfId="19"/>
    <tableColumn id="2" xr3:uid="{FC0AB45D-186A-4AA9-9583-2670BFAADB2C}" name="Saisir Code" dataDxfId="18"/>
    <tableColumn id="3" xr3:uid="{D51F5953-F554-476F-950B-4016CFBB8C9A}" name="Séance HT" dataDxfId="17"/>
    <tableColumn id="4" xr3:uid="{61632D17-2898-446F-BA7C-49FFC9F26380}" name="Séance TTC" dataDxfId="16"/>
    <tableColumn id="5" xr3:uid="{51C4B430-8EA2-4595-9467-93CD205B51EB}" name="Forfait 5 séances HT" dataDxfId="15"/>
    <tableColumn id="6" xr3:uid="{6D38DC7C-0929-4199-B470-0BCA1F6EBEC0}" name="Forfait 5 séances TTC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D48FA5-5388-43C2-AF0C-D968DB9A9755}" name="TableauAqua" displayName="TableauAqua" ref="A66:F70" totalsRowShown="0" headerRowDxfId="13">
  <autoFilter ref="A66:F70" xr:uid="{7FD48FA5-5388-43C2-AF0C-D968DB9A9755}"/>
  <tableColumns count="6">
    <tableColumn id="1" xr3:uid="{662C2C45-7A6A-41FF-B077-57FA7404D612}" name="Motif"/>
    <tableColumn id="2" xr3:uid="{A0DCE756-33E5-4F75-8C95-950C30243F31}" name="Saisir Code"/>
    <tableColumn id="3" xr3:uid="{6D974647-F04D-4A3F-9BE0-FE4DFE65D65C}" name="Séance HT"/>
    <tableColumn id="4" xr3:uid="{616D8F43-3890-4A3B-BB68-C092BCA436E9}" name="Séance TTC"/>
    <tableColumn id="5" xr3:uid="{680DAEE7-0E9D-4BC7-B250-48C4F679DAD2}" name="Forfait 5 séances HT"/>
    <tableColumn id="6" xr3:uid="{07EA2A68-972C-481F-8405-97DA03F629E3}" name="Forfait 5 séances TTC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ECBE32E-01E0-4430-9C4C-07B95623E39C}" name="TableauPBM" displayName="TableauPBM" ref="A71:F73" totalsRowShown="0" headerRowDxfId="12" dataDxfId="11">
  <autoFilter ref="A71:F73" xr:uid="{AECBE32E-01E0-4430-9C4C-07B95623E39C}"/>
  <tableColumns count="6">
    <tableColumn id="1" xr3:uid="{63207EDC-557F-4BD3-BD0C-B480608D4873}" name="Motif"/>
    <tableColumn id="2" xr3:uid="{D1D18378-14FC-4040-96F1-2318B7CEDF1B}" name="Saisir Code" dataDxfId="10"/>
    <tableColumn id="3" xr3:uid="{D20E89B6-C190-40B8-BBA4-6BD4A586A7E4}" name="Séance HT" dataDxfId="9"/>
    <tableColumn id="4" xr3:uid="{3CFD9619-AB64-4D7B-AE68-216ACB29E803}" name="Séance TTC" dataDxfId="8"/>
    <tableColumn id="5" xr3:uid="{4B0C83B4-7E83-46E7-9031-C3F1448B731D}" name="Forfait 5 séances HT" dataDxfId="7"/>
    <tableColumn id="6" xr3:uid="{C1D91107-C146-45B3-9AE0-CA36D0A2A1C8}" name="Forfait 5 séances TTC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entre.esthetique.ponet@gmail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centre.esthetique.ponet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centre.esthetique.ponet@gmail.com" TargetMode="External"/><Relationship Id="rId6" Type="http://schemas.openxmlformats.org/officeDocument/2006/relationships/image" Target="../media/image4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1563-39F1-45D3-A74D-CD8E42C81466}">
  <sheetPr codeName="Feuil6">
    <tabColor rgb="FFFF0000"/>
  </sheetPr>
  <dimension ref="A1:V398"/>
  <sheetViews>
    <sheetView topLeftCell="D1" zoomScaleNormal="100" zoomScaleSheetLayoutView="100" workbookViewId="0">
      <selection activeCell="I3" sqref="I3"/>
    </sheetView>
  </sheetViews>
  <sheetFormatPr baseColWidth="10" defaultColWidth="10" defaultRowHeight="38.25" customHeight="1" x14ac:dyDescent="0.2"/>
  <cols>
    <col min="1" max="1" width="12.5703125" style="5" customWidth="1"/>
    <col min="2" max="2" width="19" style="26" customWidth="1"/>
    <col min="3" max="3" width="17.85546875" style="26" customWidth="1"/>
    <col min="4" max="4" width="11.42578125" style="2" customWidth="1"/>
    <col min="5" max="5" width="6.5703125" style="2" customWidth="1"/>
    <col min="6" max="6" width="30.28515625" style="2" customWidth="1"/>
    <col min="7" max="7" width="14" style="2" customWidth="1"/>
    <col min="8" max="8" width="5.42578125" style="2" customWidth="1"/>
    <col min="9" max="9" width="18.140625" style="2" customWidth="1"/>
    <col min="10" max="10" width="5.42578125" style="2" customWidth="1"/>
    <col min="11" max="12" width="5.42578125" style="5" customWidth="1"/>
    <col min="13" max="13" width="8.7109375" style="5" customWidth="1"/>
    <col min="14" max="14" width="5.42578125" style="5" customWidth="1"/>
    <col min="15" max="15" width="8.7109375" style="5" customWidth="1"/>
    <col min="16" max="17" width="5.42578125" style="5" customWidth="1"/>
    <col min="18" max="18" width="12" style="5" customWidth="1"/>
    <col min="19" max="19" width="8.140625" style="1" customWidth="1"/>
    <col min="20" max="20" width="11.42578125" style="1" customWidth="1"/>
    <col min="21" max="21" width="9" style="1" hidden="1" customWidth="1"/>
    <col min="22" max="22" width="11.5703125" style="2" hidden="1" customWidth="1"/>
    <col min="23" max="16384" width="10" style="1"/>
  </cols>
  <sheetData>
    <row r="1" spans="1:22" s="50" customFormat="1" ht="161.25" customHeight="1" x14ac:dyDescent="0.2">
      <c r="A1" s="142" t="s">
        <v>16</v>
      </c>
      <c r="B1" s="124" t="s">
        <v>148</v>
      </c>
      <c r="C1" s="125" t="s">
        <v>15</v>
      </c>
      <c r="D1" s="143" t="s">
        <v>158</v>
      </c>
      <c r="E1" s="126" t="s">
        <v>161</v>
      </c>
      <c r="F1" s="126" t="s">
        <v>196</v>
      </c>
      <c r="G1" s="126" t="s">
        <v>195</v>
      </c>
      <c r="H1" s="144" t="s">
        <v>159</v>
      </c>
      <c r="I1" s="126" t="s">
        <v>160</v>
      </c>
      <c r="J1" s="132" t="s">
        <v>200</v>
      </c>
      <c r="K1" s="145" t="s">
        <v>209</v>
      </c>
      <c r="L1" s="145" t="s">
        <v>210</v>
      </c>
      <c r="M1" s="145" t="s">
        <v>218</v>
      </c>
      <c r="N1" s="145" t="s">
        <v>197</v>
      </c>
      <c r="O1" s="145" t="s">
        <v>219</v>
      </c>
      <c r="P1" s="129" t="s">
        <v>198</v>
      </c>
      <c r="Q1" s="146" t="s">
        <v>199</v>
      </c>
      <c r="R1" s="133" t="s">
        <v>222</v>
      </c>
      <c r="S1" s="126" t="s">
        <v>310</v>
      </c>
      <c r="T1" s="126" t="s">
        <v>1</v>
      </c>
      <c r="V1" s="212"/>
    </row>
    <row r="2" spans="1:22" s="73" customFormat="1" ht="15" customHeight="1" x14ac:dyDescent="0.2">
      <c r="A2" s="216">
        <v>45600</v>
      </c>
      <c r="B2" s="217" t="s">
        <v>324</v>
      </c>
      <c r="C2" s="218" t="s">
        <v>325</v>
      </c>
      <c r="D2" s="219">
        <v>38263</v>
      </c>
      <c r="E2" s="220" t="s">
        <v>163</v>
      </c>
      <c r="F2" s="221"/>
      <c r="G2" s="220"/>
      <c r="H2" s="222" t="s">
        <v>20</v>
      </c>
      <c r="I2" s="223" t="str" cm="1">
        <f t="array" ref="I2">IF(COUNTBLANK(B2)=1,"",IF(H2="Oui",MID(B2,1,1)&amp;MID(C2,1,1)&amp;"-"&amp;TEXT(D2,"aamm")&amp;"-"&amp;TEXT(V2,"000"),IF(H2="Non",_xlfn.XLOOKUP(B2&amp;C2,B$1:B100&amp;C$1:C100,I$1:I100," "))))</f>
        <v>VC-0410-001</v>
      </c>
      <c r="J2" s="224" t="s">
        <v>20</v>
      </c>
      <c r="K2" s="225"/>
      <c r="L2" s="225"/>
      <c r="M2" s="225"/>
      <c r="N2" s="225"/>
      <c r="O2" s="225"/>
      <c r="P2" s="226"/>
      <c r="Q2" s="225"/>
      <c r="R2" s="227"/>
      <c r="S2" s="228" t="s">
        <v>331</v>
      </c>
      <c r="T2" s="228" t="s">
        <v>145</v>
      </c>
      <c r="U2" s="73" t="str" cm="1">
        <f t="array" ref="U2">IF(R2="Oui",_xlfn.XLOOKUP(B2&amp;C2,'Paiement x3'!$B1:$B2&amp;'Paiement x3'!$C1:$C2,'Paiement x3'!$Q1:$Q2),"0")</f>
        <v>0</v>
      </c>
      <c r="V2" s="75">
        <f>IF(H2="Oui",V1+1,V1)</f>
        <v>1</v>
      </c>
    </row>
    <row r="3" spans="1:22" s="236" customFormat="1" ht="15" customHeight="1" x14ac:dyDescent="0.2">
      <c r="A3" s="74">
        <v>45607</v>
      </c>
      <c r="B3" s="229" t="s">
        <v>324</v>
      </c>
      <c r="C3" s="230" t="s">
        <v>325</v>
      </c>
      <c r="D3" s="231">
        <v>38263</v>
      </c>
      <c r="E3" s="220" t="s">
        <v>163</v>
      </c>
      <c r="F3" s="221"/>
      <c r="G3" s="220"/>
      <c r="H3" s="222" t="s">
        <v>19</v>
      </c>
      <c r="I3" s="223" t="e" cm="1">
        <f t="array" aca="1" ref="I3" ca="1">IF(COUNTBLANK(B3)=1,"",IF(H3="Oui",MID(B3,1,1)&amp;MID(C3,1,1)&amp;"-"&amp;TEXT(D3,"aamm")&amp;"-"&amp;TEXT(V3,"000"),IF(H3="Non",_xlfn.XLOOKUP(B3&amp;C3,B$1:B101&amp;C$1:C101,I$1:I101," "))))</f>
        <v>#NAME?</v>
      </c>
      <c r="J3" s="68" t="s">
        <v>19</v>
      </c>
      <c r="K3" s="233" t="s">
        <v>20</v>
      </c>
      <c r="L3" s="233"/>
      <c r="M3" s="233"/>
      <c r="N3" s="233"/>
      <c r="O3" s="233"/>
      <c r="P3" s="234"/>
      <c r="Q3" s="233"/>
      <c r="R3" s="235"/>
      <c r="S3" s="228" t="s">
        <v>19</v>
      </c>
      <c r="T3" s="72" t="s">
        <v>145</v>
      </c>
      <c r="U3" s="73" t="str" cm="1">
        <f t="array" ref="U3">IF(R3="Oui",_xlfn.XLOOKUP(B3&amp;C3,'Paiement x3'!$B2:$B3&amp;'Paiement x3'!$C2:$C3,'Paiement x3'!$Q2:$Q3),"0")</f>
        <v>0</v>
      </c>
      <c r="V3" s="75">
        <f t="shared" ref="V3:V66" si="0">IF(H3="Oui",V2+1,V2)</f>
        <v>1</v>
      </c>
    </row>
    <row r="4" spans="1:22" s="75" customFormat="1" ht="15" customHeight="1" x14ac:dyDescent="0.2">
      <c r="A4" s="74">
        <v>45615</v>
      </c>
      <c r="B4" s="229" t="s">
        <v>332</v>
      </c>
      <c r="C4" s="230" t="s">
        <v>333</v>
      </c>
      <c r="D4" s="231">
        <v>36750</v>
      </c>
      <c r="E4" s="220" t="s">
        <v>163</v>
      </c>
      <c r="F4" s="232"/>
      <c r="G4" s="232"/>
      <c r="H4" s="222" t="s">
        <v>20</v>
      </c>
      <c r="I4" s="223" t="str" cm="1">
        <f t="array" ref="I4">IF(COUNTBLANK(B4)=1,"",IF(H4="Oui",MID(B4,1,1)&amp;MID(C4,1,1)&amp;"-"&amp;TEXT(D4,"aamm")&amp;"-"&amp;TEXT(V4,"000"),IF(H4="Non",_xlfn.XLOOKUP(B4&amp;C4,B$1:B102&amp;C$1:C102,I$1:I102," "))))</f>
        <v>RE-0008-002</v>
      </c>
      <c r="J4" s="68" t="s">
        <v>20</v>
      </c>
      <c r="K4" s="233"/>
      <c r="L4" s="233" t="s">
        <v>20</v>
      </c>
      <c r="M4" s="233"/>
      <c r="N4" s="233"/>
      <c r="O4" s="233"/>
      <c r="P4" s="234"/>
      <c r="Q4" s="233"/>
      <c r="R4" s="235"/>
      <c r="S4" s="228" t="s">
        <v>19</v>
      </c>
      <c r="T4" s="72" t="s">
        <v>145</v>
      </c>
      <c r="U4" s="73" t="str" cm="1">
        <f t="array" ref="U4">IF(R4="Oui",_xlfn.XLOOKUP(B4&amp;C4,'Paiement x3'!$B3:$B4&amp;'Paiement x3'!$C3:$C4,'Paiement x3'!$Q3:$Q4),"0")</f>
        <v>0</v>
      </c>
      <c r="V4" s="75">
        <f t="shared" si="0"/>
        <v>2</v>
      </c>
    </row>
    <row r="5" spans="1:22" s="75" customFormat="1" ht="15" customHeight="1" x14ac:dyDescent="0.2">
      <c r="A5" s="74">
        <v>45615</v>
      </c>
      <c r="B5" s="229" t="s">
        <v>334</v>
      </c>
      <c r="C5" s="230" t="s">
        <v>335</v>
      </c>
      <c r="D5" s="231">
        <v>32914</v>
      </c>
      <c r="E5" s="220" t="s">
        <v>162</v>
      </c>
      <c r="F5" s="232"/>
      <c r="G5" s="232"/>
      <c r="H5" s="222" t="s">
        <v>20</v>
      </c>
      <c r="I5" s="223" t="str" cm="1">
        <f t="array" ref="I5">IF(COUNTBLANK(B5)=1,"",IF(H5="Oui",MID(B5,1,1)&amp;MID(C5,1,1)&amp;"-"&amp;TEXT(D5,"aamm")&amp;"-"&amp;TEXT(V5,"000"),IF(H5="Non",_xlfn.XLOOKUP(B5&amp;C5,B$1:B103&amp;C$1:C103,I$1:I103," "))))</f>
        <v>MD-9002-003</v>
      </c>
      <c r="J5" s="68" t="s">
        <v>20</v>
      </c>
      <c r="K5" s="233"/>
      <c r="L5" s="233" t="s">
        <v>20</v>
      </c>
      <c r="M5" s="233"/>
      <c r="N5" s="233"/>
      <c r="O5" s="233"/>
      <c r="P5" s="234"/>
      <c r="Q5" s="233"/>
      <c r="R5" s="235"/>
      <c r="S5" s="228" t="s">
        <v>19</v>
      </c>
      <c r="T5" s="72" t="s">
        <v>145</v>
      </c>
      <c r="U5" s="73" t="str" cm="1">
        <f t="array" ref="U5">IF(R5="Oui",_xlfn.XLOOKUP(B5&amp;C5,'Paiement x3'!$B4:$B5&amp;'Paiement x3'!$C4:$C5,'Paiement x3'!$Q4:$Q5),"0")</f>
        <v>0</v>
      </c>
      <c r="V5" s="75">
        <f t="shared" si="0"/>
        <v>3</v>
      </c>
    </row>
    <row r="6" spans="1:22" s="75" customFormat="1" ht="15" customHeight="1" x14ac:dyDescent="0.2">
      <c r="A6" s="74">
        <v>45619</v>
      </c>
      <c r="B6" s="229" t="s">
        <v>345</v>
      </c>
      <c r="C6" s="230" t="s">
        <v>346</v>
      </c>
      <c r="D6" s="231">
        <v>38512</v>
      </c>
      <c r="E6" s="220" t="s">
        <v>163</v>
      </c>
      <c r="F6" s="232"/>
      <c r="G6" s="232"/>
      <c r="H6" s="222" t="s">
        <v>20</v>
      </c>
      <c r="I6" s="223" t="str" cm="1">
        <f t="array" ref="I6">IF(COUNTBLANK(B6)=1,"",IF(H6="Oui",MID(B6,1,1)&amp;MID(C6,1,1)&amp;"-"&amp;TEXT(D6,"aamm")&amp;"-"&amp;TEXT(V6,"000"),IF(H6="Non",_xlfn.XLOOKUP(B6&amp;C6,B$1:B104&amp;C$1:C104,I$1:I104," "))))</f>
        <v>SE-0506-004</v>
      </c>
      <c r="J6" s="68" t="s">
        <v>20</v>
      </c>
      <c r="K6" s="233"/>
      <c r="L6" s="233"/>
      <c r="M6" s="233"/>
      <c r="N6" s="233" t="s">
        <v>20</v>
      </c>
      <c r="O6" s="233"/>
      <c r="P6" s="234"/>
      <c r="Q6" s="233"/>
      <c r="R6" s="235"/>
      <c r="S6" s="228" t="s">
        <v>19</v>
      </c>
      <c r="T6" s="72" t="s">
        <v>145</v>
      </c>
      <c r="U6" s="73" t="str" cm="1">
        <f t="array" ref="U6">IF(R6="Oui",_xlfn.XLOOKUP(B6&amp;C6,'Paiement x3'!$B5:$B6&amp;'Paiement x3'!$C5:$C6,'Paiement x3'!$Q5:$Q6),"0")</f>
        <v>0</v>
      </c>
      <c r="V6" s="75">
        <f t="shared" si="0"/>
        <v>4</v>
      </c>
    </row>
    <row r="7" spans="1:22" s="75" customFormat="1" ht="15" customHeight="1" x14ac:dyDescent="0.2">
      <c r="A7" s="74">
        <v>45620</v>
      </c>
      <c r="B7" s="229" t="s">
        <v>347</v>
      </c>
      <c r="C7" s="230" t="s">
        <v>348</v>
      </c>
      <c r="D7" s="231">
        <v>32805</v>
      </c>
      <c r="E7" s="220" t="s">
        <v>162</v>
      </c>
      <c r="F7" s="232"/>
      <c r="G7" s="232"/>
      <c r="H7" s="222" t="s">
        <v>20</v>
      </c>
      <c r="I7" s="223" t="str" cm="1">
        <f t="array" ref="I7">IF(COUNTBLANK(B7)=1,"",IF(H7="Oui",MID(B7,1,1)&amp;MID(C7,1,1)&amp;"-"&amp;TEXT(D7,"aamm")&amp;"-"&amp;TEXT(V7,"000"),IF(H7="Non",_xlfn.XLOOKUP(B7&amp;C7,B$1:B105&amp;C$1:C105,I$1:I105," "))))</f>
        <v>PA-8910-005</v>
      </c>
      <c r="J7" s="68" t="s">
        <v>20</v>
      </c>
      <c r="K7" s="233"/>
      <c r="L7" s="233"/>
      <c r="M7" s="233"/>
      <c r="N7" s="233" t="s">
        <v>20</v>
      </c>
      <c r="O7" s="233"/>
      <c r="P7" s="234"/>
      <c r="Q7" s="233"/>
      <c r="R7" s="235"/>
      <c r="S7" s="228" t="s">
        <v>19</v>
      </c>
      <c r="T7" s="72" t="s">
        <v>145</v>
      </c>
      <c r="U7" s="73" t="str" cm="1">
        <f t="array" ref="U7">IF(R7="Oui",_xlfn.XLOOKUP(B7&amp;C7,'Paiement x3'!$B6:$B7&amp;'Paiement x3'!$C6:$C7,'Paiement x3'!$Q6:$Q7),"0")</f>
        <v>0</v>
      </c>
      <c r="V7" s="75">
        <f t="shared" si="0"/>
        <v>5</v>
      </c>
    </row>
    <row r="8" spans="1:22" s="75" customFormat="1" ht="15" customHeight="1" x14ac:dyDescent="0.2">
      <c r="A8" s="65"/>
      <c r="B8" s="237"/>
      <c r="C8" s="238"/>
      <c r="D8" s="93"/>
      <c r="E8" s="220"/>
      <c r="F8" s="239"/>
      <c r="G8" s="239"/>
      <c r="H8" s="222"/>
      <c r="I8" s="223" t="str" cm="1">
        <f t="array" ref="I8">IF(COUNTBLANK(B8)=1,"",IF(H8="Oui",MID(B8,1,1)&amp;MID(C8,1,1)&amp;"-"&amp;TEXT(D8,"aamm")&amp;"-"&amp;TEXT(V8,"000"),IF(H8="Non",_xlfn.XLOOKUP(B8&amp;C8,B$1:B106&amp;C$1:C106,I$1:I106," "))))</f>
        <v/>
      </c>
      <c r="J8" s="78"/>
      <c r="K8" s="240"/>
      <c r="L8" s="240"/>
      <c r="M8" s="240"/>
      <c r="N8" s="240"/>
      <c r="O8" s="240"/>
      <c r="P8" s="241"/>
      <c r="Q8" s="240"/>
      <c r="R8" s="242"/>
      <c r="S8" s="228" t="str">
        <f t="shared" ref="S6:S66" si="1">IF(COUNTBLANK(B8)=1," ","Oui")</f>
        <v xml:space="preserve"> </v>
      </c>
      <c r="T8" s="82"/>
      <c r="U8" s="73" t="str" cm="1">
        <f t="array" ref="U8">IF(R8="Oui",_xlfn.XLOOKUP(B8&amp;C8,'Paiement x3'!$B7:$B8&amp;'Paiement x3'!$C7:$C8,'Paiement x3'!$Q7:$Q8),"0")</f>
        <v>0</v>
      </c>
      <c r="V8" s="75">
        <f t="shared" si="0"/>
        <v>5</v>
      </c>
    </row>
    <row r="9" spans="1:22" s="75" customFormat="1" ht="15" customHeight="1" x14ac:dyDescent="0.2">
      <c r="A9" s="74"/>
      <c r="B9" s="229"/>
      <c r="C9" s="230"/>
      <c r="D9" s="231"/>
      <c r="E9" s="220"/>
      <c r="F9" s="232"/>
      <c r="G9" s="232"/>
      <c r="H9" s="222"/>
      <c r="I9" s="223" t="str" cm="1">
        <f t="array" ref="I9">IF(COUNTBLANK(B9)=1,"",IF(H9="Oui",MID(B9,1,1)&amp;MID(C9,1,1)&amp;"-"&amp;TEXT(D9,"aamm")&amp;"-"&amp;TEXT(V9,"000"),IF(H9="Non",_xlfn.XLOOKUP(B9&amp;C9,B$1:B107&amp;C$1:C107,I$1:I107," "))))</f>
        <v/>
      </c>
      <c r="J9" s="68"/>
      <c r="K9" s="233"/>
      <c r="L9" s="233"/>
      <c r="M9" s="233"/>
      <c r="N9" s="233"/>
      <c r="O9" s="233"/>
      <c r="P9" s="234"/>
      <c r="Q9" s="233"/>
      <c r="R9" s="235"/>
      <c r="S9" s="228" t="str">
        <f t="shared" si="1"/>
        <v xml:space="preserve"> </v>
      </c>
      <c r="T9" s="72"/>
      <c r="U9" s="73" t="str" cm="1">
        <f t="array" ref="U9">IF(R9="Oui",_xlfn.XLOOKUP(B9&amp;C9,'Paiement x3'!$B8:$B9&amp;'Paiement x3'!$C8:$C9,'Paiement x3'!$Q8:$Q9),"0")</f>
        <v>0</v>
      </c>
      <c r="V9" s="75">
        <f t="shared" si="0"/>
        <v>5</v>
      </c>
    </row>
    <row r="10" spans="1:22" s="75" customFormat="1" ht="15" customHeight="1" x14ac:dyDescent="0.2">
      <c r="A10" s="65"/>
      <c r="B10" s="237"/>
      <c r="C10" s="238"/>
      <c r="D10" s="93"/>
      <c r="E10" s="220"/>
      <c r="F10" s="239"/>
      <c r="G10" s="239"/>
      <c r="H10" s="222"/>
      <c r="I10" s="223" t="str" cm="1">
        <f t="array" ref="I10">IF(COUNTBLANK(B10)=1,"",IF(H10="Oui",MID(B10,1,1)&amp;MID(C10,1,1)&amp;"-"&amp;TEXT(D10,"aamm")&amp;"-"&amp;TEXT(V10,"000"),IF(H10="Non",_xlfn.XLOOKUP(B10&amp;C10,B$1:B108&amp;C$1:C108,I$1:I108," "))))</f>
        <v/>
      </c>
      <c r="J10" s="78"/>
      <c r="K10" s="240"/>
      <c r="L10" s="240"/>
      <c r="M10" s="240"/>
      <c r="N10" s="240"/>
      <c r="O10" s="240"/>
      <c r="P10" s="241"/>
      <c r="Q10" s="240"/>
      <c r="R10" s="242"/>
      <c r="S10" s="228" t="str">
        <f t="shared" si="1"/>
        <v xml:space="preserve"> </v>
      </c>
      <c r="T10" s="82"/>
      <c r="U10" s="73" t="str" cm="1">
        <f t="array" ref="U10">IF(R10="Oui",_xlfn.XLOOKUP(B10&amp;C10,'Paiement x3'!$B9:$B10&amp;'Paiement x3'!$C9:$C10,'Paiement x3'!$Q9:$Q10),"0")</f>
        <v>0</v>
      </c>
      <c r="V10" s="75">
        <f t="shared" si="0"/>
        <v>5</v>
      </c>
    </row>
    <row r="11" spans="1:22" s="75" customFormat="1" ht="15" customHeight="1" x14ac:dyDescent="0.2">
      <c r="A11" s="74"/>
      <c r="B11" s="229"/>
      <c r="C11" s="230"/>
      <c r="D11" s="231"/>
      <c r="E11" s="220"/>
      <c r="F11" s="232"/>
      <c r="G11" s="232"/>
      <c r="H11" s="222"/>
      <c r="I11" s="223" t="str" cm="1">
        <f t="array" ref="I11">IF(COUNTBLANK(B11)=1,"",IF(H11="Oui",MID(B11,1,1)&amp;MID(C11,1,1)&amp;"-"&amp;TEXT(D11,"aamm")&amp;"-"&amp;TEXT(V11,"000"),IF(H11="Non",_xlfn.XLOOKUP(B11&amp;C11,B$1:B109&amp;C$1:C109,I$1:I109," "))))</f>
        <v/>
      </c>
      <c r="J11" s="68"/>
      <c r="K11" s="233"/>
      <c r="L11" s="233"/>
      <c r="M11" s="233"/>
      <c r="N11" s="233"/>
      <c r="O11" s="233"/>
      <c r="P11" s="234"/>
      <c r="Q11" s="233"/>
      <c r="R11" s="235"/>
      <c r="S11" s="228" t="str">
        <f t="shared" si="1"/>
        <v xml:space="preserve"> </v>
      </c>
      <c r="T11" s="72"/>
      <c r="U11" s="73" t="str" cm="1">
        <f t="array" ref="U11">IF(R11="Oui",_xlfn.XLOOKUP(B11&amp;C11,'Paiement x3'!$B10:$B11&amp;'Paiement x3'!$C10:$C11,'Paiement x3'!$Q10:$Q11),"0")</f>
        <v>0</v>
      </c>
      <c r="V11" s="75">
        <f t="shared" si="0"/>
        <v>5</v>
      </c>
    </row>
    <row r="12" spans="1:22" s="75" customFormat="1" ht="15" customHeight="1" x14ac:dyDescent="0.2">
      <c r="A12" s="65"/>
      <c r="B12" s="237"/>
      <c r="C12" s="238"/>
      <c r="D12" s="93"/>
      <c r="E12" s="220"/>
      <c r="F12" s="239"/>
      <c r="G12" s="239"/>
      <c r="H12" s="222"/>
      <c r="I12" s="223" t="str" cm="1">
        <f t="array" ref="I12">IF(COUNTBLANK(B12)=1,"",IF(H12="Oui",MID(B12,1,1)&amp;MID(C12,1,1)&amp;"-"&amp;TEXT(D12,"aamm")&amp;"-"&amp;TEXT(V12,"000"),IF(H12="Non",_xlfn.XLOOKUP(B12&amp;C12,B$1:B110&amp;C$1:C110,I$1:I110," "))))</f>
        <v/>
      </c>
      <c r="J12" s="78"/>
      <c r="K12" s="240"/>
      <c r="L12" s="240"/>
      <c r="M12" s="240"/>
      <c r="N12" s="240"/>
      <c r="O12" s="240"/>
      <c r="P12" s="241"/>
      <c r="Q12" s="240"/>
      <c r="R12" s="242"/>
      <c r="S12" s="228" t="str">
        <f t="shared" si="1"/>
        <v xml:space="preserve"> </v>
      </c>
      <c r="T12" s="82"/>
      <c r="U12" s="73" t="str" cm="1">
        <f t="array" ref="U12">IF(R12="Oui",_xlfn.XLOOKUP(B12&amp;C12,'Paiement x3'!$B11:$B12&amp;'Paiement x3'!$C11:$C12,'Paiement x3'!$Q11:$Q12),"0")</f>
        <v>0</v>
      </c>
      <c r="V12" s="75">
        <f t="shared" si="0"/>
        <v>5</v>
      </c>
    </row>
    <row r="13" spans="1:22" s="75" customFormat="1" ht="15" customHeight="1" x14ac:dyDescent="0.2">
      <c r="A13" s="74"/>
      <c r="B13" s="229"/>
      <c r="C13" s="230"/>
      <c r="D13" s="231"/>
      <c r="E13" s="220"/>
      <c r="F13" s="232"/>
      <c r="G13" s="232"/>
      <c r="H13" s="222"/>
      <c r="I13" s="223" t="str" cm="1">
        <f t="array" ref="I13">IF(COUNTBLANK(B13)=1,"",IF(H13="Oui",MID(B13,1,1)&amp;MID(C13,1,1)&amp;"-"&amp;TEXT(D13,"aamm")&amp;"-"&amp;TEXT(V13,"000"),IF(H13="Non",_xlfn.XLOOKUP(B13&amp;C13,B$1:B111&amp;C$1:C111,I$1:I111," "))))</f>
        <v/>
      </c>
      <c r="J13" s="68"/>
      <c r="K13" s="233"/>
      <c r="L13" s="233"/>
      <c r="M13" s="233"/>
      <c r="N13" s="233"/>
      <c r="O13" s="233"/>
      <c r="P13" s="234"/>
      <c r="Q13" s="233"/>
      <c r="R13" s="235"/>
      <c r="S13" s="228" t="str">
        <f t="shared" si="1"/>
        <v xml:space="preserve"> </v>
      </c>
      <c r="T13" s="72"/>
      <c r="U13" s="73" t="str" cm="1">
        <f t="array" ref="U13">IF(R13="Oui",_xlfn.XLOOKUP(B13&amp;C13,'Paiement x3'!$B12:$B13&amp;'Paiement x3'!$C12:$C13,'Paiement x3'!$Q12:$Q13),"0")</f>
        <v>0</v>
      </c>
      <c r="V13" s="75">
        <f t="shared" si="0"/>
        <v>5</v>
      </c>
    </row>
    <row r="14" spans="1:22" s="75" customFormat="1" ht="15" customHeight="1" x14ac:dyDescent="0.2">
      <c r="A14" s="65"/>
      <c r="B14" s="237"/>
      <c r="C14" s="238"/>
      <c r="D14" s="93"/>
      <c r="E14" s="220"/>
      <c r="F14" s="239"/>
      <c r="G14" s="239"/>
      <c r="H14" s="222"/>
      <c r="I14" s="223" t="str" cm="1">
        <f t="array" ref="I14">IF(COUNTBLANK(B14)=1,"",IF(H14="Oui",MID(B14,1,1)&amp;MID(C14,1,1)&amp;"-"&amp;TEXT(D14,"aamm")&amp;"-"&amp;TEXT(V14,"000"),IF(H14="Non",_xlfn.XLOOKUP(B14&amp;C14,B$1:B112&amp;C$1:C112,I$1:I112," "))))</f>
        <v/>
      </c>
      <c r="J14" s="78"/>
      <c r="K14" s="240"/>
      <c r="L14" s="240"/>
      <c r="M14" s="240"/>
      <c r="N14" s="240"/>
      <c r="O14" s="240"/>
      <c r="P14" s="241"/>
      <c r="Q14" s="240"/>
      <c r="R14" s="242"/>
      <c r="S14" s="228" t="str">
        <f t="shared" si="1"/>
        <v xml:space="preserve"> </v>
      </c>
      <c r="T14" s="82"/>
      <c r="U14" s="73" t="str" cm="1">
        <f t="array" ref="U14">IF(R14="Oui",_xlfn.XLOOKUP(B14&amp;C14,'Paiement x3'!$B13:$B14&amp;'Paiement x3'!$C13:$C14,'Paiement x3'!$Q13:$Q14),"0")</f>
        <v>0</v>
      </c>
      <c r="V14" s="75">
        <f t="shared" si="0"/>
        <v>5</v>
      </c>
    </row>
    <row r="15" spans="1:22" s="75" customFormat="1" ht="15" customHeight="1" x14ac:dyDescent="0.2">
      <c r="A15" s="74"/>
      <c r="B15" s="229"/>
      <c r="C15" s="230"/>
      <c r="D15" s="231"/>
      <c r="E15" s="220"/>
      <c r="F15" s="232"/>
      <c r="G15" s="232"/>
      <c r="H15" s="222"/>
      <c r="I15" s="223" t="str" cm="1">
        <f t="array" ref="I15">IF(COUNTBLANK(B15)=1,"",IF(H15="Oui",MID(B15,1,1)&amp;MID(C15,1,1)&amp;"-"&amp;TEXT(D15,"aamm")&amp;"-"&amp;TEXT(V15,"000"),IF(H15="Non",_xlfn.XLOOKUP(B15&amp;C15,B$1:B113&amp;C$1:C113,I$1:I113," "))))</f>
        <v/>
      </c>
      <c r="J15" s="68"/>
      <c r="K15" s="233"/>
      <c r="L15" s="233"/>
      <c r="M15" s="233"/>
      <c r="N15" s="233"/>
      <c r="O15" s="233"/>
      <c r="P15" s="234"/>
      <c r="Q15" s="233"/>
      <c r="R15" s="235"/>
      <c r="S15" s="228" t="str">
        <f t="shared" si="1"/>
        <v xml:space="preserve"> </v>
      </c>
      <c r="T15" s="72"/>
      <c r="U15" s="73" t="str" cm="1">
        <f t="array" ref="U15">IF(R15="Oui",_xlfn.XLOOKUP(B15&amp;C15,'Paiement x3'!$B14:$B15&amp;'Paiement x3'!$C14:$C15,'Paiement x3'!$Q14:$Q15),"0")</f>
        <v>0</v>
      </c>
      <c r="V15" s="75">
        <f t="shared" si="0"/>
        <v>5</v>
      </c>
    </row>
    <row r="16" spans="1:22" s="75" customFormat="1" ht="15" customHeight="1" x14ac:dyDescent="0.2">
      <c r="A16" s="65"/>
      <c r="B16" s="237"/>
      <c r="C16" s="238"/>
      <c r="D16" s="93"/>
      <c r="E16" s="220"/>
      <c r="F16" s="239"/>
      <c r="G16" s="239"/>
      <c r="H16" s="222"/>
      <c r="I16" s="223" t="str" cm="1">
        <f t="array" ref="I16">IF(COUNTBLANK(B16)=1,"",IF(H16="Oui",MID(B16,1,1)&amp;MID(C16,1,1)&amp;"-"&amp;TEXT(D16,"aamm")&amp;"-"&amp;TEXT(V16,"000"),IF(H16="Non",_xlfn.XLOOKUP(B16&amp;C16,B$1:B114&amp;C$1:C114,I$1:I114," "))))</f>
        <v/>
      </c>
      <c r="J16" s="78"/>
      <c r="K16" s="240"/>
      <c r="L16" s="240"/>
      <c r="M16" s="240"/>
      <c r="N16" s="240"/>
      <c r="O16" s="240"/>
      <c r="P16" s="241"/>
      <c r="Q16" s="240"/>
      <c r="R16" s="242"/>
      <c r="S16" s="228" t="str">
        <f t="shared" si="1"/>
        <v xml:space="preserve"> </v>
      </c>
      <c r="T16" s="82"/>
      <c r="U16" s="73" t="str" cm="1">
        <f t="array" ref="U16">IF(R16="Oui",_xlfn.XLOOKUP(B16&amp;C16,'Paiement x3'!$B15:$B16&amp;'Paiement x3'!$C15:$C16,'Paiement x3'!$Q15:$Q16),"0")</f>
        <v>0</v>
      </c>
      <c r="V16" s="75">
        <f t="shared" si="0"/>
        <v>5</v>
      </c>
    </row>
    <row r="17" spans="1:22" s="75" customFormat="1" ht="15" customHeight="1" x14ac:dyDescent="0.2">
      <c r="A17" s="74"/>
      <c r="B17" s="229"/>
      <c r="C17" s="230"/>
      <c r="D17" s="231"/>
      <c r="E17" s="220"/>
      <c r="F17" s="232"/>
      <c r="G17" s="232"/>
      <c r="H17" s="222"/>
      <c r="I17" s="223" t="str" cm="1">
        <f t="array" ref="I17">IF(COUNTBLANK(B17)=1,"",IF(H17="Oui",MID(B17,1,1)&amp;MID(C17,1,1)&amp;"-"&amp;TEXT(D17,"aamm")&amp;"-"&amp;TEXT(V17,"000"),IF(H17="Non",_xlfn.XLOOKUP(B17&amp;C17,B$1:B115&amp;C$1:C115,I$1:I115," "))))</f>
        <v/>
      </c>
      <c r="J17" s="68"/>
      <c r="K17" s="233"/>
      <c r="L17" s="233"/>
      <c r="M17" s="233"/>
      <c r="N17" s="233"/>
      <c r="O17" s="233"/>
      <c r="P17" s="234"/>
      <c r="Q17" s="233"/>
      <c r="R17" s="235"/>
      <c r="S17" s="228" t="str">
        <f t="shared" si="1"/>
        <v xml:space="preserve"> </v>
      </c>
      <c r="T17" s="72"/>
      <c r="U17" s="73" t="str" cm="1">
        <f t="array" ref="U17">IF(R17="Oui",_xlfn.XLOOKUP(B17&amp;C17,'Paiement x3'!$B16:$B17&amp;'Paiement x3'!$C16:$C17,'Paiement x3'!$Q16:$Q17),"0")</f>
        <v>0</v>
      </c>
      <c r="V17" s="75">
        <f t="shared" si="0"/>
        <v>5</v>
      </c>
    </row>
    <row r="18" spans="1:22" s="75" customFormat="1" ht="15" customHeight="1" x14ac:dyDescent="0.2">
      <c r="A18" s="65"/>
      <c r="B18" s="237"/>
      <c r="C18" s="238"/>
      <c r="D18" s="93"/>
      <c r="E18" s="220"/>
      <c r="F18" s="239"/>
      <c r="G18" s="239"/>
      <c r="H18" s="222"/>
      <c r="I18" s="223" t="str" cm="1">
        <f t="array" ref="I18">IF(COUNTBLANK(B18)=1,"",IF(H18="Oui",MID(B18,1,1)&amp;MID(C18,1,1)&amp;"-"&amp;TEXT(D18,"aamm")&amp;"-"&amp;TEXT(V18,"000"),IF(H18="Non",_xlfn.XLOOKUP(B18&amp;C18,B$1:B116&amp;C$1:C116,I$1:I116," "))))</f>
        <v/>
      </c>
      <c r="J18" s="78"/>
      <c r="K18" s="240"/>
      <c r="L18" s="240"/>
      <c r="M18" s="240"/>
      <c r="N18" s="240"/>
      <c r="O18" s="240"/>
      <c r="P18" s="241"/>
      <c r="Q18" s="240"/>
      <c r="R18" s="242"/>
      <c r="S18" s="228" t="str">
        <f t="shared" si="1"/>
        <v xml:space="preserve"> </v>
      </c>
      <c r="T18" s="82"/>
      <c r="U18" s="73" t="str" cm="1">
        <f t="array" ref="U18">IF(R18="Oui",_xlfn.XLOOKUP(B18&amp;C18,'Paiement x3'!$B17:$B18&amp;'Paiement x3'!$C17:$C18,'Paiement x3'!$Q17:$Q18),"0")</f>
        <v>0</v>
      </c>
      <c r="V18" s="75">
        <f t="shared" si="0"/>
        <v>5</v>
      </c>
    </row>
    <row r="19" spans="1:22" s="75" customFormat="1" ht="15" customHeight="1" x14ac:dyDescent="0.2">
      <c r="A19" s="74"/>
      <c r="B19" s="229"/>
      <c r="C19" s="230"/>
      <c r="D19" s="231"/>
      <c r="E19" s="220"/>
      <c r="F19" s="232"/>
      <c r="G19" s="232"/>
      <c r="H19" s="222"/>
      <c r="I19" s="223" t="str" cm="1">
        <f t="array" ref="I19">IF(COUNTBLANK(B19)=1,"",IF(H19="Oui",MID(B19,1,1)&amp;MID(C19,1,1)&amp;"-"&amp;TEXT(D19,"aamm")&amp;"-"&amp;TEXT(V19,"000"),IF(H19="Non",_xlfn.XLOOKUP(B19&amp;C19,B$1:B117&amp;C$1:C117,I$1:I117," "))))</f>
        <v/>
      </c>
      <c r="J19" s="68"/>
      <c r="K19" s="233"/>
      <c r="L19" s="233"/>
      <c r="M19" s="233"/>
      <c r="N19" s="233"/>
      <c r="O19" s="233"/>
      <c r="P19" s="234"/>
      <c r="Q19" s="233"/>
      <c r="R19" s="235"/>
      <c r="S19" s="228" t="str">
        <f t="shared" si="1"/>
        <v xml:space="preserve"> </v>
      </c>
      <c r="T19" s="72"/>
      <c r="U19" s="73" t="str" cm="1">
        <f t="array" ref="U19">IF(R19="Oui",_xlfn.XLOOKUP(B19&amp;C19,'Paiement x3'!$B18:$B19&amp;'Paiement x3'!$C18:$C19,'Paiement x3'!$Q18:$Q19),"0")</f>
        <v>0</v>
      </c>
      <c r="V19" s="75">
        <f t="shared" si="0"/>
        <v>5</v>
      </c>
    </row>
    <row r="20" spans="1:22" s="75" customFormat="1" ht="15" customHeight="1" x14ac:dyDescent="0.2">
      <c r="A20" s="65"/>
      <c r="B20" s="237"/>
      <c r="C20" s="238"/>
      <c r="D20" s="93"/>
      <c r="E20" s="220"/>
      <c r="F20" s="239"/>
      <c r="G20" s="239"/>
      <c r="H20" s="222"/>
      <c r="I20" s="223" t="str" cm="1">
        <f t="array" ref="I20">IF(COUNTBLANK(B20)=1,"",IF(H20="Oui",MID(B20,1,1)&amp;MID(C20,1,1)&amp;"-"&amp;TEXT(D20,"aamm")&amp;"-"&amp;TEXT(V20,"000"),IF(H20="Non",_xlfn.XLOOKUP(B20&amp;C20,B$1:B118&amp;C$1:C118,I$1:I118," "))))</f>
        <v/>
      </c>
      <c r="J20" s="78"/>
      <c r="K20" s="240"/>
      <c r="L20" s="240"/>
      <c r="M20" s="240"/>
      <c r="N20" s="240"/>
      <c r="O20" s="240"/>
      <c r="P20" s="241"/>
      <c r="Q20" s="240"/>
      <c r="R20" s="242"/>
      <c r="S20" s="228" t="str">
        <f t="shared" si="1"/>
        <v xml:space="preserve"> </v>
      </c>
      <c r="T20" s="82"/>
      <c r="U20" s="73" t="str" cm="1">
        <f t="array" ref="U20">IF(R20="Oui",_xlfn.XLOOKUP(B20&amp;C20,'Paiement x3'!$B19:$B20&amp;'Paiement x3'!$C19:$C20,'Paiement x3'!$Q19:$Q20),"0")</f>
        <v>0</v>
      </c>
      <c r="V20" s="75">
        <f t="shared" si="0"/>
        <v>5</v>
      </c>
    </row>
    <row r="21" spans="1:22" s="75" customFormat="1" ht="15" customHeight="1" x14ac:dyDescent="0.2">
      <c r="A21" s="74"/>
      <c r="B21" s="229"/>
      <c r="C21" s="230"/>
      <c r="D21" s="231"/>
      <c r="E21" s="220"/>
      <c r="F21" s="232"/>
      <c r="G21" s="232"/>
      <c r="H21" s="222"/>
      <c r="I21" s="223" t="str" cm="1">
        <f t="array" ref="I21">IF(COUNTBLANK(B21)=1,"",IF(H21="Oui",MID(B21,1,1)&amp;MID(C21,1,1)&amp;"-"&amp;TEXT(D21,"aamm")&amp;"-"&amp;TEXT(V21,"000"),IF(H21="Non",_xlfn.XLOOKUP(B21&amp;C21,B$1:B119&amp;C$1:C119,I$1:I119," "))))</f>
        <v/>
      </c>
      <c r="J21" s="68"/>
      <c r="K21" s="233"/>
      <c r="L21" s="233"/>
      <c r="M21" s="233"/>
      <c r="N21" s="233"/>
      <c r="O21" s="233"/>
      <c r="P21" s="234"/>
      <c r="Q21" s="233"/>
      <c r="R21" s="235"/>
      <c r="S21" s="228" t="str">
        <f t="shared" si="1"/>
        <v xml:space="preserve"> </v>
      </c>
      <c r="T21" s="72"/>
      <c r="U21" s="73" t="str" cm="1">
        <f t="array" ref="U21">IF(R21="Oui",_xlfn.XLOOKUP(B21&amp;C21,'Paiement x3'!$B20:$B21&amp;'Paiement x3'!$C20:$C21,'Paiement x3'!$Q20:$Q21),"0")</f>
        <v>0</v>
      </c>
      <c r="V21" s="75">
        <f t="shared" si="0"/>
        <v>5</v>
      </c>
    </row>
    <row r="22" spans="1:22" s="75" customFormat="1" ht="15" customHeight="1" x14ac:dyDescent="0.2">
      <c r="A22" s="65"/>
      <c r="B22" s="237"/>
      <c r="C22" s="238"/>
      <c r="D22" s="93"/>
      <c r="E22" s="220"/>
      <c r="F22" s="239"/>
      <c r="G22" s="239"/>
      <c r="H22" s="222"/>
      <c r="I22" s="223" t="str" cm="1">
        <f t="array" ref="I22">IF(COUNTBLANK(B22)=1,"",IF(H22="Oui",MID(B22,1,1)&amp;MID(C22,1,1)&amp;"-"&amp;TEXT(D22,"aamm")&amp;"-"&amp;TEXT(V22,"000"),IF(H22="Non",_xlfn.XLOOKUP(B22&amp;C22,B$1:B120&amp;C$1:C120,I$1:I120," "))))</f>
        <v/>
      </c>
      <c r="J22" s="78"/>
      <c r="K22" s="240"/>
      <c r="L22" s="240"/>
      <c r="M22" s="240"/>
      <c r="N22" s="240"/>
      <c r="O22" s="240"/>
      <c r="P22" s="241"/>
      <c r="Q22" s="240"/>
      <c r="R22" s="242"/>
      <c r="S22" s="228" t="str">
        <f t="shared" si="1"/>
        <v xml:space="preserve"> </v>
      </c>
      <c r="T22" s="82"/>
      <c r="U22" s="73" t="str" cm="1">
        <f t="array" ref="U22">IF(R22="Oui",_xlfn.XLOOKUP(B22&amp;C22,'Paiement x3'!$B21:$B22&amp;'Paiement x3'!$C21:$C22,'Paiement x3'!$Q21:$Q22),"0")</f>
        <v>0</v>
      </c>
      <c r="V22" s="75">
        <f t="shared" si="0"/>
        <v>5</v>
      </c>
    </row>
    <row r="23" spans="1:22" s="75" customFormat="1" ht="15" customHeight="1" x14ac:dyDescent="0.2">
      <c r="A23" s="74"/>
      <c r="B23" s="229"/>
      <c r="C23" s="230"/>
      <c r="D23" s="231"/>
      <c r="E23" s="220"/>
      <c r="F23" s="232"/>
      <c r="G23" s="232"/>
      <c r="H23" s="222"/>
      <c r="I23" s="223" t="str" cm="1">
        <f t="array" ref="I23">IF(COUNTBLANK(B23)=1,"",IF(H23="Oui",MID(B23,1,1)&amp;MID(C23,1,1)&amp;"-"&amp;TEXT(D23,"aamm")&amp;"-"&amp;TEXT(V23,"000"),IF(H23="Non",_xlfn.XLOOKUP(B23&amp;C23,B$1:B121&amp;C$1:C121,I$1:I121," "))))</f>
        <v/>
      </c>
      <c r="J23" s="68"/>
      <c r="K23" s="233"/>
      <c r="L23" s="233"/>
      <c r="M23" s="233"/>
      <c r="N23" s="233"/>
      <c r="O23" s="233"/>
      <c r="P23" s="234"/>
      <c r="Q23" s="233"/>
      <c r="R23" s="235"/>
      <c r="S23" s="228" t="str">
        <f t="shared" si="1"/>
        <v xml:space="preserve"> </v>
      </c>
      <c r="T23" s="72"/>
      <c r="U23" s="73" t="str" cm="1">
        <f t="array" ref="U23">IF(R23="Oui",_xlfn.XLOOKUP(B23&amp;C23,'Paiement x3'!$B22:$B23&amp;'Paiement x3'!$C22:$C23,'Paiement x3'!$Q22:$Q23),"0")</f>
        <v>0</v>
      </c>
      <c r="V23" s="75">
        <f t="shared" si="0"/>
        <v>5</v>
      </c>
    </row>
    <row r="24" spans="1:22" s="75" customFormat="1" ht="15" customHeight="1" x14ac:dyDescent="0.2">
      <c r="A24" s="65"/>
      <c r="B24" s="237"/>
      <c r="C24" s="238"/>
      <c r="D24" s="93"/>
      <c r="E24" s="220"/>
      <c r="F24" s="239"/>
      <c r="G24" s="239"/>
      <c r="H24" s="222"/>
      <c r="I24" s="223" t="str" cm="1">
        <f t="array" ref="I24">IF(COUNTBLANK(B24)=1,"",IF(H24="Oui",MID(B24,1,1)&amp;MID(C24,1,1)&amp;"-"&amp;TEXT(D24,"aamm")&amp;"-"&amp;TEXT(V24,"000"),IF(H24="Non",_xlfn.XLOOKUP(B24&amp;C24,B$1:B122&amp;C$1:C122,I$1:I122," "))))</f>
        <v/>
      </c>
      <c r="J24" s="78"/>
      <c r="K24" s="240"/>
      <c r="L24" s="240"/>
      <c r="M24" s="240"/>
      <c r="N24" s="240"/>
      <c r="O24" s="240"/>
      <c r="P24" s="241"/>
      <c r="Q24" s="240"/>
      <c r="R24" s="242"/>
      <c r="S24" s="228" t="str">
        <f t="shared" si="1"/>
        <v xml:space="preserve"> </v>
      </c>
      <c r="T24" s="82"/>
      <c r="U24" s="73" t="str" cm="1">
        <f t="array" ref="U24">IF(R24="Oui",_xlfn.XLOOKUP(B24&amp;C24,'Paiement x3'!$B23:$B24&amp;'Paiement x3'!$C23:$C24,'Paiement x3'!$Q23:$Q24),"0")</f>
        <v>0</v>
      </c>
      <c r="V24" s="75">
        <f t="shared" si="0"/>
        <v>5</v>
      </c>
    </row>
    <row r="25" spans="1:22" s="75" customFormat="1" ht="15" customHeight="1" x14ac:dyDescent="0.2">
      <c r="A25" s="74"/>
      <c r="B25" s="229"/>
      <c r="C25" s="230"/>
      <c r="D25" s="231"/>
      <c r="E25" s="220"/>
      <c r="F25" s="232"/>
      <c r="G25" s="232"/>
      <c r="H25" s="222"/>
      <c r="I25" s="223" t="str" cm="1">
        <f t="array" ref="I25">IF(COUNTBLANK(B25)=1,"",IF(H25="Oui",MID(B25,1,1)&amp;MID(C25,1,1)&amp;"-"&amp;TEXT(D25,"aamm")&amp;"-"&amp;TEXT(V25,"000"),IF(H25="Non",_xlfn.XLOOKUP(B25&amp;C25,B$1:B123&amp;C$1:C123,I$1:I123," "))))</f>
        <v/>
      </c>
      <c r="J25" s="68"/>
      <c r="K25" s="233"/>
      <c r="L25" s="233"/>
      <c r="M25" s="233"/>
      <c r="N25" s="233"/>
      <c r="O25" s="233"/>
      <c r="P25" s="234"/>
      <c r="Q25" s="233"/>
      <c r="R25" s="235"/>
      <c r="S25" s="228" t="str">
        <f t="shared" si="1"/>
        <v xml:space="preserve"> </v>
      </c>
      <c r="T25" s="72"/>
      <c r="U25" s="73" t="str" cm="1">
        <f t="array" ref="U25">IF(R25="Oui",_xlfn.XLOOKUP(B25&amp;C25,'Paiement x3'!$B24:$B25&amp;'Paiement x3'!$C24:$C25,'Paiement x3'!$Q24:$Q25),"0")</f>
        <v>0</v>
      </c>
      <c r="V25" s="75">
        <f t="shared" si="0"/>
        <v>5</v>
      </c>
    </row>
    <row r="26" spans="1:22" s="75" customFormat="1" ht="15" customHeight="1" x14ac:dyDescent="0.2">
      <c r="A26" s="65"/>
      <c r="B26" s="237"/>
      <c r="C26" s="238"/>
      <c r="D26" s="93"/>
      <c r="E26" s="220"/>
      <c r="F26" s="239"/>
      <c r="G26" s="239"/>
      <c r="H26" s="222"/>
      <c r="I26" s="223" t="str" cm="1">
        <f t="array" ref="I26">IF(COUNTBLANK(B26)=1,"",IF(H26="Oui",MID(B26,1,1)&amp;MID(C26,1,1)&amp;"-"&amp;TEXT(D26,"aamm")&amp;"-"&amp;TEXT(V26,"000"),IF(H26="Non",_xlfn.XLOOKUP(B26&amp;C26,B$1:B124&amp;C$1:C124,I$1:I124," "))))</f>
        <v/>
      </c>
      <c r="J26" s="78"/>
      <c r="K26" s="240"/>
      <c r="L26" s="240"/>
      <c r="M26" s="240"/>
      <c r="N26" s="240"/>
      <c r="O26" s="240"/>
      <c r="P26" s="241"/>
      <c r="Q26" s="240"/>
      <c r="R26" s="242"/>
      <c r="S26" s="228" t="str">
        <f t="shared" si="1"/>
        <v xml:space="preserve"> </v>
      </c>
      <c r="T26" s="82"/>
      <c r="U26" s="73" t="str" cm="1">
        <f t="array" ref="U26">IF(R26="Oui",_xlfn.XLOOKUP(B26&amp;C26,'Paiement x3'!$B25:$B26&amp;'Paiement x3'!$C25:$C26,'Paiement x3'!$Q25:$Q26),"0")</f>
        <v>0</v>
      </c>
      <c r="V26" s="75">
        <f t="shared" si="0"/>
        <v>5</v>
      </c>
    </row>
    <row r="27" spans="1:22" s="75" customFormat="1" ht="15" customHeight="1" x14ac:dyDescent="0.2">
      <c r="A27" s="74"/>
      <c r="B27" s="229"/>
      <c r="C27" s="230"/>
      <c r="D27" s="231"/>
      <c r="E27" s="220"/>
      <c r="F27" s="232"/>
      <c r="G27" s="232"/>
      <c r="H27" s="222"/>
      <c r="I27" s="223" t="str" cm="1">
        <f t="array" ref="I27">IF(COUNTBLANK(B27)=1,"",IF(H27="Oui",MID(B27,1,1)&amp;MID(C27,1,1)&amp;"-"&amp;TEXT(D27,"aamm")&amp;"-"&amp;TEXT(V27,"000"),IF(H27="Non",_xlfn.XLOOKUP(B27&amp;C27,B$1:B125&amp;C$1:C125,I$1:I125," "))))</f>
        <v/>
      </c>
      <c r="J27" s="68"/>
      <c r="K27" s="233"/>
      <c r="L27" s="233"/>
      <c r="M27" s="233"/>
      <c r="N27" s="233"/>
      <c r="O27" s="233"/>
      <c r="P27" s="234"/>
      <c r="Q27" s="233"/>
      <c r="R27" s="235"/>
      <c r="S27" s="228" t="str">
        <f t="shared" si="1"/>
        <v xml:space="preserve"> </v>
      </c>
      <c r="T27" s="72"/>
      <c r="U27" s="73" t="str" cm="1">
        <f t="array" ref="U27">IF(R27="Oui",_xlfn.XLOOKUP(B27&amp;C27,'Paiement x3'!$B26:$B27&amp;'Paiement x3'!$C26:$C27,'Paiement x3'!$Q26:$Q27),"0")</f>
        <v>0</v>
      </c>
      <c r="V27" s="75">
        <f t="shared" si="0"/>
        <v>5</v>
      </c>
    </row>
    <row r="28" spans="1:22" s="75" customFormat="1" ht="15" customHeight="1" x14ac:dyDescent="0.2">
      <c r="A28" s="65"/>
      <c r="B28" s="237"/>
      <c r="C28" s="238"/>
      <c r="D28" s="93"/>
      <c r="E28" s="220"/>
      <c r="F28" s="239"/>
      <c r="G28" s="239"/>
      <c r="H28" s="222"/>
      <c r="I28" s="223" t="str" cm="1">
        <f t="array" ref="I28">IF(COUNTBLANK(B28)=1,"",IF(H28="Oui",MID(B28,1,1)&amp;MID(C28,1,1)&amp;"-"&amp;TEXT(D28,"aamm")&amp;"-"&amp;TEXT(V28,"000"),IF(H28="Non",_xlfn.XLOOKUP(B28&amp;C28,B$1:B126&amp;C$1:C126,I$1:I126," "))))</f>
        <v/>
      </c>
      <c r="J28" s="78"/>
      <c r="K28" s="240"/>
      <c r="L28" s="240"/>
      <c r="M28" s="240"/>
      <c r="N28" s="240"/>
      <c r="O28" s="240"/>
      <c r="P28" s="241"/>
      <c r="Q28" s="240"/>
      <c r="R28" s="242"/>
      <c r="S28" s="228" t="str">
        <f t="shared" si="1"/>
        <v xml:space="preserve"> </v>
      </c>
      <c r="T28" s="82"/>
      <c r="U28" s="73" t="str" cm="1">
        <f t="array" ref="U28">IF(R28="Oui",_xlfn.XLOOKUP(B28&amp;C28,'Paiement x3'!$B27:$B28&amp;'Paiement x3'!$C27:$C28,'Paiement x3'!$Q27:$Q28),"0")</f>
        <v>0</v>
      </c>
      <c r="V28" s="75">
        <f t="shared" si="0"/>
        <v>5</v>
      </c>
    </row>
    <row r="29" spans="1:22" s="75" customFormat="1" ht="15" customHeight="1" x14ac:dyDescent="0.2">
      <c r="A29" s="74"/>
      <c r="B29" s="229"/>
      <c r="C29" s="230"/>
      <c r="D29" s="231"/>
      <c r="E29" s="220"/>
      <c r="F29" s="232"/>
      <c r="G29" s="232"/>
      <c r="H29" s="222"/>
      <c r="I29" s="223" t="str" cm="1">
        <f t="array" ref="I29">IF(COUNTBLANK(B29)=1,"",IF(H29="Oui",MID(B29,1,1)&amp;MID(C29,1,1)&amp;"-"&amp;TEXT(D29,"aamm")&amp;"-"&amp;TEXT(V29,"000"),IF(H29="Non",_xlfn.XLOOKUP(B29&amp;C29,B$1:B127&amp;C$1:C127,I$1:I127," "))))</f>
        <v/>
      </c>
      <c r="J29" s="68"/>
      <c r="K29" s="233"/>
      <c r="L29" s="233"/>
      <c r="M29" s="233"/>
      <c r="N29" s="233"/>
      <c r="O29" s="233"/>
      <c r="P29" s="234"/>
      <c r="Q29" s="233"/>
      <c r="R29" s="235"/>
      <c r="S29" s="228" t="str">
        <f t="shared" si="1"/>
        <v xml:space="preserve"> </v>
      </c>
      <c r="T29" s="72"/>
      <c r="U29" s="73" t="str" cm="1">
        <f t="array" ref="U29">IF(R29="Oui",_xlfn.XLOOKUP(B29&amp;C29,'Paiement x3'!$B28:$B29&amp;'Paiement x3'!$C28:$C29,'Paiement x3'!$Q28:$Q29),"0")</f>
        <v>0</v>
      </c>
      <c r="V29" s="75">
        <f t="shared" si="0"/>
        <v>5</v>
      </c>
    </row>
    <row r="30" spans="1:22" s="75" customFormat="1" ht="15" customHeight="1" x14ac:dyDescent="0.2">
      <c r="A30" s="65"/>
      <c r="B30" s="237"/>
      <c r="C30" s="238"/>
      <c r="D30" s="93"/>
      <c r="E30" s="220"/>
      <c r="F30" s="239"/>
      <c r="G30" s="239"/>
      <c r="H30" s="222"/>
      <c r="I30" s="223" t="str" cm="1">
        <f t="array" ref="I30">IF(COUNTBLANK(B30)=1,"",IF(H30="Oui",MID(B30,1,1)&amp;MID(C30,1,1)&amp;"-"&amp;TEXT(D30,"aamm")&amp;"-"&amp;TEXT(V30,"000"),IF(H30="Non",_xlfn.XLOOKUP(B30&amp;C30,B$1:B128&amp;C$1:C128,I$1:I128," "))))</f>
        <v/>
      </c>
      <c r="J30" s="78"/>
      <c r="K30" s="240"/>
      <c r="L30" s="240"/>
      <c r="M30" s="240"/>
      <c r="N30" s="240"/>
      <c r="O30" s="240"/>
      <c r="P30" s="241"/>
      <c r="Q30" s="240"/>
      <c r="R30" s="242"/>
      <c r="S30" s="228" t="str">
        <f t="shared" si="1"/>
        <v xml:space="preserve"> </v>
      </c>
      <c r="T30" s="82"/>
      <c r="U30" s="73" t="str" cm="1">
        <f t="array" ref="U30">IF(R30="Oui",_xlfn.XLOOKUP(B30&amp;C30,'Paiement x3'!$B29:$B30&amp;'Paiement x3'!$C29:$C30,'Paiement x3'!$Q29:$Q30),"0")</f>
        <v>0</v>
      </c>
      <c r="V30" s="75">
        <f t="shared" si="0"/>
        <v>5</v>
      </c>
    </row>
    <row r="31" spans="1:22" s="75" customFormat="1" ht="15" customHeight="1" x14ac:dyDescent="0.2">
      <c r="A31" s="74"/>
      <c r="B31" s="229"/>
      <c r="C31" s="230"/>
      <c r="D31" s="231"/>
      <c r="E31" s="220"/>
      <c r="F31" s="232"/>
      <c r="G31" s="232"/>
      <c r="H31" s="222"/>
      <c r="I31" s="223" t="str" cm="1">
        <f t="array" ref="I31">IF(COUNTBLANK(B31)=1,"",IF(H31="Oui",MID(B31,1,1)&amp;MID(C31,1,1)&amp;"-"&amp;TEXT(D31,"aamm")&amp;"-"&amp;TEXT(V31,"000"),IF(H31="Non",_xlfn.XLOOKUP(B31&amp;C31,B$1:B129&amp;C$1:C129,I$1:I129," "))))</f>
        <v/>
      </c>
      <c r="J31" s="68"/>
      <c r="K31" s="233"/>
      <c r="L31" s="233"/>
      <c r="M31" s="233"/>
      <c r="N31" s="233"/>
      <c r="O31" s="233"/>
      <c r="P31" s="234"/>
      <c r="Q31" s="233"/>
      <c r="R31" s="235"/>
      <c r="S31" s="228" t="str">
        <f t="shared" si="1"/>
        <v xml:space="preserve"> </v>
      </c>
      <c r="T31" s="72"/>
      <c r="U31" s="73" t="str" cm="1">
        <f t="array" ref="U31">IF(R31="Oui",_xlfn.XLOOKUP(B31&amp;C31,'Paiement x3'!$B30:$B31&amp;'Paiement x3'!$C30:$C31,'Paiement x3'!$Q30:$Q31),"0")</f>
        <v>0</v>
      </c>
      <c r="V31" s="75">
        <f t="shared" si="0"/>
        <v>5</v>
      </c>
    </row>
    <row r="32" spans="1:22" s="75" customFormat="1" ht="15" customHeight="1" x14ac:dyDescent="0.2">
      <c r="A32" s="65"/>
      <c r="B32" s="237"/>
      <c r="C32" s="238"/>
      <c r="D32" s="93"/>
      <c r="E32" s="220"/>
      <c r="F32" s="239"/>
      <c r="G32" s="239"/>
      <c r="H32" s="222"/>
      <c r="I32" s="223" t="str" cm="1">
        <f t="array" ref="I32">IF(COUNTBLANK(B32)=1,"",IF(H32="Oui",MID(B32,1,1)&amp;MID(C32,1,1)&amp;"-"&amp;TEXT(D32,"aamm")&amp;"-"&amp;TEXT(V32,"000"),IF(H32="Non",_xlfn.XLOOKUP(B32&amp;C32,B$1:B130&amp;C$1:C130,I$1:I130," "))))</f>
        <v/>
      </c>
      <c r="J32" s="78"/>
      <c r="K32" s="240"/>
      <c r="L32" s="240"/>
      <c r="M32" s="240"/>
      <c r="N32" s="240"/>
      <c r="O32" s="240"/>
      <c r="P32" s="241"/>
      <c r="Q32" s="240"/>
      <c r="R32" s="242"/>
      <c r="S32" s="228" t="str">
        <f t="shared" si="1"/>
        <v xml:space="preserve"> </v>
      </c>
      <c r="T32" s="82"/>
      <c r="U32" s="73" t="str" cm="1">
        <f t="array" ref="U32">IF(R32="Oui",_xlfn.XLOOKUP(B32&amp;C32,'Paiement x3'!$B31:$B32&amp;'Paiement x3'!$C31:$C32,'Paiement x3'!$Q31:$Q32),"0")</f>
        <v>0</v>
      </c>
      <c r="V32" s="75">
        <f t="shared" si="0"/>
        <v>5</v>
      </c>
    </row>
    <row r="33" spans="1:22" s="75" customFormat="1" ht="15" customHeight="1" x14ac:dyDescent="0.2">
      <c r="A33" s="74"/>
      <c r="B33" s="229"/>
      <c r="C33" s="230"/>
      <c r="D33" s="231"/>
      <c r="E33" s="220"/>
      <c r="F33" s="232"/>
      <c r="G33" s="232"/>
      <c r="H33" s="222"/>
      <c r="I33" s="223" t="str" cm="1">
        <f t="array" ref="I33">IF(COUNTBLANK(B33)=1,"",IF(H33="Oui",MID(B33,1,1)&amp;MID(C33,1,1)&amp;"-"&amp;TEXT(D33,"aamm")&amp;"-"&amp;TEXT(V33,"000"),IF(H33="Non",_xlfn.XLOOKUP(B33&amp;C33,B$1:B131&amp;C$1:C131,I$1:I131," "))))</f>
        <v/>
      </c>
      <c r="J33" s="68"/>
      <c r="K33" s="233"/>
      <c r="L33" s="233"/>
      <c r="M33" s="233"/>
      <c r="N33" s="233"/>
      <c r="O33" s="233"/>
      <c r="P33" s="234"/>
      <c r="Q33" s="233"/>
      <c r="R33" s="235"/>
      <c r="S33" s="228" t="str">
        <f t="shared" si="1"/>
        <v xml:space="preserve"> </v>
      </c>
      <c r="T33" s="72"/>
      <c r="U33" s="73" t="str" cm="1">
        <f t="array" ref="U33">IF(R33="Oui",_xlfn.XLOOKUP(B33&amp;C33,'Paiement x3'!$B32:$B33&amp;'Paiement x3'!$C32:$C33,'Paiement x3'!$Q32:$Q33),"0")</f>
        <v>0</v>
      </c>
      <c r="V33" s="75">
        <f t="shared" si="0"/>
        <v>5</v>
      </c>
    </row>
    <row r="34" spans="1:22" s="75" customFormat="1" ht="15" customHeight="1" x14ac:dyDescent="0.2">
      <c r="A34" s="65"/>
      <c r="B34" s="237"/>
      <c r="C34" s="238"/>
      <c r="D34" s="93"/>
      <c r="E34" s="220"/>
      <c r="F34" s="239"/>
      <c r="G34" s="239"/>
      <c r="H34" s="222"/>
      <c r="I34" s="223" t="str" cm="1">
        <f t="array" ref="I34">IF(COUNTBLANK(B34)=1,"",IF(H34="Oui",MID(B34,1,1)&amp;MID(C34,1,1)&amp;"-"&amp;TEXT(D34,"aamm")&amp;"-"&amp;TEXT(V34,"000"),IF(H34="Non",_xlfn.XLOOKUP(B34&amp;C34,B$1:B132&amp;C$1:C132,I$1:I132," "))))</f>
        <v/>
      </c>
      <c r="J34" s="78"/>
      <c r="K34" s="240"/>
      <c r="L34" s="240"/>
      <c r="M34" s="240"/>
      <c r="N34" s="240"/>
      <c r="O34" s="240"/>
      <c r="P34" s="241"/>
      <c r="Q34" s="240"/>
      <c r="R34" s="242"/>
      <c r="S34" s="228" t="str">
        <f t="shared" si="1"/>
        <v xml:space="preserve"> </v>
      </c>
      <c r="T34" s="82"/>
      <c r="U34" s="73" t="str" cm="1">
        <f t="array" ref="U34">IF(R34="Oui",_xlfn.XLOOKUP(B34&amp;C34,'Paiement x3'!$B33:$B34&amp;'Paiement x3'!$C33:$C34,'Paiement x3'!$Q33:$Q34),"0")</f>
        <v>0</v>
      </c>
      <c r="V34" s="75">
        <f t="shared" si="0"/>
        <v>5</v>
      </c>
    </row>
    <row r="35" spans="1:22" s="75" customFormat="1" ht="15" customHeight="1" x14ac:dyDescent="0.2">
      <c r="A35" s="74"/>
      <c r="B35" s="229"/>
      <c r="C35" s="230"/>
      <c r="D35" s="231"/>
      <c r="E35" s="220"/>
      <c r="F35" s="232"/>
      <c r="G35" s="232"/>
      <c r="H35" s="222"/>
      <c r="I35" s="223" t="str" cm="1">
        <f t="array" ref="I35">IF(COUNTBLANK(B35)=1,"",IF(H35="Oui",MID(B35,1,1)&amp;MID(C35,1,1)&amp;"-"&amp;TEXT(D35,"aamm")&amp;"-"&amp;TEXT(V35,"000"),IF(H35="Non",_xlfn.XLOOKUP(B35&amp;C35,B$1:B133&amp;C$1:C133,I$1:I133," "))))</f>
        <v/>
      </c>
      <c r="J35" s="68"/>
      <c r="K35" s="233"/>
      <c r="L35" s="233"/>
      <c r="M35" s="233"/>
      <c r="N35" s="233"/>
      <c r="O35" s="233"/>
      <c r="P35" s="234"/>
      <c r="Q35" s="233"/>
      <c r="R35" s="235"/>
      <c r="S35" s="228" t="str">
        <f t="shared" si="1"/>
        <v xml:space="preserve"> </v>
      </c>
      <c r="T35" s="72"/>
      <c r="U35" s="73" t="str" cm="1">
        <f t="array" ref="U35">IF(R35="Oui",_xlfn.XLOOKUP(B35&amp;C35,'Paiement x3'!$B34:$B35&amp;'Paiement x3'!$C34:$C35,'Paiement x3'!$Q34:$Q35),"0")</f>
        <v>0</v>
      </c>
      <c r="V35" s="75">
        <f t="shared" si="0"/>
        <v>5</v>
      </c>
    </row>
    <row r="36" spans="1:22" s="75" customFormat="1" ht="15" customHeight="1" x14ac:dyDescent="0.2">
      <c r="A36" s="65"/>
      <c r="B36" s="237"/>
      <c r="C36" s="238"/>
      <c r="D36" s="93"/>
      <c r="E36" s="220"/>
      <c r="F36" s="239"/>
      <c r="G36" s="239"/>
      <c r="H36" s="222"/>
      <c r="I36" s="223" t="str" cm="1">
        <f t="array" ref="I36">IF(COUNTBLANK(B36)=1,"",IF(H36="Oui",MID(B36,1,1)&amp;MID(C36,1,1)&amp;"-"&amp;TEXT(D36,"aamm")&amp;"-"&amp;TEXT(V36,"000"),IF(H36="Non",_xlfn.XLOOKUP(B36&amp;C36,B$1:B134&amp;C$1:C134,I$1:I134," "))))</f>
        <v/>
      </c>
      <c r="J36" s="78"/>
      <c r="K36" s="240"/>
      <c r="L36" s="240"/>
      <c r="M36" s="240"/>
      <c r="N36" s="240"/>
      <c r="O36" s="240"/>
      <c r="P36" s="241"/>
      <c r="Q36" s="240"/>
      <c r="R36" s="242"/>
      <c r="S36" s="228" t="str">
        <f t="shared" si="1"/>
        <v xml:space="preserve"> </v>
      </c>
      <c r="T36" s="82"/>
      <c r="U36" s="73" t="str" cm="1">
        <f t="array" ref="U36">IF(R36="Oui",_xlfn.XLOOKUP(B36&amp;C36,'Paiement x3'!$B35:$B36&amp;'Paiement x3'!$C35:$C36,'Paiement x3'!$Q35:$Q36),"0")</f>
        <v>0</v>
      </c>
      <c r="V36" s="75">
        <f t="shared" si="0"/>
        <v>5</v>
      </c>
    </row>
    <row r="37" spans="1:22" s="75" customFormat="1" ht="15" customHeight="1" x14ac:dyDescent="0.2">
      <c r="A37" s="74"/>
      <c r="B37" s="229"/>
      <c r="C37" s="230"/>
      <c r="D37" s="231"/>
      <c r="E37" s="220"/>
      <c r="F37" s="232"/>
      <c r="G37" s="232"/>
      <c r="H37" s="222"/>
      <c r="I37" s="223" t="str" cm="1">
        <f t="array" ref="I37">IF(COUNTBLANK(B37)=1,"",IF(H37="Oui",MID(B37,1,1)&amp;MID(C37,1,1)&amp;"-"&amp;TEXT(D37,"aamm")&amp;"-"&amp;TEXT(V37,"000"),IF(H37="Non",_xlfn.XLOOKUP(B37&amp;C37,B$1:B135&amp;C$1:C135,I$1:I135," "))))</f>
        <v/>
      </c>
      <c r="J37" s="68"/>
      <c r="K37" s="233"/>
      <c r="L37" s="233"/>
      <c r="M37" s="233"/>
      <c r="N37" s="233"/>
      <c r="O37" s="233"/>
      <c r="P37" s="234"/>
      <c r="Q37" s="233"/>
      <c r="R37" s="235"/>
      <c r="S37" s="228" t="str">
        <f t="shared" si="1"/>
        <v xml:space="preserve"> </v>
      </c>
      <c r="T37" s="72"/>
      <c r="U37" s="73" t="str" cm="1">
        <f t="array" ref="U37">IF(R37="Oui",_xlfn.XLOOKUP(B37&amp;C37,'Paiement x3'!$B36:$B37&amp;'Paiement x3'!$C36:$C37,'Paiement x3'!$Q36:$Q37),"0")</f>
        <v>0</v>
      </c>
      <c r="V37" s="75">
        <f t="shared" si="0"/>
        <v>5</v>
      </c>
    </row>
    <row r="38" spans="1:22" s="75" customFormat="1" ht="15" customHeight="1" x14ac:dyDescent="0.2">
      <c r="A38" s="65"/>
      <c r="B38" s="237"/>
      <c r="C38" s="238"/>
      <c r="D38" s="93"/>
      <c r="E38" s="220"/>
      <c r="F38" s="239"/>
      <c r="G38" s="239"/>
      <c r="H38" s="222"/>
      <c r="I38" s="223" t="str" cm="1">
        <f t="array" ref="I38">IF(COUNTBLANK(B38)=1,"",IF(H38="Oui",MID(B38,1,1)&amp;MID(C38,1,1)&amp;"-"&amp;TEXT(D38,"aamm")&amp;"-"&amp;TEXT(V38,"000"),IF(H38="Non",_xlfn.XLOOKUP(B38&amp;C38,B$1:B136&amp;C$1:C136,I$1:I136," "))))</f>
        <v/>
      </c>
      <c r="J38" s="78"/>
      <c r="K38" s="240"/>
      <c r="L38" s="240"/>
      <c r="M38" s="240"/>
      <c r="N38" s="240"/>
      <c r="O38" s="240"/>
      <c r="P38" s="241"/>
      <c r="Q38" s="240"/>
      <c r="R38" s="242"/>
      <c r="S38" s="228" t="str">
        <f t="shared" si="1"/>
        <v xml:space="preserve"> </v>
      </c>
      <c r="T38" s="82"/>
      <c r="U38" s="73" t="str" cm="1">
        <f t="array" ref="U38">IF(R38="Oui",_xlfn.XLOOKUP(B38&amp;C38,'Paiement x3'!$B37:$B38&amp;'Paiement x3'!$C37:$C38,'Paiement x3'!$Q37:$Q38),"0")</f>
        <v>0</v>
      </c>
      <c r="V38" s="75">
        <f t="shared" si="0"/>
        <v>5</v>
      </c>
    </row>
    <row r="39" spans="1:22" s="75" customFormat="1" ht="15" customHeight="1" x14ac:dyDescent="0.2">
      <c r="A39" s="74"/>
      <c r="B39" s="229"/>
      <c r="C39" s="230"/>
      <c r="D39" s="231"/>
      <c r="E39" s="220"/>
      <c r="F39" s="232"/>
      <c r="G39" s="232"/>
      <c r="H39" s="222"/>
      <c r="I39" s="223" t="str" cm="1">
        <f t="array" ref="I39">IF(COUNTBLANK(B39)=1,"",IF(H39="Oui",MID(B39,1,1)&amp;MID(C39,1,1)&amp;"-"&amp;TEXT(D39,"aamm")&amp;"-"&amp;TEXT(V39,"000"),IF(H39="Non",_xlfn.XLOOKUP(B39&amp;C39,B$1:B137&amp;C$1:C137,I$1:I137," "))))</f>
        <v/>
      </c>
      <c r="J39" s="68"/>
      <c r="K39" s="233"/>
      <c r="L39" s="233"/>
      <c r="M39" s="233"/>
      <c r="N39" s="233"/>
      <c r="O39" s="233"/>
      <c r="P39" s="234"/>
      <c r="Q39" s="233"/>
      <c r="R39" s="235"/>
      <c r="S39" s="228" t="str">
        <f t="shared" si="1"/>
        <v xml:space="preserve"> </v>
      </c>
      <c r="T39" s="72"/>
      <c r="U39" s="73" t="str" cm="1">
        <f t="array" ref="U39">IF(R39="Oui",_xlfn.XLOOKUP(B39&amp;C39,'Paiement x3'!$B38:$B39&amp;'Paiement x3'!$C38:$C39,'Paiement x3'!$Q38:$Q39),"0")</f>
        <v>0</v>
      </c>
      <c r="V39" s="75">
        <f t="shared" si="0"/>
        <v>5</v>
      </c>
    </row>
    <row r="40" spans="1:22" s="75" customFormat="1" ht="15" customHeight="1" x14ac:dyDescent="0.2">
      <c r="A40" s="65"/>
      <c r="B40" s="237"/>
      <c r="C40" s="238"/>
      <c r="D40" s="93"/>
      <c r="E40" s="220"/>
      <c r="F40" s="239"/>
      <c r="G40" s="239"/>
      <c r="H40" s="222"/>
      <c r="I40" s="223" t="str" cm="1">
        <f t="array" ref="I40">IF(COUNTBLANK(B40)=1,"",IF(H40="Oui",MID(B40,1,1)&amp;MID(C40,1,1)&amp;"-"&amp;TEXT(D40,"aamm")&amp;"-"&amp;TEXT(V40,"000"),IF(H40="Non",_xlfn.XLOOKUP(B40&amp;C40,B$1:B138&amp;C$1:C138,I$1:I138," "))))</f>
        <v/>
      </c>
      <c r="J40" s="78"/>
      <c r="K40" s="240"/>
      <c r="L40" s="240"/>
      <c r="M40" s="240"/>
      <c r="N40" s="240"/>
      <c r="O40" s="240"/>
      <c r="P40" s="241"/>
      <c r="Q40" s="240"/>
      <c r="R40" s="242"/>
      <c r="S40" s="228" t="str">
        <f t="shared" si="1"/>
        <v xml:space="preserve"> </v>
      </c>
      <c r="T40" s="82"/>
      <c r="U40" s="73" t="str" cm="1">
        <f t="array" ref="U40">IF(R40="Oui",_xlfn.XLOOKUP(B40&amp;C40,'Paiement x3'!$B39:$B40&amp;'Paiement x3'!$C39:$C40,'Paiement x3'!$Q39:$Q40),"0")</f>
        <v>0</v>
      </c>
      <c r="V40" s="75">
        <f t="shared" si="0"/>
        <v>5</v>
      </c>
    </row>
    <row r="41" spans="1:22" s="75" customFormat="1" ht="15" customHeight="1" x14ac:dyDescent="0.2">
      <c r="A41" s="74"/>
      <c r="B41" s="229"/>
      <c r="C41" s="230"/>
      <c r="D41" s="231"/>
      <c r="E41" s="220"/>
      <c r="F41" s="232"/>
      <c r="G41" s="232"/>
      <c r="H41" s="222"/>
      <c r="I41" s="223" t="str" cm="1">
        <f t="array" ref="I41">IF(COUNTBLANK(B41)=1,"",IF(H41="Oui",MID(B41,1,1)&amp;MID(C41,1,1)&amp;"-"&amp;TEXT(D41,"aamm")&amp;"-"&amp;TEXT(V41,"000"),IF(H41="Non",_xlfn.XLOOKUP(B41&amp;C41,B$1:B139&amp;C$1:C139,I$1:I139," "))))</f>
        <v/>
      </c>
      <c r="J41" s="68"/>
      <c r="K41" s="233"/>
      <c r="L41" s="233"/>
      <c r="M41" s="233"/>
      <c r="N41" s="233"/>
      <c r="O41" s="233"/>
      <c r="P41" s="234"/>
      <c r="Q41" s="233"/>
      <c r="R41" s="235"/>
      <c r="S41" s="228" t="str">
        <f t="shared" si="1"/>
        <v xml:space="preserve"> </v>
      </c>
      <c r="T41" s="72"/>
      <c r="U41" s="73" t="str" cm="1">
        <f t="array" ref="U41">IF(R41="Oui",_xlfn.XLOOKUP(B41&amp;C41,'Paiement x3'!$B40:$B41&amp;'Paiement x3'!$C40:$C41,'Paiement x3'!$Q40:$Q41),"0")</f>
        <v>0</v>
      </c>
      <c r="V41" s="75">
        <f t="shared" si="0"/>
        <v>5</v>
      </c>
    </row>
    <row r="42" spans="1:22" s="75" customFormat="1" ht="15" customHeight="1" x14ac:dyDescent="0.2">
      <c r="A42" s="65"/>
      <c r="B42" s="237"/>
      <c r="C42" s="238"/>
      <c r="D42" s="93"/>
      <c r="E42" s="220"/>
      <c r="F42" s="239"/>
      <c r="G42" s="239"/>
      <c r="H42" s="222"/>
      <c r="I42" s="223" t="str" cm="1">
        <f t="array" ref="I42">IF(COUNTBLANK(B42)=1,"",IF(H42="Oui",MID(B42,1,1)&amp;MID(C42,1,1)&amp;"-"&amp;TEXT(D42,"aamm")&amp;"-"&amp;TEXT(V42,"000"),IF(H42="Non",_xlfn.XLOOKUP(B42&amp;C42,B$1:B140&amp;C$1:C140,I$1:I140," "))))</f>
        <v/>
      </c>
      <c r="J42" s="78"/>
      <c r="K42" s="240"/>
      <c r="L42" s="240"/>
      <c r="M42" s="240"/>
      <c r="N42" s="240"/>
      <c r="O42" s="240"/>
      <c r="P42" s="241"/>
      <c r="Q42" s="240"/>
      <c r="R42" s="242"/>
      <c r="S42" s="228" t="str">
        <f t="shared" si="1"/>
        <v xml:space="preserve"> </v>
      </c>
      <c r="T42" s="82"/>
      <c r="U42" s="73" t="str" cm="1">
        <f t="array" ref="U42">IF(R42="Oui",_xlfn.XLOOKUP(B42&amp;C42,'Paiement x3'!$B41:$B42&amp;'Paiement x3'!$C41:$C42,'Paiement x3'!$Q41:$Q42),"0")</f>
        <v>0</v>
      </c>
      <c r="V42" s="75">
        <f t="shared" si="0"/>
        <v>5</v>
      </c>
    </row>
    <row r="43" spans="1:22" s="75" customFormat="1" ht="15" customHeight="1" x14ac:dyDescent="0.2">
      <c r="A43" s="74"/>
      <c r="B43" s="229"/>
      <c r="C43" s="230"/>
      <c r="D43" s="231"/>
      <c r="E43" s="220"/>
      <c r="F43" s="232"/>
      <c r="G43" s="232"/>
      <c r="H43" s="222"/>
      <c r="I43" s="223" t="str" cm="1">
        <f t="array" ref="I43">IF(COUNTBLANK(B43)=1,"",IF(H43="Oui",MID(B43,1,1)&amp;MID(C43,1,1)&amp;"-"&amp;TEXT(D43,"aamm")&amp;"-"&amp;TEXT(V43,"000"),IF(H43="Non",_xlfn.XLOOKUP(B43&amp;C43,B$1:B141&amp;C$1:C141,I$1:I141," "))))</f>
        <v/>
      </c>
      <c r="J43" s="68"/>
      <c r="K43" s="233"/>
      <c r="L43" s="233"/>
      <c r="M43" s="233"/>
      <c r="N43" s="233"/>
      <c r="O43" s="233"/>
      <c r="P43" s="234"/>
      <c r="Q43" s="233"/>
      <c r="R43" s="235"/>
      <c r="S43" s="228" t="str">
        <f t="shared" si="1"/>
        <v xml:space="preserve"> </v>
      </c>
      <c r="T43" s="72"/>
      <c r="U43" s="73" t="str" cm="1">
        <f t="array" ref="U43">IF(R43="Oui",_xlfn.XLOOKUP(B43&amp;C43,'Paiement x3'!$B42:$B43&amp;'Paiement x3'!$C42:$C43,'Paiement x3'!$Q42:$Q43),"0")</f>
        <v>0</v>
      </c>
      <c r="V43" s="75">
        <f t="shared" si="0"/>
        <v>5</v>
      </c>
    </row>
    <row r="44" spans="1:22" s="75" customFormat="1" ht="15" customHeight="1" x14ac:dyDescent="0.2">
      <c r="A44" s="65"/>
      <c r="B44" s="237"/>
      <c r="C44" s="238"/>
      <c r="D44" s="93"/>
      <c r="E44" s="220"/>
      <c r="F44" s="239"/>
      <c r="G44" s="239"/>
      <c r="H44" s="222"/>
      <c r="I44" s="223" t="str" cm="1">
        <f t="array" ref="I44">IF(COUNTBLANK(B44)=1,"",IF(H44="Oui",MID(B44,1,1)&amp;MID(C44,1,1)&amp;"-"&amp;TEXT(D44,"aamm")&amp;"-"&amp;TEXT(V44,"000"),IF(H44="Non",_xlfn.XLOOKUP(B44&amp;C44,B$1:B142&amp;C$1:C142,I$1:I142," "))))</f>
        <v/>
      </c>
      <c r="J44" s="78"/>
      <c r="K44" s="240"/>
      <c r="L44" s="240"/>
      <c r="M44" s="240"/>
      <c r="N44" s="240"/>
      <c r="O44" s="240"/>
      <c r="P44" s="241"/>
      <c r="Q44" s="240"/>
      <c r="R44" s="242"/>
      <c r="S44" s="228" t="str">
        <f t="shared" si="1"/>
        <v xml:space="preserve"> </v>
      </c>
      <c r="T44" s="82"/>
      <c r="U44" s="73" t="str" cm="1">
        <f t="array" ref="U44">IF(R44="Oui",_xlfn.XLOOKUP(B44&amp;C44,'Paiement x3'!$B43:$B44&amp;'Paiement x3'!$C43:$C44,'Paiement x3'!$Q43:$Q44),"0")</f>
        <v>0</v>
      </c>
      <c r="V44" s="75">
        <f t="shared" si="0"/>
        <v>5</v>
      </c>
    </row>
    <row r="45" spans="1:22" s="75" customFormat="1" ht="15" customHeight="1" x14ac:dyDescent="0.2">
      <c r="A45" s="74"/>
      <c r="B45" s="229"/>
      <c r="C45" s="230"/>
      <c r="D45" s="231"/>
      <c r="E45" s="220"/>
      <c r="F45" s="232"/>
      <c r="G45" s="232"/>
      <c r="H45" s="222"/>
      <c r="I45" s="223" t="str" cm="1">
        <f t="array" ref="I45">IF(COUNTBLANK(B45)=1,"",IF(H45="Oui",MID(B45,1,1)&amp;MID(C45,1,1)&amp;"-"&amp;TEXT(D45,"aamm")&amp;"-"&amp;TEXT(V45,"000"),IF(H45="Non",_xlfn.XLOOKUP(B45&amp;C45,B$1:B143&amp;C$1:C143,I$1:I143," "))))</f>
        <v/>
      </c>
      <c r="J45" s="68"/>
      <c r="K45" s="233"/>
      <c r="L45" s="233"/>
      <c r="M45" s="233"/>
      <c r="N45" s="233"/>
      <c r="O45" s="233"/>
      <c r="P45" s="234"/>
      <c r="Q45" s="233"/>
      <c r="R45" s="235"/>
      <c r="S45" s="228" t="str">
        <f t="shared" si="1"/>
        <v xml:space="preserve"> </v>
      </c>
      <c r="T45" s="72"/>
      <c r="U45" s="73" t="str" cm="1">
        <f t="array" ref="U45">IF(R45="Oui",_xlfn.XLOOKUP(B45&amp;C45,'Paiement x3'!$B44:$B45&amp;'Paiement x3'!$C44:$C45,'Paiement x3'!$Q44:$Q45),"0")</f>
        <v>0</v>
      </c>
      <c r="V45" s="75">
        <f t="shared" si="0"/>
        <v>5</v>
      </c>
    </row>
    <row r="46" spans="1:22" s="75" customFormat="1" ht="15" customHeight="1" x14ac:dyDescent="0.2">
      <c r="A46" s="65"/>
      <c r="B46" s="237"/>
      <c r="C46" s="238"/>
      <c r="D46" s="93"/>
      <c r="E46" s="220"/>
      <c r="F46" s="239"/>
      <c r="G46" s="239"/>
      <c r="H46" s="222"/>
      <c r="I46" s="223" t="str" cm="1">
        <f t="array" ref="I46">IF(COUNTBLANK(B46)=1,"",IF(H46="Oui",MID(B46,1,1)&amp;MID(C46,1,1)&amp;"-"&amp;TEXT(D46,"aamm")&amp;"-"&amp;TEXT(V46,"000"),IF(H46="Non",_xlfn.XLOOKUP(B46&amp;C46,B$1:B144&amp;C$1:C144,I$1:I144," "))))</f>
        <v/>
      </c>
      <c r="J46" s="78"/>
      <c r="K46" s="240"/>
      <c r="L46" s="240"/>
      <c r="M46" s="240"/>
      <c r="N46" s="240"/>
      <c r="O46" s="240"/>
      <c r="P46" s="241"/>
      <c r="Q46" s="240"/>
      <c r="R46" s="242"/>
      <c r="S46" s="228" t="str">
        <f t="shared" si="1"/>
        <v xml:space="preserve"> </v>
      </c>
      <c r="T46" s="82"/>
      <c r="U46" s="73" t="str" cm="1">
        <f t="array" ref="U46">IF(R46="Oui",_xlfn.XLOOKUP(B46&amp;C46,'Paiement x3'!$B45:$B46&amp;'Paiement x3'!$C45:$C46,'Paiement x3'!$Q45:$Q46),"0")</f>
        <v>0</v>
      </c>
      <c r="V46" s="75">
        <f t="shared" si="0"/>
        <v>5</v>
      </c>
    </row>
    <row r="47" spans="1:22" s="75" customFormat="1" ht="15" customHeight="1" x14ac:dyDescent="0.2">
      <c r="A47" s="74"/>
      <c r="B47" s="229"/>
      <c r="C47" s="230"/>
      <c r="D47" s="231"/>
      <c r="E47" s="220"/>
      <c r="F47" s="232"/>
      <c r="G47" s="232"/>
      <c r="H47" s="222"/>
      <c r="I47" s="223" t="str" cm="1">
        <f t="array" ref="I47">IF(COUNTBLANK(B47)=1,"",IF(H47="Oui",MID(B47,1,1)&amp;MID(C47,1,1)&amp;"-"&amp;TEXT(D47,"aamm")&amp;"-"&amp;TEXT(V47,"000"),IF(H47="Non",_xlfn.XLOOKUP(B47&amp;C47,B$1:B145&amp;C$1:C145,I$1:I145," "))))</f>
        <v/>
      </c>
      <c r="J47" s="68"/>
      <c r="K47" s="233"/>
      <c r="L47" s="233"/>
      <c r="M47" s="233"/>
      <c r="N47" s="233"/>
      <c r="O47" s="233"/>
      <c r="P47" s="234"/>
      <c r="Q47" s="233"/>
      <c r="R47" s="235"/>
      <c r="S47" s="228" t="str">
        <f t="shared" si="1"/>
        <v xml:space="preserve"> </v>
      </c>
      <c r="T47" s="72"/>
      <c r="U47" s="73" t="str" cm="1">
        <f t="array" ref="U47">IF(R47="Oui",_xlfn.XLOOKUP(B47&amp;C47,'Paiement x3'!$B46:$B47&amp;'Paiement x3'!$C46:$C47,'Paiement x3'!$Q46:$Q47),"0")</f>
        <v>0</v>
      </c>
      <c r="V47" s="75">
        <f t="shared" si="0"/>
        <v>5</v>
      </c>
    </row>
    <row r="48" spans="1:22" s="75" customFormat="1" ht="15" customHeight="1" x14ac:dyDescent="0.2">
      <c r="A48" s="65"/>
      <c r="B48" s="237"/>
      <c r="C48" s="238"/>
      <c r="D48" s="93"/>
      <c r="E48" s="220"/>
      <c r="F48" s="239"/>
      <c r="G48" s="239"/>
      <c r="H48" s="222"/>
      <c r="I48" s="223" t="str" cm="1">
        <f t="array" ref="I48">IF(COUNTBLANK(B48)=1,"",IF(H48="Oui",MID(B48,1,1)&amp;MID(C48,1,1)&amp;"-"&amp;TEXT(D48,"aamm")&amp;"-"&amp;TEXT(V48,"000"),IF(H48="Non",_xlfn.XLOOKUP(B48&amp;C48,B$1:B146&amp;C$1:C146,I$1:I146," "))))</f>
        <v/>
      </c>
      <c r="J48" s="78"/>
      <c r="K48" s="240"/>
      <c r="L48" s="240"/>
      <c r="M48" s="240"/>
      <c r="N48" s="240"/>
      <c r="O48" s="240"/>
      <c r="P48" s="241"/>
      <c r="Q48" s="240"/>
      <c r="R48" s="242"/>
      <c r="S48" s="228" t="str">
        <f t="shared" si="1"/>
        <v xml:space="preserve"> </v>
      </c>
      <c r="T48" s="82"/>
      <c r="U48" s="73" t="str" cm="1">
        <f t="array" ref="U48">IF(R48="Oui",_xlfn.XLOOKUP(B48&amp;C48,'Paiement x3'!$B47:$B48&amp;'Paiement x3'!$C47:$C48,'Paiement x3'!$Q47:$Q48),"0")</f>
        <v>0</v>
      </c>
      <c r="V48" s="75">
        <f t="shared" si="0"/>
        <v>5</v>
      </c>
    </row>
    <row r="49" spans="1:22" s="75" customFormat="1" ht="15" customHeight="1" x14ac:dyDescent="0.2">
      <c r="A49" s="74"/>
      <c r="B49" s="229"/>
      <c r="C49" s="230"/>
      <c r="D49" s="231"/>
      <c r="E49" s="220"/>
      <c r="F49" s="232"/>
      <c r="G49" s="232"/>
      <c r="H49" s="222"/>
      <c r="I49" s="223" t="str" cm="1">
        <f t="array" ref="I49">IF(COUNTBLANK(B49)=1,"",IF(H49="Oui",MID(B49,1,1)&amp;MID(C49,1,1)&amp;"-"&amp;TEXT(D49,"aamm")&amp;"-"&amp;TEXT(V49,"000"),IF(H49="Non",_xlfn.XLOOKUP(B49&amp;C49,B$1:B147&amp;C$1:C147,I$1:I147," "))))</f>
        <v/>
      </c>
      <c r="J49" s="68"/>
      <c r="K49" s="233"/>
      <c r="L49" s="233"/>
      <c r="M49" s="233"/>
      <c r="N49" s="233"/>
      <c r="O49" s="233"/>
      <c r="P49" s="234"/>
      <c r="Q49" s="233"/>
      <c r="R49" s="235"/>
      <c r="S49" s="228" t="str">
        <f t="shared" si="1"/>
        <v xml:space="preserve"> </v>
      </c>
      <c r="T49" s="72"/>
      <c r="U49" s="73" t="str" cm="1">
        <f t="array" ref="U49">IF(R49="Oui",_xlfn.XLOOKUP(B49&amp;C49,'Paiement x3'!$B48:$B49&amp;'Paiement x3'!$C48:$C49,'Paiement x3'!$Q48:$Q49),"0")</f>
        <v>0</v>
      </c>
      <c r="V49" s="75">
        <f t="shared" si="0"/>
        <v>5</v>
      </c>
    </row>
    <row r="50" spans="1:22" s="75" customFormat="1" ht="15" customHeight="1" x14ac:dyDescent="0.2">
      <c r="A50" s="65"/>
      <c r="B50" s="237"/>
      <c r="C50" s="238"/>
      <c r="D50" s="93"/>
      <c r="E50" s="220"/>
      <c r="F50" s="239"/>
      <c r="G50" s="239"/>
      <c r="H50" s="222"/>
      <c r="I50" s="223" t="str" cm="1">
        <f t="array" ref="I50">IF(COUNTBLANK(B50)=1,"",IF(H50="Oui",MID(B50,1,1)&amp;MID(C50,1,1)&amp;"-"&amp;TEXT(D50,"aamm")&amp;"-"&amp;TEXT(V50,"000"),IF(H50="Non",_xlfn.XLOOKUP(B50&amp;C50,B$1:B148&amp;C$1:C148,I$1:I148," "))))</f>
        <v/>
      </c>
      <c r="J50" s="78"/>
      <c r="K50" s="240"/>
      <c r="L50" s="240"/>
      <c r="M50" s="240"/>
      <c r="N50" s="240"/>
      <c r="O50" s="240"/>
      <c r="P50" s="241"/>
      <c r="Q50" s="240"/>
      <c r="R50" s="242"/>
      <c r="S50" s="228" t="str">
        <f t="shared" si="1"/>
        <v xml:space="preserve"> </v>
      </c>
      <c r="T50" s="82"/>
      <c r="U50" s="73" t="str" cm="1">
        <f t="array" ref="U50">IF(R50="Oui",_xlfn.XLOOKUP(B50&amp;C50,'Paiement x3'!$B49:$B50&amp;'Paiement x3'!$C49:$C50,'Paiement x3'!$Q49:$Q50),"0")</f>
        <v>0</v>
      </c>
      <c r="V50" s="75">
        <f t="shared" si="0"/>
        <v>5</v>
      </c>
    </row>
    <row r="51" spans="1:22" s="75" customFormat="1" ht="15" customHeight="1" x14ac:dyDescent="0.2">
      <c r="A51" s="74"/>
      <c r="B51" s="229"/>
      <c r="C51" s="230"/>
      <c r="D51" s="231"/>
      <c r="E51" s="220"/>
      <c r="F51" s="232"/>
      <c r="G51" s="232"/>
      <c r="H51" s="222"/>
      <c r="I51" s="223" t="str" cm="1">
        <f t="array" ref="I51">IF(COUNTBLANK(B51)=1,"",IF(H51="Oui",MID(B51,1,1)&amp;MID(C51,1,1)&amp;"-"&amp;TEXT(D51,"aamm")&amp;"-"&amp;TEXT(V51,"000"),IF(H51="Non",_xlfn.XLOOKUP(B51&amp;C51,B$1:B149&amp;C$1:C149,I$1:I149," "))))</f>
        <v/>
      </c>
      <c r="J51" s="68"/>
      <c r="K51" s="233"/>
      <c r="L51" s="233"/>
      <c r="M51" s="233"/>
      <c r="N51" s="233"/>
      <c r="O51" s="233"/>
      <c r="P51" s="234"/>
      <c r="Q51" s="233"/>
      <c r="R51" s="235"/>
      <c r="S51" s="228" t="str">
        <f t="shared" si="1"/>
        <v xml:space="preserve"> </v>
      </c>
      <c r="T51" s="72"/>
      <c r="U51" s="73" t="str" cm="1">
        <f t="array" ref="U51">IF(R51="Oui",_xlfn.XLOOKUP(B51&amp;C51,'Paiement x3'!$B50:$B51&amp;'Paiement x3'!$C50:$C51,'Paiement x3'!$Q50:$Q51),"0")</f>
        <v>0</v>
      </c>
      <c r="V51" s="75">
        <f t="shared" si="0"/>
        <v>5</v>
      </c>
    </row>
    <row r="52" spans="1:22" s="75" customFormat="1" ht="15" customHeight="1" x14ac:dyDescent="0.2">
      <c r="A52" s="65"/>
      <c r="B52" s="237"/>
      <c r="C52" s="238"/>
      <c r="D52" s="93"/>
      <c r="E52" s="220"/>
      <c r="F52" s="239"/>
      <c r="G52" s="239"/>
      <c r="H52" s="222"/>
      <c r="I52" s="223" t="str" cm="1">
        <f t="array" ref="I52">IF(COUNTBLANK(B52)=1,"",IF(H52="Oui",MID(B52,1,1)&amp;MID(C52,1,1)&amp;"-"&amp;TEXT(D52,"aamm")&amp;"-"&amp;TEXT(V52,"000"),IF(H52="Non",_xlfn.XLOOKUP(B52&amp;C52,B$1:B150&amp;C$1:C150,I$1:I150," "))))</f>
        <v/>
      </c>
      <c r="J52" s="78"/>
      <c r="K52" s="240"/>
      <c r="L52" s="240"/>
      <c r="M52" s="240"/>
      <c r="N52" s="240"/>
      <c r="O52" s="240"/>
      <c r="P52" s="241"/>
      <c r="Q52" s="240"/>
      <c r="R52" s="242"/>
      <c r="S52" s="228" t="str">
        <f t="shared" si="1"/>
        <v xml:space="preserve"> </v>
      </c>
      <c r="T52" s="82"/>
      <c r="U52" s="73" t="str" cm="1">
        <f t="array" ref="U52">IF(R52="Oui",_xlfn.XLOOKUP(B52&amp;C52,'Paiement x3'!$B51:$B52&amp;'Paiement x3'!$C51:$C52,'Paiement x3'!$Q51:$Q52),"0")</f>
        <v>0</v>
      </c>
      <c r="V52" s="75">
        <f t="shared" si="0"/>
        <v>5</v>
      </c>
    </row>
    <row r="53" spans="1:22" s="75" customFormat="1" ht="15" customHeight="1" x14ac:dyDescent="0.2">
      <c r="A53" s="74"/>
      <c r="B53" s="229"/>
      <c r="C53" s="230"/>
      <c r="D53" s="231"/>
      <c r="E53" s="220"/>
      <c r="F53" s="232"/>
      <c r="G53" s="232"/>
      <c r="H53" s="222"/>
      <c r="I53" s="223" t="str" cm="1">
        <f t="array" ref="I53">IF(COUNTBLANK(B53)=1,"",IF(H53="Oui",MID(B53,1,1)&amp;MID(C53,1,1)&amp;"-"&amp;TEXT(D53,"aamm")&amp;"-"&amp;TEXT(V53,"000"),IF(H53="Non",_xlfn.XLOOKUP(B53&amp;C53,B$1:B151&amp;C$1:C151,I$1:I151," "))))</f>
        <v/>
      </c>
      <c r="J53" s="68"/>
      <c r="K53" s="233"/>
      <c r="L53" s="233"/>
      <c r="M53" s="233"/>
      <c r="N53" s="233"/>
      <c r="O53" s="233"/>
      <c r="P53" s="234"/>
      <c r="Q53" s="233"/>
      <c r="R53" s="235"/>
      <c r="S53" s="228" t="str">
        <f t="shared" si="1"/>
        <v xml:space="preserve"> </v>
      </c>
      <c r="T53" s="72"/>
      <c r="U53" s="73" t="str" cm="1">
        <f t="array" ref="U53">IF(R53="Oui",_xlfn.XLOOKUP(B53&amp;C53,'Paiement x3'!$B52:$B53&amp;'Paiement x3'!$C52:$C53,'Paiement x3'!$Q52:$Q53),"0")</f>
        <v>0</v>
      </c>
      <c r="V53" s="75">
        <f t="shared" si="0"/>
        <v>5</v>
      </c>
    </row>
    <row r="54" spans="1:22" s="75" customFormat="1" ht="15" customHeight="1" x14ac:dyDescent="0.2">
      <c r="A54" s="65"/>
      <c r="B54" s="237"/>
      <c r="C54" s="238"/>
      <c r="D54" s="93"/>
      <c r="E54" s="220"/>
      <c r="F54" s="239"/>
      <c r="G54" s="239"/>
      <c r="H54" s="222"/>
      <c r="I54" s="223" t="str" cm="1">
        <f t="array" ref="I54">IF(COUNTBLANK(B54)=1,"",IF(H54="Oui",MID(B54,1,1)&amp;MID(C54,1,1)&amp;"-"&amp;TEXT(D54,"aamm")&amp;"-"&amp;TEXT(V54,"000"),IF(H54="Non",_xlfn.XLOOKUP(B54&amp;C54,B$1:B152&amp;C$1:C152,I$1:I152," "))))</f>
        <v/>
      </c>
      <c r="J54" s="78"/>
      <c r="K54" s="240"/>
      <c r="L54" s="240"/>
      <c r="M54" s="240"/>
      <c r="N54" s="240"/>
      <c r="O54" s="240"/>
      <c r="P54" s="241"/>
      <c r="Q54" s="240"/>
      <c r="R54" s="242"/>
      <c r="S54" s="228" t="str">
        <f t="shared" si="1"/>
        <v xml:space="preserve"> </v>
      </c>
      <c r="T54" s="82"/>
      <c r="U54" s="73" t="str" cm="1">
        <f t="array" ref="U54">IF(R54="Oui",_xlfn.XLOOKUP(B54&amp;C54,'Paiement x3'!$B53:$B54&amp;'Paiement x3'!$C53:$C54,'Paiement x3'!$Q53:$Q54),"0")</f>
        <v>0</v>
      </c>
      <c r="V54" s="75">
        <f t="shared" si="0"/>
        <v>5</v>
      </c>
    </row>
    <row r="55" spans="1:22" s="75" customFormat="1" ht="15" customHeight="1" x14ac:dyDescent="0.2">
      <c r="A55" s="74"/>
      <c r="B55" s="229"/>
      <c r="C55" s="230"/>
      <c r="D55" s="231"/>
      <c r="E55" s="220"/>
      <c r="F55" s="232"/>
      <c r="G55" s="232"/>
      <c r="H55" s="222"/>
      <c r="I55" s="223" t="str" cm="1">
        <f t="array" ref="I55">IF(COUNTBLANK(B55)=1,"",IF(H55="Oui",MID(B55,1,1)&amp;MID(C55,1,1)&amp;"-"&amp;TEXT(D55,"aamm")&amp;"-"&amp;TEXT(V55,"000"),IF(H55="Non",_xlfn.XLOOKUP(B55&amp;C55,B$1:B153&amp;C$1:C153,I$1:I153," "))))</f>
        <v/>
      </c>
      <c r="J55" s="68"/>
      <c r="K55" s="233"/>
      <c r="L55" s="233"/>
      <c r="M55" s="233"/>
      <c r="N55" s="233"/>
      <c r="O55" s="233"/>
      <c r="P55" s="234"/>
      <c r="Q55" s="233"/>
      <c r="R55" s="235"/>
      <c r="S55" s="228" t="str">
        <f t="shared" si="1"/>
        <v xml:space="preserve"> </v>
      </c>
      <c r="T55" s="72"/>
      <c r="U55" s="73" t="str" cm="1">
        <f t="array" ref="U55">IF(R55="Oui",_xlfn.XLOOKUP(B55&amp;C55,'Paiement x3'!$B54:$B55&amp;'Paiement x3'!$C54:$C55,'Paiement x3'!$Q54:$Q55),"0")</f>
        <v>0</v>
      </c>
      <c r="V55" s="75">
        <f t="shared" si="0"/>
        <v>5</v>
      </c>
    </row>
    <row r="56" spans="1:22" s="75" customFormat="1" ht="15" customHeight="1" x14ac:dyDescent="0.2">
      <c r="A56" s="65"/>
      <c r="B56" s="237"/>
      <c r="C56" s="238"/>
      <c r="D56" s="93"/>
      <c r="E56" s="220"/>
      <c r="F56" s="239"/>
      <c r="G56" s="239"/>
      <c r="H56" s="222"/>
      <c r="I56" s="223" t="str" cm="1">
        <f t="array" ref="I56">IF(COUNTBLANK(B56)=1,"",IF(H56="Oui",MID(B56,1,1)&amp;MID(C56,1,1)&amp;"-"&amp;TEXT(D56,"aamm")&amp;"-"&amp;TEXT(V56,"000"),IF(H56="Non",_xlfn.XLOOKUP(B56&amp;C56,B$1:B154&amp;C$1:C154,I$1:I154," "))))</f>
        <v/>
      </c>
      <c r="J56" s="78"/>
      <c r="K56" s="240"/>
      <c r="L56" s="240"/>
      <c r="M56" s="240"/>
      <c r="N56" s="240"/>
      <c r="O56" s="240"/>
      <c r="P56" s="241"/>
      <c r="Q56" s="240"/>
      <c r="R56" s="242"/>
      <c r="S56" s="228" t="str">
        <f t="shared" si="1"/>
        <v xml:space="preserve"> </v>
      </c>
      <c r="T56" s="82"/>
      <c r="U56" s="73" t="str" cm="1">
        <f t="array" ref="U56">IF(R56="Oui",_xlfn.XLOOKUP(B56&amp;C56,'Paiement x3'!$B55:$B56&amp;'Paiement x3'!$C55:$C56,'Paiement x3'!$Q55:$Q56),"0")</f>
        <v>0</v>
      </c>
      <c r="V56" s="75">
        <f t="shared" si="0"/>
        <v>5</v>
      </c>
    </row>
    <row r="57" spans="1:22" s="75" customFormat="1" ht="15" customHeight="1" x14ac:dyDescent="0.2">
      <c r="A57" s="74"/>
      <c r="B57" s="229"/>
      <c r="C57" s="230"/>
      <c r="D57" s="231"/>
      <c r="E57" s="220"/>
      <c r="F57" s="232"/>
      <c r="G57" s="232"/>
      <c r="H57" s="222"/>
      <c r="I57" s="223" t="str" cm="1">
        <f t="array" ref="I57">IF(COUNTBLANK(B57)=1,"",IF(H57="Oui",MID(B57,1,1)&amp;MID(C57,1,1)&amp;"-"&amp;TEXT(D57,"aamm")&amp;"-"&amp;TEXT(V57,"000"),IF(H57="Non",_xlfn.XLOOKUP(B57&amp;C57,B$1:B155&amp;C$1:C155,I$1:I155," "))))</f>
        <v/>
      </c>
      <c r="J57" s="68"/>
      <c r="K57" s="233"/>
      <c r="L57" s="233"/>
      <c r="M57" s="233"/>
      <c r="N57" s="233"/>
      <c r="O57" s="233"/>
      <c r="P57" s="234"/>
      <c r="Q57" s="233"/>
      <c r="R57" s="235"/>
      <c r="S57" s="228" t="str">
        <f t="shared" si="1"/>
        <v xml:space="preserve"> </v>
      </c>
      <c r="T57" s="72"/>
      <c r="U57" s="73" t="str" cm="1">
        <f t="array" ref="U57">IF(R57="Oui",_xlfn.XLOOKUP(B57&amp;C57,'Paiement x3'!$B56:$B57&amp;'Paiement x3'!$C56:$C57,'Paiement x3'!$Q56:$Q57),"0")</f>
        <v>0</v>
      </c>
      <c r="V57" s="75">
        <f t="shared" si="0"/>
        <v>5</v>
      </c>
    </row>
    <row r="58" spans="1:22" s="75" customFormat="1" ht="15" customHeight="1" x14ac:dyDescent="0.2">
      <c r="A58" s="65"/>
      <c r="B58" s="237"/>
      <c r="C58" s="238"/>
      <c r="D58" s="93"/>
      <c r="E58" s="220"/>
      <c r="F58" s="239"/>
      <c r="G58" s="239"/>
      <c r="H58" s="222"/>
      <c r="I58" s="223" t="str" cm="1">
        <f t="array" ref="I58">IF(COUNTBLANK(B58)=1,"",IF(H58="Oui",MID(B58,1,1)&amp;MID(C58,1,1)&amp;"-"&amp;TEXT(D58,"aamm")&amp;"-"&amp;TEXT(V58,"000"),IF(H58="Non",_xlfn.XLOOKUP(B58&amp;C58,B$1:B156&amp;C$1:C156,I$1:I156," "))))</f>
        <v/>
      </c>
      <c r="J58" s="78"/>
      <c r="K58" s="240"/>
      <c r="L58" s="240"/>
      <c r="M58" s="240"/>
      <c r="N58" s="240"/>
      <c r="O58" s="240"/>
      <c r="P58" s="241"/>
      <c r="Q58" s="240"/>
      <c r="R58" s="242"/>
      <c r="S58" s="228" t="str">
        <f t="shared" si="1"/>
        <v xml:space="preserve"> </v>
      </c>
      <c r="T58" s="82"/>
      <c r="U58" s="73" t="str" cm="1">
        <f t="array" ref="U58">IF(R58="Oui",_xlfn.XLOOKUP(B58&amp;C58,'Paiement x3'!$B57:$B58&amp;'Paiement x3'!$C57:$C58,'Paiement x3'!$Q57:$Q58),"0")</f>
        <v>0</v>
      </c>
      <c r="V58" s="75">
        <f t="shared" si="0"/>
        <v>5</v>
      </c>
    </row>
    <row r="59" spans="1:22" s="75" customFormat="1" ht="15" customHeight="1" x14ac:dyDescent="0.2">
      <c r="A59" s="74"/>
      <c r="B59" s="229"/>
      <c r="C59" s="230"/>
      <c r="D59" s="231"/>
      <c r="E59" s="220"/>
      <c r="F59" s="232"/>
      <c r="G59" s="232"/>
      <c r="H59" s="222"/>
      <c r="I59" s="223" t="str" cm="1">
        <f t="array" ref="I59">IF(COUNTBLANK(B59)=1,"",IF(H59="Oui",MID(B59,1,1)&amp;MID(C59,1,1)&amp;"-"&amp;TEXT(D59,"aamm")&amp;"-"&amp;TEXT(V59,"000"),IF(H59="Non",_xlfn.XLOOKUP(B59&amp;C59,B$1:B157&amp;C$1:C157,I$1:I157," "))))</f>
        <v/>
      </c>
      <c r="J59" s="68"/>
      <c r="K59" s="233"/>
      <c r="L59" s="233"/>
      <c r="M59" s="233"/>
      <c r="N59" s="233"/>
      <c r="O59" s="233"/>
      <c r="P59" s="234"/>
      <c r="Q59" s="233"/>
      <c r="R59" s="235"/>
      <c r="S59" s="228" t="str">
        <f t="shared" si="1"/>
        <v xml:space="preserve"> </v>
      </c>
      <c r="T59" s="72"/>
      <c r="U59" s="73" t="str" cm="1">
        <f t="array" ref="U59">IF(R59="Oui",_xlfn.XLOOKUP(B59&amp;C59,'Paiement x3'!$B58:$B59&amp;'Paiement x3'!$C58:$C59,'Paiement x3'!$Q58:$Q59),"0")</f>
        <v>0</v>
      </c>
      <c r="V59" s="75">
        <f t="shared" si="0"/>
        <v>5</v>
      </c>
    </row>
    <row r="60" spans="1:22" s="75" customFormat="1" ht="15" customHeight="1" x14ac:dyDescent="0.2">
      <c r="A60" s="65"/>
      <c r="B60" s="237"/>
      <c r="C60" s="238"/>
      <c r="D60" s="93"/>
      <c r="E60" s="220"/>
      <c r="F60" s="239"/>
      <c r="G60" s="239"/>
      <c r="H60" s="222"/>
      <c r="I60" s="223" t="str" cm="1">
        <f t="array" ref="I60">IF(COUNTBLANK(B60)=1,"",IF(H60="Oui",MID(B60,1,1)&amp;MID(C60,1,1)&amp;"-"&amp;TEXT(D60,"aamm")&amp;"-"&amp;TEXT(V60,"000"),IF(H60="Non",_xlfn.XLOOKUP(B60&amp;C60,B$1:B158&amp;C$1:C158,I$1:I158," "))))</f>
        <v/>
      </c>
      <c r="J60" s="78"/>
      <c r="K60" s="240"/>
      <c r="L60" s="240"/>
      <c r="M60" s="240"/>
      <c r="N60" s="240"/>
      <c r="O60" s="240"/>
      <c r="P60" s="241"/>
      <c r="Q60" s="240"/>
      <c r="R60" s="242"/>
      <c r="S60" s="228" t="str">
        <f t="shared" si="1"/>
        <v xml:space="preserve"> </v>
      </c>
      <c r="T60" s="82"/>
      <c r="U60" s="73" t="str" cm="1">
        <f t="array" ref="U60">IF(R60="Oui",_xlfn.XLOOKUP(B60&amp;C60,'Paiement x3'!$B59:$B60&amp;'Paiement x3'!$C59:$C60,'Paiement x3'!$Q59:$Q60),"0")</f>
        <v>0</v>
      </c>
      <c r="V60" s="75">
        <f t="shared" si="0"/>
        <v>5</v>
      </c>
    </row>
    <row r="61" spans="1:22" s="75" customFormat="1" ht="15" customHeight="1" x14ac:dyDescent="0.2">
      <c r="A61" s="74"/>
      <c r="B61" s="229"/>
      <c r="C61" s="230"/>
      <c r="D61" s="231"/>
      <c r="E61" s="220"/>
      <c r="F61" s="232"/>
      <c r="G61" s="232"/>
      <c r="H61" s="222"/>
      <c r="I61" s="223" t="str" cm="1">
        <f t="array" ref="I61">IF(COUNTBLANK(B61)=1,"",IF(H61="Oui",MID(B61,1,1)&amp;MID(C61,1,1)&amp;"-"&amp;TEXT(D61,"aamm")&amp;"-"&amp;TEXT(V61,"000"),IF(H61="Non",_xlfn.XLOOKUP(B61&amp;C61,B$1:B159&amp;C$1:C159,I$1:I159," "))))</f>
        <v/>
      </c>
      <c r="J61" s="68"/>
      <c r="K61" s="233"/>
      <c r="L61" s="233"/>
      <c r="M61" s="233"/>
      <c r="N61" s="233"/>
      <c r="O61" s="233"/>
      <c r="P61" s="234"/>
      <c r="Q61" s="233"/>
      <c r="R61" s="235"/>
      <c r="S61" s="228" t="str">
        <f t="shared" si="1"/>
        <v xml:space="preserve"> </v>
      </c>
      <c r="T61" s="72"/>
      <c r="U61" s="73" t="str" cm="1">
        <f t="array" ref="U61">IF(R61="Oui",_xlfn.XLOOKUP(B61&amp;C61,'Paiement x3'!$B60:$B61&amp;'Paiement x3'!$C60:$C61,'Paiement x3'!$Q60:$Q61),"0")</f>
        <v>0</v>
      </c>
      <c r="V61" s="75">
        <f t="shared" si="0"/>
        <v>5</v>
      </c>
    </row>
    <row r="62" spans="1:22" s="75" customFormat="1" ht="15" customHeight="1" x14ac:dyDescent="0.2">
      <c r="A62" s="65"/>
      <c r="B62" s="237"/>
      <c r="C62" s="238"/>
      <c r="D62" s="93"/>
      <c r="E62" s="220"/>
      <c r="F62" s="239"/>
      <c r="G62" s="239"/>
      <c r="H62" s="222"/>
      <c r="I62" s="223" t="str" cm="1">
        <f t="array" ref="I62">IF(COUNTBLANK(B62)=1,"",IF(H62="Oui",MID(B62,1,1)&amp;MID(C62,1,1)&amp;"-"&amp;TEXT(D62,"aamm")&amp;"-"&amp;TEXT(V62,"000"),IF(H62="Non",_xlfn.XLOOKUP(B62&amp;C62,B$1:B160&amp;C$1:C160,I$1:I160," "))))</f>
        <v/>
      </c>
      <c r="J62" s="78"/>
      <c r="K62" s="240"/>
      <c r="L62" s="240"/>
      <c r="M62" s="240"/>
      <c r="N62" s="240"/>
      <c r="O62" s="240"/>
      <c r="P62" s="241"/>
      <c r="Q62" s="240"/>
      <c r="R62" s="242"/>
      <c r="S62" s="228" t="str">
        <f t="shared" si="1"/>
        <v xml:space="preserve"> </v>
      </c>
      <c r="T62" s="82"/>
      <c r="U62" s="73" t="str" cm="1">
        <f t="array" ref="U62">IF(R62="Oui",_xlfn.XLOOKUP(B62&amp;C62,'Paiement x3'!$B61:$B62&amp;'Paiement x3'!$C61:$C62,'Paiement x3'!$Q61:$Q62),"0")</f>
        <v>0</v>
      </c>
      <c r="V62" s="75">
        <f t="shared" si="0"/>
        <v>5</v>
      </c>
    </row>
    <row r="63" spans="1:22" s="75" customFormat="1" ht="15" customHeight="1" x14ac:dyDescent="0.2">
      <c r="A63" s="74"/>
      <c r="B63" s="229"/>
      <c r="C63" s="230"/>
      <c r="D63" s="231"/>
      <c r="E63" s="220"/>
      <c r="F63" s="232"/>
      <c r="G63" s="232"/>
      <c r="H63" s="222"/>
      <c r="I63" s="223" t="str" cm="1">
        <f t="array" ref="I63">IF(COUNTBLANK(B63)=1,"",IF(H63="Oui",MID(B63,1,1)&amp;MID(C63,1,1)&amp;"-"&amp;TEXT(D63,"aamm")&amp;"-"&amp;TEXT(V63,"000"),IF(H63="Non",_xlfn.XLOOKUP(B63&amp;C63,B$1:B161&amp;C$1:C161,I$1:I161," "))))</f>
        <v/>
      </c>
      <c r="J63" s="68"/>
      <c r="K63" s="233"/>
      <c r="L63" s="233"/>
      <c r="M63" s="233"/>
      <c r="N63" s="233"/>
      <c r="O63" s="233"/>
      <c r="P63" s="234"/>
      <c r="Q63" s="233"/>
      <c r="R63" s="235"/>
      <c r="S63" s="228" t="str">
        <f t="shared" si="1"/>
        <v xml:space="preserve"> </v>
      </c>
      <c r="T63" s="72"/>
      <c r="U63" s="73" t="str" cm="1">
        <f t="array" ref="U63">IF(R63="Oui",_xlfn.XLOOKUP(B63&amp;C63,'Paiement x3'!$B62:$B63&amp;'Paiement x3'!$C62:$C63,'Paiement x3'!$Q62:$Q63),"0")</f>
        <v>0</v>
      </c>
      <c r="V63" s="75">
        <f t="shared" si="0"/>
        <v>5</v>
      </c>
    </row>
    <row r="64" spans="1:22" s="75" customFormat="1" ht="15" customHeight="1" x14ac:dyDescent="0.2">
      <c r="A64" s="65"/>
      <c r="B64" s="237"/>
      <c r="C64" s="238"/>
      <c r="D64" s="93"/>
      <c r="E64" s="220"/>
      <c r="F64" s="239"/>
      <c r="G64" s="239"/>
      <c r="H64" s="222"/>
      <c r="I64" s="223" t="str" cm="1">
        <f t="array" ref="I64">IF(COUNTBLANK(B64)=1,"",IF(H64="Oui",MID(B64,1,1)&amp;MID(C64,1,1)&amp;"-"&amp;TEXT(D64,"aamm")&amp;"-"&amp;TEXT(V64,"000"),IF(H64="Non",_xlfn.XLOOKUP(B64&amp;C64,B$1:B162&amp;C$1:C162,I$1:I162," "))))</f>
        <v/>
      </c>
      <c r="J64" s="78"/>
      <c r="K64" s="240"/>
      <c r="L64" s="240"/>
      <c r="M64" s="240"/>
      <c r="N64" s="240"/>
      <c r="O64" s="240"/>
      <c r="P64" s="241"/>
      <c r="Q64" s="240"/>
      <c r="R64" s="242"/>
      <c r="S64" s="228" t="str">
        <f t="shared" si="1"/>
        <v xml:space="preserve"> </v>
      </c>
      <c r="T64" s="82"/>
      <c r="U64" s="73" t="str" cm="1">
        <f t="array" ref="U64">IF(R64="Oui",_xlfn.XLOOKUP(B64&amp;C64,'Paiement x3'!$B63:$B64&amp;'Paiement x3'!$C63:$C64,'Paiement x3'!$Q63:$Q64),"0")</f>
        <v>0</v>
      </c>
      <c r="V64" s="75">
        <f t="shared" si="0"/>
        <v>5</v>
      </c>
    </row>
    <row r="65" spans="1:22" s="75" customFormat="1" ht="15" customHeight="1" x14ac:dyDescent="0.2">
      <c r="A65" s="74"/>
      <c r="B65" s="229"/>
      <c r="C65" s="230"/>
      <c r="D65" s="231"/>
      <c r="E65" s="220"/>
      <c r="F65" s="232"/>
      <c r="G65" s="232"/>
      <c r="H65" s="222"/>
      <c r="I65" s="223" t="str" cm="1">
        <f t="array" ref="I65">IF(COUNTBLANK(B65)=1,"",IF(H65="Oui",MID(B65,1,1)&amp;MID(C65,1,1)&amp;"-"&amp;TEXT(D65,"aamm")&amp;"-"&amp;TEXT(V65,"000"),IF(H65="Non",_xlfn.XLOOKUP(B65&amp;C65,B$1:B163&amp;C$1:C163,I$1:I163," "))))</f>
        <v/>
      </c>
      <c r="J65" s="68"/>
      <c r="K65" s="233"/>
      <c r="L65" s="233"/>
      <c r="M65" s="233"/>
      <c r="N65" s="233"/>
      <c r="O65" s="233"/>
      <c r="P65" s="234"/>
      <c r="Q65" s="233"/>
      <c r="R65" s="235"/>
      <c r="S65" s="228" t="str">
        <f t="shared" si="1"/>
        <v xml:space="preserve"> </v>
      </c>
      <c r="T65" s="72"/>
      <c r="U65" s="73" t="str" cm="1">
        <f t="array" ref="U65">IF(R65="Oui",_xlfn.XLOOKUP(B65&amp;C65,'Paiement x3'!$B64:$B65&amp;'Paiement x3'!$C64:$C65,'Paiement x3'!$Q64:$Q65),"0")</f>
        <v>0</v>
      </c>
      <c r="V65" s="75">
        <f t="shared" si="0"/>
        <v>5</v>
      </c>
    </row>
    <row r="66" spans="1:22" s="75" customFormat="1" ht="15" customHeight="1" x14ac:dyDescent="0.2">
      <c r="A66" s="65"/>
      <c r="B66" s="237"/>
      <c r="C66" s="238"/>
      <c r="D66" s="93"/>
      <c r="E66" s="220"/>
      <c r="F66" s="239"/>
      <c r="G66" s="239"/>
      <c r="H66" s="222"/>
      <c r="I66" s="223" t="str" cm="1">
        <f t="array" ref="I66">IF(COUNTBLANK(B66)=1,"",IF(H66="Oui",MID(B66,1,1)&amp;MID(C66,1,1)&amp;"-"&amp;TEXT(D66,"aamm")&amp;"-"&amp;TEXT(V66,"000"),IF(H66="Non",_xlfn.XLOOKUP(B66&amp;C66,B$1:B164&amp;C$1:C164,I$1:I164," "))))</f>
        <v/>
      </c>
      <c r="J66" s="78"/>
      <c r="K66" s="240"/>
      <c r="L66" s="240"/>
      <c r="M66" s="240"/>
      <c r="N66" s="240"/>
      <c r="O66" s="240"/>
      <c r="P66" s="241"/>
      <c r="Q66" s="240"/>
      <c r="R66" s="242"/>
      <c r="S66" s="228" t="str">
        <f t="shared" si="1"/>
        <v xml:space="preserve"> </v>
      </c>
      <c r="T66" s="82"/>
      <c r="U66" s="73" t="str" cm="1">
        <f t="array" ref="U66">IF(R66="Oui",_xlfn.XLOOKUP(B66&amp;C66,'Paiement x3'!$B65:$B66&amp;'Paiement x3'!$C65:$C66,'Paiement x3'!$Q65:$Q66),"0")</f>
        <v>0</v>
      </c>
      <c r="V66" s="75">
        <f t="shared" si="0"/>
        <v>5</v>
      </c>
    </row>
    <row r="67" spans="1:22" s="75" customFormat="1" ht="15" customHeight="1" x14ac:dyDescent="0.2">
      <c r="A67" s="74"/>
      <c r="B67" s="229"/>
      <c r="C67" s="230"/>
      <c r="D67" s="231"/>
      <c r="E67" s="220"/>
      <c r="F67" s="232"/>
      <c r="G67" s="232"/>
      <c r="H67" s="222"/>
      <c r="I67" s="223" t="str" cm="1">
        <f t="array" ref="I67">IF(COUNTBLANK(B67)=1,"",IF(H67="Oui",MID(B67,1,1)&amp;MID(C67,1,1)&amp;"-"&amp;TEXT(D67,"aamm")&amp;"-"&amp;TEXT(V67,"000"),IF(H67="Non",_xlfn.XLOOKUP(B67&amp;C67,B$1:B165&amp;C$1:C165,I$1:I165," "))))</f>
        <v/>
      </c>
      <c r="J67" s="68"/>
      <c r="K67" s="233"/>
      <c r="L67" s="233"/>
      <c r="M67" s="233"/>
      <c r="N67" s="233"/>
      <c r="O67" s="233"/>
      <c r="P67" s="234"/>
      <c r="Q67" s="233"/>
      <c r="R67" s="235"/>
      <c r="S67" s="228" t="str">
        <f t="shared" ref="S67:S100" si="2">IF(COUNTBLANK(B67)=1," ","Oui")</f>
        <v xml:space="preserve"> </v>
      </c>
      <c r="T67" s="72"/>
      <c r="U67" s="73" t="str" cm="1">
        <f t="array" ref="U67">IF(R67="Oui",_xlfn.XLOOKUP(B67&amp;C67,'Paiement x3'!$B66:$B67&amp;'Paiement x3'!$C66:$C67,'Paiement x3'!$Q66:$Q67),"0")</f>
        <v>0</v>
      </c>
      <c r="V67" s="75">
        <f t="shared" ref="V67:V100" si="3">IF(H67="Oui",V66+1,V66)</f>
        <v>5</v>
      </c>
    </row>
    <row r="68" spans="1:22" s="75" customFormat="1" ht="15" customHeight="1" x14ac:dyDescent="0.2">
      <c r="A68" s="65"/>
      <c r="B68" s="237"/>
      <c r="C68" s="238"/>
      <c r="D68" s="93"/>
      <c r="E68" s="220"/>
      <c r="F68" s="239"/>
      <c r="G68" s="239"/>
      <c r="H68" s="222"/>
      <c r="I68" s="223" t="str" cm="1">
        <f t="array" ref="I68">IF(COUNTBLANK(B68)=1,"",IF(H68="Oui",MID(B68,1,1)&amp;MID(C68,1,1)&amp;"-"&amp;TEXT(D68,"aamm")&amp;"-"&amp;TEXT(V68,"000"),IF(H68="Non",_xlfn.XLOOKUP(B68&amp;C68,B$1:B166&amp;C$1:C166,I$1:I166," "))))</f>
        <v/>
      </c>
      <c r="J68" s="78"/>
      <c r="K68" s="240"/>
      <c r="L68" s="240"/>
      <c r="M68" s="240"/>
      <c r="N68" s="240"/>
      <c r="O68" s="240"/>
      <c r="P68" s="241"/>
      <c r="Q68" s="240"/>
      <c r="R68" s="242"/>
      <c r="S68" s="228" t="str">
        <f t="shared" si="2"/>
        <v xml:space="preserve"> </v>
      </c>
      <c r="T68" s="82"/>
      <c r="U68" s="73" t="str" cm="1">
        <f t="array" ref="U68">IF(R68="Oui",_xlfn.XLOOKUP(B68&amp;C68,'Paiement x3'!$B67:$B68&amp;'Paiement x3'!$C67:$C68,'Paiement x3'!$Q67:$Q68),"0")</f>
        <v>0</v>
      </c>
      <c r="V68" s="75">
        <f t="shared" si="3"/>
        <v>5</v>
      </c>
    </row>
    <row r="69" spans="1:22" s="75" customFormat="1" ht="15" customHeight="1" x14ac:dyDescent="0.2">
      <c r="A69" s="74"/>
      <c r="B69" s="229"/>
      <c r="C69" s="230"/>
      <c r="D69" s="231"/>
      <c r="E69" s="220"/>
      <c r="F69" s="232"/>
      <c r="G69" s="232"/>
      <c r="H69" s="222"/>
      <c r="I69" s="223" t="str" cm="1">
        <f t="array" ref="I69">IF(COUNTBLANK(B69)=1,"",IF(H69="Oui",MID(B69,1,1)&amp;MID(C69,1,1)&amp;"-"&amp;TEXT(D69,"aamm")&amp;"-"&amp;TEXT(V69,"000"),IF(H69="Non",_xlfn.XLOOKUP(B69&amp;C69,B$1:B167&amp;C$1:C167,I$1:I167," "))))</f>
        <v/>
      </c>
      <c r="J69" s="68"/>
      <c r="K69" s="233"/>
      <c r="L69" s="233"/>
      <c r="M69" s="233"/>
      <c r="N69" s="233"/>
      <c r="O69" s="233"/>
      <c r="P69" s="234"/>
      <c r="Q69" s="233"/>
      <c r="R69" s="235"/>
      <c r="S69" s="228" t="str">
        <f t="shared" si="2"/>
        <v xml:space="preserve"> </v>
      </c>
      <c r="T69" s="72"/>
      <c r="U69" s="73" t="str" cm="1">
        <f t="array" ref="U69">IF(R69="Oui",_xlfn.XLOOKUP(B69&amp;C69,'Paiement x3'!$B68:$B69&amp;'Paiement x3'!$C68:$C69,'Paiement x3'!$Q68:$Q69),"0")</f>
        <v>0</v>
      </c>
      <c r="V69" s="75">
        <f t="shared" si="3"/>
        <v>5</v>
      </c>
    </row>
    <row r="70" spans="1:22" s="75" customFormat="1" ht="15" customHeight="1" x14ac:dyDescent="0.2">
      <c r="A70" s="65"/>
      <c r="B70" s="237"/>
      <c r="C70" s="238"/>
      <c r="D70" s="93"/>
      <c r="E70" s="220"/>
      <c r="F70" s="239"/>
      <c r="G70" s="239"/>
      <c r="H70" s="222"/>
      <c r="I70" s="223" t="str" cm="1">
        <f t="array" ref="I70">IF(COUNTBLANK(B70)=1,"",IF(H70="Oui",MID(B70,1,1)&amp;MID(C70,1,1)&amp;"-"&amp;TEXT(D70,"aamm")&amp;"-"&amp;TEXT(V70,"000"),IF(H70="Non",_xlfn.XLOOKUP(B70&amp;C70,B$1:B168&amp;C$1:C168,I$1:I168," "))))</f>
        <v/>
      </c>
      <c r="J70" s="78"/>
      <c r="K70" s="240"/>
      <c r="L70" s="240"/>
      <c r="M70" s="240"/>
      <c r="N70" s="240"/>
      <c r="O70" s="240"/>
      <c r="P70" s="241"/>
      <c r="Q70" s="240"/>
      <c r="R70" s="242"/>
      <c r="S70" s="228" t="str">
        <f t="shared" si="2"/>
        <v xml:space="preserve"> </v>
      </c>
      <c r="T70" s="82"/>
      <c r="U70" s="73" t="str" cm="1">
        <f t="array" ref="U70">IF(R70="Oui",_xlfn.XLOOKUP(B70&amp;C70,'Paiement x3'!$B69:$B70&amp;'Paiement x3'!$C69:$C70,'Paiement x3'!$Q69:$Q70),"0")</f>
        <v>0</v>
      </c>
      <c r="V70" s="75">
        <f t="shared" si="3"/>
        <v>5</v>
      </c>
    </row>
    <row r="71" spans="1:22" s="75" customFormat="1" ht="15" customHeight="1" x14ac:dyDescent="0.2">
      <c r="A71" s="74"/>
      <c r="B71" s="229"/>
      <c r="C71" s="230"/>
      <c r="D71" s="231"/>
      <c r="E71" s="220"/>
      <c r="F71" s="232"/>
      <c r="G71" s="232"/>
      <c r="H71" s="222"/>
      <c r="I71" s="223" t="str" cm="1">
        <f t="array" ref="I71">IF(COUNTBLANK(B71)=1,"",IF(H71="Oui",MID(B71,1,1)&amp;MID(C71,1,1)&amp;"-"&amp;TEXT(D71,"aamm")&amp;"-"&amp;TEXT(V71,"000"),IF(H71="Non",_xlfn.XLOOKUP(B71&amp;C71,B$1:B169&amp;C$1:C169,I$1:I169," "))))</f>
        <v/>
      </c>
      <c r="J71" s="68"/>
      <c r="K71" s="233"/>
      <c r="L71" s="233"/>
      <c r="M71" s="233"/>
      <c r="N71" s="233"/>
      <c r="O71" s="233"/>
      <c r="P71" s="234"/>
      <c r="Q71" s="233"/>
      <c r="R71" s="235"/>
      <c r="S71" s="228" t="str">
        <f t="shared" si="2"/>
        <v xml:space="preserve"> </v>
      </c>
      <c r="T71" s="72"/>
      <c r="U71" s="73" t="str" cm="1">
        <f t="array" ref="U71">IF(R71="Oui",_xlfn.XLOOKUP(B71&amp;C71,'Paiement x3'!$B70:$B71&amp;'Paiement x3'!$C70:$C71,'Paiement x3'!$Q70:$Q71),"0")</f>
        <v>0</v>
      </c>
      <c r="V71" s="75">
        <f t="shared" si="3"/>
        <v>5</v>
      </c>
    </row>
    <row r="72" spans="1:22" s="75" customFormat="1" ht="15" customHeight="1" x14ac:dyDescent="0.2">
      <c r="A72" s="65"/>
      <c r="B72" s="237"/>
      <c r="C72" s="238"/>
      <c r="D72" s="93"/>
      <c r="E72" s="220"/>
      <c r="F72" s="239"/>
      <c r="G72" s="239"/>
      <c r="H72" s="222"/>
      <c r="I72" s="223" t="str" cm="1">
        <f t="array" ref="I72">IF(COUNTBLANK(B72)=1,"",IF(H72="Oui",MID(B72,1,1)&amp;MID(C72,1,1)&amp;"-"&amp;TEXT(D72,"aamm")&amp;"-"&amp;TEXT(V72,"000"),IF(H72="Non",_xlfn.XLOOKUP(B72&amp;C72,B$1:B170&amp;C$1:C170,I$1:I170," "))))</f>
        <v/>
      </c>
      <c r="J72" s="78"/>
      <c r="K72" s="240"/>
      <c r="L72" s="240"/>
      <c r="M72" s="240"/>
      <c r="N72" s="240"/>
      <c r="O72" s="240"/>
      <c r="P72" s="241"/>
      <c r="Q72" s="240"/>
      <c r="R72" s="242"/>
      <c r="S72" s="228" t="str">
        <f t="shared" si="2"/>
        <v xml:space="preserve"> </v>
      </c>
      <c r="T72" s="82"/>
      <c r="U72" s="73" t="str" cm="1">
        <f t="array" ref="U72">IF(R72="Oui",_xlfn.XLOOKUP(B72&amp;C72,'Paiement x3'!$B71:$B72&amp;'Paiement x3'!$C71:$C72,'Paiement x3'!$Q71:$Q72),"0")</f>
        <v>0</v>
      </c>
      <c r="V72" s="75">
        <f t="shared" si="3"/>
        <v>5</v>
      </c>
    </row>
    <row r="73" spans="1:22" s="75" customFormat="1" ht="15" customHeight="1" x14ac:dyDescent="0.2">
      <c r="A73" s="74"/>
      <c r="B73" s="229"/>
      <c r="C73" s="230"/>
      <c r="D73" s="231"/>
      <c r="E73" s="220"/>
      <c r="F73" s="232"/>
      <c r="G73" s="232"/>
      <c r="H73" s="222"/>
      <c r="I73" s="223" t="str" cm="1">
        <f t="array" ref="I73">IF(COUNTBLANK(B73)=1,"",IF(H73="Oui",MID(B73,1,1)&amp;MID(C73,1,1)&amp;"-"&amp;TEXT(D73,"aamm")&amp;"-"&amp;TEXT(V73,"000"),IF(H73="Non",_xlfn.XLOOKUP(B73&amp;C73,B$1:B171&amp;C$1:C171,I$1:I171," "))))</f>
        <v/>
      </c>
      <c r="J73" s="68"/>
      <c r="K73" s="233"/>
      <c r="L73" s="233"/>
      <c r="M73" s="233"/>
      <c r="N73" s="233"/>
      <c r="O73" s="233"/>
      <c r="P73" s="234"/>
      <c r="Q73" s="233"/>
      <c r="R73" s="235"/>
      <c r="S73" s="228" t="str">
        <f t="shared" si="2"/>
        <v xml:space="preserve"> </v>
      </c>
      <c r="T73" s="72"/>
      <c r="U73" s="73" t="str" cm="1">
        <f t="array" ref="U73">IF(R73="Oui",_xlfn.XLOOKUP(B73&amp;C73,'Paiement x3'!$B72:$B73&amp;'Paiement x3'!$C72:$C73,'Paiement x3'!$Q72:$Q73),"0")</f>
        <v>0</v>
      </c>
      <c r="V73" s="75">
        <f t="shared" si="3"/>
        <v>5</v>
      </c>
    </row>
    <row r="74" spans="1:22" s="75" customFormat="1" ht="15" customHeight="1" x14ac:dyDescent="0.2">
      <c r="A74" s="65"/>
      <c r="B74" s="237"/>
      <c r="C74" s="238"/>
      <c r="D74" s="93"/>
      <c r="E74" s="220"/>
      <c r="F74" s="239"/>
      <c r="G74" s="239"/>
      <c r="H74" s="222"/>
      <c r="I74" s="223" t="str" cm="1">
        <f t="array" ref="I74">IF(COUNTBLANK(B74)=1,"",IF(H74="Oui",MID(B74,1,1)&amp;MID(C74,1,1)&amp;"-"&amp;TEXT(D74,"aamm")&amp;"-"&amp;TEXT(V74,"000"),IF(H74="Non",_xlfn.XLOOKUP(B74&amp;C74,B$1:B172&amp;C$1:C172,I$1:I172," "))))</f>
        <v/>
      </c>
      <c r="J74" s="78"/>
      <c r="K74" s="240"/>
      <c r="L74" s="240"/>
      <c r="M74" s="240"/>
      <c r="N74" s="240"/>
      <c r="O74" s="240"/>
      <c r="P74" s="241"/>
      <c r="Q74" s="240"/>
      <c r="R74" s="242"/>
      <c r="S74" s="228" t="str">
        <f t="shared" si="2"/>
        <v xml:space="preserve"> </v>
      </c>
      <c r="T74" s="82"/>
      <c r="U74" s="73" t="str" cm="1">
        <f t="array" ref="U74">IF(R74="Oui",_xlfn.XLOOKUP(B74&amp;C74,'Paiement x3'!$B73:$B74&amp;'Paiement x3'!$C73:$C74,'Paiement x3'!$Q73:$Q74),"0")</f>
        <v>0</v>
      </c>
      <c r="V74" s="75">
        <f t="shared" si="3"/>
        <v>5</v>
      </c>
    </row>
    <row r="75" spans="1:22" s="75" customFormat="1" ht="15" customHeight="1" x14ac:dyDescent="0.2">
      <c r="A75" s="74"/>
      <c r="B75" s="229"/>
      <c r="C75" s="230"/>
      <c r="D75" s="231"/>
      <c r="E75" s="220"/>
      <c r="F75" s="232"/>
      <c r="G75" s="232"/>
      <c r="H75" s="222"/>
      <c r="I75" s="223" t="str" cm="1">
        <f t="array" ref="I75">IF(COUNTBLANK(B75)=1,"",IF(H75="Oui",MID(B75,1,1)&amp;MID(C75,1,1)&amp;"-"&amp;TEXT(D75,"aamm")&amp;"-"&amp;TEXT(V75,"000"),IF(H75="Non",_xlfn.XLOOKUP(B75&amp;C75,B$1:B173&amp;C$1:C173,I$1:I173," "))))</f>
        <v/>
      </c>
      <c r="J75" s="68"/>
      <c r="K75" s="233"/>
      <c r="L75" s="233"/>
      <c r="M75" s="233"/>
      <c r="N75" s="233"/>
      <c r="O75" s="233"/>
      <c r="P75" s="234"/>
      <c r="Q75" s="233"/>
      <c r="R75" s="235"/>
      <c r="S75" s="228" t="str">
        <f t="shared" si="2"/>
        <v xml:space="preserve"> </v>
      </c>
      <c r="T75" s="72"/>
      <c r="U75" s="73" t="str" cm="1">
        <f t="array" ref="U75">IF(R75="Oui",_xlfn.XLOOKUP(B75&amp;C75,'Paiement x3'!$B74:$B75&amp;'Paiement x3'!$C74:$C75,'Paiement x3'!$Q74:$Q75),"0")</f>
        <v>0</v>
      </c>
      <c r="V75" s="75">
        <f t="shared" si="3"/>
        <v>5</v>
      </c>
    </row>
    <row r="76" spans="1:22" s="75" customFormat="1" ht="15" customHeight="1" x14ac:dyDescent="0.2">
      <c r="A76" s="65"/>
      <c r="B76" s="237"/>
      <c r="C76" s="238"/>
      <c r="D76" s="93"/>
      <c r="E76" s="220"/>
      <c r="F76" s="239"/>
      <c r="G76" s="239"/>
      <c r="H76" s="222"/>
      <c r="I76" s="223" t="str" cm="1">
        <f t="array" ref="I76">IF(COUNTBLANK(B76)=1,"",IF(H76="Oui",MID(B76,1,1)&amp;MID(C76,1,1)&amp;"-"&amp;TEXT(D76,"aamm")&amp;"-"&amp;TEXT(V76,"000"),IF(H76="Non",_xlfn.XLOOKUP(B76&amp;C76,B$1:B174&amp;C$1:C174,I$1:I174," "))))</f>
        <v/>
      </c>
      <c r="J76" s="78"/>
      <c r="K76" s="240"/>
      <c r="L76" s="240"/>
      <c r="M76" s="240"/>
      <c r="N76" s="240"/>
      <c r="O76" s="240"/>
      <c r="P76" s="241"/>
      <c r="Q76" s="240"/>
      <c r="R76" s="242"/>
      <c r="S76" s="228" t="str">
        <f t="shared" si="2"/>
        <v xml:space="preserve"> </v>
      </c>
      <c r="T76" s="82"/>
      <c r="U76" s="73" t="str" cm="1">
        <f t="array" ref="U76">IF(R76="Oui",_xlfn.XLOOKUP(B76&amp;C76,'Paiement x3'!$B75:$B76&amp;'Paiement x3'!$C75:$C76,'Paiement x3'!$Q75:$Q76),"0")</f>
        <v>0</v>
      </c>
      <c r="V76" s="75">
        <f t="shared" si="3"/>
        <v>5</v>
      </c>
    </row>
    <row r="77" spans="1:22" s="75" customFormat="1" ht="15" customHeight="1" x14ac:dyDescent="0.2">
      <c r="A77" s="74"/>
      <c r="B77" s="229"/>
      <c r="C77" s="230"/>
      <c r="D77" s="231"/>
      <c r="E77" s="220"/>
      <c r="F77" s="232"/>
      <c r="G77" s="232"/>
      <c r="H77" s="222"/>
      <c r="I77" s="223" t="str" cm="1">
        <f t="array" ref="I77">IF(COUNTBLANK(B77)=1,"",IF(H77="Oui",MID(B77,1,1)&amp;MID(C77,1,1)&amp;"-"&amp;TEXT(D77,"aamm")&amp;"-"&amp;TEXT(V77,"000"),IF(H77="Non",_xlfn.XLOOKUP(B77&amp;C77,B$1:B175&amp;C$1:C175,I$1:I175," "))))</f>
        <v/>
      </c>
      <c r="J77" s="68"/>
      <c r="K77" s="233"/>
      <c r="L77" s="233"/>
      <c r="M77" s="233"/>
      <c r="N77" s="233"/>
      <c r="O77" s="233"/>
      <c r="P77" s="234"/>
      <c r="Q77" s="233"/>
      <c r="R77" s="235"/>
      <c r="S77" s="228" t="str">
        <f t="shared" si="2"/>
        <v xml:space="preserve"> </v>
      </c>
      <c r="T77" s="72"/>
      <c r="U77" s="73" t="str" cm="1">
        <f t="array" ref="U77">IF(R77="Oui",_xlfn.XLOOKUP(B77&amp;C77,'Paiement x3'!$B76:$B77&amp;'Paiement x3'!$C76:$C77,'Paiement x3'!$Q76:$Q77),"0")</f>
        <v>0</v>
      </c>
      <c r="V77" s="75">
        <f t="shared" si="3"/>
        <v>5</v>
      </c>
    </row>
    <row r="78" spans="1:22" s="75" customFormat="1" ht="15" customHeight="1" x14ac:dyDescent="0.2">
      <c r="A78" s="65"/>
      <c r="B78" s="237"/>
      <c r="C78" s="238"/>
      <c r="D78" s="93"/>
      <c r="E78" s="220"/>
      <c r="F78" s="239"/>
      <c r="G78" s="239"/>
      <c r="H78" s="222"/>
      <c r="I78" s="223" t="str" cm="1">
        <f t="array" ref="I78">IF(COUNTBLANK(B78)=1,"",IF(H78="Oui",MID(B78,1,1)&amp;MID(C78,1,1)&amp;"-"&amp;TEXT(D78,"aamm")&amp;"-"&amp;TEXT(V78,"000"),IF(H78="Non",_xlfn.XLOOKUP(B78&amp;C78,B$1:B176&amp;C$1:C176,I$1:I176," "))))</f>
        <v/>
      </c>
      <c r="J78" s="78"/>
      <c r="K78" s="240"/>
      <c r="L78" s="240"/>
      <c r="M78" s="240"/>
      <c r="N78" s="240"/>
      <c r="O78" s="240"/>
      <c r="P78" s="241"/>
      <c r="Q78" s="240"/>
      <c r="R78" s="242"/>
      <c r="S78" s="228" t="str">
        <f t="shared" si="2"/>
        <v xml:space="preserve"> </v>
      </c>
      <c r="T78" s="82"/>
      <c r="U78" s="73" t="str" cm="1">
        <f t="array" ref="U78">IF(R78="Oui",_xlfn.XLOOKUP(B78&amp;C78,'Paiement x3'!$B77:$B78&amp;'Paiement x3'!$C77:$C78,'Paiement x3'!$Q77:$Q78),"0")</f>
        <v>0</v>
      </c>
      <c r="V78" s="75">
        <f t="shared" si="3"/>
        <v>5</v>
      </c>
    </row>
    <row r="79" spans="1:22" s="75" customFormat="1" ht="15" customHeight="1" x14ac:dyDescent="0.2">
      <c r="A79" s="74"/>
      <c r="B79" s="229"/>
      <c r="C79" s="230"/>
      <c r="D79" s="231"/>
      <c r="E79" s="220"/>
      <c r="F79" s="232"/>
      <c r="G79" s="232"/>
      <c r="H79" s="222"/>
      <c r="I79" s="223" t="str" cm="1">
        <f t="array" ref="I79">IF(COUNTBLANK(B79)=1,"",IF(H79="Oui",MID(B79,1,1)&amp;MID(C79,1,1)&amp;"-"&amp;TEXT(D79,"aamm")&amp;"-"&amp;TEXT(V79,"000"),IF(H79="Non",_xlfn.XLOOKUP(B79&amp;C79,B$1:B177&amp;C$1:C177,I$1:I177," "))))</f>
        <v/>
      </c>
      <c r="J79" s="68"/>
      <c r="K79" s="233"/>
      <c r="L79" s="233"/>
      <c r="M79" s="233"/>
      <c r="N79" s="233"/>
      <c r="O79" s="233"/>
      <c r="P79" s="234"/>
      <c r="Q79" s="233"/>
      <c r="R79" s="235"/>
      <c r="S79" s="228" t="str">
        <f t="shared" si="2"/>
        <v xml:space="preserve"> </v>
      </c>
      <c r="T79" s="72"/>
      <c r="U79" s="73" t="str" cm="1">
        <f t="array" ref="U79">IF(R79="Oui",_xlfn.XLOOKUP(B79&amp;C79,'Paiement x3'!$B78:$B79&amp;'Paiement x3'!$C78:$C79,'Paiement x3'!$Q78:$Q79),"0")</f>
        <v>0</v>
      </c>
      <c r="V79" s="75">
        <f t="shared" si="3"/>
        <v>5</v>
      </c>
    </row>
    <row r="80" spans="1:22" s="75" customFormat="1" ht="15" customHeight="1" x14ac:dyDescent="0.2">
      <c r="A80" s="65"/>
      <c r="B80" s="237"/>
      <c r="C80" s="238"/>
      <c r="D80" s="93"/>
      <c r="E80" s="220"/>
      <c r="F80" s="239"/>
      <c r="G80" s="239"/>
      <c r="H80" s="222"/>
      <c r="I80" s="223" t="str" cm="1">
        <f t="array" ref="I80">IF(COUNTBLANK(B80)=1,"",IF(H80="Oui",MID(B80,1,1)&amp;MID(C80,1,1)&amp;"-"&amp;TEXT(D80,"aamm")&amp;"-"&amp;TEXT(V80,"000"),IF(H80="Non",_xlfn.XLOOKUP(B80&amp;C80,B$1:B178&amp;C$1:C178,I$1:I178," "))))</f>
        <v/>
      </c>
      <c r="J80" s="78"/>
      <c r="K80" s="240"/>
      <c r="L80" s="240"/>
      <c r="M80" s="240"/>
      <c r="N80" s="240"/>
      <c r="O80" s="240"/>
      <c r="P80" s="241"/>
      <c r="Q80" s="240"/>
      <c r="R80" s="242"/>
      <c r="S80" s="228" t="str">
        <f t="shared" si="2"/>
        <v xml:space="preserve"> </v>
      </c>
      <c r="T80" s="82"/>
      <c r="U80" s="73" t="str" cm="1">
        <f t="array" ref="U80">IF(R80="Oui",_xlfn.XLOOKUP(B80&amp;C80,'Paiement x3'!$B79:$B80&amp;'Paiement x3'!$C79:$C80,'Paiement x3'!$Q79:$Q80),"0")</f>
        <v>0</v>
      </c>
      <c r="V80" s="75">
        <f t="shared" si="3"/>
        <v>5</v>
      </c>
    </row>
    <row r="81" spans="1:22" s="75" customFormat="1" ht="15" customHeight="1" x14ac:dyDescent="0.2">
      <c r="A81" s="74"/>
      <c r="B81" s="229"/>
      <c r="C81" s="230"/>
      <c r="D81" s="231"/>
      <c r="E81" s="220"/>
      <c r="F81" s="232"/>
      <c r="G81" s="232"/>
      <c r="H81" s="222"/>
      <c r="I81" s="223" t="str" cm="1">
        <f t="array" ref="I81">IF(COUNTBLANK(B81)=1,"",IF(H81="Oui",MID(B81,1,1)&amp;MID(C81,1,1)&amp;"-"&amp;TEXT(D81,"aamm")&amp;"-"&amp;TEXT(V81,"000"),IF(H81="Non",_xlfn.XLOOKUP(B81&amp;C81,B$1:B179&amp;C$1:C179,I$1:I179," "))))</f>
        <v/>
      </c>
      <c r="J81" s="68"/>
      <c r="K81" s="233"/>
      <c r="L81" s="233"/>
      <c r="M81" s="233"/>
      <c r="N81" s="233"/>
      <c r="O81" s="233"/>
      <c r="P81" s="234"/>
      <c r="Q81" s="233"/>
      <c r="R81" s="235"/>
      <c r="S81" s="228" t="str">
        <f t="shared" si="2"/>
        <v xml:space="preserve"> </v>
      </c>
      <c r="T81" s="72"/>
      <c r="U81" s="73" t="str" cm="1">
        <f t="array" ref="U81">IF(R81="Oui",_xlfn.XLOOKUP(B81&amp;C81,'Paiement x3'!$B80:$B81&amp;'Paiement x3'!$C80:$C81,'Paiement x3'!$Q80:$Q81),"0")</f>
        <v>0</v>
      </c>
      <c r="V81" s="75">
        <f t="shared" si="3"/>
        <v>5</v>
      </c>
    </row>
    <row r="82" spans="1:22" s="75" customFormat="1" ht="15" customHeight="1" x14ac:dyDescent="0.2">
      <c r="A82" s="65"/>
      <c r="B82" s="237"/>
      <c r="C82" s="238"/>
      <c r="D82" s="93"/>
      <c r="E82" s="220"/>
      <c r="F82" s="239"/>
      <c r="G82" s="239"/>
      <c r="H82" s="222"/>
      <c r="I82" s="223" t="str" cm="1">
        <f t="array" ref="I82">IF(COUNTBLANK(B82)=1,"",IF(H82="Oui",MID(B82,1,1)&amp;MID(C82,1,1)&amp;"-"&amp;TEXT(D82,"aamm")&amp;"-"&amp;TEXT(V82,"000"),IF(H82="Non",_xlfn.XLOOKUP(B82&amp;C82,B$1:B180&amp;C$1:C180,I$1:I180," "))))</f>
        <v/>
      </c>
      <c r="J82" s="78"/>
      <c r="K82" s="240"/>
      <c r="L82" s="240"/>
      <c r="M82" s="240"/>
      <c r="N82" s="240"/>
      <c r="O82" s="240"/>
      <c r="P82" s="241"/>
      <c r="Q82" s="240"/>
      <c r="R82" s="242"/>
      <c r="S82" s="228" t="str">
        <f t="shared" si="2"/>
        <v xml:space="preserve"> </v>
      </c>
      <c r="T82" s="82"/>
      <c r="U82" s="73" t="str" cm="1">
        <f t="array" ref="U82">IF(R82="Oui",_xlfn.XLOOKUP(B82&amp;C82,'Paiement x3'!$B81:$B82&amp;'Paiement x3'!$C81:$C82,'Paiement x3'!$Q81:$Q82),"0")</f>
        <v>0</v>
      </c>
      <c r="V82" s="75">
        <f t="shared" si="3"/>
        <v>5</v>
      </c>
    </row>
    <row r="83" spans="1:22" s="75" customFormat="1" ht="15" customHeight="1" x14ac:dyDescent="0.2">
      <c r="A83" s="74"/>
      <c r="B83" s="229"/>
      <c r="C83" s="230"/>
      <c r="D83" s="231"/>
      <c r="E83" s="220"/>
      <c r="F83" s="232"/>
      <c r="G83" s="232"/>
      <c r="H83" s="222"/>
      <c r="I83" s="223" t="str" cm="1">
        <f t="array" ref="I83">IF(COUNTBLANK(B83)=1,"",IF(H83="Oui",MID(B83,1,1)&amp;MID(C83,1,1)&amp;"-"&amp;TEXT(D83,"aamm")&amp;"-"&amp;TEXT(V83,"000"),IF(H83="Non",_xlfn.XLOOKUP(B83&amp;C83,B$1:B181&amp;C$1:C181,I$1:I181," "))))</f>
        <v/>
      </c>
      <c r="J83" s="68"/>
      <c r="K83" s="233"/>
      <c r="L83" s="233"/>
      <c r="M83" s="233"/>
      <c r="N83" s="233"/>
      <c r="O83" s="233"/>
      <c r="P83" s="234"/>
      <c r="Q83" s="233"/>
      <c r="R83" s="235"/>
      <c r="S83" s="228" t="str">
        <f t="shared" si="2"/>
        <v xml:space="preserve"> </v>
      </c>
      <c r="T83" s="72"/>
      <c r="U83" s="73" t="str" cm="1">
        <f t="array" ref="U83">IF(R83="Oui",_xlfn.XLOOKUP(B83&amp;C83,'Paiement x3'!$B82:$B83&amp;'Paiement x3'!$C82:$C83,'Paiement x3'!$Q82:$Q83),"0")</f>
        <v>0</v>
      </c>
      <c r="V83" s="75">
        <f t="shared" si="3"/>
        <v>5</v>
      </c>
    </row>
    <row r="84" spans="1:22" s="75" customFormat="1" ht="15" customHeight="1" x14ac:dyDescent="0.2">
      <c r="A84" s="65"/>
      <c r="B84" s="237"/>
      <c r="C84" s="238"/>
      <c r="D84" s="93"/>
      <c r="E84" s="220"/>
      <c r="F84" s="239"/>
      <c r="G84" s="239"/>
      <c r="H84" s="222"/>
      <c r="I84" s="223" t="str" cm="1">
        <f t="array" ref="I84">IF(COUNTBLANK(B84)=1,"",IF(H84="Oui",MID(B84,1,1)&amp;MID(C84,1,1)&amp;"-"&amp;TEXT(D84,"aamm")&amp;"-"&amp;TEXT(V84,"000"),IF(H84="Non",_xlfn.XLOOKUP(B84&amp;C84,B$1:B182&amp;C$1:C182,I$1:I182," "))))</f>
        <v/>
      </c>
      <c r="J84" s="78"/>
      <c r="K84" s="240"/>
      <c r="L84" s="240"/>
      <c r="M84" s="240"/>
      <c r="N84" s="240"/>
      <c r="O84" s="240"/>
      <c r="P84" s="241"/>
      <c r="Q84" s="240"/>
      <c r="R84" s="242"/>
      <c r="S84" s="228" t="str">
        <f t="shared" si="2"/>
        <v xml:space="preserve"> </v>
      </c>
      <c r="T84" s="82"/>
      <c r="U84" s="73" t="str" cm="1">
        <f t="array" ref="U84">IF(R84="Oui",_xlfn.XLOOKUP(B84&amp;C84,'Paiement x3'!$B83:$B84&amp;'Paiement x3'!$C83:$C84,'Paiement x3'!$Q83:$Q84),"0")</f>
        <v>0</v>
      </c>
      <c r="V84" s="75">
        <f t="shared" si="3"/>
        <v>5</v>
      </c>
    </row>
    <row r="85" spans="1:22" s="75" customFormat="1" ht="15" customHeight="1" x14ac:dyDescent="0.2">
      <c r="A85" s="74"/>
      <c r="B85" s="229"/>
      <c r="C85" s="230"/>
      <c r="D85" s="231"/>
      <c r="E85" s="220"/>
      <c r="F85" s="232"/>
      <c r="G85" s="232"/>
      <c r="H85" s="222"/>
      <c r="I85" s="223" t="str" cm="1">
        <f t="array" ref="I85">IF(COUNTBLANK(B85)=1,"",IF(H85="Oui",MID(B85,1,1)&amp;MID(C85,1,1)&amp;"-"&amp;TEXT(D85,"aamm")&amp;"-"&amp;TEXT(V85,"000"),IF(H85="Non",_xlfn.XLOOKUP(B85&amp;C85,B$1:B183&amp;C$1:C183,I$1:I183," "))))</f>
        <v/>
      </c>
      <c r="J85" s="68"/>
      <c r="K85" s="233"/>
      <c r="L85" s="233"/>
      <c r="M85" s="233"/>
      <c r="N85" s="233"/>
      <c r="O85" s="233"/>
      <c r="P85" s="234"/>
      <c r="Q85" s="233"/>
      <c r="R85" s="235"/>
      <c r="S85" s="228" t="str">
        <f t="shared" si="2"/>
        <v xml:space="preserve"> </v>
      </c>
      <c r="T85" s="72"/>
      <c r="U85" s="73" t="str" cm="1">
        <f t="array" ref="U85">IF(R85="Oui",_xlfn.XLOOKUP(B85&amp;C85,'Paiement x3'!$B84:$B85&amp;'Paiement x3'!$C84:$C85,'Paiement x3'!$Q84:$Q85),"0")</f>
        <v>0</v>
      </c>
      <c r="V85" s="75">
        <f t="shared" si="3"/>
        <v>5</v>
      </c>
    </row>
    <row r="86" spans="1:22" s="75" customFormat="1" ht="15" customHeight="1" x14ac:dyDescent="0.2">
      <c r="A86" s="65"/>
      <c r="B86" s="237"/>
      <c r="C86" s="238"/>
      <c r="D86" s="93"/>
      <c r="E86" s="220"/>
      <c r="F86" s="239"/>
      <c r="G86" s="239"/>
      <c r="H86" s="222"/>
      <c r="I86" s="223" t="str" cm="1">
        <f t="array" ref="I86">IF(COUNTBLANK(B86)=1,"",IF(H86="Oui",MID(B86,1,1)&amp;MID(C86,1,1)&amp;"-"&amp;TEXT(D86,"aamm")&amp;"-"&amp;TEXT(V86,"000"),IF(H86="Non",_xlfn.XLOOKUP(B86&amp;C86,B$1:B184&amp;C$1:C184,I$1:I184," "))))</f>
        <v/>
      </c>
      <c r="J86" s="78"/>
      <c r="K86" s="240"/>
      <c r="L86" s="240"/>
      <c r="M86" s="240"/>
      <c r="N86" s="240"/>
      <c r="O86" s="240"/>
      <c r="P86" s="241"/>
      <c r="Q86" s="240"/>
      <c r="R86" s="242"/>
      <c r="S86" s="228" t="str">
        <f t="shared" si="2"/>
        <v xml:space="preserve"> </v>
      </c>
      <c r="T86" s="82"/>
      <c r="U86" s="73" t="str" cm="1">
        <f t="array" ref="U86">IF(R86="Oui",_xlfn.XLOOKUP(B86&amp;C86,'Paiement x3'!$B85:$B86&amp;'Paiement x3'!$C85:$C86,'Paiement x3'!$Q85:$Q86),"0")</f>
        <v>0</v>
      </c>
      <c r="V86" s="75">
        <f t="shared" si="3"/>
        <v>5</v>
      </c>
    </row>
    <row r="87" spans="1:22" s="75" customFormat="1" ht="15" customHeight="1" x14ac:dyDescent="0.2">
      <c r="A87" s="74"/>
      <c r="B87" s="229"/>
      <c r="C87" s="230"/>
      <c r="D87" s="231"/>
      <c r="E87" s="220"/>
      <c r="F87" s="232"/>
      <c r="G87" s="232"/>
      <c r="H87" s="222"/>
      <c r="I87" s="223" t="str" cm="1">
        <f t="array" ref="I87">IF(COUNTBLANK(B87)=1,"",IF(H87="Oui",MID(B87,1,1)&amp;MID(C87,1,1)&amp;"-"&amp;TEXT(D87,"aamm")&amp;"-"&amp;TEXT(V87,"000"),IF(H87="Non",_xlfn.XLOOKUP(B87&amp;C87,B$1:B185&amp;C$1:C185,I$1:I185," "))))</f>
        <v/>
      </c>
      <c r="J87" s="68"/>
      <c r="K87" s="233"/>
      <c r="L87" s="233"/>
      <c r="M87" s="233"/>
      <c r="N87" s="233"/>
      <c r="O87" s="233"/>
      <c r="P87" s="234"/>
      <c r="Q87" s="233"/>
      <c r="R87" s="235"/>
      <c r="S87" s="228" t="str">
        <f t="shared" si="2"/>
        <v xml:space="preserve"> </v>
      </c>
      <c r="T87" s="72"/>
      <c r="U87" s="73" t="str" cm="1">
        <f t="array" ref="U87">IF(R87="Oui",_xlfn.XLOOKUP(B87&amp;C87,'Paiement x3'!$B86:$B87&amp;'Paiement x3'!$C86:$C87,'Paiement x3'!$Q86:$Q87),"0")</f>
        <v>0</v>
      </c>
      <c r="V87" s="75">
        <f t="shared" si="3"/>
        <v>5</v>
      </c>
    </row>
    <row r="88" spans="1:22" s="75" customFormat="1" ht="15" customHeight="1" x14ac:dyDescent="0.2">
      <c r="A88" s="65"/>
      <c r="B88" s="237"/>
      <c r="C88" s="238"/>
      <c r="D88" s="93"/>
      <c r="E88" s="220"/>
      <c r="F88" s="239"/>
      <c r="G88" s="239"/>
      <c r="H88" s="222"/>
      <c r="I88" s="223" t="str" cm="1">
        <f t="array" ref="I88">IF(COUNTBLANK(B88)=1,"",IF(H88="Oui",MID(B88,1,1)&amp;MID(C88,1,1)&amp;"-"&amp;TEXT(D88,"aamm")&amp;"-"&amp;TEXT(V88,"000"),IF(H88="Non",_xlfn.XLOOKUP(B88&amp;C88,B$1:B186&amp;C$1:C186,I$1:I186," "))))</f>
        <v/>
      </c>
      <c r="J88" s="78"/>
      <c r="K88" s="240"/>
      <c r="L88" s="240"/>
      <c r="M88" s="240"/>
      <c r="N88" s="240"/>
      <c r="O88" s="240"/>
      <c r="P88" s="241"/>
      <c r="Q88" s="240"/>
      <c r="R88" s="242"/>
      <c r="S88" s="228" t="str">
        <f t="shared" si="2"/>
        <v xml:space="preserve"> </v>
      </c>
      <c r="T88" s="82"/>
      <c r="U88" s="73" t="str" cm="1">
        <f t="array" ref="U88">IF(R88="Oui",_xlfn.XLOOKUP(B88&amp;C88,'Paiement x3'!$B87:$B88&amp;'Paiement x3'!$C87:$C88,'Paiement x3'!$Q87:$Q88),"0")</f>
        <v>0</v>
      </c>
      <c r="V88" s="75">
        <f t="shared" si="3"/>
        <v>5</v>
      </c>
    </row>
    <row r="89" spans="1:22" s="75" customFormat="1" ht="15" customHeight="1" x14ac:dyDescent="0.2">
      <c r="A89" s="74"/>
      <c r="B89" s="229"/>
      <c r="C89" s="230"/>
      <c r="D89" s="231"/>
      <c r="E89" s="220"/>
      <c r="F89" s="232"/>
      <c r="G89" s="232"/>
      <c r="H89" s="222"/>
      <c r="I89" s="223" t="str" cm="1">
        <f t="array" ref="I89">IF(COUNTBLANK(B89)=1,"",IF(H89="Oui",MID(B89,1,1)&amp;MID(C89,1,1)&amp;"-"&amp;TEXT(D89,"aamm")&amp;"-"&amp;TEXT(V89,"000"),IF(H89="Non",_xlfn.XLOOKUP(B89&amp;C89,B$1:B187&amp;C$1:C187,I$1:I187," "))))</f>
        <v/>
      </c>
      <c r="J89" s="68"/>
      <c r="K89" s="233"/>
      <c r="L89" s="233"/>
      <c r="M89" s="233"/>
      <c r="N89" s="233"/>
      <c r="O89" s="233"/>
      <c r="P89" s="234"/>
      <c r="Q89" s="233"/>
      <c r="R89" s="235"/>
      <c r="S89" s="228" t="str">
        <f t="shared" si="2"/>
        <v xml:space="preserve"> </v>
      </c>
      <c r="T89" s="72"/>
      <c r="U89" s="73" t="str" cm="1">
        <f t="array" ref="U89">IF(R89="Oui",_xlfn.XLOOKUP(B89&amp;C89,'Paiement x3'!$B88:$B89&amp;'Paiement x3'!$C88:$C89,'Paiement x3'!$Q88:$Q89),"0")</f>
        <v>0</v>
      </c>
      <c r="V89" s="75">
        <f t="shared" si="3"/>
        <v>5</v>
      </c>
    </row>
    <row r="90" spans="1:22" s="75" customFormat="1" ht="15" customHeight="1" x14ac:dyDescent="0.2">
      <c r="A90" s="65"/>
      <c r="B90" s="237"/>
      <c r="C90" s="238"/>
      <c r="D90" s="93"/>
      <c r="E90" s="220"/>
      <c r="F90" s="239"/>
      <c r="G90" s="239"/>
      <c r="H90" s="222"/>
      <c r="I90" s="223" t="str" cm="1">
        <f t="array" ref="I90">IF(COUNTBLANK(B90)=1,"",IF(H90="Oui",MID(B90,1,1)&amp;MID(C90,1,1)&amp;"-"&amp;TEXT(D90,"aamm")&amp;"-"&amp;TEXT(V90,"000"),IF(H90="Non",_xlfn.XLOOKUP(B90&amp;C90,B$1:B188&amp;C$1:C188,I$1:I188," "))))</f>
        <v/>
      </c>
      <c r="J90" s="78"/>
      <c r="K90" s="240"/>
      <c r="L90" s="240"/>
      <c r="M90" s="240"/>
      <c r="N90" s="240"/>
      <c r="O90" s="240"/>
      <c r="P90" s="241"/>
      <c r="Q90" s="240"/>
      <c r="R90" s="242"/>
      <c r="S90" s="228" t="str">
        <f t="shared" si="2"/>
        <v xml:space="preserve"> </v>
      </c>
      <c r="T90" s="82"/>
      <c r="U90" s="73" t="str" cm="1">
        <f t="array" ref="U90">IF(R90="Oui",_xlfn.XLOOKUP(B90&amp;C90,'Paiement x3'!$B89:$B90&amp;'Paiement x3'!$C89:$C90,'Paiement x3'!$Q89:$Q90),"0")</f>
        <v>0</v>
      </c>
      <c r="V90" s="75">
        <f t="shared" si="3"/>
        <v>5</v>
      </c>
    </row>
    <row r="91" spans="1:22" s="75" customFormat="1" ht="15" customHeight="1" x14ac:dyDescent="0.2">
      <c r="A91" s="74"/>
      <c r="B91" s="229"/>
      <c r="C91" s="230"/>
      <c r="D91" s="231"/>
      <c r="E91" s="220"/>
      <c r="F91" s="232"/>
      <c r="G91" s="232"/>
      <c r="H91" s="222"/>
      <c r="I91" s="223" t="str" cm="1">
        <f t="array" ref="I91">IF(COUNTBLANK(B91)=1,"",IF(H91="Oui",MID(B91,1,1)&amp;MID(C91,1,1)&amp;"-"&amp;TEXT(D91,"aamm")&amp;"-"&amp;TEXT(V91,"000"),IF(H91="Non",_xlfn.XLOOKUP(B91&amp;C91,B$1:B189&amp;C$1:C189,I$1:I189," "))))</f>
        <v/>
      </c>
      <c r="J91" s="68"/>
      <c r="K91" s="233"/>
      <c r="L91" s="233"/>
      <c r="M91" s="233"/>
      <c r="N91" s="233"/>
      <c r="O91" s="233"/>
      <c r="P91" s="234"/>
      <c r="Q91" s="233"/>
      <c r="R91" s="235"/>
      <c r="S91" s="228" t="str">
        <f t="shared" si="2"/>
        <v xml:space="preserve"> </v>
      </c>
      <c r="T91" s="72"/>
      <c r="U91" s="73" t="str" cm="1">
        <f t="array" ref="U91">IF(R91="Oui",_xlfn.XLOOKUP(B91&amp;C91,'Paiement x3'!$B90:$B91&amp;'Paiement x3'!$C90:$C91,'Paiement x3'!$Q90:$Q91),"0")</f>
        <v>0</v>
      </c>
      <c r="V91" s="75">
        <f t="shared" si="3"/>
        <v>5</v>
      </c>
    </row>
    <row r="92" spans="1:22" s="75" customFormat="1" ht="15" customHeight="1" x14ac:dyDescent="0.2">
      <c r="A92" s="65"/>
      <c r="B92" s="237"/>
      <c r="C92" s="238"/>
      <c r="D92" s="93"/>
      <c r="E92" s="220"/>
      <c r="F92" s="239"/>
      <c r="G92" s="239"/>
      <c r="H92" s="222"/>
      <c r="I92" s="223" t="str" cm="1">
        <f t="array" ref="I92">IF(COUNTBLANK(B92)=1,"",IF(H92="Oui",MID(B92,1,1)&amp;MID(C92,1,1)&amp;"-"&amp;TEXT(D92,"aamm")&amp;"-"&amp;TEXT(V92,"000"),IF(H92="Non",_xlfn.XLOOKUP(B92&amp;C92,B$1:B190&amp;C$1:C190,I$1:I190," "))))</f>
        <v/>
      </c>
      <c r="J92" s="78"/>
      <c r="K92" s="240"/>
      <c r="L92" s="240"/>
      <c r="M92" s="240"/>
      <c r="N92" s="240"/>
      <c r="O92" s="240"/>
      <c r="P92" s="241"/>
      <c r="Q92" s="240"/>
      <c r="R92" s="242"/>
      <c r="S92" s="228" t="str">
        <f t="shared" si="2"/>
        <v xml:space="preserve"> </v>
      </c>
      <c r="T92" s="82"/>
      <c r="U92" s="73" t="str" cm="1">
        <f t="array" ref="U92">IF(R92="Oui",_xlfn.XLOOKUP(B92&amp;C92,'Paiement x3'!$B91:$B92&amp;'Paiement x3'!$C91:$C92,'Paiement x3'!$Q91:$Q92),"0")</f>
        <v>0</v>
      </c>
      <c r="V92" s="75">
        <f t="shared" si="3"/>
        <v>5</v>
      </c>
    </row>
    <row r="93" spans="1:22" s="75" customFormat="1" ht="15" customHeight="1" x14ac:dyDescent="0.2">
      <c r="A93" s="74"/>
      <c r="B93" s="229"/>
      <c r="C93" s="230"/>
      <c r="D93" s="231"/>
      <c r="E93" s="220"/>
      <c r="F93" s="232"/>
      <c r="G93" s="232"/>
      <c r="H93" s="222"/>
      <c r="I93" s="223" t="str" cm="1">
        <f t="array" ref="I93">IF(COUNTBLANK(B93)=1,"",IF(H93="Oui",MID(B93,1,1)&amp;MID(C93,1,1)&amp;"-"&amp;TEXT(D93,"aamm")&amp;"-"&amp;TEXT(V93,"000"),IF(H93="Non",_xlfn.XLOOKUP(B93&amp;C93,B$1:B191&amp;C$1:C191,I$1:I191," "))))</f>
        <v/>
      </c>
      <c r="J93" s="68"/>
      <c r="K93" s="233"/>
      <c r="L93" s="233"/>
      <c r="M93" s="233"/>
      <c r="N93" s="233"/>
      <c r="O93" s="233"/>
      <c r="P93" s="234"/>
      <c r="Q93" s="233"/>
      <c r="R93" s="235"/>
      <c r="S93" s="228" t="str">
        <f t="shared" si="2"/>
        <v xml:space="preserve"> </v>
      </c>
      <c r="T93" s="72"/>
      <c r="U93" s="73" t="str" cm="1">
        <f t="array" ref="U93">IF(R93="Oui",_xlfn.XLOOKUP(B93&amp;C93,'Paiement x3'!$B92:$B93&amp;'Paiement x3'!$C92:$C93,'Paiement x3'!$Q92:$Q93),"0")</f>
        <v>0</v>
      </c>
      <c r="V93" s="75">
        <f t="shared" si="3"/>
        <v>5</v>
      </c>
    </row>
    <row r="94" spans="1:22" s="75" customFormat="1" ht="15" customHeight="1" x14ac:dyDescent="0.2">
      <c r="A94" s="65"/>
      <c r="B94" s="237"/>
      <c r="C94" s="238"/>
      <c r="D94" s="93"/>
      <c r="E94" s="220"/>
      <c r="F94" s="239"/>
      <c r="G94" s="239"/>
      <c r="H94" s="222"/>
      <c r="I94" s="223" t="str" cm="1">
        <f t="array" ref="I94">IF(COUNTBLANK(B94)=1,"",IF(H94="Oui",MID(B94,1,1)&amp;MID(C94,1,1)&amp;"-"&amp;TEXT(D94,"aamm")&amp;"-"&amp;TEXT(V94,"000"),IF(H94="Non",_xlfn.XLOOKUP(B94&amp;C94,B$1:B192&amp;C$1:C192,I$1:I192," "))))</f>
        <v/>
      </c>
      <c r="J94" s="78"/>
      <c r="K94" s="240"/>
      <c r="L94" s="240"/>
      <c r="M94" s="240"/>
      <c r="N94" s="240"/>
      <c r="O94" s="240"/>
      <c r="P94" s="241"/>
      <c r="Q94" s="240"/>
      <c r="R94" s="242"/>
      <c r="S94" s="228" t="str">
        <f t="shared" si="2"/>
        <v xml:space="preserve"> </v>
      </c>
      <c r="T94" s="82"/>
      <c r="U94" s="73" t="str" cm="1">
        <f t="array" ref="U94">IF(R94="Oui",_xlfn.XLOOKUP(B94&amp;C94,'Paiement x3'!$B93:$B94&amp;'Paiement x3'!$C93:$C94,'Paiement x3'!$Q93:$Q94),"0")</f>
        <v>0</v>
      </c>
      <c r="V94" s="75">
        <f t="shared" si="3"/>
        <v>5</v>
      </c>
    </row>
    <row r="95" spans="1:22" s="75" customFormat="1" ht="15" customHeight="1" x14ac:dyDescent="0.2">
      <c r="A95" s="74"/>
      <c r="B95" s="229"/>
      <c r="C95" s="230"/>
      <c r="D95" s="231"/>
      <c r="E95" s="220"/>
      <c r="F95" s="232"/>
      <c r="G95" s="232"/>
      <c r="H95" s="222"/>
      <c r="I95" s="223" t="str" cm="1">
        <f t="array" ref="I95">IF(COUNTBLANK(B95)=1,"",IF(H95="Oui",MID(B95,1,1)&amp;MID(C95,1,1)&amp;"-"&amp;TEXT(D95,"aamm")&amp;"-"&amp;TEXT(V95,"000"),IF(H95="Non",_xlfn.XLOOKUP(B95&amp;C95,B$1:B193&amp;C$1:C193,I$1:I193," "))))</f>
        <v/>
      </c>
      <c r="J95" s="68"/>
      <c r="K95" s="233"/>
      <c r="L95" s="233"/>
      <c r="M95" s="233"/>
      <c r="N95" s="233"/>
      <c r="O95" s="233"/>
      <c r="P95" s="234"/>
      <c r="Q95" s="233"/>
      <c r="R95" s="235"/>
      <c r="S95" s="228" t="str">
        <f t="shared" si="2"/>
        <v xml:space="preserve"> </v>
      </c>
      <c r="T95" s="72"/>
      <c r="U95" s="73" t="str" cm="1">
        <f t="array" ref="U95">IF(R95="Oui",_xlfn.XLOOKUP(B95&amp;C95,'Paiement x3'!$B94:$B95&amp;'Paiement x3'!$C94:$C95,'Paiement x3'!$Q94:$Q95),"0")</f>
        <v>0</v>
      </c>
      <c r="V95" s="75">
        <f t="shared" si="3"/>
        <v>5</v>
      </c>
    </row>
    <row r="96" spans="1:22" s="75" customFormat="1" ht="15" customHeight="1" x14ac:dyDescent="0.2">
      <c r="A96" s="65"/>
      <c r="B96" s="237"/>
      <c r="C96" s="238"/>
      <c r="D96" s="93"/>
      <c r="E96" s="220"/>
      <c r="F96" s="239"/>
      <c r="G96" s="239"/>
      <c r="H96" s="222"/>
      <c r="I96" s="223" t="str" cm="1">
        <f t="array" ref="I96">IF(COUNTBLANK(B96)=1,"",IF(H96="Oui",MID(B96,1,1)&amp;MID(C96,1,1)&amp;"-"&amp;TEXT(D96,"aamm")&amp;"-"&amp;TEXT(V96,"000"),IF(H96="Non",_xlfn.XLOOKUP(B96&amp;C96,B$1:B194&amp;C$1:C194,I$1:I194," "))))</f>
        <v/>
      </c>
      <c r="J96" s="78"/>
      <c r="K96" s="240"/>
      <c r="L96" s="240"/>
      <c r="M96" s="240"/>
      <c r="N96" s="240"/>
      <c r="O96" s="240"/>
      <c r="P96" s="241"/>
      <c r="Q96" s="240"/>
      <c r="R96" s="242"/>
      <c r="S96" s="228" t="str">
        <f t="shared" si="2"/>
        <v xml:space="preserve"> </v>
      </c>
      <c r="T96" s="82"/>
      <c r="U96" s="73" t="str" cm="1">
        <f t="array" ref="U96">IF(R96="Oui",_xlfn.XLOOKUP(B96&amp;C96,'Paiement x3'!$B95:$B96&amp;'Paiement x3'!$C95:$C96,'Paiement x3'!$Q95:$Q96),"0")</f>
        <v>0</v>
      </c>
      <c r="V96" s="75">
        <f t="shared" si="3"/>
        <v>5</v>
      </c>
    </row>
    <row r="97" spans="1:22" s="75" customFormat="1" ht="15" customHeight="1" x14ac:dyDescent="0.2">
      <c r="A97" s="74"/>
      <c r="B97" s="229"/>
      <c r="C97" s="230"/>
      <c r="D97" s="231"/>
      <c r="E97" s="220"/>
      <c r="F97" s="232"/>
      <c r="G97" s="232"/>
      <c r="H97" s="222"/>
      <c r="I97" s="223" t="str" cm="1">
        <f t="array" ref="I97">IF(COUNTBLANK(B97)=1,"",IF(H97="Oui",MID(B97,1,1)&amp;MID(C97,1,1)&amp;"-"&amp;TEXT(D97,"aamm")&amp;"-"&amp;TEXT(V97,"000"),IF(H97="Non",_xlfn.XLOOKUP(B97&amp;C97,B$1:B195&amp;C$1:C195,I$1:I195," "))))</f>
        <v/>
      </c>
      <c r="J97" s="68"/>
      <c r="K97" s="233"/>
      <c r="L97" s="233"/>
      <c r="M97" s="233"/>
      <c r="N97" s="233"/>
      <c r="O97" s="233"/>
      <c r="P97" s="234"/>
      <c r="Q97" s="233"/>
      <c r="R97" s="235"/>
      <c r="S97" s="228" t="str">
        <f t="shared" si="2"/>
        <v xml:space="preserve"> </v>
      </c>
      <c r="T97" s="72"/>
      <c r="U97" s="73" t="str" cm="1">
        <f t="array" ref="U97">IF(R97="Oui",_xlfn.XLOOKUP(B97&amp;C97,'Paiement x3'!$B96:$B97&amp;'Paiement x3'!$C96:$C97,'Paiement x3'!$Q96:$Q97),"0")</f>
        <v>0</v>
      </c>
      <c r="V97" s="75">
        <f t="shared" si="3"/>
        <v>5</v>
      </c>
    </row>
    <row r="98" spans="1:22" s="75" customFormat="1" ht="15" customHeight="1" x14ac:dyDescent="0.2">
      <c r="A98" s="65"/>
      <c r="B98" s="237"/>
      <c r="C98" s="238"/>
      <c r="D98" s="93"/>
      <c r="E98" s="220"/>
      <c r="F98" s="239"/>
      <c r="G98" s="239"/>
      <c r="H98" s="222"/>
      <c r="I98" s="223" t="str" cm="1">
        <f t="array" ref="I98">IF(COUNTBLANK(B98)=1,"",IF(H98="Oui",MID(B98,1,1)&amp;MID(C98,1,1)&amp;"-"&amp;TEXT(D98,"aamm")&amp;"-"&amp;TEXT(V98,"000"),IF(H98="Non",_xlfn.XLOOKUP(B98&amp;C98,B$1:B196&amp;C$1:C196,I$1:I196," "))))</f>
        <v/>
      </c>
      <c r="J98" s="78"/>
      <c r="K98" s="240"/>
      <c r="L98" s="240"/>
      <c r="M98" s="240"/>
      <c r="N98" s="240"/>
      <c r="O98" s="240"/>
      <c r="P98" s="241"/>
      <c r="Q98" s="240"/>
      <c r="R98" s="242"/>
      <c r="S98" s="228" t="str">
        <f t="shared" si="2"/>
        <v xml:space="preserve"> </v>
      </c>
      <c r="T98" s="82"/>
      <c r="U98" s="73" t="str" cm="1">
        <f t="array" ref="U98">IF(R98="Oui",_xlfn.XLOOKUP(B98&amp;C98,'Paiement x3'!$B97:$B98&amp;'Paiement x3'!$C97:$C98,'Paiement x3'!$Q97:$Q98),"0")</f>
        <v>0</v>
      </c>
      <c r="V98" s="75">
        <f t="shared" si="3"/>
        <v>5</v>
      </c>
    </row>
    <row r="99" spans="1:22" s="75" customFormat="1" ht="15" customHeight="1" x14ac:dyDescent="0.2">
      <c r="A99" s="74"/>
      <c r="B99" s="229"/>
      <c r="C99" s="230"/>
      <c r="D99" s="231"/>
      <c r="E99" s="220"/>
      <c r="F99" s="232"/>
      <c r="G99" s="232"/>
      <c r="H99" s="222"/>
      <c r="I99" s="223" t="str" cm="1">
        <f t="array" ref="I99">IF(COUNTBLANK(B99)=1,"",IF(H99="Oui",MID(B99,1,1)&amp;MID(C99,1,1)&amp;"-"&amp;TEXT(D99,"aamm")&amp;"-"&amp;TEXT(V99,"000"),IF(H99="Non",_xlfn.XLOOKUP(B99&amp;C99,B$1:B197&amp;C$1:C197,I$1:I197," "))))</f>
        <v/>
      </c>
      <c r="J99" s="68"/>
      <c r="K99" s="233"/>
      <c r="L99" s="233"/>
      <c r="M99" s="233"/>
      <c r="N99" s="233"/>
      <c r="O99" s="233"/>
      <c r="P99" s="234"/>
      <c r="Q99" s="233"/>
      <c r="R99" s="235"/>
      <c r="S99" s="228" t="str">
        <f t="shared" si="2"/>
        <v xml:space="preserve"> </v>
      </c>
      <c r="T99" s="72"/>
      <c r="U99" s="73" t="str" cm="1">
        <f t="array" ref="U99">IF(R99="Oui",_xlfn.XLOOKUP(B99&amp;C99,'Paiement x3'!$B98:$B99&amp;'Paiement x3'!$C98:$C99,'Paiement x3'!$Q98:$Q99),"0")</f>
        <v>0</v>
      </c>
      <c r="V99" s="75">
        <f t="shared" si="3"/>
        <v>5</v>
      </c>
    </row>
    <row r="100" spans="1:22" s="75" customFormat="1" ht="15" customHeight="1" x14ac:dyDescent="0.2">
      <c r="A100" s="83"/>
      <c r="B100" s="243"/>
      <c r="C100" s="244"/>
      <c r="D100" s="245"/>
      <c r="E100" s="220"/>
      <c r="F100" s="246"/>
      <c r="G100" s="246"/>
      <c r="H100" s="222"/>
      <c r="I100" s="223" t="str" cm="1">
        <f t="array" ref="I100">IF(COUNTBLANK(B100)=1,"",IF(H100="Oui",MID(B100,1,1)&amp;MID(C100,1,1)&amp;"-"&amp;TEXT(D100,"aamm")&amp;"-"&amp;TEXT(V100,"000"),IF(H100="Non",_xlfn.XLOOKUP(B100&amp;C100,B$1:B198&amp;C$1:C198,I$1:I198," "))))</f>
        <v/>
      </c>
      <c r="J100" s="86"/>
      <c r="K100" s="247"/>
      <c r="L100" s="247"/>
      <c r="M100" s="247"/>
      <c r="N100" s="247"/>
      <c r="O100" s="247"/>
      <c r="P100" s="248"/>
      <c r="Q100" s="247"/>
      <c r="R100" s="249"/>
      <c r="S100" s="228" t="str">
        <f t="shared" si="2"/>
        <v xml:space="preserve"> </v>
      </c>
      <c r="T100" s="90"/>
      <c r="U100" s="73" t="str" cm="1">
        <f t="array" ref="U100">IF(R100="Oui",_xlfn.XLOOKUP(B100&amp;C100,'Paiement x3'!$B99:$B100&amp;'Paiement x3'!$C99:$C100,'Paiement x3'!$Q99:$Q100),"0")</f>
        <v>0</v>
      </c>
      <c r="V100" s="75">
        <f t="shared" si="3"/>
        <v>5</v>
      </c>
    </row>
    <row r="101" spans="1:22" s="75" customFormat="1" ht="15" customHeight="1" x14ac:dyDescent="0.2">
      <c r="A101" s="91"/>
      <c r="B101" s="236"/>
      <c r="C101" s="236"/>
      <c r="K101" s="91"/>
      <c r="L101" s="91"/>
      <c r="M101" s="91"/>
      <c r="N101" s="91"/>
      <c r="O101" s="91"/>
      <c r="P101" s="91"/>
      <c r="Q101" s="91"/>
      <c r="R101" s="91"/>
    </row>
    <row r="102" spans="1:22" s="75" customFormat="1" ht="15" customHeight="1" x14ac:dyDescent="0.2">
      <c r="A102" s="91"/>
      <c r="B102" s="236"/>
      <c r="C102" s="236"/>
      <c r="K102" s="91"/>
      <c r="L102" s="91"/>
      <c r="M102" s="91"/>
      <c r="N102" s="91"/>
      <c r="O102" s="91"/>
      <c r="P102" s="91"/>
      <c r="Q102" s="91"/>
      <c r="R102" s="91"/>
    </row>
    <row r="103" spans="1:22" s="75" customFormat="1" ht="15" customHeight="1" x14ac:dyDescent="0.2">
      <c r="A103" s="91"/>
      <c r="B103" s="236"/>
      <c r="C103" s="236"/>
      <c r="K103" s="91"/>
      <c r="L103" s="91"/>
      <c r="M103" s="91"/>
      <c r="N103" s="91"/>
      <c r="O103" s="91"/>
      <c r="P103" s="91"/>
      <c r="Q103" s="91"/>
      <c r="R103" s="91"/>
    </row>
    <row r="104" spans="1:22" s="75" customFormat="1" ht="15" customHeight="1" x14ac:dyDescent="0.2">
      <c r="A104" s="91"/>
      <c r="B104" s="236"/>
      <c r="C104" s="236"/>
      <c r="K104" s="91"/>
      <c r="L104" s="91"/>
      <c r="M104" s="91"/>
      <c r="N104" s="91"/>
      <c r="O104" s="91"/>
      <c r="P104" s="91"/>
      <c r="Q104" s="91"/>
      <c r="R104" s="91"/>
    </row>
    <row r="105" spans="1:22" s="75" customFormat="1" ht="15" customHeight="1" x14ac:dyDescent="0.2">
      <c r="A105" s="91"/>
      <c r="B105" s="236"/>
      <c r="C105" s="236"/>
      <c r="K105" s="91"/>
      <c r="L105" s="91"/>
      <c r="M105" s="91"/>
      <c r="N105" s="91"/>
      <c r="O105" s="91"/>
      <c r="P105" s="91"/>
      <c r="Q105" s="91"/>
      <c r="R105" s="91"/>
    </row>
    <row r="106" spans="1:22" s="75" customFormat="1" ht="15" customHeight="1" x14ac:dyDescent="0.2">
      <c r="A106" s="91"/>
      <c r="B106" s="236"/>
      <c r="C106" s="236"/>
      <c r="K106" s="91"/>
      <c r="L106" s="91"/>
      <c r="M106" s="91"/>
      <c r="N106" s="91"/>
      <c r="O106" s="91"/>
      <c r="P106" s="91"/>
      <c r="Q106" s="91"/>
      <c r="R106" s="91"/>
    </row>
    <row r="107" spans="1:22" s="75" customFormat="1" ht="15" customHeight="1" x14ac:dyDescent="0.2">
      <c r="A107" s="91"/>
      <c r="B107" s="236"/>
      <c r="C107" s="236"/>
      <c r="K107" s="91"/>
      <c r="L107" s="91"/>
      <c r="M107" s="91"/>
      <c r="N107" s="91"/>
      <c r="O107" s="91"/>
      <c r="P107" s="91"/>
      <c r="Q107" s="91"/>
      <c r="R107" s="91"/>
    </row>
    <row r="108" spans="1:22" s="75" customFormat="1" ht="15" customHeight="1" x14ac:dyDescent="0.2">
      <c r="A108" s="91"/>
      <c r="B108" s="236"/>
      <c r="C108" s="236"/>
      <c r="K108" s="91"/>
      <c r="L108" s="91"/>
      <c r="M108" s="91"/>
      <c r="N108" s="91"/>
      <c r="O108" s="91"/>
      <c r="P108" s="91"/>
      <c r="Q108" s="91"/>
      <c r="R108" s="91"/>
    </row>
    <row r="109" spans="1:22" s="75" customFormat="1" ht="15" customHeight="1" x14ac:dyDescent="0.2">
      <c r="A109" s="91"/>
      <c r="B109" s="236"/>
      <c r="C109" s="236"/>
      <c r="K109" s="91"/>
      <c r="L109" s="91"/>
      <c r="M109" s="91"/>
      <c r="N109" s="91"/>
      <c r="O109" s="91"/>
      <c r="P109" s="91"/>
      <c r="Q109" s="91"/>
      <c r="R109" s="91"/>
    </row>
    <row r="110" spans="1:22" s="75" customFormat="1" ht="15" customHeight="1" x14ac:dyDescent="0.2">
      <c r="A110" s="91"/>
      <c r="B110" s="236"/>
      <c r="C110" s="236"/>
      <c r="K110" s="91"/>
      <c r="L110" s="91"/>
      <c r="M110" s="91"/>
      <c r="N110" s="91"/>
      <c r="O110" s="91"/>
      <c r="P110" s="91"/>
      <c r="Q110" s="91"/>
      <c r="R110" s="91"/>
    </row>
    <row r="111" spans="1:22" s="75" customFormat="1" ht="15" customHeight="1" x14ac:dyDescent="0.2">
      <c r="A111" s="91"/>
      <c r="B111" s="236"/>
      <c r="C111" s="236"/>
      <c r="K111" s="91"/>
      <c r="L111" s="91"/>
      <c r="M111" s="91"/>
      <c r="N111" s="91"/>
      <c r="O111" s="91"/>
      <c r="P111" s="91"/>
      <c r="Q111" s="91"/>
      <c r="R111" s="91"/>
    </row>
    <row r="112" spans="1:22" s="75" customFormat="1" ht="15" customHeight="1" x14ac:dyDescent="0.2">
      <c r="A112" s="91"/>
      <c r="B112" s="236"/>
      <c r="C112" s="236"/>
      <c r="K112" s="91"/>
      <c r="L112" s="91"/>
      <c r="M112" s="91"/>
      <c r="N112" s="91"/>
      <c r="O112" s="91"/>
      <c r="P112" s="91"/>
      <c r="Q112" s="91"/>
      <c r="R112" s="91"/>
    </row>
    <row r="113" spans="1:18" s="75" customFormat="1" ht="15" customHeight="1" x14ac:dyDescent="0.2">
      <c r="A113" s="91"/>
      <c r="B113" s="236"/>
      <c r="C113" s="236"/>
      <c r="K113" s="91"/>
      <c r="L113" s="91"/>
      <c r="M113" s="91"/>
      <c r="N113" s="91"/>
      <c r="O113" s="91"/>
      <c r="P113" s="91"/>
      <c r="Q113" s="91"/>
      <c r="R113" s="91"/>
    </row>
    <row r="114" spans="1:18" s="75" customFormat="1" ht="15" customHeight="1" x14ac:dyDescent="0.2">
      <c r="A114" s="91"/>
      <c r="B114" s="236"/>
      <c r="C114" s="236"/>
      <c r="K114" s="91"/>
      <c r="L114" s="91"/>
      <c r="M114" s="91"/>
      <c r="N114" s="91"/>
      <c r="O114" s="91"/>
      <c r="P114" s="91"/>
      <c r="Q114" s="91"/>
      <c r="R114" s="91"/>
    </row>
    <row r="115" spans="1:18" s="75" customFormat="1" ht="15" customHeight="1" x14ac:dyDescent="0.2">
      <c r="A115" s="91"/>
      <c r="B115" s="236"/>
      <c r="C115" s="236"/>
      <c r="K115" s="91"/>
      <c r="L115" s="91"/>
      <c r="M115" s="91"/>
      <c r="N115" s="91"/>
      <c r="O115" s="91"/>
      <c r="P115" s="91"/>
      <c r="Q115" s="91"/>
      <c r="R115" s="91"/>
    </row>
    <row r="116" spans="1:18" s="75" customFormat="1" ht="15" customHeight="1" x14ac:dyDescent="0.2">
      <c r="A116" s="91"/>
      <c r="B116" s="236"/>
      <c r="C116" s="236"/>
      <c r="K116" s="91"/>
      <c r="L116" s="91"/>
      <c r="M116" s="91"/>
      <c r="N116" s="91"/>
      <c r="O116" s="91"/>
      <c r="P116" s="91"/>
      <c r="Q116" s="91"/>
      <c r="R116" s="91"/>
    </row>
    <row r="117" spans="1:18" s="75" customFormat="1" ht="15" customHeight="1" x14ac:dyDescent="0.2">
      <c r="A117" s="91"/>
      <c r="B117" s="236"/>
      <c r="C117" s="236"/>
      <c r="K117" s="91"/>
      <c r="L117" s="91"/>
      <c r="M117" s="91"/>
      <c r="N117" s="91"/>
      <c r="O117" s="91"/>
      <c r="P117" s="91"/>
      <c r="Q117" s="91"/>
      <c r="R117" s="91"/>
    </row>
    <row r="118" spans="1:18" s="75" customFormat="1" ht="15" customHeight="1" x14ac:dyDescent="0.2">
      <c r="A118" s="91"/>
      <c r="B118" s="236"/>
      <c r="C118" s="236"/>
      <c r="K118" s="91"/>
      <c r="L118" s="91"/>
      <c r="M118" s="91"/>
      <c r="N118" s="91"/>
      <c r="O118" s="91"/>
      <c r="P118" s="91"/>
      <c r="Q118" s="91"/>
      <c r="R118" s="91"/>
    </row>
    <row r="119" spans="1:18" s="75" customFormat="1" ht="15" customHeight="1" x14ac:dyDescent="0.2">
      <c r="A119" s="91"/>
      <c r="B119" s="236"/>
      <c r="C119" s="236"/>
      <c r="K119" s="91"/>
      <c r="L119" s="91"/>
      <c r="M119" s="91"/>
      <c r="N119" s="91"/>
      <c r="O119" s="91"/>
      <c r="P119" s="91"/>
      <c r="Q119" s="91"/>
      <c r="R119" s="91"/>
    </row>
    <row r="120" spans="1:18" s="75" customFormat="1" ht="15" customHeight="1" x14ac:dyDescent="0.2">
      <c r="A120" s="91"/>
      <c r="B120" s="236"/>
      <c r="C120" s="236"/>
      <c r="K120" s="91"/>
      <c r="L120" s="91"/>
      <c r="M120" s="91"/>
      <c r="N120" s="91"/>
      <c r="O120" s="91"/>
      <c r="P120" s="91"/>
      <c r="Q120" s="91"/>
      <c r="R120" s="91"/>
    </row>
    <row r="121" spans="1:18" s="75" customFormat="1" ht="15" customHeight="1" x14ac:dyDescent="0.2">
      <c r="A121" s="91"/>
      <c r="B121" s="236"/>
      <c r="C121" s="236"/>
      <c r="K121" s="91"/>
      <c r="L121" s="91"/>
      <c r="M121" s="91"/>
      <c r="N121" s="91"/>
      <c r="O121" s="91"/>
      <c r="P121" s="91"/>
      <c r="Q121" s="91"/>
      <c r="R121" s="91"/>
    </row>
    <row r="122" spans="1:18" s="75" customFormat="1" ht="15" customHeight="1" x14ac:dyDescent="0.2">
      <c r="A122" s="91"/>
      <c r="B122" s="236"/>
      <c r="C122" s="236"/>
      <c r="K122" s="91"/>
      <c r="L122" s="91"/>
      <c r="M122" s="91"/>
      <c r="N122" s="91"/>
      <c r="O122" s="91"/>
      <c r="P122" s="91"/>
      <c r="Q122" s="91"/>
      <c r="R122" s="91"/>
    </row>
    <row r="123" spans="1:18" s="75" customFormat="1" ht="15" customHeight="1" x14ac:dyDescent="0.2">
      <c r="A123" s="91"/>
      <c r="B123" s="236"/>
      <c r="C123" s="236"/>
      <c r="K123" s="91"/>
      <c r="L123" s="91"/>
      <c r="M123" s="91"/>
      <c r="N123" s="91"/>
      <c r="O123" s="91"/>
      <c r="P123" s="91"/>
      <c r="Q123" s="91"/>
      <c r="R123" s="91"/>
    </row>
    <row r="124" spans="1:18" s="75" customFormat="1" ht="15" customHeight="1" x14ac:dyDescent="0.2">
      <c r="A124" s="91"/>
      <c r="B124" s="236"/>
      <c r="C124" s="236"/>
      <c r="K124" s="91"/>
      <c r="L124" s="91"/>
      <c r="M124" s="91"/>
      <c r="N124" s="91"/>
      <c r="O124" s="91"/>
      <c r="P124" s="91"/>
      <c r="Q124" s="91"/>
      <c r="R124" s="91"/>
    </row>
    <row r="125" spans="1:18" s="75" customFormat="1" ht="15" customHeight="1" x14ac:dyDescent="0.2">
      <c r="A125" s="91"/>
      <c r="B125" s="236"/>
      <c r="C125" s="236"/>
      <c r="K125" s="91"/>
      <c r="L125" s="91"/>
      <c r="M125" s="91"/>
      <c r="N125" s="91"/>
      <c r="O125" s="91"/>
      <c r="P125" s="91"/>
      <c r="Q125" s="91"/>
      <c r="R125" s="91"/>
    </row>
    <row r="126" spans="1:18" s="75" customFormat="1" ht="15" customHeight="1" x14ac:dyDescent="0.2">
      <c r="A126" s="91"/>
      <c r="B126" s="236"/>
      <c r="C126" s="236"/>
      <c r="K126" s="91"/>
      <c r="L126" s="91"/>
      <c r="M126" s="91"/>
      <c r="N126" s="91"/>
      <c r="O126" s="91"/>
      <c r="P126" s="91"/>
      <c r="Q126" s="91"/>
      <c r="R126" s="91"/>
    </row>
    <row r="127" spans="1:18" s="75" customFormat="1" ht="15" customHeight="1" x14ac:dyDescent="0.2">
      <c r="A127" s="91"/>
      <c r="B127" s="236"/>
      <c r="C127" s="236"/>
      <c r="K127" s="91"/>
      <c r="L127" s="91"/>
      <c r="M127" s="91"/>
      <c r="N127" s="91"/>
      <c r="O127" s="91"/>
      <c r="P127" s="91"/>
      <c r="Q127" s="91"/>
      <c r="R127" s="91"/>
    </row>
    <row r="128" spans="1:18" s="75" customFormat="1" ht="15" customHeight="1" x14ac:dyDescent="0.2">
      <c r="A128" s="91"/>
      <c r="B128" s="236"/>
      <c r="C128" s="236"/>
      <c r="K128" s="91"/>
      <c r="L128" s="91"/>
      <c r="M128" s="91"/>
      <c r="N128" s="91"/>
      <c r="O128" s="91"/>
      <c r="P128" s="91"/>
      <c r="Q128" s="91"/>
      <c r="R128" s="91"/>
    </row>
    <row r="129" spans="1:18" s="75" customFormat="1" ht="15" customHeight="1" x14ac:dyDescent="0.2">
      <c r="A129" s="91"/>
      <c r="B129" s="236"/>
      <c r="C129" s="236"/>
      <c r="K129" s="91"/>
      <c r="L129" s="91"/>
      <c r="M129" s="91"/>
      <c r="N129" s="91"/>
      <c r="O129" s="91"/>
      <c r="P129" s="91"/>
      <c r="Q129" s="91"/>
      <c r="R129" s="91"/>
    </row>
    <row r="130" spans="1:18" s="75" customFormat="1" ht="15" customHeight="1" x14ac:dyDescent="0.2">
      <c r="A130" s="91"/>
      <c r="B130" s="236"/>
      <c r="C130" s="236"/>
      <c r="K130" s="91"/>
      <c r="L130" s="91"/>
      <c r="M130" s="91"/>
      <c r="N130" s="91"/>
      <c r="O130" s="91"/>
      <c r="P130" s="91"/>
      <c r="Q130" s="91"/>
      <c r="R130" s="91"/>
    </row>
    <row r="131" spans="1:18" s="75" customFormat="1" ht="15" customHeight="1" x14ac:dyDescent="0.2">
      <c r="A131" s="91"/>
      <c r="B131" s="236"/>
      <c r="C131" s="236"/>
      <c r="K131" s="91"/>
      <c r="L131" s="91"/>
      <c r="M131" s="91"/>
      <c r="N131" s="91"/>
      <c r="O131" s="91"/>
      <c r="P131" s="91"/>
      <c r="Q131" s="91"/>
      <c r="R131" s="91"/>
    </row>
    <row r="132" spans="1:18" s="75" customFormat="1" ht="15" customHeight="1" x14ac:dyDescent="0.2">
      <c r="A132" s="91"/>
      <c r="B132" s="236"/>
      <c r="C132" s="236"/>
      <c r="K132" s="91"/>
      <c r="L132" s="91"/>
      <c r="M132" s="91"/>
      <c r="N132" s="91"/>
      <c r="O132" s="91"/>
      <c r="P132" s="91"/>
      <c r="Q132" s="91"/>
      <c r="R132" s="91"/>
    </row>
    <row r="133" spans="1:18" s="75" customFormat="1" ht="15" customHeight="1" x14ac:dyDescent="0.2">
      <c r="A133" s="91"/>
      <c r="B133" s="236"/>
      <c r="C133" s="236"/>
      <c r="K133" s="91"/>
      <c r="L133" s="91"/>
      <c r="M133" s="91"/>
      <c r="N133" s="91"/>
      <c r="O133" s="91"/>
      <c r="P133" s="91"/>
      <c r="Q133" s="91"/>
      <c r="R133" s="91"/>
    </row>
    <row r="134" spans="1:18" s="75" customFormat="1" ht="15" customHeight="1" x14ac:dyDescent="0.2">
      <c r="A134" s="91"/>
      <c r="B134" s="236"/>
      <c r="C134" s="236"/>
      <c r="K134" s="91"/>
      <c r="L134" s="91"/>
      <c r="M134" s="91"/>
      <c r="N134" s="91"/>
      <c r="O134" s="91"/>
      <c r="P134" s="91"/>
      <c r="Q134" s="91"/>
      <c r="R134" s="91"/>
    </row>
    <row r="135" spans="1:18" s="75" customFormat="1" ht="15" customHeight="1" x14ac:dyDescent="0.2">
      <c r="A135" s="91"/>
      <c r="B135" s="236"/>
      <c r="C135" s="236"/>
      <c r="K135" s="91"/>
      <c r="L135" s="91"/>
      <c r="M135" s="91"/>
      <c r="N135" s="91"/>
      <c r="O135" s="91"/>
      <c r="P135" s="91"/>
      <c r="Q135" s="91"/>
      <c r="R135" s="91"/>
    </row>
    <row r="136" spans="1:18" s="2" customFormat="1" ht="15" customHeight="1" x14ac:dyDescent="0.2">
      <c r="A136" s="6"/>
      <c r="B136" s="26"/>
      <c r="C136" s="26"/>
      <c r="K136" s="6"/>
      <c r="L136" s="6"/>
      <c r="M136" s="6"/>
      <c r="N136" s="6"/>
      <c r="O136" s="6"/>
      <c r="P136" s="6"/>
      <c r="Q136" s="6"/>
      <c r="R136" s="6"/>
    </row>
    <row r="137" spans="1:18" s="2" customFormat="1" ht="15" customHeight="1" x14ac:dyDescent="0.2">
      <c r="A137" s="6"/>
      <c r="B137" s="26"/>
      <c r="C137" s="26"/>
      <c r="K137" s="6"/>
      <c r="L137" s="6"/>
      <c r="M137" s="6"/>
      <c r="N137" s="6"/>
      <c r="O137" s="6"/>
      <c r="P137" s="6"/>
      <c r="Q137" s="6"/>
      <c r="R137" s="6"/>
    </row>
    <row r="138" spans="1:18" s="2" customFormat="1" ht="15" customHeight="1" x14ac:dyDescent="0.2">
      <c r="A138" s="6"/>
      <c r="B138" s="26"/>
      <c r="C138" s="26"/>
      <c r="K138" s="6"/>
      <c r="L138" s="6"/>
      <c r="M138" s="6"/>
      <c r="N138" s="6"/>
      <c r="O138" s="6"/>
      <c r="P138" s="6"/>
      <c r="Q138" s="6"/>
      <c r="R138" s="6"/>
    </row>
    <row r="139" spans="1:18" s="2" customFormat="1" ht="15" customHeight="1" x14ac:dyDescent="0.2">
      <c r="A139" s="6"/>
      <c r="B139" s="26"/>
      <c r="C139" s="26"/>
      <c r="K139" s="6"/>
      <c r="L139" s="6"/>
      <c r="M139" s="6"/>
      <c r="N139" s="6"/>
      <c r="O139" s="6"/>
      <c r="P139" s="6"/>
      <c r="Q139" s="6"/>
      <c r="R139" s="6"/>
    </row>
    <row r="140" spans="1:18" s="2" customFormat="1" ht="15" customHeight="1" x14ac:dyDescent="0.2">
      <c r="A140" s="6"/>
      <c r="B140" s="26"/>
      <c r="C140" s="26"/>
      <c r="K140" s="6"/>
      <c r="L140" s="6"/>
      <c r="M140" s="6"/>
      <c r="N140" s="6"/>
      <c r="O140" s="6"/>
      <c r="P140" s="6"/>
      <c r="Q140" s="6"/>
      <c r="R140" s="6"/>
    </row>
    <row r="141" spans="1:18" s="2" customFormat="1" ht="15" customHeight="1" x14ac:dyDescent="0.2">
      <c r="A141" s="6"/>
      <c r="B141" s="26"/>
      <c r="C141" s="26"/>
      <c r="K141" s="6"/>
      <c r="L141" s="6"/>
      <c r="M141" s="6"/>
      <c r="N141" s="6"/>
      <c r="O141" s="6"/>
      <c r="P141" s="6"/>
      <c r="Q141" s="6"/>
      <c r="R141" s="6"/>
    </row>
    <row r="142" spans="1:18" s="2" customFormat="1" ht="15" customHeight="1" x14ac:dyDescent="0.2">
      <c r="A142" s="6"/>
      <c r="B142" s="26"/>
      <c r="C142" s="26"/>
      <c r="K142" s="6"/>
      <c r="L142" s="6"/>
      <c r="M142" s="6"/>
      <c r="N142" s="6"/>
      <c r="O142" s="6"/>
      <c r="P142" s="6"/>
      <c r="Q142" s="6"/>
      <c r="R142" s="6"/>
    </row>
    <row r="143" spans="1:18" s="2" customFormat="1" ht="15" customHeight="1" x14ac:dyDescent="0.2">
      <c r="A143" s="6"/>
      <c r="B143" s="26"/>
      <c r="C143" s="26"/>
      <c r="K143" s="6"/>
      <c r="L143" s="6"/>
      <c r="M143" s="6"/>
      <c r="N143" s="6"/>
      <c r="O143" s="6"/>
      <c r="P143" s="6"/>
      <c r="Q143" s="6"/>
      <c r="R143" s="6"/>
    </row>
    <row r="144" spans="1:18" s="2" customFormat="1" ht="15" customHeight="1" x14ac:dyDescent="0.2">
      <c r="A144" s="6"/>
      <c r="B144" s="26"/>
      <c r="C144" s="26"/>
      <c r="K144" s="6"/>
      <c r="L144" s="6"/>
      <c r="M144" s="6"/>
      <c r="N144" s="6"/>
      <c r="O144" s="6"/>
      <c r="P144" s="6"/>
      <c r="Q144" s="6"/>
      <c r="R144" s="6"/>
    </row>
    <row r="145" spans="1:18" s="2" customFormat="1" ht="15" customHeight="1" x14ac:dyDescent="0.2">
      <c r="A145" s="6"/>
      <c r="B145" s="26"/>
      <c r="C145" s="26"/>
      <c r="K145" s="6"/>
      <c r="L145" s="6"/>
      <c r="M145" s="6"/>
      <c r="N145" s="6"/>
      <c r="O145" s="6"/>
      <c r="P145" s="6"/>
      <c r="Q145" s="6"/>
      <c r="R145" s="6"/>
    </row>
    <row r="146" spans="1:18" s="2" customFormat="1" ht="15" customHeight="1" x14ac:dyDescent="0.2">
      <c r="A146" s="6"/>
      <c r="B146" s="26"/>
      <c r="C146" s="26"/>
      <c r="K146" s="6"/>
      <c r="L146" s="6"/>
      <c r="M146" s="6"/>
      <c r="N146" s="6"/>
      <c r="O146" s="6"/>
      <c r="P146" s="6"/>
      <c r="Q146" s="6"/>
      <c r="R146" s="6"/>
    </row>
    <row r="147" spans="1:18" s="2" customFormat="1" ht="15" customHeight="1" x14ac:dyDescent="0.2">
      <c r="A147" s="6"/>
      <c r="B147" s="26"/>
      <c r="C147" s="26"/>
      <c r="K147" s="6"/>
      <c r="L147" s="6"/>
      <c r="M147" s="6"/>
      <c r="N147" s="6"/>
      <c r="O147" s="6"/>
      <c r="P147" s="6"/>
      <c r="Q147" s="6"/>
      <c r="R147" s="6"/>
    </row>
    <row r="148" spans="1:18" s="2" customFormat="1" ht="15" customHeight="1" x14ac:dyDescent="0.2">
      <c r="A148" s="6"/>
      <c r="B148" s="26"/>
      <c r="C148" s="26"/>
      <c r="K148" s="6"/>
      <c r="L148" s="6"/>
      <c r="M148" s="6"/>
      <c r="N148" s="6"/>
      <c r="O148" s="6"/>
      <c r="P148" s="6"/>
      <c r="Q148" s="6"/>
      <c r="R148" s="6"/>
    </row>
    <row r="149" spans="1:18" s="2" customFormat="1" ht="15" customHeight="1" x14ac:dyDescent="0.2">
      <c r="A149" s="6"/>
      <c r="B149" s="26"/>
      <c r="C149" s="26"/>
      <c r="K149" s="6"/>
      <c r="L149" s="6"/>
      <c r="M149" s="6"/>
      <c r="N149" s="6"/>
      <c r="O149" s="6"/>
      <c r="P149" s="6"/>
      <c r="Q149" s="6"/>
      <c r="R149" s="6"/>
    </row>
    <row r="150" spans="1:18" s="2" customFormat="1" ht="15" customHeight="1" x14ac:dyDescent="0.2">
      <c r="A150" s="6"/>
      <c r="B150" s="26"/>
      <c r="C150" s="26"/>
      <c r="K150" s="6"/>
      <c r="L150" s="6"/>
      <c r="M150" s="6"/>
      <c r="N150" s="6"/>
      <c r="O150" s="6"/>
      <c r="P150" s="6"/>
      <c r="Q150" s="6"/>
      <c r="R150" s="6"/>
    </row>
    <row r="151" spans="1:18" s="2" customFormat="1" ht="15" customHeight="1" x14ac:dyDescent="0.2">
      <c r="A151" s="6"/>
      <c r="B151" s="26"/>
      <c r="C151" s="26"/>
      <c r="K151" s="6"/>
      <c r="L151" s="6"/>
      <c r="M151" s="6"/>
      <c r="N151" s="6"/>
      <c r="O151" s="6"/>
      <c r="P151" s="6"/>
      <c r="Q151" s="6"/>
      <c r="R151" s="6"/>
    </row>
    <row r="152" spans="1:18" s="2" customFormat="1" ht="15" customHeight="1" x14ac:dyDescent="0.2">
      <c r="A152" s="6"/>
      <c r="B152" s="26"/>
      <c r="C152" s="26"/>
      <c r="K152" s="6"/>
      <c r="L152" s="6"/>
      <c r="M152" s="6"/>
      <c r="N152" s="6"/>
      <c r="O152" s="6"/>
      <c r="P152" s="6"/>
      <c r="Q152" s="6"/>
      <c r="R152" s="6"/>
    </row>
    <row r="153" spans="1:18" s="2" customFormat="1" ht="15" customHeight="1" x14ac:dyDescent="0.2">
      <c r="A153" s="6"/>
      <c r="B153" s="26"/>
      <c r="C153" s="26"/>
      <c r="K153" s="6"/>
      <c r="L153" s="6"/>
      <c r="M153" s="6"/>
      <c r="N153" s="6"/>
      <c r="O153" s="6"/>
      <c r="P153" s="6"/>
      <c r="Q153" s="6"/>
      <c r="R153" s="6"/>
    </row>
    <row r="154" spans="1:18" s="2" customFormat="1" ht="15" customHeight="1" x14ac:dyDescent="0.2">
      <c r="A154" s="6"/>
      <c r="B154" s="26"/>
      <c r="C154" s="26"/>
      <c r="K154" s="6"/>
      <c r="L154" s="6"/>
      <c r="M154" s="6"/>
      <c r="N154" s="6"/>
      <c r="O154" s="6"/>
      <c r="P154" s="6"/>
      <c r="Q154" s="6"/>
      <c r="R154" s="6"/>
    </row>
    <row r="155" spans="1:18" s="2" customFormat="1" ht="15" customHeight="1" x14ac:dyDescent="0.2">
      <c r="A155" s="6"/>
      <c r="B155" s="26"/>
      <c r="C155" s="26"/>
      <c r="K155" s="6"/>
      <c r="L155" s="6"/>
      <c r="M155" s="6"/>
      <c r="N155" s="6"/>
      <c r="O155" s="6"/>
      <c r="P155" s="6"/>
      <c r="Q155" s="6"/>
      <c r="R155" s="6"/>
    </row>
    <row r="156" spans="1:18" s="2" customFormat="1" ht="15" customHeight="1" x14ac:dyDescent="0.2">
      <c r="A156" s="6"/>
      <c r="B156" s="26"/>
      <c r="C156" s="26"/>
      <c r="K156" s="6"/>
      <c r="L156" s="6"/>
      <c r="M156" s="6"/>
      <c r="N156" s="6"/>
      <c r="O156" s="6"/>
      <c r="P156" s="6"/>
      <c r="Q156" s="6"/>
      <c r="R156" s="6"/>
    </row>
    <row r="157" spans="1:18" s="2" customFormat="1" ht="15" customHeight="1" x14ac:dyDescent="0.2">
      <c r="A157" s="6"/>
      <c r="B157" s="26"/>
      <c r="C157" s="26"/>
      <c r="K157" s="6"/>
      <c r="L157" s="6"/>
      <c r="M157" s="6"/>
      <c r="N157" s="6"/>
      <c r="O157" s="6"/>
      <c r="P157" s="6"/>
      <c r="Q157" s="6"/>
      <c r="R157" s="6"/>
    </row>
    <row r="158" spans="1:18" s="2" customFormat="1" ht="15" customHeight="1" x14ac:dyDescent="0.2">
      <c r="A158" s="6"/>
      <c r="B158" s="26"/>
      <c r="C158" s="26"/>
      <c r="K158" s="6"/>
      <c r="L158" s="6"/>
      <c r="M158" s="6"/>
      <c r="N158" s="6"/>
      <c r="O158" s="6"/>
      <c r="P158" s="6"/>
      <c r="Q158" s="6"/>
      <c r="R158" s="6"/>
    </row>
    <row r="159" spans="1:18" s="2" customFormat="1" ht="15" customHeight="1" x14ac:dyDescent="0.2">
      <c r="A159" s="6"/>
      <c r="B159" s="26"/>
      <c r="C159" s="26"/>
      <c r="K159" s="6"/>
      <c r="L159" s="6"/>
      <c r="M159" s="6"/>
      <c r="N159" s="6"/>
      <c r="O159" s="6"/>
      <c r="P159" s="6"/>
      <c r="Q159" s="6"/>
      <c r="R159" s="6"/>
    </row>
    <row r="160" spans="1:18" s="2" customFormat="1" ht="15" customHeight="1" x14ac:dyDescent="0.2">
      <c r="A160" s="6"/>
      <c r="B160" s="26"/>
      <c r="C160" s="26"/>
      <c r="K160" s="6"/>
      <c r="L160" s="6"/>
      <c r="M160" s="6"/>
      <c r="N160" s="6"/>
      <c r="O160" s="6"/>
      <c r="P160" s="6"/>
      <c r="Q160" s="6"/>
      <c r="R160" s="6"/>
    </row>
    <row r="161" spans="1:18" s="2" customFormat="1" ht="15" customHeight="1" x14ac:dyDescent="0.2">
      <c r="A161" s="6"/>
      <c r="B161" s="26"/>
      <c r="C161" s="26"/>
      <c r="K161" s="6"/>
      <c r="L161" s="6"/>
      <c r="M161" s="6"/>
      <c r="N161" s="6"/>
      <c r="O161" s="6"/>
      <c r="P161" s="6"/>
      <c r="Q161" s="6"/>
      <c r="R161" s="6"/>
    </row>
    <row r="162" spans="1:18" s="2" customFormat="1" ht="15" customHeight="1" x14ac:dyDescent="0.2">
      <c r="A162" s="6"/>
      <c r="B162" s="26"/>
      <c r="C162" s="26"/>
      <c r="K162" s="6"/>
      <c r="L162" s="6"/>
      <c r="M162" s="6"/>
      <c r="N162" s="6"/>
      <c r="O162" s="6"/>
      <c r="P162" s="6"/>
      <c r="Q162" s="6"/>
      <c r="R162" s="6"/>
    </row>
    <row r="163" spans="1:18" s="2" customFormat="1" ht="15" customHeight="1" x14ac:dyDescent="0.2">
      <c r="A163" s="6"/>
      <c r="B163" s="26"/>
      <c r="C163" s="26"/>
      <c r="K163" s="6"/>
      <c r="L163" s="6"/>
      <c r="M163" s="6"/>
      <c r="N163" s="6"/>
      <c r="O163" s="6"/>
      <c r="P163" s="6"/>
      <c r="Q163" s="6"/>
      <c r="R163" s="6"/>
    </row>
    <row r="164" spans="1:18" s="2" customFormat="1" ht="15" customHeight="1" x14ac:dyDescent="0.2">
      <c r="A164" s="6"/>
      <c r="B164" s="26"/>
      <c r="C164" s="26"/>
      <c r="K164" s="6"/>
      <c r="L164" s="6"/>
      <c r="M164" s="6"/>
      <c r="N164" s="6"/>
      <c r="O164" s="6"/>
      <c r="P164" s="6"/>
      <c r="Q164" s="6"/>
      <c r="R164" s="6"/>
    </row>
    <row r="165" spans="1:18" s="2" customFormat="1" ht="15" customHeight="1" x14ac:dyDescent="0.2">
      <c r="A165" s="6"/>
      <c r="B165" s="26"/>
      <c r="C165" s="26"/>
      <c r="K165" s="6"/>
      <c r="L165" s="6"/>
      <c r="M165" s="6"/>
      <c r="N165" s="6"/>
      <c r="O165" s="6"/>
      <c r="P165" s="6"/>
      <c r="Q165" s="6"/>
      <c r="R165" s="6"/>
    </row>
    <row r="166" spans="1:18" s="2" customFormat="1" ht="15" customHeight="1" x14ac:dyDescent="0.2">
      <c r="A166" s="6"/>
      <c r="B166" s="26"/>
      <c r="C166" s="26"/>
      <c r="K166" s="6"/>
      <c r="L166" s="6"/>
      <c r="M166" s="6"/>
      <c r="N166" s="6"/>
      <c r="O166" s="6"/>
      <c r="P166" s="6"/>
      <c r="Q166" s="6"/>
      <c r="R166" s="6"/>
    </row>
    <row r="167" spans="1:18" s="2" customFormat="1" ht="15" customHeight="1" x14ac:dyDescent="0.2">
      <c r="A167" s="6"/>
      <c r="B167" s="26"/>
      <c r="C167" s="26"/>
      <c r="K167" s="6"/>
      <c r="L167" s="6"/>
      <c r="M167" s="6"/>
      <c r="N167" s="6"/>
      <c r="O167" s="6"/>
      <c r="P167" s="6"/>
      <c r="Q167" s="6"/>
      <c r="R167" s="6"/>
    </row>
    <row r="168" spans="1:18" s="2" customFormat="1" ht="15" customHeight="1" x14ac:dyDescent="0.2">
      <c r="A168" s="6"/>
      <c r="B168" s="26"/>
      <c r="C168" s="26"/>
      <c r="K168" s="6"/>
      <c r="L168" s="6"/>
      <c r="M168" s="6"/>
      <c r="N168" s="6"/>
      <c r="O168" s="6"/>
      <c r="P168" s="6"/>
      <c r="Q168" s="6"/>
      <c r="R168" s="6"/>
    </row>
    <row r="169" spans="1:18" s="2" customFormat="1" ht="15" customHeight="1" x14ac:dyDescent="0.2">
      <c r="A169" s="6"/>
      <c r="B169" s="26"/>
      <c r="C169" s="26"/>
      <c r="K169" s="6"/>
      <c r="L169" s="6"/>
      <c r="M169" s="6"/>
      <c r="N169" s="6"/>
      <c r="O169" s="6"/>
      <c r="P169" s="6"/>
      <c r="Q169" s="6"/>
      <c r="R169" s="6"/>
    </row>
    <row r="170" spans="1:18" s="2" customFormat="1" ht="15" customHeight="1" x14ac:dyDescent="0.2">
      <c r="A170" s="6"/>
      <c r="B170" s="26"/>
      <c r="C170" s="26"/>
      <c r="K170" s="6"/>
      <c r="L170" s="6"/>
      <c r="M170" s="6"/>
      <c r="N170" s="6"/>
      <c r="O170" s="6"/>
      <c r="P170" s="6"/>
      <c r="Q170" s="6"/>
      <c r="R170" s="6"/>
    </row>
    <row r="171" spans="1:18" s="2" customFormat="1" ht="15" customHeight="1" x14ac:dyDescent="0.2">
      <c r="A171" s="6"/>
      <c r="B171" s="26"/>
      <c r="C171" s="26"/>
      <c r="K171" s="6"/>
      <c r="L171" s="6"/>
      <c r="M171" s="6"/>
      <c r="N171" s="6"/>
      <c r="O171" s="6"/>
      <c r="P171" s="6"/>
      <c r="Q171" s="6"/>
      <c r="R171" s="6"/>
    </row>
    <row r="172" spans="1:18" s="2" customFormat="1" ht="15" customHeight="1" x14ac:dyDescent="0.2">
      <c r="A172" s="6"/>
      <c r="B172" s="26"/>
      <c r="C172" s="26"/>
      <c r="K172" s="6"/>
      <c r="L172" s="6"/>
      <c r="M172" s="6"/>
      <c r="N172" s="6"/>
      <c r="O172" s="6"/>
      <c r="P172" s="6"/>
      <c r="Q172" s="6"/>
      <c r="R172" s="6"/>
    </row>
    <row r="173" spans="1:18" s="2" customFormat="1" ht="15" customHeight="1" x14ac:dyDescent="0.2">
      <c r="A173" s="6"/>
      <c r="B173" s="26"/>
      <c r="C173" s="26"/>
      <c r="K173" s="6"/>
      <c r="L173" s="6"/>
      <c r="M173" s="6"/>
      <c r="N173" s="6"/>
      <c r="O173" s="6"/>
      <c r="P173" s="6"/>
      <c r="Q173" s="6"/>
      <c r="R173" s="6"/>
    </row>
    <row r="174" spans="1:18" s="2" customFormat="1" ht="15" customHeight="1" x14ac:dyDescent="0.2">
      <c r="A174" s="6"/>
      <c r="B174" s="26"/>
      <c r="C174" s="26"/>
      <c r="K174" s="6"/>
      <c r="L174" s="6"/>
      <c r="M174" s="6"/>
      <c r="N174" s="6"/>
      <c r="O174" s="6"/>
      <c r="P174" s="6"/>
      <c r="Q174" s="6"/>
      <c r="R174" s="6"/>
    </row>
    <row r="175" spans="1:18" s="2" customFormat="1" ht="15" customHeight="1" x14ac:dyDescent="0.2">
      <c r="A175" s="6"/>
      <c r="B175" s="26"/>
      <c r="C175" s="26"/>
      <c r="K175" s="6"/>
      <c r="L175" s="6"/>
      <c r="M175" s="6"/>
      <c r="N175" s="6"/>
      <c r="O175" s="6"/>
      <c r="P175" s="6"/>
      <c r="Q175" s="6"/>
      <c r="R175" s="6"/>
    </row>
    <row r="176" spans="1:18" s="2" customFormat="1" ht="15" customHeight="1" x14ac:dyDescent="0.2">
      <c r="A176" s="6"/>
      <c r="B176" s="26"/>
      <c r="C176" s="26"/>
      <c r="K176" s="6"/>
      <c r="L176" s="6"/>
      <c r="M176" s="6"/>
      <c r="N176" s="6"/>
      <c r="O176" s="6"/>
      <c r="P176" s="6"/>
      <c r="Q176" s="6"/>
      <c r="R176" s="6"/>
    </row>
    <row r="177" spans="1:18" s="2" customFormat="1" ht="15" customHeight="1" x14ac:dyDescent="0.2">
      <c r="A177" s="6"/>
      <c r="B177" s="26"/>
      <c r="C177" s="26"/>
      <c r="K177" s="6"/>
      <c r="L177" s="6"/>
      <c r="M177" s="6"/>
      <c r="N177" s="6"/>
      <c r="O177" s="6"/>
      <c r="P177" s="6"/>
      <c r="Q177" s="6"/>
      <c r="R177" s="6"/>
    </row>
    <row r="178" spans="1:18" s="2" customFormat="1" ht="15" customHeight="1" x14ac:dyDescent="0.2">
      <c r="A178" s="6"/>
      <c r="B178" s="26"/>
      <c r="C178" s="26"/>
      <c r="K178" s="6"/>
      <c r="L178" s="6"/>
      <c r="M178" s="6"/>
      <c r="N178" s="6"/>
      <c r="O178" s="6"/>
      <c r="P178" s="6"/>
      <c r="Q178" s="6"/>
      <c r="R178" s="6"/>
    </row>
    <row r="179" spans="1:18" s="2" customFormat="1" ht="15" customHeight="1" x14ac:dyDescent="0.2">
      <c r="A179" s="6"/>
      <c r="B179" s="26"/>
      <c r="C179" s="26"/>
      <c r="K179" s="6"/>
      <c r="L179" s="6"/>
      <c r="M179" s="6"/>
      <c r="N179" s="6"/>
      <c r="O179" s="6"/>
      <c r="P179" s="6"/>
      <c r="Q179" s="6"/>
      <c r="R179" s="6"/>
    </row>
    <row r="180" spans="1:18" s="2" customFormat="1" ht="15" customHeight="1" x14ac:dyDescent="0.2">
      <c r="A180" s="6"/>
      <c r="B180" s="26"/>
      <c r="C180" s="26"/>
      <c r="K180" s="6"/>
      <c r="L180" s="6"/>
      <c r="M180" s="6"/>
      <c r="N180" s="6"/>
      <c r="O180" s="6"/>
      <c r="P180" s="6"/>
      <c r="Q180" s="6"/>
      <c r="R180" s="6"/>
    </row>
    <row r="181" spans="1:18" s="2" customFormat="1" ht="15" customHeight="1" x14ac:dyDescent="0.2">
      <c r="A181" s="6"/>
      <c r="B181" s="26"/>
      <c r="C181" s="26"/>
      <c r="K181" s="6"/>
      <c r="L181" s="6"/>
      <c r="M181" s="6"/>
      <c r="N181" s="6"/>
      <c r="O181" s="6"/>
      <c r="P181" s="6"/>
      <c r="Q181" s="6"/>
      <c r="R181" s="6"/>
    </row>
    <row r="182" spans="1:18" s="2" customFormat="1" ht="15" customHeight="1" x14ac:dyDescent="0.2">
      <c r="A182" s="6"/>
      <c r="B182" s="26"/>
      <c r="C182" s="26"/>
      <c r="K182" s="6"/>
      <c r="L182" s="6"/>
      <c r="M182" s="6"/>
      <c r="N182" s="6"/>
      <c r="O182" s="6"/>
      <c r="P182" s="6"/>
      <c r="Q182" s="6"/>
      <c r="R182" s="6"/>
    </row>
    <row r="183" spans="1:18" s="2" customFormat="1" ht="15" customHeight="1" x14ac:dyDescent="0.2">
      <c r="A183" s="6"/>
      <c r="B183" s="26"/>
      <c r="C183" s="26"/>
      <c r="K183" s="6"/>
      <c r="L183" s="6"/>
      <c r="M183" s="6"/>
      <c r="N183" s="6"/>
      <c r="O183" s="6"/>
      <c r="P183" s="6"/>
      <c r="Q183" s="6"/>
      <c r="R183" s="6"/>
    </row>
    <row r="184" spans="1:18" s="2" customFormat="1" ht="15" customHeight="1" x14ac:dyDescent="0.2">
      <c r="A184" s="6"/>
      <c r="B184" s="26"/>
      <c r="C184" s="26"/>
      <c r="K184" s="6"/>
      <c r="L184" s="6"/>
      <c r="M184" s="6"/>
      <c r="N184" s="6"/>
      <c r="O184" s="6"/>
      <c r="P184" s="6"/>
      <c r="Q184" s="6"/>
      <c r="R184" s="6"/>
    </row>
    <row r="185" spans="1:18" s="2" customFormat="1" ht="15" customHeight="1" x14ac:dyDescent="0.2">
      <c r="A185" s="6"/>
      <c r="B185" s="26"/>
      <c r="C185" s="26"/>
      <c r="K185" s="6"/>
      <c r="L185" s="6"/>
      <c r="M185" s="6"/>
      <c r="N185" s="6"/>
      <c r="O185" s="6"/>
      <c r="P185" s="6"/>
      <c r="Q185" s="6"/>
      <c r="R185" s="6"/>
    </row>
    <row r="186" spans="1:18" s="2" customFormat="1" ht="15" customHeight="1" x14ac:dyDescent="0.2">
      <c r="A186" s="6"/>
      <c r="B186" s="26"/>
      <c r="C186" s="26"/>
      <c r="K186" s="6"/>
      <c r="L186" s="6"/>
      <c r="M186" s="6"/>
      <c r="N186" s="6"/>
      <c r="O186" s="6"/>
      <c r="P186" s="6"/>
      <c r="Q186" s="6"/>
      <c r="R186" s="6"/>
    </row>
    <row r="187" spans="1:18" s="2" customFormat="1" ht="15" customHeight="1" x14ac:dyDescent="0.2">
      <c r="A187" s="6"/>
      <c r="B187" s="26"/>
      <c r="C187" s="26"/>
      <c r="K187" s="6"/>
      <c r="L187" s="6"/>
      <c r="M187" s="6"/>
      <c r="N187" s="6"/>
      <c r="O187" s="6"/>
      <c r="P187" s="6"/>
      <c r="Q187" s="6"/>
      <c r="R187" s="6"/>
    </row>
    <row r="188" spans="1:18" s="2" customFormat="1" ht="15" customHeight="1" x14ac:dyDescent="0.2">
      <c r="A188" s="6"/>
      <c r="B188" s="26"/>
      <c r="C188" s="26"/>
      <c r="K188" s="6"/>
      <c r="L188" s="6"/>
      <c r="M188" s="6"/>
      <c r="N188" s="6"/>
      <c r="O188" s="6"/>
      <c r="P188" s="6"/>
      <c r="Q188" s="6"/>
      <c r="R188" s="6"/>
    </row>
    <row r="189" spans="1:18" s="2" customFormat="1" ht="15" customHeight="1" x14ac:dyDescent="0.2">
      <c r="A189" s="6"/>
      <c r="B189" s="26"/>
      <c r="C189" s="26"/>
      <c r="K189" s="6"/>
      <c r="L189" s="6"/>
      <c r="M189" s="6"/>
      <c r="N189" s="6"/>
      <c r="O189" s="6"/>
      <c r="P189" s="6"/>
      <c r="Q189" s="6"/>
      <c r="R189" s="6"/>
    </row>
    <row r="190" spans="1:18" s="2" customFormat="1" ht="15" customHeight="1" x14ac:dyDescent="0.2">
      <c r="A190" s="6"/>
      <c r="B190" s="26"/>
      <c r="C190" s="26"/>
      <c r="K190" s="6"/>
      <c r="L190" s="6"/>
      <c r="M190" s="6"/>
      <c r="N190" s="6"/>
      <c r="O190" s="6"/>
      <c r="P190" s="6"/>
      <c r="Q190" s="6"/>
      <c r="R190" s="6"/>
    </row>
    <row r="191" spans="1:18" s="2" customFormat="1" ht="15" customHeight="1" x14ac:dyDescent="0.2">
      <c r="A191" s="6"/>
      <c r="B191" s="26"/>
      <c r="C191" s="26"/>
      <c r="K191" s="6"/>
      <c r="L191" s="6"/>
      <c r="M191" s="6"/>
      <c r="N191" s="6"/>
      <c r="O191" s="6"/>
      <c r="P191" s="6"/>
      <c r="Q191" s="6"/>
      <c r="R191" s="6"/>
    </row>
    <row r="192" spans="1:18" s="2" customFormat="1" ht="15" customHeight="1" x14ac:dyDescent="0.2">
      <c r="A192" s="6"/>
      <c r="B192" s="26"/>
      <c r="C192" s="26"/>
      <c r="K192" s="6"/>
      <c r="L192" s="6"/>
      <c r="M192" s="6"/>
      <c r="N192" s="6"/>
      <c r="O192" s="6"/>
      <c r="P192" s="6"/>
      <c r="Q192" s="6"/>
      <c r="R192" s="6"/>
    </row>
    <row r="193" spans="1:18" s="2" customFormat="1" ht="15" customHeight="1" x14ac:dyDescent="0.2">
      <c r="A193" s="6"/>
      <c r="B193" s="26"/>
      <c r="C193" s="26"/>
      <c r="K193" s="6"/>
      <c r="L193" s="6"/>
      <c r="M193" s="6"/>
      <c r="N193" s="6"/>
      <c r="O193" s="6"/>
      <c r="P193" s="6"/>
      <c r="Q193" s="6"/>
      <c r="R193" s="6"/>
    </row>
    <row r="194" spans="1:18" s="2" customFormat="1" ht="15" customHeight="1" x14ac:dyDescent="0.2">
      <c r="A194" s="6"/>
      <c r="B194" s="26"/>
      <c r="C194" s="26"/>
      <c r="K194" s="6"/>
      <c r="L194" s="6"/>
      <c r="M194" s="6"/>
      <c r="N194" s="6"/>
      <c r="O194" s="6"/>
      <c r="P194" s="6"/>
      <c r="Q194" s="6"/>
      <c r="R194" s="6"/>
    </row>
    <row r="195" spans="1:18" s="2" customFormat="1" ht="15" customHeight="1" x14ac:dyDescent="0.2">
      <c r="A195" s="6"/>
      <c r="B195" s="26"/>
      <c r="C195" s="26"/>
      <c r="K195" s="6"/>
      <c r="L195" s="6"/>
      <c r="M195" s="6"/>
      <c r="N195" s="6"/>
      <c r="O195" s="6"/>
      <c r="P195" s="6"/>
      <c r="Q195" s="6"/>
      <c r="R195" s="6"/>
    </row>
    <row r="196" spans="1:18" s="2" customFormat="1" ht="15" customHeight="1" x14ac:dyDescent="0.2">
      <c r="A196" s="6"/>
      <c r="B196" s="26"/>
      <c r="C196" s="26"/>
      <c r="K196" s="6"/>
      <c r="L196" s="6"/>
      <c r="M196" s="6"/>
      <c r="N196" s="6"/>
      <c r="O196" s="6"/>
      <c r="P196" s="6"/>
      <c r="Q196" s="6"/>
      <c r="R196" s="6"/>
    </row>
    <row r="197" spans="1:18" s="2" customFormat="1" ht="15" customHeight="1" x14ac:dyDescent="0.2">
      <c r="A197" s="6"/>
      <c r="B197" s="26"/>
      <c r="C197" s="26"/>
      <c r="K197" s="6"/>
      <c r="L197" s="6"/>
      <c r="M197" s="6"/>
      <c r="N197" s="6"/>
      <c r="O197" s="6"/>
      <c r="P197" s="6"/>
      <c r="Q197" s="6"/>
      <c r="R197" s="6"/>
    </row>
    <row r="198" spans="1:18" s="2" customFormat="1" ht="15" customHeight="1" x14ac:dyDescent="0.2">
      <c r="A198" s="6"/>
      <c r="B198" s="26"/>
      <c r="C198" s="26"/>
      <c r="K198" s="6"/>
      <c r="L198" s="6"/>
      <c r="M198" s="6"/>
      <c r="N198" s="6"/>
      <c r="O198" s="6"/>
      <c r="P198" s="6"/>
      <c r="Q198" s="6"/>
      <c r="R198" s="6"/>
    </row>
    <row r="199" spans="1:18" s="2" customFormat="1" ht="12.75" x14ac:dyDescent="0.2">
      <c r="A199" s="6"/>
      <c r="B199" s="26"/>
      <c r="C199" s="26"/>
      <c r="K199" s="6"/>
      <c r="L199" s="6"/>
      <c r="M199" s="6"/>
      <c r="N199" s="6"/>
      <c r="O199" s="6"/>
      <c r="P199" s="6"/>
      <c r="Q199" s="6"/>
      <c r="R199" s="6"/>
    </row>
    <row r="200" spans="1:18" s="2" customFormat="1" ht="12.75" x14ac:dyDescent="0.2">
      <c r="A200" s="6"/>
      <c r="B200" s="26"/>
      <c r="C200" s="26"/>
      <c r="K200" s="6"/>
      <c r="L200" s="6"/>
      <c r="M200" s="6"/>
      <c r="N200" s="6"/>
      <c r="O200" s="6"/>
      <c r="P200" s="6"/>
      <c r="Q200" s="6"/>
      <c r="R200" s="6"/>
    </row>
    <row r="201" spans="1:18" s="2" customFormat="1" ht="12.75" x14ac:dyDescent="0.2">
      <c r="A201" s="6"/>
      <c r="B201" s="26"/>
      <c r="C201" s="26"/>
      <c r="K201" s="6"/>
      <c r="L201" s="6"/>
      <c r="M201" s="6"/>
      <c r="N201" s="6"/>
      <c r="O201" s="6"/>
      <c r="P201" s="6"/>
      <c r="Q201" s="6"/>
      <c r="R201" s="6"/>
    </row>
    <row r="202" spans="1:18" s="2" customFormat="1" ht="12.75" x14ac:dyDescent="0.2">
      <c r="A202" s="6"/>
      <c r="B202" s="26"/>
      <c r="C202" s="26"/>
      <c r="K202" s="6"/>
      <c r="L202" s="6"/>
      <c r="M202" s="6"/>
      <c r="N202" s="6"/>
      <c r="O202" s="6"/>
      <c r="P202" s="6"/>
      <c r="Q202" s="6"/>
      <c r="R202" s="6"/>
    </row>
    <row r="203" spans="1:18" s="2" customFormat="1" ht="12.75" x14ac:dyDescent="0.2">
      <c r="A203" s="6"/>
      <c r="B203" s="26"/>
      <c r="C203" s="26"/>
      <c r="K203" s="6"/>
      <c r="L203" s="6"/>
      <c r="M203" s="6"/>
      <c r="N203" s="6"/>
      <c r="O203" s="6"/>
      <c r="P203" s="6"/>
      <c r="Q203" s="6"/>
      <c r="R203" s="6"/>
    </row>
    <row r="204" spans="1:18" s="2" customFormat="1" ht="12.75" x14ac:dyDescent="0.2">
      <c r="A204" s="6"/>
      <c r="B204" s="26"/>
      <c r="C204" s="26"/>
      <c r="K204" s="6"/>
      <c r="L204" s="6"/>
      <c r="M204" s="6"/>
      <c r="N204" s="6"/>
      <c r="O204" s="6"/>
      <c r="P204" s="6"/>
      <c r="Q204" s="6"/>
      <c r="R204" s="6"/>
    </row>
    <row r="205" spans="1:18" s="2" customFormat="1" ht="12.75" x14ac:dyDescent="0.2">
      <c r="A205" s="6"/>
      <c r="B205" s="26"/>
      <c r="C205" s="26"/>
      <c r="K205" s="6"/>
      <c r="L205" s="6"/>
      <c r="M205" s="6"/>
      <c r="N205" s="6"/>
      <c r="O205" s="6"/>
      <c r="P205" s="6"/>
      <c r="Q205" s="6"/>
      <c r="R205" s="6"/>
    </row>
    <row r="206" spans="1:18" s="2" customFormat="1" ht="12.75" x14ac:dyDescent="0.2">
      <c r="A206" s="6"/>
      <c r="B206" s="26"/>
      <c r="C206" s="26"/>
      <c r="K206" s="6"/>
      <c r="L206" s="6"/>
      <c r="M206" s="6"/>
      <c r="N206" s="6"/>
      <c r="O206" s="6"/>
      <c r="P206" s="6"/>
      <c r="Q206" s="6"/>
      <c r="R206" s="6"/>
    </row>
    <row r="207" spans="1:18" s="2" customFormat="1" ht="12.75" x14ac:dyDescent="0.2">
      <c r="A207" s="6"/>
      <c r="B207" s="26"/>
      <c r="C207" s="26"/>
      <c r="K207" s="6"/>
      <c r="L207" s="6"/>
      <c r="M207" s="6"/>
      <c r="N207" s="6"/>
      <c r="O207" s="6"/>
      <c r="P207" s="6"/>
      <c r="Q207" s="6"/>
      <c r="R207" s="6"/>
    </row>
    <row r="208" spans="1:18" s="2" customFormat="1" ht="12.75" x14ac:dyDescent="0.2">
      <c r="A208" s="6"/>
      <c r="B208" s="26"/>
      <c r="C208" s="26"/>
      <c r="K208" s="6"/>
      <c r="L208" s="6"/>
      <c r="M208" s="6"/>
      <c r="N208" s="6"/>
      <c r="O208" s="6"/>
      <c r="P208" s="6"/>
      <c r="Q208" s="6"/>
      <c r="R208" s="6"/>
    </row>
    <row r="209" spans="1:18" s="2" customFormat="1" ht="12.75" x14ac:dyDescent="0.2">
      <c r="A209" s="6"/>
      <c r="B209" s="26"/>
      <c r="C209" s="26"/>
      <c r="K209" s="6"/>
      <c r="L209" s="6"/>
      <c r="M209" s="6"/>
      <c r="N209" s="6"/>
      <c r="O209" s="6"/>
      <c r="P209" s="6"/>
      <c r="Q209" s="6"/>
      <c r="R209" s="6"/>
    </row>
    <row r="210" spans="1:18" s="2" customFormat="1" ht="12.75" x14ac:dyDescent="0.2">
      <c r="A210" s="6"/>
      <c r="B210" s="26"/>
      <c r="C210" s="26"/>
      <c r="K210" s="6"/>
      <c r="L210" s="6"/>
      <c r="M210" s="6"/>
      <c r="N210" s="6"/>
      <c r="O210" s="6"/>
      <c r="P210" s="6"/>
      <c r="Q210" s="6"/>
      <c r="R210" s="6"/>
    </row>
    <row r="211" spans="1:18" s="2" customFormat="1" ht="12.75" x14ac:dyDescent="0.2">
      <c r="A211" s="6"/>
      <c r="B211" s="26"/>
      <c r="C211" s="26"/>
      <c r="K211" s="6"/>
      <c r="L211" s="6"/>
      <c r="M211" s="6"/>
      <c r="N211" s="6"/>
      <c r="O211" s="6"/>
      <c r="P211" s="6"/>
      <c r="Q211" s="6"/>
      <c r="R211" s="6"/>
    </row>
    <row r="212" spans="1:18" s="2" customFormat="1" ht="12.75" x14ac:dyDescent="0.2">
      <c r="A212" s="6"/>
      <c r="B212" s="26"/>
      <c r="C212" s="26"/>
      <c r="K212" s="6"/>
      <c r="L212" s="6"/>
      <c r="M212" s="6"/>
      <c r="N212" s="6"/>
      <c r="O212" s="6"/>
      <c r="P212" s="6"/>
      <c r="Q212" s="6"/>
      <c r="R212" s="6"/>
    </row>
    <row r="213" spans="1:18" s="2" customFormat="1" ht="12.75" x14ac:dyDescent="0.2">
      <c r="A213" s="6"/>
      <c r="B213" s="26"/>
      <c r="C213" s="26"/>
      <c r="K213" s="6"/>
      <c r="L213" s="6"/>
      <c r="M213" s="6"/>
      <c r="N213" s="6"/>
      <c r="O213" s="6"/>
      <c r="P213" s="6"/>
      <c r="Q213" s="6"/>
      <c r="R213" s="6"/>
    </row>
    <row r="214" spans="1:18" s="2" customFormat="1" ht="12.75" x14ac:dyDescent="0.2">
      <c r="A214" s="6"/>
      <c r="B214" s="26"/>
      <c r="C214" s="26"/>
      <c r="K214" s="6"/>
      <c r="L214" s="6"/>
      <c r="M214" s="6"/>
      <c r="N214" s="6"/>
      <c r="O214" s="6"/>
      <c r="P214" s="6"/>
      <c r="Q214" s="6"/>
      <c r="R214" s="6"/>
    </row>
    <row r="215" spans="1:18" s="2" customFormat="1" ht="12.75" x14ac:dyDescent="0.2">
      <c r="A215" s="6"/>
      <c r="B215" s="26"/>
      <c r="C215" s="26"/>
      <c r="K215" s="6"/>
      <c r="L215" s="6"/>
      <c r="M215" s="6"/>
      <c r="N215" s="6"/>
      <c r="O215" s="6"/>
      <c r="P215" s="6"/>
      <c r="Q215" s="6"/>
      <c r="R215" s="6"/>
    </row>
    <row r="216" spans="1:18" s="2" customFormat="1" ht="12.75" x14ac:dyDescent="0.2">
      <c r="A216" s="6"/>
      <c r="B216" s="26"/>
      <c r="C216" s="26"/>
      <c r="K216" s="6"/>
      <c r="L216" s="6"/>
      <c r="M216" s="6"/>
      <c r="N216" s="6"/>
      <c r="O216" s="6"/>
      <c r="P216" s="6"/>
      <c r="Q216" s="6"/>
      <c r="R216" s="6"/>
    </row>
    <row r="217" spans="1:18" s="2" customFormat="1" ht="12.75" x14ac:dyDescent="0.2">
      <c r="A217" s="6"/>
      <c r="B217" s="26"/>
      <c r="C217" s="26"/>
      <c r="K217" s="6"/>
      <c r="L217" s="6"/>
      <c r="M217" s="6"/>
      <c r="N217" s="6"/>
      <c r="O217" s="6"/>
      <c r="P217" s="6"/>
      <c r="Q217" s="6"/>
      <c r="R217" s="6"/>
    </row>
    <row r="218" spans="1:18" s="2" customFormat="1" ht="12.75" x14ac:dyDescent="0.2">
      <c r="A218" s="6"/>
      <c r="B218" s="26"/>
      <c r="C218" s="26"/>
      <c r="K218" s="6"/>
      <c r="L218" s="6"/>
      <c r="M218" s="6"/>
      <c r="N218" s="6"/>
      <c r="O218" s="6"/>
      <c r="P218" s="6"/>
      <c r="Q218" s="6"/>
      <c r="R218" s="6"/>
    </row>
    <row r="219" spans="1:18" s="2" customFormat="1" ht="12.75" x14ac:dyDescent="0.2">
      <c r="A219" s="6"/>
      <c r="B219" s="26"/>
      <c r="C219" s="26"/>
      <c r="K219" s="6"/>
      <c r="L219" s="6"/>
      <c r="M219" s="6"/>
      <c r="N219" s="6"/>
      <c r="O219" s="6"/>
      <c r="P219" s="6"/>
      <c r="Q219" s="6"/>
      <c r="R219" s="6"/>
    </row>
    <row r="220" spans="1:18" s="2" customFormat="1" ht="12.75" x14ac:dyDescent="0.2">
      <c r="A220" s="6"/>
      <c r="B220" s="26"/>
      <c r="C220" s="26"/>
      <c r="K220" s="6"/>
      <c r="L220" s="6"/>
      <c r="M220" s="6"/>
      <c r="N220" s="6"/>
      <c r="O220" s="6"/>
      <c r="P220" s="6"/>
      <c r="Q220" s="6"/>
      <c r="R220" s="6"/>
    </row>
    <row r="221" spans="1:18" s="2" customFormat="1" ht="12.75" x14ac:dyDescent="0.2">
      <c r="A221" s="6"/>
      <c r="B221" s="26"/>
      <c r="C221" s="26"/>
      <c r="K221" s="6"/>
      <c r="L221" s="6"/>
      <c r="M221" s="6"/>
      <c r="N221" s="6"/>
      <c r="O221" s="6"/>
      <c r="P221" s="6"/>
      <c r="Q221" s="6"/>
      <c r="R221" s="6"/>
    </row>
    <row r="222" spans="1:18" s="2" customFormat="1" ht="12.75" x14ac:dyDescent="0.2">
      <c r="A222" s="6"/>
      <c r="B222" s="26"/>
      <c r="C222" s="26"/>
      <c r="K222" s="6"/>
      <c r="L222" s="6"/>
      <c r="M222" s="6"/>
      <c r="N222" s="6"/>
      <c r="O222" s="6"/>
      <c r="P222" s="6"/>
      <c r="Q222" s="6"/>
      <c r="R222" s="6"/>
    </row>
    <row r="223" spans="1:18" s="2" customFormat="1" ht="12.75" x14ac:dyDescent="0.2">
      <c r="A223" s="6"/>
      <c r="B223" s="26"/>
      <c r="C223" s="26"/>
      <c r="K223" s="6"/>
      <c r="L223" s="6"/>
      <c r="M223" s="6"/>
      <c r="N223" s="6"/>
      <c r="O223" s="6"/>
      <c r="P223" s="6"/>
      <c r="Q223" s="6"/>
      <c r="R223" s="6"/>
    </row>
    <row r="224" spans="1:18" s="2" customFormat="1" ht="12.75" x14ac:dyDescent="0.2">
      <c r="A224" s="6"/>
      <c r="B224" s="26"/>
      <c r="C224" s="26"/>
      <c r="K224" s="6"/>
      <c r="L224" s="6"/>
      <c r="M224" s="6"/>
      <c r="N224" s="6"/>
      <c r="O224" s="6"/>
      <c r="P224" s="6"/>
      <c r="Q224" s="6"/>
      <c r="R224" s="6"/>
    </row>
    <row r="225" spans="1:20" ht="12.75" x14ac:dyDescent="0.2">
      <c r="A225" s="6"/>
      <c r="K225" s="6"/>
      <c r="L225" s="6"/>
      <c r="M225" s="6"/>
      <c r="N225" s="6"/>
      <c r="O225" s="6"/>
      <c r="P225" s="6"/>
      <c r="Q225" s="6"/>
      <c r="R225" s="6"/>
      <c r="S225" s="2"/>
      <c r="T225" s="2"/>
    </row>
    <row r="226" spans="1:20" ht="12.75" x14ac:dyDescent="0.2">
      <c r="A226" s="6"/>
      <c r="K226" s="6"/>
      <c r="L226" s="6"/>
      <c r="M226" s="6"/>
      <c r="N226" s="6"/>
      <c r="O226" s="6"/>
      <c r="P226" s="6"/>
      <c r="Q226" s="6"/>
      <c r="R226" s="6"/>
      <c r="S226" s="2"/>
      <c r="T226" s="2"/>
    </row>
    <row r="227" spans="1:20" ht="12.75" x14ac:dyDescent="0.2">
      <c r="A227" s="6"/>
      <c r="K227" s="6"/>
      <c r="L227" s="6"/>
      <c r="M227" s="6"/>
      <c r="N227" s="6"/>
      <c r="O227" s="6"/>
      <c r="P227" s="6"/>
      <c r="Q227" s="6"/>
      <c r="R227" s="6"/>
      <c r="S227" s="2"/>
      <c r="T227" s="2"/>
    </row>
    <row r="228" spans="1:20" ht="12.75" x14ac:dyDescent="0.2">
      <c r="A228" s="6"/>
      <c r="K228" s="6"/>
      <c r="L228" s="6"/>
      <c r="M228" s="6"/>
      <c r="N228" s="6"/>
      <c r="O228" s="6"/>
      <c r="P228" s="6"/>
      <c r="Q228" s="6"/>
      <c r="R228" s="6"/>
      <c r="S228" s="2"/>
      <c r="T228" s="2"/>
    </row>
    <row r="229" spans="1:20" ht="12.75" x14ac:dyDescent="0.2">
      <c r="A229" s="6"/>
      <c r="K229" s="6"/>
      <c r="L229" s="6"/>
      <c r="M229" s="6"/>
      <c r="N229" s="6"/>
      <c r="O229" s="6"/>
      <c r="P229" s="6"/>
      <c r="Q229" s="6"/>
      <c r="R229" s="6"/>
      <c r="S229" s="2"/>
      <c r="T229" s="2"/>
    </row>
    <row r="230" spans="1:20" ht="12.75" x14ac:dyDescent="0.2">
      <c r="A230" s="6"/>
      <c r="K230" s="6"/>
      <c r="L230" s="6"/>
      <c r="M230" s="6"/>
      <c r="N230" s="6"/>
      <c r="O230" s="6"/>
      <c r="P230" s="6"/>
      <c r="Q230" s="6"/>
      <c r="R230" s="6"/>
      <c r="S230" s="2"/>
      <c r="T230" s="2"/>
    </row>
    <row r="231" spans="1:20" ht="12.75" x14ac:dyDescent="0.2">
      <c r="A231" s="6"/>
      <c r="K231" s="6"/>
      <c r="L231" s="6"/>
      <c r="M231" s="6"/>
      <c r="N231" s="6"/>
      <c r="O231" s="6"/>
      <c r="P231" s="6"/>
      <c r="Q231" s="6"/>
      <c r="R231" s="6"/>
      <c r="S231" s="2"/>
      <c r="T231" s="2"/>
    </row>
    <row r="232" spans="1:20" ht="12.75" x14ac:dyDescent="0.2">
      <c r="A232" s="6"/>
      <c r="K232" s="6"/>
      <c r="L232" s="6"/>
      <c r="M232" s="6"/>
      <c r="N232" s="6"/>
      <c r="O232" s="6"/>
      <c r="P232" s="6"/>
      <c r="Q232" s="6"/>
      <c r="R232" s="6"/>
      <c r="S232" s="2"/>
      <c r="T232" s="2"/>
    </row>
    <row r="233" spans="1:20" ht="12.75" x14ac:dyDescent="0.2">
      <c r="A233" s="6"/>
      <c r="K233" s="6"/>
      <c r="L233" s="6"/>
      <c r="M233" s="6"/>
      <c r="N233" s="6"/>
      <c r="O233" s="6"/>
      <c r="P233" s="6"/>
      <c r="Q233" s="6"/>
      <c r="R233" s="6"/>
      <c r="S233" s="2"/>
      <c r="T233" s="2"/>
    </row>
    <row r="234" spans="1:20" ht="12.75" x14ac:dyDescent="0.2">
      <c r="A234" s="6"/>
      <c r="K234" s="6"/>
      <c r="L234" s="6"/>
      <c r="M234" s="6"/>
      <c r="N234" s="6"/>
      <c r="O234" s="6"/>
      <c r="P234" s="6"/>
      <c r="Q234" s="6"/>
      <c r="R234" s="6"/>
      <c r="S234" s="2"/>
      <c r="T234" s="2"/>
    </row>
    <row r="235" spans="1:20" ht="12.75" x14ac:dyDescent="0.2">
      <c r="A235" s="6"/>
      <c r="K235" s="6"/>
      <c r="L235" s="6"/>
      <c r="M235" s="6"/>
      <c r="N235" s="6"/>
      <c r="O235" s="6"/>
      <c r="P235" s="6"/>
      <c r="Q235" s="6"/>
      <c r="R235" s="6"/>
      <c r="S235" s="2"/>
      <c r="T235" s="2"/>
    </row>
    <row r="236" spans="1:20" ht="12.75" x14ac:dyDescent="0.2">
      <c r="A236" s="6"/>
      <c r="K236" s="6"/>
      <c r="L236" s="6"/>
      <c r="M236" s="6"/>
      <c r="N236" s="6"/>
      <c r="O236" s="6"/>
      <c r="P236" s="6"/>
      <c r="Q236" s="6"/>
      <c r="R236" s="6"/>
      <c r="S236" s="2"/>
      <c r="T236" s="2"/>
    </row>
    <row r="237" spans="1:20" ht="12.75" x14ac:dyDescent="0.2">
      <c r="A237" s="6"/>
      <c r="K237" s="6"/>
      <c r="L237" s="6"/>
      <c r="M237" s="6"/>
      <c r="N237" s="6"/>
      <c r="O237" s="6"/>
      <c r="P237" s="6"/>
      <c r="Q237" s="6"/>
      <c r="R237" s="6"/>
      <c r="S237" s="2"/>
      <c r="T237" s="2"/>
    </row>
    <row r="238" spans="1:20" ht="12.75" x14ac:dyDescent="0.2">
      <c r="A238" s="6"/>
      <c r="K238" s="6"/>
      <c r="L238" s="6"/>
      <c r="M238" s="6"/>
      <c r="N238" s="6"/>
      <c r="O238" s="6"/>
      <c r="P238" s="6"/>
      <c r="Q238" s="6"/>
      <c r="R238" s="6"/>
      <c r="S238" s="2"/>
      <c r="T238" s="2"/>
    </row>
    <row r="239" spans="1:20" ht="12.75" x14ac:dyDescent="0.2">
      <c r="A239" s="6"/>
      <c r="K239" s="6"/>
      <c r="L239" s="6"/>
      <c r="M239" s="6"/>
      <c r="N239" s="6"/>
      <c r="O239" s="6"/>
      <c r="P239" s="6"/>
      <c r="Q239" s="6"/>
      <c r="R239" s="6"/>
      <c r="S239" s="2"/>
      <c r="T239" s="2"/>
    </row>
    <row r="240" spans="1:20" ht="12.75" x14ac:dyDescent="0.2">
      <c r="A240" s="6"/>
      <c r="K240" s="6"/>
      <c r="L240" s="6"/>
      <c r="M240" s="6"/>
      <c r="N240" s="6"/>
      <c r="O240" s="6"/>
      <c r="P240" s="6"/>
      <c r="Q240" s="6"/>
      <c r="R240" s="6"/>
      <c r="S240" s="2"/>
      <c r="T240" s="2"/>
    </row>
    <row r="241" spans="1:20" ht="12.75" x14ac:dyDescent="0.2">
      <c r="A241" s="6"/>
      <c r="K241" s="6"/>
      <c r="L241" s="6"/>
      <c r="M241" s="6"/>
      <c r="N241" s="6"/>
      <c r="O241" s="6"/>
      <c r="P241" s="6"/>
      <c r="Q241" s="6"/>
      <c r="R241" s="6"/>
      <c r="S241" s="2"/>
      <c r="T241" s="2"/>
    </row>
    <row r="242" spans="1:20" ht="12.75" x14ac:dyDescent="0.2">
      <c r="A242" s="6"/>
      <c r="K242" s="6"/>
      <c r="L242" s="6"/>
      <c r="M242" s="6"/>
      <c r="N242" s="6"/>
      <c r="O242" s="6"/>
      <c r="P242" s="6"/>
      <c r="Q242" s="6"/>
      <c r="R242" s="6"/>
      <c r="S242" s="2"/>
      <c r="T242" s="2"/>
    </row>
    <row r="243" spans="1:20" ht="38.25" customHeight="1" x14ac:dyDescent="0.2">
      <c r="A243" s="6"/>
      <c r="K243" s="6"/>
      <c r="L243" s="6"/>
      <c r="M243" s="6"/>
      <c r="N243" s="6"/>
      <c r="O243" s="6"/>
      <c r="P243" s="6"/>
      <c r="Q243" s="6"/>
      <c r="R243" s="6"/>
      <c r="S243" s="2"/>
      <c r="T243" s="2"/>
    </row>
    <row r="244" spans="1:20" ht="38.25" customHeight="1" x14ac:dyDescent="0.2">
      <c r="A244" s="6"/>
      <c r="K244" s="6"/>
      <c r="L244" s="6"/>
      <c r="M244" s="6"/>
      <c r="N244" s="6"/>
      <c r="O244" s="6"/>
      <c r="P244" s="6"/>
      <c r="Q244" s="6"/>
      <c r="R244" s="6"/>
      <c r="S244" s="2"/>
      <c r="T244" s="2"/>
    </row>
    <row r="245" spans="1:20" ht="38.25" customHeight="1" x14ac:dyDescent="0.2">
      <c r="A245" s="6"/>
      <c r="K245" s="6"/>
      <c r="L245" s="6"/>
      <c r="M245" s="6"/>
      <c r="N245" s="6"/>
      <c r="O245" s="6"/>
      <c r="P245" s="6"/>
      <c r="Q245" s="6"/>
      <c r="R245" s="6"/>
      <c r="S245" s="2"/>
      <c r="T245" s="2"/>
    </row>
    <row r="246" spans="1:20" ht="38.25" customHeight="1" x14ac:dyDescent="0.2">
      <c r="A246" s="6"/>
      <c r="K246" s="6"/>
      <c r="L246" s="6"/>
      <c r="M246" s="6"/>
      <c r="N246" s="6"/>
      <c r="O246" s="6"/>
      <c r="P246" s="6"/>
      <c r="Q246" s="6"/>
      <c r="R246" s="6"/>
      <c r="S246" s="2"/>
      <c r="T246" s="2"/>
    </row>
    <row r="247" spans="1:20" ht="38.25" customHeight="1" x14ac:dyDescent="0.2">
      <c r="A247" s="6"/>
      <c r="K247" s="6"/>
      <c r="L247" s="6"/>
      <c r="M247" s="6"/>
      <c r="N247" s="6"/>
      <c r="O247" s="6"/>
      <c r="P247" s="6"/>
      <c r="Q247" s="6"/>
      <c r="R247" s="6"/>
      <c r="S247" s="2"/>
      <c r="T247" s="2"/>
    </row>
    <row r="248" spans="1:20" ht="38.25" customHeight="1" x14ac:dyDescent="0.2">
      <c r="A248" s="6"/>
      <c r="K248" s="6"/>
      <c r="L248" s="6"/>
      <c r="M248" s="6"/>
      <c r="N248" s="6"/>
      <c r="O248" s="6"/>
      <c r="P248" s="6"/>
      <c r="Q248" s="6"/>
      <c r="R248" s="6"/>
      <c r="S248" s="2"/>
      <c r="T248" s="2"/>
    </row>
    <row r="249" spans="1:20" ht="38.25" customHeight="1" x14ac:dyDescent="0.2">
      <c r="A249" s="6"/>
      <c r="K249" s="6"/>
      <c r="L249" s="6"/>
      <c r="M249" s="6"/>
      <c r="N249" s="6"/>
      <c r="O249" s="6"/>
      <c r="P249" s="6"/>
      <c r="Q249" s="6"/>
      <c r="R249" s="6"/>
      <c r="S249" s="2"/>
      <c r="T249" s="2"/>
    </row>
    <row r="250" spans="1:20" ht="38.25" customHeight="1" x14ac:dyDescent="0.2">
      <c r="A250" s="6"/>
      <c r="K250" s="6"/>
      <c r="L250" s="6"/>
      <c r="M250" s="6"/>
      <c r="N250" s="6"/>
      <c r="O250" s="6"/>
      <c r="P250" s="6"/>
      <c r="Q250" s="6"/>
      <c r="R250" s="6"/>
      <c r="S250" s="2"/>
      <c r="T250" s="2"/>
    </row>
    <row r="251" spans="1:20" ht="38.25" customHeight="1" x14ac:dyDescent="0.2">
      <c r="A251" s="6"/>
      <c r="K251" s="6"/>
      <c r="L251" s="6"/>
      <c r="M251" s="6"/>
      <c r="N251" s="6"/>
      <c r="O251" s="6"/>
      <c r="P251" s="6"/>
      <c r="Q251" s="6"/>
      <c r="R251" s="6"/>
      <c r="S251" s="2"/>
      <c r="T251" s="2"/>
    </row>
    <row r="252" spans="1:20" ht="38.25" customHeight="1" x14ac:dyDescent="0.2">
      <c r="A252" s="6"/>
      <c r="K252" s="6"/>
      <c r="L252" s="6"/>
      <c r="M252" s="6"/>
      <c r="N252" s="6"/>
      <c r="O252" s="6"/>
      <c r="P252" s="6"/>
      <c r="Q252" s="6"/>
      <c r="R252" s="6"/>
      <c r="S252" s="2"/>
      <c r="T252" s="2"/>
    </row>
    <row r="253" spans="1:20" ht="38.25" customHeight="1" x14ac:dyDescent="0.2">
      <c r="A253" s="6"/>
      <c r="K253" s="6"/>
      <c r="L253" s="6"/>
      <c r="M253" s="6"/>
      <c r="N253" s="6"/>
      <c r="O253" s="6"/>
      <c r="P253" s="6"/>
      <c r="Q253" s="6"/>
      <c r="R253" s="6"/>
      <c r="S253" s="2"/>
      <c r="T253" s="2"/>
    </row>
    <row r="254" spans="1:20" ht="38.25" customHeight="1" x14ac:dyDescent="0.2">
      <c r="A254" s="6"/>
      <c r="K254" s="6"/>
      <c r="L254" s="6"/>
      <c r="M254" s="6"/>
      <c r="N254" s="6"/>
      <c r="O254" s="6"/>
      <c r="P254" s="6"/>
      <c r="Q254" s="6"/>
      <c r="R254" s="6"/>
      <c r="S254" s="2"/>
      <c r="T254" s="2"/>
    </row>
    <row r="255" spans="1:20" ht="38.25" customHeight="1" x14ac:dyDescent="0.2">
      <c r="A255" s="6"/>
      <c r="K255" s="6"/>
      <c r="L255" s="6"/>
      <c r="M255" s="6"/>
      <c r="N255" s="6"/>
      <c r="O255" s="6"/>
      <c r="P255" s="6"/>
      <c r="Q255" s="6"/>
      <c r="R255" s="6"/>
      <c r="S255" s="2"/>
      <c r="T255" s="2"/>
    </row>
    <row r="256" spans="1:20" ht="38.25" customHeight="1" x14ac:dyDescent="0.2">
      <c r="A256" s="6"/>
      <c r="K256" s="6"/>
      <c r="L256" s="6"/>
      <c r="M256" s="6"/>
      <c r="N256" s="6"/>
      <c r="O256" s="6"/>
      <c r="P256" s="6"/>
      <c r="Q256" s="6"/>
      <c r="R256" s="6"/>
      <c r="S256" s="2"/>
      <c r="T256" s="2"/>
    </row>
    <row r="257" spans="1:20" ht="38.25" customHeight="1" x14ac:dyDescent="0.2">
      <c r="A257" s="6"/>
      <c r="K257" s="6"/>
      <c r="L257" s="6"/>
      <c r="M257" s="6"/>
      <c r="N257" s="6"/>
      <c r="O257" s="6"/>
      <c r="P257" s="6"/>
      <c r="Q257" s="6"/>
      <c r="R257" s="6"/>
      <c r="S257" s="2"/>
      <c r="T257" s="2"/>
    </row>
    <row r="258" spans="1:20" ht="38.25" customHeight="1" x14ac:dyDescent="0.2">
      <c r="A258" s="6"/>
      <c r="K258" s="6"/>
      <c r="L258" s="6"/>
      <c r="M258" s="6"/>
      <c r="N258" s="6"/>
      <c r="O258" s="6"/>
      <c r="P258" s="6"/>
      <c r="Q258" s="6"/>
      <c r="R258" s="6"/>
      <c r="S258" s="2"/>
      <c r="T258" s="2"/>
    </row>
    <row r="259" spans="1:20" ht="38.25" customHeight="1" x14ac:dyDescent="0.2">
      <c r="A259" s="6"/>
      <c r="K259" s="6"/>
      <c r="L259" s="6"/>
      <c r="M259" s="6"/>
      <c r="N259" s="6"/>
      <c r="O259" s="6"/>
      <c r="P259" s="6"/>
      <c r="Q259" s="6"/>
      <c r="R259" s="6"/>
      <c r="S259" s="2"/>
      <c r="T259" s="2"/>
    </row>
    <row r="260" spans="1:20" ht="38.25" customHeight="1" x14ac:dyDescent="0.2">
      <c r="A260" s="6"/>
      <c r="K260" s="6"/>
      <c r="L260" s="6"/>
      <c r="M260" s="6"/>
      <c r="N260" s="6"/>
      <c r="O260" s="6"/>
      <c r="P260" s="6"/>
      <c r="Q260" s="6"/>
      <c r="R260" s="6"/>
      <c r="S260" s="2"/>
      <c r="T260" s="2"/>
    </row>
    <row r="261" spans="1:20" ht="38.25" customHeight="1" x14ac:dyDescent="0.2">
      <c r="A261" s="6"/>
      <c r="K261" s="6"/>
      <c r="L261" s="6"/>
      <c r="M261" s="6"/>
      <c r="N261" s="6"/>
      <c r="O261" s="6"/>
      <c r="P261" s="6"/>
      <c r="Q261" s="6"/>
      <c r="R261" s="6"/>
      <c r="S261" s="2"/>
      <c r="T261" s="2"/>
    </row>
    <row r="262" spans="1:20" ht="38.25" customHeight="1" x14ac:dyDescent="0.2">
      <c r="A262" s="6"/>
      <c r="K262" s="6"/>
      <c r="L262" s="6"/>
      <c r="M262" s="6"/>
      <c r="N262" s="6"/>
      <c r="O262" s="6"/>
      <c r="P262" s="6"/>
      <c r="Q262" s="6"/>
      <c r="R262" s="6"/>
      <c r="S262" s="2"/>
      <c r="T262" s="2"/>
    </row>
    <row r="263" spans="1:20" ht="38.25" customHeight="1" x14ac:dyDescent="0.2">
      <c r="A263" s="6"/>
      <c r="K263" s="6"/>
      <c r="L263" s="6"/>
      <c r="M263" s="6"/>
      <c r="N263" s="6"/>
      <c r="O263" s="6"/>
      <c r="P263" s="6"/>
      <c r="Q263" s="6"/>
      <c r="R263" s="6"/>
      <c r="S263" s="2"/>
      <c r="T263" s="2"/>
    </row>
    <row r="264" spans="1:20" ht="38.25" customHeight="1" x14ac:dyDescent="0.2">
      <c r="A264" s="6"/>
      <c r="K264" s="6"/>
      <c r="L264" s="6"/>
      <c r="M264" s="6"/>
      <c r="N264" s="6"/>
      <c r="O264" s="6"/>
      <c r="P264" s="6"/>
      <c r="Q264" s="6"/>
      <c r="R264" s="6"/>
      <c r="S264" s="2"/>
      <c r="T264" s="2"/>
    </row>
    <row r="265" spans="1:20" ht="38.25" customHeight="1" x14ac:dyDescent="0.2">
      <c r="A265" s="6"/>
      <c r="K265" s="6"/>
      <c r="L265" s="6"/>
      <c r="M265" s="6"/>
      <c r="N265" s="6"/>
      <c r="O265" s="6"/>
      <c r="P265" s="6"/>
      <c r="Q265" s="6"/>
      <c r="R265" s="6"/>
      <c r="S265" s="2"/>
      <c r="T265" s="2"/>
    </row>
    <row r="266" spans="1:20" ht="38.25" customHeight="1" x14ac:dyDescent="0.2">
      <c r="A266" s="6"/>
      <c r="K266" s="6"/>
      <c r="L266" s="6"/>
      <c r="M266" s="6"/>
      <c r="N266" s="6"/>
      <c r="O266" s="6"/>
      <c r="P266" s="6"/>
      <c r="Q266" s="6"/>
      <c r="R266" s="6"/>
      <c r="S266" s="2"/>
      <c r="T266" s="2"/>
    </row>
    <row r="267" spans="1:20" ht="38.25" customHeight="1" x14ac:dyDescent="0.2">
      <c r="A267" s="6"/>
      <c r="K267" s="6"/>
      <c r="L267" s="6"/>
      <c r="M267" s="6"/>
      <c r="N267" s="6"/>
      <c r="O267" s="6"/>
      <c r="P267" s="6"/>
      <c r="Q267" s="6"/>
      <c r="R267" s="6"/>
      <c r="S267" s="2"/>
      <c r="T267" s="2"/>
    </row>
    <row r="268" spans="1:20" ht="38.25" customHeight="1" x14ac:dyDescent="0.2">
      <c r="A268" s="6"/>
      <c r="K268" s="6"/>
      <c r="L268" s="6"/>
      <c r="M268" s="6"/>
      <c r="N268" s="6"/>
      <c r="O268" s="6"/>
      <c r="P268" s="6"/>
      <c r="Q268" s="6"/>
      <c r="R268" s="6"/>
      <c r="S268" s="2"/>
      <c r="T268" s="2"/>
    </row>
    <row r="269" spans="1:20" ht="38.25" customHeight="1" x14ac:dyDescent="0.2">
      <c r="A269" s="6"/>
      <c r="K269" s="6"/>
      <c r="L269" s="6"/>
      <c r="M269" s="6"/>
      <c r="N269" s="6"/>
      <c r="O269" s="6"/>
      <c r="P269" s="6"/>
      <c r="Q269" s="6"/>
      <c r="R269" s="6"/>
      <c r="S269" s="2"/>
      <c r="T269" s="2"/>
    </row>
    <row r="270" spans="1:20" ht="38.25" customHeight="1" x14ac:dyDescent="0.2">
      <c r="A270" s="6"/>
      <c r="K270" s="6"/>
      <c r="L270" s="6"/>
      <c r="M270" s="6"/>
      <c r="N270" s="6"/>
      <c r="O270" s="6"/>
      <c r="P270" s="6"/>
      <c r="Q270" s="6"/>
      <c r="R270" s="6"/>
      <c r="S270" s="2"/>
      <c r="T270" s="2"/>
    </row>
    <row r="271" spans="1:20" ht="38.25" customHeight="1" x14ac:dyDescent="0.2">
      <c r="A271" s="6"/>
      <c r="K271" s="6"/>
      <c r="L271" s="6"/>
      <c r="M271" s="6"/>
      <c r="N271" s="6"/>
      <c r="O271" s="6"/>
      <c r="P271" s="6"/>
      <c r="Q271" s="6"/>
      <c r="R271" s="6"/>
      <c r="S271" s="2"/>
      <c r="T271" s="2"/>
    </row>
    <row r="272" spans="1:20" ht="38.25" customHeight="1" x14ac:dyDescent="0.2">
      <c r="A272" s="6"/>
      <c r="K272" s="6"/>
      <c r="L272" s="6"/>
      <c r="M272" s="6"/>
      <c r="N272" s="6"/>
      <c r="O272" s="6"/>
      <c r="P272" s="6"/>
      <c r="Q272" s="6"/>
      <c r="R272" s="6"/>
      <c r="S272" s="2"/>
      <c r="T272" s="2"/>
    </row>
    <row r="273" spans="1:20" ht="38.25" customHeight="1" x14ac:dyDescent="0.2">
      <c r="A273" s="6"/>
      <c r="K273" s="6"/>
      <c r="L273" s="6"/>
      <c r="M273" s="6"/>
      <c r="N273" s="6"/>
      <c r="O273" s="6"/>
      <c r="P273" s="6"/>
      <c r="Q273" s="6"/>
      <c r="R273" s="6"/>
      <c r="S273" s="2"/>
      <c r="T273" s="2"/>
    </row>
    <row r="274" spans="1:20" ht="38.25" customHeight="1" x14ac:dyDescent="0.2">
      <c r="A274" s="6"/>
      <c r="K274" s="6"/>
      <c r="L274" s="6"/>
      <c r="M274" s="6"/>
      <c r="N274" s="6"/>
      <c r="O274" s="6"/>
      <c r="P274" s="6"/>
      <c r="Q274" s="6"/>
      <c r="R274" s="6"/>
      <c r="S274" s="2"/>
      <c r="T274" s="2"/>
    </row>
    <row r="275" spans="1:20" ht="38.25" customHeight="1" x14ac:dyDescent="0.2">
      <c r="A275" s="6"/>
      <c r="K275" s="6"/>
      <c r="L275" s="6"/>
      <c r="M275" s="6"/>
      <c r="N275" s="6"/>
      <c r="O275" s="6"/>
      <c r="P275" s="6"/>
      <c r="Q275" s="6"/>
      <c r="R275" s="6"/>
      <c r="S275" s="2"/>
      <c r="T275" s="2"/>
    </row>
    <row r="276" spans="1:20" ht="38.25" customHeight="1" x14ac:dyDescent="0.2">
      <c r="A276" s="6"/>
      <c r="K276" s="6"/>
      <c r="L276" s="6"/>
      <c r="M276" s="6"/>
      <c r="N276" s="6"/>
      <c r="O276" s="6"/>
      <c r="P276" s="6"/>
      <c r="Q276" s="6"/>
      <c r="R276" s="6"/>
      <c r="S276" s="2"/>
      <c r="T276" s="2"/>
    </row>
    <row r="277" spans="1:20" ht="38.25" customHeight="1" x14ac:dyDescent="0.2">
      <c r="A277" s="6"/>
      <c r="K277" s="6"/>
      <c r="L277" s="6"/>
      <c r="M277" s="6"/>
      <c r="N277" s="6"/>
      <c r="O277" s="6"/>
      <c r="P277" s="6"/>
      <c r="Q277" s="6"/>
      <c r="R277" s="6"/>
      <c r="S277" s="2"/>
      <c r="T277" s="2"/>
    </row>
    <row r="278" spans="1:20" ht="38.25" customHeight="1" x14ac:dyDescent="0.2">
      <c r="A278" s="6"/>
      <c r="K278" s="6"/>
      <c r="L278" s="6"/>
      <c r="M278" s="6"/>
      <c r="N278" s="6"/>
      <c r="O278" s="6"/>
      <c r="P278" s="6"/>
      <c r="Q278" s="6"/>
      <c r="R278" s="6"/>
      <c r="S278" s="2"/>
      <c r="T278" s="2"/>
    </row>
    <row r="279" spans="1:20" ht="38.25" customHeight="1" x14ac:dyDescent="0.2">
      <c r="A279" s="6"/>
      <c r="K279" s="6"/>
      <c r="L279" s="6"/>
      <c r="M279" s="6"/>
      <c r="N279" s="6"/>
      <c r="O279" s="6"/>
      <c r="P279" s="6"/>
      <c r="Q279" s="6"/>
      <c r="R279" s="6"/>
      <c r="S279" s="2"/>
      <c r="T279" s="2"/>
    </row>
    <row r="280" spans="1:20" ht="38.25" customHeight="1" x14ac:dyDescent="0.2">
      <c r="A280" s="6"/>
      <c r="K280" s="6"/>
      <c r="L280" s="6"/>
      <c r="M280" s="6"/>
      <c r="N280" s="6"/>
      <c r="O280" s="6"/>
      <c r="P280" s="6"/>
      <c r="Q280" s="6"/>
      <c r="R280" s="6"/>
      <c r="S280" s="2"/>
      <c r="T280" s="2"/>
    </row>
    <row r="281" spans="1:20" ht="38.25" customHeight="1" x14ac:dyDescent="0.2">
      <c r="A281" s="6"/>
      <c r="K281" s="6"/>
      <c r="L281" s="6"/>
      <c r="M281" s="6"/>
      <c r="N281" s="6"/>
      <c r="O281" s="6"/>
      <c r="P281" s="6"/>
      <c r="Q281" s="6"/>
      <c r="R281" s="6"/>
      <c r="S281" s="2"/>
      <c r="T281" s="2"/>
    </row>
    <row r="282" spans="1:20" ht="38.25" customHeight="1" x14ac:dyDescent="0.2">
      <c r="A282" s="6"/>
      <c r="K282" s="6"/>
      <c r="L282" s="6"/>
      <c r="M282" s="6"/>
      <c r="N282" s="6"/>
      <c r="O282" s="6"/>
      <c r="P282" s="6"/>
      <c r="Q282" s="6"/>
      <c r="R282" s="6"/>
      <c r="S282" s="2"/>
      <c r="T282" s="2"/>
    </row>
    <row r="283" spans="1:20" ht="38.25" customHeight="1" x14ac:dyDescent="0.2">
      <c r="A283" s="6"/>
      <c r="K283" s="6"/>
      <c r="L283" s="6"/>
      <c r="M283" s="6"/>
      <c r="N283" s="6"/>
      <c r="O283" s="6"/>
      <c r="P283" s="6"/>
      <c r="Q283" s="6"/>
      <c r="R283" s="6"/>
      <c r="S283" s="2"/>
      <c r="T283" s="2"/>
    </row>
    <row r="284" spans="1:20" ht="38.25" customHeight="1" x14ac:dyDescent="0.2">
      <c r="A284" s="6"/>
      <c r="K284" s="6"/>
      <c r="L284" s="6"/>
      <c r="M284" s="6"/>
      <c r="N284" s="6"/>
      <c r="O284" s="6"/>
      <c r="P284" s="6"/>
      <c r="Q284" s="6"/>
      <c r="R284" s="6"/>
      <c r="S284" s="2"/>
      <c r="T284" s="2"/>
    </row>
    <row r="285" spans="1:20" ht="38.25" customHeight="1" x14ac:dyDescent="0.2">
      <c r="A285" s="6"/>
      <c r="K285" s="6"/>
      <c r="L285" s="6"/>
      <c r="M285" s="6"/>
      <c r="N285" s="6"/>
      <c r="O285" s="6"/>
      <c r="P285" s="6"/>
      <c r="Q285" s="6"/>
      <c r="R285" s="6"/>
      <c r="S285" s="2"/>
      <c r="T285" s="2"/>
    </row>
    <row r="286" spans="1:20" ht="38.25" customHeight="1" x14ac:dyDescent="0.2">
      <c r="A286" s="6"/>
      <c r="K286" s="6"/>
      <c r="L286" s="6"/>
      <c r="M286" s="6"/>
      <c r="N286" s="6"/>
      <c r="O286" s="6"/>
      <c r="P286" s="6"/>
      <c r="Q286" s="6"/>
      <c r="R286" s="6"/>
      <c r="S286" s="2"/>
      <c r="T286" s="2"/>
    </row>
    <row r="287" spans="1:20" ht="38.25" customHeight="1" x14ac:dyDescent="0.2">
      <c r="A287" s="6"/>
      <c r="K287" s="6"/>
      <c r="L287" s="6"/>
      <c r="M287" s="6"/>
      <c r="N287" s="6"/>
      <c r="O287" s="6"/>
      <c r="P287" s="6"/>
      <c r="Q287" s="6"/>
      <c r="R287" s="6"/>
      <c r="S287" s="2"/>
      <c r="T287" s="2"/>
    </row>
    <row r="288" spans="1:20" ht="38.25" customHeight="1" x14ac:dyDescent="0.2">
      <c r="A288" s="6"/>
      <c r="K288" s="6"/>
      <c r="L288" s="6"/>
      <c r="M288" s="6"/>
      <c r="N288" s="6"/>
      <c r="O288" s="6"/>
      <c r="P288" s="6"/>
      <c r="Q288" s="6"/>
      <c r="R288" s="6"/>
      <c r="S288" s="2"/>
      <c r="T288" s="2"/>
    </row>
    <row r="289" spans="1:20" ht="38.25" customHeight="1" x14ac:dyDescent="0.2">
      <c r="A289" s="6"/>
      <c r="K289" s="6"/>
      <c r="L289" s="6"/>
      <c r="M289" s="6"/>
      <c r="N289" s="6"/>
      <c r="O289" s="6"/>
      <c r="P289" s="6"/>
      <c r="Q289" s="6"/>
      <c r="R289" s="6"/>
      <c r="S289" s="2"/>
      <c r="T289" s="2"/>
    </row>
    <row r="290" spans="1:20" ht="38.25" customHeight="1" x14ac:dyDescent="0.2">
      <c r="A290" s="6"/>
      <c r="K290" s="6"/>
      <c r="L290" s="6"/>
      <c r="M290" s="6"/>
      <c r="N290" s="6"/>
      <c r="O290" s="6"/>
      <c r="P290" s="6"/>
      <c r="Q290" s="6"/>
      <c r="R290" s="6"/>
      <c r="S290" s="2"/>
      <c r="T290" s="2"/>
    </row>
    <row r="291" spans="1:20" ht="38.25" customHeight="1" x14ac:dyDescent="0.2">
      <c r="A291" s="6"/>
      <c r="K291" s="6"/>
      <c r="L291" s="6"/>
      <c r="M291" s="6"/>
      <c r="N291" s="6"/>
      <c r="O291" s="6"/>
      <c r="P291" s="6"/>
      <c r="Q291" s="6"/>
      <c r="R291" s="6"/>
      <c r="S291" s="2"/>
      <c r="T291" s="2"/>
    </row>
    <row r="292" spans="1:20" ht="38.25" customHeight="1" x14ac:dyDescent="0.2">
      <c r="A292" s="6"/>
      <c r="K292" s="6"/>
      <c r="L292" s="6"/>
      <c r="M292" s="6"/>
      <c r="N292" s="6"/>
      <c r="O292" s="6"/>
      <c r="P292" s="6"/>
      <c r="Q292" s="6"/>
      <c r="R292" s="6"/>
      <c r="S292" s="2"/>
      <c r="T292" s="2"/>
    </row>
    <row r="293" spans="1:20" ht="38.25" customHeight="1" x14ac:dyDescent="0.2">
      <c r="A293" s="6"/>
      <c r="K293" s="6"/>
      <c r="L293" s="6"/>
      <c r="M293" s="6"/>
      <c r="N293" s="6"/>
      <c r="O293" s="6"/>
      <c r="P293" s="6"/>
      <c r="Q293" s="6"/>
      <c r="R293" s="6"/>
      <c r="S293" s="2"/>
      <c r="T293" s="2"/>
    </row>
    <row r="294" spans="1:20" ht="38.25" customHeight="1" x14ac:dyDescent="0.2">
      <c r="A294" s="6"/>
      <c r="K294" s="6"/>
      <c r="L294" s="6"/>
      <c r="M294" s="6"/>
      <c r="N294" s="6"/>
      <c r="O294" s="6"/>
      <c r="P294" s="6"/>
      <c r="Q294" s="6"/>
      <c r="R294" s="6"/>
      <c r="S294" s="2"/>
      <c r="T294" s="2"/>
    </row>
    <row r="295" spans="1:20" ht="38.25" customHeight="1" x14ac:dyDescent="0.2">
      <c r="A295" s="6"/>
      <c r="K295" s="6"/>
      <c r="L295" s="6"/>
      <c r="M295" s="6"/>
      <c r="N295" s="6"/>
      <c r="O295" s="6"/>
      <c r="P295" s="6"/>
      <c r="Q295" s="6"/>
      <c r="R295" s="6"/>
      <c r="S295" s="2"/>
      <c r="T295" s="2"/>
    </row>
    <row r="296" spans="1:20" ht="38.25" customHeight="1" x14ac:dyDescent="0.2">
      <c r="A296" s="6"/>
      <c r="K296" s="6"/>
      <c r="L296" s="6"/>
      <c r="M296" s="6"/>
      <c r="N296" s="6"/>
      <c r="O296" s="6"/>
      <c r="P296" s="6"/>
      <c r="Q296" s="6"/>
      <c r="R296" s="6"/>
      <c r="S296" s="2"/>
      <c r="T296" s="2"/>
    </row>
    <row r="297" spans="1:20" ht="38.25" customHeight="1" x14ac:dyDescent="0.2">
      <c r="A297" s="6"/>
      <c r="K297" s="6"/>
      <c r="L297" s="6"/>
      <c r="M297" s="6"/>
      <c r="N297" s="6"/>
      <c r="O297" s="6"/>
      <c r="P297" s="6"/>
      <c r="Q297" s="6"/>
      <c r="R297" s="6"/>
      <c r="S297" s="2"/>
      <c r="T297" s="2"/>
    </row>
    <row r="298" spans="1:20" ht="38.25" customHeight="1" x14ac:dyDescent="0.2">
      <c r="A298" s="6"/>
      <c r="K298" s="6"/>
      <c r="L298" s="6"/>
      <c r="M298" s="6"/>
      <c r="N298" s="6"/>
      <c r="O298" s="6"/>
      <c r="P298" s="6"/>
      <c r="Q298" s="6"/>
      <c r="R298" s="6"/>
      <c r="S298" s="2"/>
      <c r="T298" s="2"/>
    </row>
    <row r="299" spans="1:20" ht="38.25" customHeight="1" x14ac:dyDescent="0.2">
      <c r="A299" s="6"/>
      <c r="K299" s="6"/>
      <c r="L299" s="6"/>
      <c r="M299" s="6"/>
      <c r="N299" s="6"/>
      <c r="O299" s="6"/>
      <c r="P299" s="6"/>
      <c r="Q299" s="6"/>
      <c r="R299" s="6"/>
      <c r="S299" s="2"/>
      <c r="T299" s="2"/>
    </row>
    <row r="300" spans="1:20" ht="38.25" customHeight="1" x14ac:dyDescent="0.2">
      <c r="A300" s="6"/>
      <c r="K300" s="6"/>
      <c r="L300" s="6"/>
      <c r="M300" s="6"/>
      <c r="N300" s="6"/>
      <c r="O300" s="6"/>
      <c r="P300" s="6"/>
      <c r="Q300" s="6"/>
      <c r="R300" s="6"/>
      <c r="S300" s="2"/>
      <c r="T300" s="2"/>
    </row>
    <row r="301" spans="1:20" ht="38.25" customHeight="1" x14ac:dyDescent="0.2">
      <c r="A301" s="6"/>
      <c r="K301" s="6"/>
      <c r="L301" s="6"/>
      <c r="M301" s="6"/>
      <c r="N301" s="6"/>
      <c r="O301" s="6"/>
      <c r="P301" s="6"/>
      <c r="Q301" s="6"/>
      <c r="R301" s="6"/>
      <c r="S301" s="2"/>
      <c r="T301" s="2"/>
    </row>
    <row r="302" spans="1:20" ht="38.25" customHeight="1" x14ac:dyDescent="0.2">
      <c r="A302" s="6"/>
      <c r="K302" s="6"/>
      <c r="L302" s="6"/>
      <c r="M302" s="6"/>
      <c r="N302" s="6"/>
      <c r="O302" s="6"/>
      <c r="P302" s="6"/>
      <c r="Q302" s="6"/>
      <c r="R302" s="6"/>
      <c r="S302" s="2"/>
      <c r="T302" s="2"/>
    </row>
    <row r="303" spans="1:20" ht="38.25" customHeight="1" x14ac:dyDescent="0.2">
      <c r="A303" s="6"/>
      <c r="K303" s="6"/>
      <c r="L303" s="6"/>
      <c r="M303" s="6"/>
      <c r="N303" s="6"/>
      <c r="O303" s="6"/>
      <c r="P303" s="6"/>
      <c r="Q303" s="6"/>
      <c r="R303" s="6"/>
      <c r="S303" s="2"/>
      <c r="T303" s="2"/>
    </row>
    <row r="304" spans="1:20" ht="38.25" customHeight="1" x14ac:dyDescent="0.2">
      <c r="A304" s="6"/>
      <c r="K304" s="6"/>
      <c r="L304" s="6"/>
      <c r="M304" s="6"/>
      <c r="N304" s="6"/>
      <c r="O304" s="6"/>
      <c r="P304" s="6"/>
      <c r="Q304" s="6"/>
      <c r="R304" s="6"/>
      <c r="S304" s="2"/>
      <c r="T304" s="2"/>
    </row>
    <row r="305" spans="1:20" ht="38.25" customHeight="1" x14ac:dyDescent="0.2">
      <c r="A305" s="6"/>
      <c r="K305" s="6"/>
      <c r="L305" s="6"/>
      <c r="M305" s="6"/>
      <c r="N305" s="6"/>
      <c r="O305" s="6"/>
      <c r="P305" s="6"/>
      <c r="Q305" s="6"/>
      <c r="R305" s="6"/>
      <c r="S305" s="2"/>
      <c r="T305" s="2"/>
    </row>
    <row r="306" spans="1:20" ht="38.25" customHeight="1" x14ac:dyDescent="0.2">
      <c r="A306" s="6"/>
      <c r="K306" s="6"/>
      <c r="L306" s="6"/>
      <c r="M306" s="6"/>
      <c r="N306" s="6"/>
      <c r="O306" s="6"/>
      <c r="P306" s="6"/>
      <c r="Q306" s="6"/>
      <c r="R306" s="6"/>
      <c r="S306" s="2"/>
      <c r="T306" s="2"/>
    </row>
    <row r="307" spans="1:20" ht="38.25" customHeight="1" x14ac:dyDescent="0.2">
      <c r="A307" s="6"/>
      <c r="K307" s="6"/>
      <c r="L307" s="6"/>
      <c r="M307" s="6"/>
      <c r="N307" s="6"/>
      <c r="O307" s="6"/>
      <c r="P307" s="6"/>
      <c r="Q307" s="6"/>
      <c r="R307" s="6"/>
      <c r="S307" s="2"/>
      <c r="T307" s="2"/>
    </row>
    <row r="308" spans="1:20" ht="38.25" customHeight="1" x14ac:dyDescent="0.2">
      <c r="A308" s="6"/>
      <c r="K308" s="6"/>
      <c r="L308" s="6"/>
      <c r="M308" s="6"/>
      <c r="N308" s="6"/>
      <c r="O308" s="6"/>
      <c r="P308" s="6"/>
      <c r="Q308" s="6"/>
      <c r="R308" s="6"/>
      <c r="S308" s="2"/>
      <c r="T308" s="2"/>
    </row>
    <row r="309" spans="1:20" ht="38.25" customHeight="1" x14ac:dyDescent="0.2">
      <c r="A309" s="6"/>
      <c r="K309" s="6"/>
      <c r="L309" s="6"/>
      <c r="M309" s="6"/>
      <c r="N309" s="6"/>
      <c r="O309" s="6"/>
      <c r="P309" s="6"/>
      <c r="Q309" s="6"/>
      <c r="R309" s="6"/>
      <c r="S309" s="2"/>
      <c r="T309" s="2"/>
    </row>
    <row r="310" spans="1:20" ht="38.25" customHeight="1" x14ac:dyDescent="0.2">
      <c r="A310" s="6"/>
      <c r="K310" s="6"/>
      <c r="L310" s="6"/>
      <c r="M310" s="6"/>
      <c r="N310" s="6"/>
      <c r="O310" s="6"/>
      <c r="P310" s="6"/>
      <c r="Q310" s="6"/>
      <c r="R310" s="6"/>
      <c r="S310" s="2"/>
      <c r="T310" s="2"/>
    </row>
    <row r="311" spans="1:20" ht="38.25" customHeight="1" x14ac:dyDescent="0.2">
      <c r="A311" s="6"/>
      <c r="K311" s="6"/>
      <c r="L311" s="6"/>
      <c r="M311" s="6"/>
      <c r="N311" s="6"/>
      <c r="O311" s="6"/>
      <c r="P311" s="6"/>
      <c r="Q311" s="6"/>
      <c r="R311" s="6"/>
      <c r="S311" s="2"/>
      <c r="T311" s="2"/>
    </row>
    <row r="312" spans="1:20" ht="38.25" customHeight="1" x14ac:dyDescent="0.2">
      <c r="A312" s="6"/>
      <c r="K312" s="6"/>
      <c r="L312" s="6"/>
      <c r="M312" s="6"/>
      <c r="N312" s="6"/>
      <c r="O312" s="6"/>
      <c r="P312" s="6"/>
      <c r="Q312" s="6"/>
      <c r="R312" s="6"/>
      <c r="S312" s="2"/>
      <c r="T312" s="2"/>
    </row>
    <row r="313" spans="1:20" ht="38.25" customHeight="1" x14ac:dyDescent="0.2">
      <c r="A313" s="6"/>
      <c r="K313" s="6"/>
      <c r="L313" s="6"/>
      <c r="M313" s="6"/>
      <c r="N313" s="6"/>
      <c r="O313" s="6"/>
      <c r="P313" s="6"/>
      <c r="Q313" s="6"/>
      <c r="R313" s="6"/>
      <c r="S313" s="2"/>
      <c r="T313" s="2"/>
    </row>
    <row r="314" spans="1:20" ht="38.25" customHeight="1" x14ac:dyDescent="0.2">
      <c r="A314" s="6"/>
      <c r="K314" s="6"/>
      <c r="L314" s="6"/>
      <c r="M314" s="6"/>
      <c r="N314" s="6"/>
      <c r="O314" s="6"/>
      <c r="P314" s="6"/>
      <c r="Q314" s="6"/>
      <c r="R314" s="6"/>
      <c r="S314" s="2"/>
      <c r="T314" s="2"/>
    </row>
    <row r="315" spans="1:20" ht="38.25" customHeight="1" x14ac:dyDescent="0.2">
      <c r="A315" s="6"/>
      <c r="K315" s="6"/>
      <c r="L315" s="6"/>
      <c r="M315" s="6"/>
      <c r="N315" s="6"/>
      <c r="O315" s="6"/>
      <c r="P315" s="6"/>
      <c r="Q315" s="6"/>
      <c r="R315" s="6"/>
      <c r="S315" s="2"/>
      <c r="T315" s="2"/>
    </row>
    <row r="316" spans="1:20" ht="38.25" customHeight="1" x14ac:dyDescent="0.2">
      <c r="A316" s="6"/>
      <c r="K316" s="6"/>
      <c r="L316" s="6"/>
      <c r="M316" s="6"/>
      <c r="N316" s="6"/>
      <c r="O316" s="6"/>
      <c r="P316" s="6"/>
      <c r="Q316" s="6"/>
      <c r="R316" s="6"/>
      <c r="S316" s="2"/>
      <c r="T316" s="2"/>
    </row>
    <row r="317" spans="1:20" ht="38.25" customHeight="1" x14ac:dyDescent="0.2">
      <c r="A317" s="6"/>
      <c r="K317" s="6"/>
      <c r="L317" s="6"/>
      <c r="M317" s="6"/>
      <c r="N317" s="6"/>
      <c r="O317" s="6"/>
      <c r="P317" s="6"/>
      <c r="Q317" s="6"/>
      <c r="R317" s="6"/>
      <c r="S317" s="2"/>
      <c r="T317" s="2"/>
    </row>
    <row r="318" spans="1:20" ht="38.25" customHeight="1" x14ac:dyDescent="0.2">
      <c r="A318" s="6"/>
      <c r="K318" s="6"/>
      <c r="L318" s="6"/>
      <c r="M318" s="6"/>
      <c r="N318" s="6"/>
      <c r="O318" s="6"/>
      <c r="P318" s="6"/>
      <c r="Q318" s="6"/>
      <c r="R318" s="6"/>
      <c r="S318" s="2"/>
      <c r="T318" s="2"/>
    </row>
    <row r="319" spans="1:20" ht="38.25" customHeight="1" x14ac:dyDescent="0.2">
      <c r="A319" s="6"/>
      <c r="K319" s="6"/>
      <c r="L319" s="6"/>
      <c r="M319" s="6"/>
      <c r="N319" s="6"/>
      <c r="O319" s="6"/>
      <c r="P319" s="6"/>
      <c r="Q319" s="6"/>
      <c r="R319" s="6"/>
      <c r="S319" s="2"/>
      <c r="T319" s="2"/>
    </row>
    <row r="320" spans="1:20" ht="38.25" customHeight="1" x14ac:dyDescent="0.2">
      <c r="A320" s="6"/>
      <c r="K320" s="6"/>
      <c r="L320" s="6"/>
      <c r="M320" s="6"/>
      <c r="N320" s="6"/>
      <c r="O320" s="6"/>
      <c r="P320" s="6"/>
      <c r="Q320" s="6"/>
      <c r="R320" s="6"/>
      <c r="S320" s="2"/>
      <c r="T320" s="2"/>
    </row>
    <row r="321" spans="1:20" ht="38.25" customHeight="1" x14ac:dyDescent="0.2">
      <c r="A321" s="6"/>
      <c r="K321" s="6"/>
      <c r="L321" s="6"/>
      <c r="M321" s="6"/>
      <c r="N321" s="6"/>
      <c r="O321" s="6"/>
      <c r="P321" s="6"/>
      <c r="Q321" s="6"/>
      <c r="R321" s="6"/>
      <c r="S321" s="2"/>
      <c r="T321" s="2"/>
    </row>
    <row r="322" spans="1:20" ht="38.25" customHeight="1" x14ac:dyDescent="0.2">
      <c r="A322" s="6"/>
      <c r="K322" s="6"/>
      <c r="L322" s="6"/>
      <c r="M322" s="6"/>
      <c r="N322" s="6"/>
      <c r="O322" s="6"/>
      <c r="P322" s="6"/>
      <c r="Q322" s="6"/>
      <c r="R322" s="6"/>
      <c r="S322" s="2"/>
      <c r="T322" s="2"/>
    </row>
    <row r="323" spans="1:20" ht="38.25" customHeight="1" x14ac:dyDescent="0.2">
      <c r="A323" s="6"/>
      <c r="K323" s="6"/>
      <c r="L323" s="6"/>
      <c r="M323" s="6"/>
      <c r="N323" s="6"/>
      <c r="O323" s="6"/>
      <c r="P323" s="6"/>
      <c r="Q323" s="6"/>
      <c r="R323" s="6"/>
    </row>
    <row r="324" spans="1:20" ht="38.25" customHeight="1" x14ac:dyDescent="0.2">
      <c r="A324" s="6"/>
      <c r="K324" s="6"/>
      <c r="L324" s="6"/>
      <c r="M324" s="6"/>
      <c r="N324" s="6"/>
      <c r="O324" s="6"/>
      <c r="P324" s="6"/>
      <c r="Q324" s="6"/>
      <c r="R324" s="6"/>
    </row>
    <row r="325" spans="1:20" ht="38.25" customHeight="1" x14ac:dyDescent="0.2">
      <c r="A325" s="6"/>
      <c r="K325" s="6"/>
      <c r="L325" s="6"/>
      <c r="M325" s="6"/>
      <c r="N325" s="6"/>
      <c r="O325" s="6"/>
      <c r="P325" s="6"/>
      <c r="Q325" s="6"/>
      <c r="R325" s="6"/>
    </row>
    <row r="326" spans="1:20" ht="38.25" customHeight="1" x14ac:dyDescent="0.2">
      <c r="A326" s="6"/>
      <c r="K326" s="6"/>
      <c r="L326" s="6"/>
      <c r="M326" s="6"/>
      <c r="N326" s="6"/>
      <c r="O326" s="6"/>
      <c r="P326" s="6"/>
      <c r="Q326" s="6"/>
      <c r="R326" s="6"/>
    </row>
    <row r="327" spans="1:20" ht="38.25" customHeight="1" x14ac:dyDescent="0.2">
      <c r="A327" s="6"/>
      <c r="K327" s="6"/>
      <c r="L327" s="6"/>
      <c r="M327" s="6"/>
      <c r="N327" s="6"/>
      <c r="O327" s="6"/>
      <c r="P327" s="6"/>
      <c r="Q327" s="6"/>
      <c r="R327" s="6"/>
    </row>
    <row r="328" spans="1:20" ht="38.25" customHeight="1" x14ac:dyDescent="0.2">
      <c r="A328" s="6"/>
      <c r="K328" s="6"/>
      <c r="L328" s="6"/>
      <c r="M328" s="6"/>
      <c r="N328" s="6"/>
      <c r="O328" s="6"/>
      <c r="P328" s="6"/>
      <c r="Q328" s="6"/>
      <c r="R328" s="6"/>
    </row>
    <row r="329" spans="1:20" ht="38.25" customHeight="1" x14ac:dyDescent="0.2">
      <c r="A329" s="6"/>
      <c r="K329" s="6"/>
      <c r="L329" s="6"/>
      <c r="M329" s="6"/>
      <c r="N329" s="6"/>
      <c r="O329" s="6"/>
      <c r="P329" s="6"/>
      <c r="Q329" s="6"/>
      <c r="R329" s="6"/>
    </row>
    <row r="330" spans="1:20" ht="38.25" customHeight="1" x14ac:dyDescent="0.2">
      <c r="A330" s="6"/>
      <c r="K330" s="6"/>
      <c r="L330" s="6"/>
      <c r="M330" s="6"/>
      <c r="N330" s="6"/>
      <c r="O330" s="6"/>
      <c r="P330" s="6"/>
      <c r="Q330" s="6"/>
      <c r="R330" s="6"/>
    </row>
    <row r="331" spans="1:20" ht="38.25" customHeight="1" x14ac:dyDescent="0.2">
      <c r="A331" s="6"/>
      <c r="K331" s="6"/>
      <c r="L331" s="6"/>
      <c r="M331" s="6"/>
      <c r="N331" s="6"/>
      <c r="O331" s="6"/>
      <c r="P331" s="6"/>
      <c r="Q331" s="6"/>
      <c r="R331" s="6"/>
    </row>
    <row r="332" spans="1:20" ht="38.25" customHeight="1" x14ac:dyDescent="0.2">
      <c r="A332" s="6"/>
      <c r="K332" s="6"/>
      <c r="L332" s="6"/>
      <c r="M332" s="6"/>
      <c r="N332" s="6"/>
      <c r="O332" s="6"/>
      <c r="P332" s="6"/>
      <c r="Q332" s="6"/>
      <c r="R332" s="6"/>
    </row>
    <row r="333" spans="1:20" ht="38.25" customHeight="1" x14ac:dyDescent="0.2">
      <c r="A333" s="6"/>
      <c r="K333" s="6"/>
      <c r="L333" s="6"/>
      <c r="M333" s="6"/>
      <c r="N333" s="6"/>
      <c r="O333" s="6"/>
      <c r="P333" s="6"/>
      <c r="Q333" s="6"/>
      <c r="R333" s="6"/>
    </row>
    <row r="334" spans="1:20" ht="38.25" customHeight="1" x14ac:dyDescent="0.2">
      <c r="A334" s="6"/>
      <c r="K334" s="6"/>
      <c r="L334" s="6"/>
      <c r="M334" s="6"/>
      <c r="N334" s="6"/>
      <c r="O334" s="6"/>
      <c r="P334" s="6"/>
      <c r="Q334" s="6"/>
      <c r="R334" s="6"/>
    </row>
    <row r="335" spans="1:20" ht="38.25" customHeight="1" x14ac:dyDescent="0.2">
      <c r="A335" s="6"/>
      <c r="K335" s="6"/>
      <c r="L335" s="6"/>
      <c r="M335" s="6"/>
      <c r="N335" s="6"/>
      <c r="O335" s="6"/>
      <c r="P335" s="6"/>
      <c r="Q335" s="6"/>
      <c r="R335" s="6"/>
    </row>
    <row r="336" spans="1:20" ht="38.25" customHeight="1" x14ac:dyDescent="0.2">
      <c r="A336" s="6"/>
      <c r="K336" s="6"/>
      <c r="L336" s="6"/>
      <c r="M336" s="6"/>
      <c r="N336" s="6"/>
      <c r="O336" s="6"/>
      <c r="P336" s="6"/>
      <c r="Q336" s="6"/>
      <c r="R336" s="6"/>
    </row>
    <row r="337" spans="1:18" ht="38.25" customHeight="1" x14ac:dyDescent="0.2">
      <c r="A337" s="6"/>
      <c r="K337" s="6"/>
      <c r="L337" s="6"/>
      <c r="M337" s="6"/>
      <c r="N337" s="6"/>
      <c r="O337" s="6"/>
      <c r="P337" s="6"/>
      <c r="Q337" s="6"/>
      <c r="R337" s="6"/>
    </row>
    <row r="338" spans="1:18" ht="38.25" customHeight="1" x14ac:dyDescent="0.2">
      <c r="A338" s="6"/>
      <c r="K338" s="6"/>
      <c r="L338" s="6"/>
      <c r="M338" s="6"/>
      <c r="N338" s="6"/>
      <c r="O338" s="6"/>
      <c r="P338" s="6"/>
      <c r="Q338" s="6"/>
      <c r="R338" s="6"/>
    </row>
    <row r="339" spans="1:18" ht="38.25" customHeight="1" x14ac:dyDescent="0.2">
      <c r="A339" s="6"/>
      <c r="K339" s="6"/>
      <c r="L339" s="6"/>
      <c r="M339" s="6"/>
      <c r="N339" s="6"/>
      <c r="O339" s="6"/>
      <c r="P339" s="6"/>
      <c r="Q339" s="6"/>
      <c r="R339" s="6"/>
    </row>
    <row r="340" spans="1:18" ht="38.25" customHeight="1" x14ac:dyDescent="0.2">
      <c r="A340" s="6"/>
      <c r="K340" s="6"/>
      <c r="L340" s="6"/>
      <c r="M340" s="6"/>
      <c r="N340" s="6"/>
      <c r="O340" s="6"/>
      <c r="P340" s="6"/>
      <c r="Q340" s="6"/>
      <c r="R340" s="6"/>
    </row>
    <row r="341" spans="1:18" ht="38.25" customHeight="1" x14ac:dyDescent="0.2">
      <c r="A341" s="6"/>
      <c r="K341" s="6"/>
      <c r="L341" s="6"/>
      <c r="M341" s="6"/>
      <c r="N341" s="6"/>
      <c r="O341" s="6"/>
      <c r="P341" s="6"/>
      <c r="Q341" s="6"/>
      <c r="R341" s="6"/>
    </row>
    <row r="342" spans="1:18" ht="38.25" customHeight="1" x14ac:dyDescent="0.2">
      <c r="A342" s="6"/>
      <c r="K342" s="6"/>
      <c r="L342" s="6"/>
      <c r="M342" s="6"/>
      <c r="N342" s="6"/>
      <c r="O342" s="6"/>
      <c r="P342" s="6"/>
      <c r="Q342" s="6"/>
      <c r="R342" s="6"/>
    </row>
    <row r="343" spans="1:18" ht="38.25" customHeight="1" x14ac:dyDescent="0.2">
      <c r="A343" s="6"/>
      <c r="K343" s="6"/>
      <c r="L343" s="6"/>
      <c r="M343" s="6"/>
      <c r="N343" s="6"/>
      <c r="O343" s="6"/>
      <c r="P343" s="6"/>
      <c r="Q343" s="6"/>
      <c r="R343" s="6"/>
    </row>
    <row r="344" spans="1:18" ht="38.25" customHeight="1" x14ac:dyDescent="0.2">
      <c r="A344" s="6"/>
      <c r="K344" s="6"/>
      <c r="L344" s="6"/>
      <c r="M344" s="6"/>
      <c r="N344" s="6"/>
      <c r="O344" s="6"/>
      <c r="P344" s="6"/>
      <c r="Q344" s="6"/>
      <c r="R344" s="6"/>
    </row>
    <row r="345" spans="1:18" ht="38.25" customHeight="1" x14ac:dyDescent="0.2">
      <c r="A345" s="6"/>
      <c r="K345" s="6"/>
      <c r="L345" s="6"/>
      <c r="M345" s="6"/>
      <c r="N345" s="6"/>
      <c r="O345" s="6"/>
      <c r="P345" s="6"/>
      <c r="Q345" s="6"/>
      <c r="R345" s="6"/>
    </row>
    <row r="346" spans="1:18" ht="38.25" customHeight="1" x14ac:dyDescent="0.2">
      <c r="A346" s="6"/>
      <c r="K346" s="6"/>
      <c r="L346" s="6"/>
      <c r="M346" s="6"/>
      <c r="N346" s="6"/>
      <c r="O346" s="6"/>
      <c r="P346" s="6"/>
      <c r="Q346" s="6"/>
      <c r="R346" s="6"/>
    </row>
    <row r="347" spans="1:18" ht="38.25" customHeight="1" x14ac:dyDescent="0.2">
      <c r="A347" s="6"/>
      <c r="K347" s="6"/>
      <c r="L347" s="6"/>
      <c r="M347" s="6"/>
      <c r="N347" s="6"/>
      <c r="O347" s="6"/>
      <c r="P347" s="6"/>
      <c r="Q347" s="6"/>
      <c r="R347" s="6"/>
    </row>
    <row r="348" spans="1:18" ht="38.25" customHeight="1" x14ac:dyDescent="0.2">
      <c r="A348" s="6"/>
      <c r="K348" s="6"/>
      <c r="L348" s="6"/>
      <c r="M348" s="6"/>
      <c r="N348" s="6"/>
      <c r="O348" s="6"/>
      <c r="P348" s="6"/>
      <c r="Q348" s="6"/>
      <c r="R348" s="6"/>
    </row>
    <row r="349" spans="1:18" ht="38.25" customHeight="1" x14ac:dyDescent="0.2">
      <c r="A349" s="6"/>
      <c r="K349" s="6"/>
      <c r="L349" s="6"/>
      <c r="M349" s="6"/>
      <c r="N349" s="6"/>
      <c r="O349" s="6"/>
      <c r="P349" s="6"/>
      <c r="Q349" s="6"/>
      <c r="R349" s="6"/>
    </row>
    <row r="350" spans="1:18" ht="38.25" customHeight="1" x14ac:dyDescent="0.2">
      <c r="A350" s="6"/>
      <c r="K350" s="6"/>
      <c r="L350" s="6"/>
      <c r="M350" s="6"/>
      <c r="N350" s="6"/>
      <c r="O350" s="6"/>
      <c r="P350" s="6"/>
      <c r="Q350" s="6"/>
      <c r="R350" s="6"/>
    </row>
    <row r="351" spans="1:18" ht="38.25" customHeight="1" x14ac:dyDescent="0.2">
      <c r="A351" s="6"/>
      <c r="K351" s="6"/>
      <c r="L351" s="6"/>
      <c r="M351" s="6"/>
      <c r="N351" s="6"/>
      <c r="O351" s="6"/>
      <c r="P351" s="6"/>
      <c r="Q351" s="6"/>
      <c r="R351" s="6"/>
    </row>
    <row r="352" spans="1:18" ht="38.25" customHeight="1" x14ac:dyDescent="0.2">
      <c r="A352" s="6"/>
      <c r="K352" s="6"/>
      <c r="L352" s="6"/>
      <c r="M352" s="6"/>
      <c r="N352" s="6"/>
      <c r="O352" s="6"/>
      <c r="P352" s="6"/>
      <c r="Q352" s="6"/>
      <c r="R352" s="6"/>
    </row>
    <row r="353" spans="1:18" ht="38.25" customHeight="1" x14ac:dyDescent="0.2">
      <c r="A353" s="6"/>
      <c r="K353" s="6"/>
      <c r="L353" s="6"/>
      <c r="M353" s="6"/>
      <c r="N353" s="6"/>
      <c r="O353" s="6"/>
      <c r="P353" s="6"/>
      <c r="Q353" s="6"/>
      <c r="R353" s="6"/>
    </row>
    <row r="354" spans="1:18" ht="38.25" customHeight="1" x14ac:dyDescent="0.2">
      <c r="A354" s="6"/>
      <c r="K354" s="6"/>
      <c r="L354" s="6"/>
      <c r="M354" s="6"/>
      <c r="N354" s="6"/>
      <c r="O354" s="6"/>
      <c r="P354" s="6"/>
      <c r="Q354" s="6"/>
      <c r="R354" s="6"/>
    </row>
    <row r="355" spans="1:18" ht="38.25" customHeight="1" x14ac:dyDescent="0.2">
      <c r="A355" s="6"/>
      <c r="K355" s="6"/>
      <c r="L355" s="6"/>
      <c r="M355" s="6"/>
      <c r="N355" s="6"/>
      <c r="O355" s="6"/>
      <c r="P355" s="6"/>
      <c r="Q355" s="6"/>
      <c r="R355" s="6"/>
    </row>
    <row r="356" spans="1:18" ht="38.25" customHeight="1" x14ac:dyDescent="0.2">
      <c r="A356" s="6"/>
      <c r="K356" s="6"/>
      <c r="L356" s="6"/>
      <c r="M356" s="6"/>
      <c r="N356" s="6"/>
      <c r="O356" s="6"/>
      <c r="P356" s="6"/>
      <c r="Q356" s="6"/>
      <c r="R356" s="6"/>
    </row>
    <row r="357" spans="1:18" ht="38.25" customHeight="1" x14ac:dyDescent="0.2">
      <c r="A357" s="6"/>
      <c r="K357" s="6"/>
      <c r="L357" s="6"/>
      <c r="M357" s="6"/>
      <c r="N357" s="6"/>
      <c r="O357" s="6"/>
      <c r="P357" s="6"/>
      <c r="Q357" s="6"/>
      <c r="R357" s="6"/>
    </row>
    <row r="358" spans="1:18" ht="38.25" customHeight="1" x14ac:dyDescent="0.2">
      <c r="A358" s="6"/>
      <c r="K358" s="6"/>
      <c r="L358" s="6"/>
      <c r="M358" s="6"/>
      <c r="N358" s="6"/>
      <c r="O358" s="6"/>
      <c r="P358" s="6"/>
      <c r="Q358" s="6"/>
      <c r="R358" s="6"/>
    </row>
    <row r="359" spans="1:18" ht="38.25" customHeight="1" x14ac:dyDescent="0.2">
      <c r="A359" s="6"/>
      <c r="K359" s="6"/>
      <c r="L359" s="6"/>
      <c r="M359" s="6"/>
      <c r="N359" s="6"/>
      <c r="O359" s="6"/>
      <c r="P359" s="6"/>
      <c r="Q359" s="6"/>
      <c r="R359" s="6"/>
    </row>
    <row r="360" spans="1:18" ht="38.25" customHeight="1" x14ac:dyDescent="0.2">
      <c r="A360" s="6"/>
      <c r="K360" s="6"/>
      <c r="L360" s="6"/>
      <c r="M360" s="6"/>
      <c r="N360" s="6"/>
      <c r="O360" s="6"/>
      <c r="P360" s="6"/>
      <c r="Q360" s="6"/>
      <c r="R360" s="6"/>
    </row>
    <row r="361" spans="1:18" ht="38.25" customHeight="1" x14ac:dyDescent="0.2">
      <c r="A361" s="6"/>
      <c r="K361" s="6"/>
      <c r="L361" s="6"/>
      <c r="M361" s="6"/>
      <c r="N361" s="6"/>
      <c r="O361" s="6"/>
      <c r="P361" s="6"/>
      <c r="Q361" s="6"/>
      <c r="R361" s="6"/>
    </row>
    <row r="362" spans="1:18" ht="38.25" customHeight="1" x14ac:dyDescent="0.2">
      <c r="A362" s="6"/>
      <c r="K362" s="6"/>
      <c r="L362" s="6"/>
      <c r="M362" s="6"/>
      <c r="N362" s="6"/>
      <c r="O362" s="6"/>
      <c r="P362" s="6"/>
      <c r="Q362" s="6"/>
      <c r="R362" s="6"/>
    </row>
    <row r="363" spans="1:18" ht="38.25" customHeight="1" x14ac:dyDescent="0.2">
      <c r="A363" s="6"/>
      <c r="K363" s="6"/>
      <c r="L363" s="6"/>
      <c r="M363" s="6"/>
      <c r="N363" s="6"/>
      <c r="O363" s="6"/>
      <c r="P363" s="6"/>
      <c r="Q363" s="6"/>
      <c r="R363" s="6"/>
    </row>
    <row r="364" spans="1:18" ht="38.25" customHeight="1" x14ac:dyDescent="0.2">
      <c r="A364" s="6"/>
      <c r="K364" s="6"/>
      <c r="L364" s="6"/>
      <c r="M364" s="6"/>
      <c r="N364" s="6"/>
      <c r="O364" s="6"/>
      <c r="P364" s="6"/>
      <c r="Q364" s="6"/>
      <c r="R364" s="6"/>
    </row>
    <row r="365" spans="1:18" ht="38.25" customHeight="1" x14ac:dyDescent="0.2">
      <c r="A365" s="6"/>
      <c r="K365" s="6"/>
      <c r="L365" s="6"/>
      <c r="M365" s="6"/>
      <c r="N365" s="6"/>
      <c r="O365" s="6"/>
      <c r="P365" s="6"/>
      <c r="Q365" s="6"/>
      <c r="R365" s="6"/>
    </row>
    <row r="366" spans="1:18" ht="38.25" customHeight="1" x14ac:dyDescent="0.2">
      <c r="A366" s="6"/>
      <c r="K366" s="6"/>
      <c r="L366" s="6"/>
      <c r="M366" s="6"/>
      <c r="N366" s="6"/>
      <c r="O366" s="6"/>
      <c r="P366" s="6"/>
      <c r="Q366" s="6"/>
      <c r="R366" s="6"/>
    </row>
    <row r="367" spans="1:18" ht="38.25" customHeight="1" x14ac:dyDescent="0.2">
      <c r="A367" s="6"/>
      <c r="K367" s="6"/>
      <c r="L367" s="6"/>
      <c r="M367" s="6"/>
      <c r="N367" s="6"/>
      <c r="O367" s="6"/>
      <c r="P367" s="6"/>
      <c r="Q367" s="6"/>
      <c r="R367" s="6"/>
    </row>
    <row r="368" spans="1:18" ht="38.25" customHeight="1" x14ac:dyDescent="0.2">
      <c r="A368" s="6"/>
      <c r="K368" s="6"/>
      <c r="L368" s="6"/>
      <c r="M368" s="6"/>
      <c r="N368" s="6"/>
      <c r="O368" s="6"/>
      <c r="P368" s="6"/>
      <c r="Q368" s="6"/>
      <c r="R368" s="6"/>
    </row>
    <row r="369" spans="1:18" ht="38.25" customHeight="1" x14ac:dyDescent="0.2">
      <c r="A369" s="6"/>
      <c r="K369" s="6"/>
      <c r="L369" s="6"/>
      <c r="M369" s="6"/>
      <c r="N369" s="6"/>
      <c r="O369" s="6"/>
      <c r="P369" s="6"/>
      <c r="Q369" s="6"/>
      <c r="R369" s="6"/>
    </row>
    <row r="370" spans="1:18" ht="38.25" customHeight="1" x14ac:dyDescent="0.2">
      <c r="A370" s="6"/>
      <c r="K370" s="6"/>
      <c r="L370" s="6"/>
      <c r="M370" s="6"/>
      <c r="N370" s="6"/>
      <c r="O370" s="6"/>
      <c r="P370" s="6"/>
      <c r="Q370" s="6"/>
      <c r="R370" s="6"/>
    </row>
    <row r="371" spans="1:18" ht="38.25" customHeight="1" x14ac:dyDescent="0.2">
      <c r="A371" s="6"/>
      <c r="K371" s="6"/>
      <c r="L371" s="6"/>
      <c r="M371" s="6"/>
      <c r="N371" s="6"/>
      <c r="O371" s="6"/>
      <c r="P371" s="6"/>
      <c r="Q371" s="6"/>
      <c r="R371" s="6"/>
    </row>
    <row r="372" spans="1:18" ht="38.25" customHeight="1" x14ac:dyDescent="0.2">
      <c r="A372" s="6"/>
      <c r="K372" s="6"/>
      <c r="L372" s="6"/>
      <c r="M372" s="6"/>
      <c r="N372" s="6"/>
      <c r="O372" s="6"/>
      <c r="P372" s="6"/>
      <c r="Q372" s="6"/>
      <c r="R372" s="6"/>
    </row>
    <row r="373" spans="1:18" ht="38.25" customHeight="1" x14ac:dyDescent="0.2">
      <c r="A373" s="6"/>
      <c r="K373" s="6"/>
      <c r="L373" s="6"/>
      <c r="M373" s="6"/>
      <c r="N373" s="6"/>
      <c r="O373" s="6"/>
      <c r="P373" s="6"/>
      <c r="Q373" s="6"/>
      <c r="R373" s="6"/>
    </row>
    <row r="374" spans="1:18" ht="38.25" customHeight="1" x14ac:dyDescent="0.2">
      <c r="A374" s="6"/>
      <c r="K374" s="6"/>
      <c r="L374" s="6"/>
      <c r="M374" s="6"/>
      <c r="N374" s="6"/>
      <c r="O374" s="6"/>
      <c r="P374" s="6"/>
      <c r="Q374" s="6"/>
      <c r="R374" s="6"/>
    </row>
    <row r="375" spans="1:18" ht="38.25" customHeight="1" x14ac:dyDescent="0.2">
      <c r="A375" s="6"/>
      <c r="K375" s="6"/>
      <c r="L375" s="6"/>
      <c r="M375" s="6"/>
      <c r="N375" s="6"/>
      <c r="O375" s="6"/>
      <c r="P375" s="6"/>
      <c r="Q375" s="6"/>
      <c r="R375" s="6"/>
    </row>
    <row r="376" spans="1:18" ht="38.25" customHeight="1" x14ac:dyDescent="0.2">
      <c r="A376" s="6"/>
      <c r="K376" s="6"/>
      <c r="L376" s="6"/>
      <c r="M376" s="6"/>
      <c r="N376" s="6"/>
      <c r="O376" s="6"/>
      <c r="P376" s="6"/>
      <c r="Q376" s="6"/>
      <c r="R376" s="6"/>
    </row>
    <row r="377" spans="1:18" ht="38.25" customHeight="1" x14ac:dyDescent="0.2">
      <c r="A377" s="6"/>
      <c r="K377" s="6"/>
      <c r="L377" s="6"/>
      <c r="M377" s="6"/>
      <c r="N377" s="6"/>
      <c r="O377" s="6"/>
      <c r="P377" s="6"/>
      <c r="Q377" s="6"/>
      <c r="R377" s="6"/>
    </row>
    <row r="378" spans="1:18" ht="38.25" customHeight="1" x14ac:dyDescent="0.2">
      <c r="A378" s="6"/>
      <c r="K378" s="6"/>
      <c r="L378" s="6"/>
      <c r="M378" s="6"/>
      <c r="N378" s="6"/>
      <c r="O378" s="6"/>
      <c r="P378" s="6"/>
      <c r="Q378" s="6"/>
      <c r="R378" s="6"/>
    </row>
    <row r="379" spans="1:18" ht="38.25" customHeight="1" x14ac:dyDescent="0.2">
      <c r="A379" s="6"/>
      <c r="K379" s="6"/>
      <c r="L379" s="6"/>
      <c r="M379" s="6"/>
      <c r="N379" s="6"/>
      <c r="O379" s="6"/>
      <c r="P379" s="6"/>
      <c r="Q379" s="6"/>
      <c r="R379" s="6"/>
    </row>
    <row r="380" spans="1:18" ht="38.25" customHeight="1" x14ac:dyDescent="0.2">
      <c r="A380" s="6"/>
      <c r="K380" s="6"/>
      <c r="L380" s="6"/>
      <c r="M380" s="6"/>
      <c r="N380" s="6"/>
      <c r="O380" s="6"/>
      <c r="P380" s="6"/>
      <c r="Q380" s="6"/>
      <c r="R380" s="6"/>
    </row>
    <row r="381" spans="1:18" ht="38.25" customHeight="1" x14ac:dyDescent="0.2">
      <c r="A381" s="6"/>
      <c r="K381" s="6"/>
      <c r="L381" s="6"/>
      <c r="M381" s="6"/>
      <c r="N381" s="6"/>
      <c r="O381" s="6"/>
      <c r="P381" s="6"/>
      <c r="Q381" s="6"/>
      <c r="R381" s="6"/>
    </row>
    <row r="382" spans="1:18" ht="38.25" customHeight="1" x14ac:dyDescent="0.2">
      <c r="A382" s="6"/>
      <c r="K382" s="6"/>
      <c r="L382" s="6"/>
      <c r="M382" s="6"/>
      <c r="N382" s="6"/>
      <c r="O382" s="6"/>
      <c r="P382" s="6"/>
      <c r="Q382" s="6"/>
      <c r="R382" s="6"/>
    </row>
    <row r="383" spans="1:18" ht="38.25" customHeight="1" x14ac:dyDescent="0.2">
      <c r="A383" s="6"/>
      <c r="K383" s="6"/>
      <c r="L383" s="6"/>
      <c r="M383" s="6"/>
      <c r="N383" s="6"/>
      <c r="O383" s="6"/>
      <c r="P383" s="6"/>
      <c r="Q383" s="6"/>
      <c r="R383" s="6"/>
    </row>
    <row r="384" spans="1:18" ht="38.25" customHeight="1" x14ac:dyDescent="0.2">
      <c r="A384" s="6"/>
      <c r="K384" s="6"/>
      <c r="L384" s="6"/>
      <c r="M384" s="6"/>
      <c r="N384" s="6"/>
      <c r="O384" s="6"/>
      <c r="P384" s="6"/>
      <c r="Q384" s="6"/>
      <c r="R384" s="6"/>
    </row>
    <row r="385" spans="1:18" ht="38.25" customHeight="1" x14ac:dyDescent="0.2">
      <c r="A385" s="6"/>
      <c r="K385" s="6"/>
      <c r="L385" s="6"/>
      <c r="M385" s="6"/>
      <c r="N385" s="6"/>
      <c r="O385" s="6"/>
      <c r="P385" s="6"/>
      <c r="Q385" s="6"/>
      <c r="R385" s="6"/>
    </row>
    <row r="386" spans="1:18" ht="38.25" customHeight="1" x14ac:dyDescent="0.2">
      <c r="A386" s="6"/>
      <c r="K386" s="6"/>
      <c r="L386" s="6"/>
      <c r="M386" s="6"/>
      <c r="N386" s="6"/>
      <c r="O386" s="6"/>
      <c r="P386" s="6"/>
      <c r="Q386" s="6"/>
      <c r="R386" s="6"/>
    </row>
    <row r="387" spans="1:18" ht="38.25" customHeight="1" x14ac:dyDescent="0.2">
      <c r="A387" s="6"/>
      <c r="K387" s="6"/>
      <c r="L387" s="6"/>
      <c r="M387" s="6"/>
      <c r="N387" s="6"/>
      <c r="O387" s="6"/>
      <c r="P387" s="6"/>
      <c r="Q387" s="6"/>
      <c r="R387" s="6"/>
    </row>
    <row r="388" spans="1:18" ht="38.25" customHeight="1" x14ac:dyDescent="0.2">
      <c r="A388" s="6"/>
      <c r="K388" s="6"/>
      <c r="L388" s="6"/>
      <c r="M388" s="6"/>
      <c r="N388" s="6"/>
      <c r="O388" s="6"/>
      <c r="P388" s="6"/>
      <c r="Q388" s="6"/>
      <c r="R388" s="6"/>
    </row>
    <row r="389" spans="1:18" ht="38.25" customHeight="1" x14ac:dyDescent="0.2">
      <c r="A389" s="6"/>
      <c r="K389" s="6"/>
      <c r="L389" s="6"/>
      <c r="M389" s="6"/>
      <c r="N389" s="6"/>
      <c r="O389" s="6"/>
      <c r="P389" s="6"/>
      <c r="Q389" s="6"/>
      <c r="R389" s="6"/>
    </row>
    <row r="390" spans="1:18" ht="38.25" customHeight="1" x14ac:dyDescent="0.2">
      <c r="A390" s="6"/>
      <c r="K390" s="6"/>
      <c r="L390" s="6"/>
      <c r="M390" s="6"/>
      <c r="N390" s="6"/>
      <c r="O390" s="6"/>
      <c r="P390" s="6"/>
      <c r="Q390" s="6"/>
      <c r="R390" s="6"/>
    </row>
    <row r="391" spans="1:18" ht="38.25" customHeight="1" x14ac:dyDescent="0.2">
      <c r="A391" s="6"/>
      <c r="K391" s="6"/>
      <c r="L391" s="6"/>
      <c r="M391" s="6"/>
      <c r="N391" s="6"/>
      <c r="O391" s="6"/>
      <c r="P391" s="6"/>
      <c r="Q391" s="6"/>
      <c r="R391" s="6"/>
    </row>
    <row r="392" spans="1:18" ht="38.25" customHeight="1" x14ac:dyDescent="0.2">
      <c r="A392" s="6"/>
      <c r="K392" s="6"/>
      <c r="L392" s="6"/>
      <c r="M392" s="6"/>
      <c r="N392" s="6"/>
      <c r="O392" s="6"/>
      <c r="P392" s="6"/>
      <c r="Q392" s="6"/>
      <c r="R392" s="6"/>
    </row>
    <row r="393" spans="1:18" ht="38.25" customHeight="1" x14ac:dyDescent="0.2">
      <c r="A393" s="6"/>
      <c r="K393" s="6"/>
      <c r="L393" s="6"/>
      <c r="M393" s="6"/>
      <c r="N393" s="6"/>
      <c r="O393" s="6"/>
      <c r="P393" s="6"/>
      <c r="Q393" s="6"/>
      <c r="R393" s="6"/>
    </row>
    <row r="394" spans="1:18" ht="38.25" customHeight="1" x14ac:dyDescent="0.2">
      <c r="A394" s="6"/>
      <c r="K394" s="6"/>
      <c r="L394" s="6"/>
      <c r="M394" s="6"/>
      <c r="N394" s="6"/>
      <c r="O394" s="6"/>
      <c r="P394" s="6"/>
      <c r="Q394" s="6"/>
      <c r="R394" s="6"/>
    </row>
    <row r="395" spans="1:18" ht="38.25" customHeight="1" x14ac:dyDescent="0.2">
      <c r="A395" s="6"/>
      <c r="K395" s="6"/>
      <c r="L395" s="6"/>
      <c r="M395" s="6"/>
      <c r="N395" s="6"/>
      <c r="O395" s="6"/>
      <c r="P395" s="6"/>
      <c r="Q395" s="6"/>
      <c r="R395" s="6"/>
    </row>
    <row r="396" spans="1:18" ht="38.25" customHeight="1" x14ac:dyDescent="0.2">
      <c r="A396" s="6"/>
      <c r="K396" s="6"/>
      <c r="L396" s="6"/>
      <c r="M396" s="6"/>
      <c r="N396" s="6"/>
      <c r="O396" s="6"/>
      <c r="P396" s="6"/>
      <c r="Q396" s="6"/>
      <c r="R396" s="6"/>
    </row>
    <row r="397" spans="1:18" ht="38.25" customHeight="1" x14ac:dyDescent="0.2">
      <c r="A397" s="6"/>
      <c r="K397" s="6"/>
      <c r="L397" s="6"/>
      <c r="M397" s="6"/>
      <c r="N397" s="6"/>
      <c r="O397" s="6"/>
      <c r="P397" s="6"/>
      <c r="Q397" s="6"/>
      <c r="R397" s="6"/>
    </row>
    <row r="398" spans="1:18" ht="38.25" customHeight="1" x14ac:dyDescent="0.2">
      <c r="A398" s="6"/>
      <c r="K398" s="6"/>
      <c r="L398" s="6"/>
      <c r="M398" s="6"/>
      <c r="N398" s="6"/>
      <c r="O398" s="6"/>
      <c r="P398" s="6"/>
      <c r="Q398" s="6"/>
      <c r="R398" s="6"/>
    </row>
  </sheetData>
  <sheetProtection insertRows="0" deleteRows="0" selectLockedCells="1" sort="0" autoFilter="0"/>
  <autoFilter ref="A1:T1" xr:uid="{1CD91563-39F1-45D3-A74D-CD8E42C81466}"/>
  <phoneticPr fontId="10" type="noConversion"/>
  <conditionalFormatting sqref="A101:T9999 A8:D100 F4:G100 H2:T100">
    <cfRule type="expression" dxfId="53" priority="15">
      <formula>IF($U2="3",TRUE)</formula>
    </cfRule>
    <cfRule type="expression" dxfId="52" priority="16">
      <formula>IF($R2="Oui",TRUE)</formula>
    </cfRule>
  </conditionalFormatting>
  <conditionalFormatting sqref="F2">
    <cfRule type="expression" dxfId="51" priority="13">
      <formula>IF($U2="3",TRUE)</formula>
    </cfRule>
    <cfRule type="expression" dxfId="50" priority="14">
      <formula>IF($R2="Oui",TRUE)</formula>
    </cfRule>
  </conditionalFormatting>
  <conditionalFormatting sqref="F3">
    <cfRule type="expression" dxfId="49" priority="11">
      <formula>IF($U3="3",TRUE)</formula>
    </cfRule>
    <cfRule type="expression" dxfId="48" priority="12">
      <formula>IF($R3="Oui",TRUE)</formula>
    </cfRule>
  </conditionalFormatting>
  <conditionalFormatting sqref="G2">
    <cfRule type="expression" dxfId="47" priority="9">
      <formula>IF($U2="3",TRUE)</formula>
    </cfRule>
    <cfRule type="expression" dxfId="46" priority="10">
      <formula>IF($R2="Oui",TRUE)</formula>
    </cfRule>
  </conditionalFormatting>
  <conditionalFormatting sqref="G3">
    <cfRule type="expression" dxfId="45" priority="7">
      <formula>IF($U3="3",TRUE)</formula>
    </cfRule>
    <cfRule type="expression" dxfId="44" priority="8">
      <formula>IF($R3="Oui",TRUE)</formula>
    </cfRule>
  </conditionalFormatting>
  <conditionalFormatting sqref="A7:D7 A6 A2:E4 A5:D5">
    <cfRule type="expression" dxfId="3" priority="5">
      <formula>IF($U2="3",TRUE)</formula>
    </cfRule>
    <cfRule type="expression" dxfId="2" priority="6">
      <formula>IF($R2="Oui",TRUE)</formula>
    </cfRule>
  </conditionalFormatting>
  <conditionalFormatting sqref="B6:D6">
    <cfRule type="expression" dxfId="5" priority="3">
      <formula>IF($U6="3",TRUE)</formula>
    </cfRule>
    <cfRule type="expression" dxfId="4" priority="4">
      <formula>IF($R6="Oui",TRUE)</formula>
    </cfRule>
  </conditionalFormatting>
  <conditionalFormatting sqref="E5:E100">
    <cfRule type="expression" dxfId="1" priority="1">
      <formula>IF($U5="3",TRUE)</formula>
    </cfRule>
    <cfRule type="expression" dxfId="0" priority="2">
      <formula>IF($R5="Oui",TRUE)</formula>
    </cfRule>
  </conditionalFormatting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C332165-C604-4468-B1D1-86EC63B5095C}">
          <x14:formula1>
            <xm:f>'Ne pas toucher'!$A$3:$A$5</xm:f>
          </x14:formula1>
          <xm:sqref>T2:T100</xm:sqref>
        </x14:dataValidation>
        <x14:dataValidation type="list" allowBlank="1" showInputMessage="1" showErrorMessage="1" xr:uid="{7A51A443-6FAA-40CD-9B64-36BCE1849DC0}">
          <x14:formula1>
            <xm:f>'Ne pas toucher'!$F$2:$F$3</xm:f>
          </x14:formula1>
          <xm:sqref>E2:E100</xm:sqref>
        </x14:dataValidation>
        <x14:dataValidation type="list" allowBlank="1" showInputMessage="1" showErrorMessage="1" xr:uid="{92837FF6-8D17-409C-BB4A-5BD83F4BDF2F}">
          <x14:formula1>
            <xm:f>'Ne pas toucher'!$H$2:$H$3</xm:f>
          </x14:formula1>
          <xm:sqref>H2:H100 R2:R100 J2:Q100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44CDC-AB6F-495C-BD4C-4BBEEE70979A}">
  <sheetPr codeName="Feuil9">
    <tabColor rgb="FF00B0F0"/>
  </sheetPr>
  <dimension ref="A1:O306"/>
  <sheetViews>
    <sheetView zoomScaleNormal="100" zoomScaleSheetLayoutView="100" workbookViewId="0">
      <pane ySplit="1" topLeftCell="A2" activePane="bottomLeft" state="frozenSplit"/>
      <selection pane="bottomLeft" activeCell="D2" sqref="D2"/>
    </sheetView>
  </sheetViews>
  <sheetFormatPr baseColWidth="10" defaultColWidth="10" defaultRowHeight="38.25" customHeight="1" x14ac:dyDescent="0.2"/>
  <cols>
    <col min="1" max="1" width="12.5703125" style="5" customWidth="1"/>
    <col min="2" max="2" width="19" style="1" customWidth="1"/>
    <col min="3" max="3" width="17.85546875" style="1" customWidth="1"/>
    <col min="4" max="4" width="17" style="2" customWidth="1"/>
    <col min="5" max="5" width="18.42578125" style="2" customWidth="1"/>
    <col min="6" max="7" width="11" style="5" customWidth="1"/>
    <col min="8" max="8" width="7.5703125" style="5" hidden="1" customWidth="1"/>
    <col min="9" max="9" width="8.7109375" style="5" customWidth="1"/>
    <col min="10" max="10" width="8.28515625" style="5" customWidth="1"/>
    <col min="11" max="11" width="70.85546875" style="5" customWidth="1"/>
    <col min="12" max="12" width="11.42578125" style="1" customWidth="1"/>
    <col min="13" max="13" width="9.140625" style="1" customWidth="1"/>
    <col min="14" max="14" width="9.28515625" style="1" bestFit="1" customWidth="1"/>
    <col min="15" max="15" width="6.140625" style="2" hidden="1" customWidth="1"/>
    <col min="16" max="16" width="16.5703125" style="1" customWidth="1"/>
    <col min="17" max="16384" width="10" style="1"/>
  </cols>
  <sheetData>
    <row r="1" spans="1:15" s="50" customFormat="1" ht="161.25" customHeight="1" thickBot="1" x14ac:dyDescent="0.25">
      <c r="A1" s="123" t="s">
        <v>16</v>
      </c>
      <c r="B1" s="124" t="s">
        <v>148</v>
      </c>
      <c r="C1" s="128" t="s">
        <v>15</v>
      </c>
      <c r="D1" s="127" t="s">
        <v>160</v>
      </c>
      <c r="E1" s="128" t="s">
        <v>215</v>
      </c>
      <c r="F1" s="130" t="s">
        <v>178</v>
      </c>
      <c r="G1" s="131" t="s">
        <v>164</v>
      </c>
      <c r="H1" s="133" t="s">
        <v>201</v>
      </c>
      <c r="I1" s="133" t="s">
        <v>157</v>
      </c>
      <c r="J1" s="133" t="s">
        <v>202</v>
      </c>
      <c r="K1" s="134" t="s">
        <v>186</v>
      </c>
      <c r="L1" s="126" t="s">
        <v>1</v>
      </c>
      <c r="M1" s="126" t="s">
        <v>204</v>
      </c>
      <c r="N1" s="126" t="s">
        <v>203</v>
      </c>
      <c r="O1" s="212"/>
    </row>
    <row r="2" spans="1:15" s="73" customFormat="1" ht="15" customHeight="1" thickTop="1" x14ac:dyDescent="0.2">
      <c r="A2" s="135">
        <f>IF('Données clients'!J2="Oui",'Données clients'!A2," ")</f>
        <v>45600</v>
      </c>
      <c r="B2" s="136" t="str">
        <f>IF('Données clients'!J2="Oui",'Données clients'!B2," ")</f>
        <v>VAZELLE</v>
      </c>
      <c r="C2" s="137" t="str">
        <f>IF('Données clients'!J2="Oui",'Données clients'!C2," ")</f>
        <v>Clarisse</v>
      </c>
      <c r="D2" s="138" t="e" cm="1">
        <f t="array" aca="1" ref="D2" ca="1">IF('Données clients'!J2="Oui",_xlfn.XLOOKUP(B2&amp;C2,'Données clients'!B$1:B2&amp;'Données clients'!C$1:C2,'Données clients'!I$1:I2)," ")</f>
        <v>#NAME?</v>
      </c>
      <c r="E2" s="213" t="str">
        <f>IF('Données clients'!J2="Oui",(YEAR(A2)&amp;"-"&amp;MONTH(A2)&amp;"-"&amp;"CS"&amp;TEXT(O2,"000"))," ")</f>
        <v>2024-11-CS001</v>
      </c>
      <c r="F2" s="139" t="s">
        <v>179</v>
      </c>
      <c r="G2" s="69" t="str">
        <f t="shared" ref="G2:G5" si="0">IF(COUNTBLANK(F2)=1," ","30,00€")</f>
        <v>30,00€</v>
      </c>
      <c r="H2" s="214">
        <v>0</v>
      </c>
      <c r="I2" s="140">
        <v>1</v>
      </c>
      <c r="J2" s="139">
        <f t="shared" ref="J2:J5" si="1">IF(ISERROR(H2+IF(COUNTBLANK(I2)=1,G2,G2-G2*I2))," ",H2+IF(COUNTBLANK(I2)=1,G2,G2-G2*I2))</f>
        <v>0</v>
      </c>
      <c r="K2" s="139"/>
      <c r="L2" s="141" t="s">
        <v>145</v>
      </c>
      <c r="M2" s="141"/>
      <c r="N2" s="72" t="s">
        <v>20</v>
      </c>
      <c r="O2" s="73">
        <f>IF(F2="",O1,O1+1)</f>
        <v>1</v>
      </c>
    </row>
    <row r="3" spans="1:15" s="73" customFormat="1" ht="15" customHeight="1" x14ac:dyDescent="0.2">
      <c r="A3" s="65">
        <f>IF('Données clients'!J4="Oui",'Données clients'!A4," ")</f>
        <v>45615</v>
      </c>
      <c r="B3" s="66" t="str">
        <f>IF('Données clients'!J4="Oui",'Données clients'!B4," ")</f>
        <v>RATIN</v>
      </c>
      <c r="C3" s="67" t="str">
        <f>IF('Données clients'!J4="Oui",'Données clients'!C4," ")</f>
        <v>Elodie</v>
      </c>
      <c r="D3" s="68" t="e" cm="1">
        <f t="array" aca="1" ref="D3" ca="1">IF('Données clients'!J4="Oui",_xlfn.XLOOKUP(B3&amp;C3,'Données clients'!B$1:B4&amp;'Données clients'!C$1:C4,'Données clients'!I$1:I4)," ")</f>
        <v>#NAME?</v>
      </c>
      <c r="E3" s="213" t="str">
        <f>IF('Données clients'!J4="Oui",(YEAR(A3)&amp;"-"&amp;MONTH(A3)&amp;"-"&amp;"CS"&amp;TEXT(O3,"000"))," ")</f>
        <v>2024-11-CS002</v>
      </c>
      <c r="F3" s="69" t="s">
        <v>179</v>
      </c>
      <c r="G3" s="69" t="str">
        <f t="shared" si="0"/>
        <v>30,00€</v>
      </c>
      <c r="H3" s="214">
        <v>0</v>
      </c>
      <c r="I3" s="70">
        <v>1</v>
      </c>
      <c r="J3" s="69">
        <f t="shared" si="1"/>
        <v>0</v>
      </c>
      <c r="K3" s="69"/>
      <c r="L3" s="71" t="s">
        <v>145</v>
      </c>
      <c r="M3" s="71"/>
      <c r="N3" s="72" t="s">
        <v>338</v>
      </c>
      <c r="O3" s="73">
        <f t="shared" ref="O3:O66" si="2">IF(F3="",O2,O2+1)</f>
        <v>2</v>
      </c>
    </row>
    <row r="4" spans="1:15" s="73" customFormat="1" ht="15" customHeight="1" x14ac:dyDescent="0.2">
      <c r="A4" s="74">
        <f>IF('Données clients'!J5="Oui",'Données clients'!A5," ")</f>
        <v>45615</v>
      </c>
      <c r="B4" s="66" t="str">
        <f>IF('Données clients'!J5="Oui",'Données clients'!B5," ")</f>
        <v>MALLEVILLE</v>
      </c>
      <c r="C4" s="67" t="str">
        <f>IF('Données clients'!J5="Oui",'Données clients'!C5," ")</f>
        <v>David</v>
      </c>
      <c r="D4" s="68" t="e" cm="1">
        <f t="array" aca="1" ref="D4" ca="1">IF('Données clients'!J5="Oui",_xlfn.XLOOKUP(B4&amp;C4,'Données clients'!B$1:B5&amp;'Données clients'!C$1:C5,'Données clients'!I$1:I5)," ")</f>
        <v>#NAME?</v>
      </c>
      <c r="E4" s="213" t="str">
        <f>IF('Données clients'!J5="Oui",(YEAR(A4)&amp;"-"&amp;MONTH(A4)&amp;"-"&amp;"CS"&amp;TEXT(O4,"000"))," ")</f>
        <v>2024-11-CS003</v>
      </c>
      <c r="F4" s="69" t="s">
        <v>179</v>
      </c>
      <c r="G4" s="69" t="str">
        <f t="shared" si="0"/>
        <v>30,00€</v>
      </c>
      <c r="H4" s="214">
        <v>0</v>
      </c>
      <c r="I4" s="70">
        <v>1</v>
      </c>
      <c r="J4" s="69">
        <f t="shared" si="1"/>
        <v>0</v>
      </c>
      <c r="K4" s="69"/>
      <c r="L4" s="71" t="s">
        <v>145</v>
      </c>
      <c r="M4" s="71"/>
      <c r="N4" s="72" t="s">
        <v>338</v>
      </c>
      <c r="O4" s="73">
        <f t="shared" si="2"/>
        <v>3</v>
      </c>
    </row>
    <row r="5" spans="1:15" s="73" customFormat="1" ht="15" customHeight="1" x14ac:dyDescent="0.2">
      <c r="A5" s="65">
        <f>IF('Données clients'!J6="Oui",'Données clients'!A6," ")</f>
        <v>45619</v>
      </c>
      <c r="B5" s="66" t="str">
        <f>IF('Données clients'!J6="Oui",'Données clients'!B6," ")</f>
        <v>SINTES</v>
      </c>
      <c r="C5" s="67" t="str">
        <f>IF('Données clients'!J6="Oui",'Données clients'!C6," ")</f>
        <v>Eva</v>
      </c>
      <c r="D5" s="68" t="e" cm="1">
        <f t="array" aca="1" ref="D5" ca="1">IF('Données clients'!J6="Oui",_xlfn.XLOOKUP(B5&amp;C5,'Données clients'!B$1:B6&amp;'Données clients'!C$1:C6,'Données clients'!I$1:I6)," ")</f>
        <v>#NAME?</v>
      </c>
      <c r="E5" s="213" t="str">
        <f>IF('Données clients'!J6="Oui",(YEAR(A5)&amp;"-"&amp;MONTH(A5)&amp;"-"&amp;"CS"&amp;TEXT(O5,"000"))," ")</f>
        <v>2024-11-CS004</v>
      </c>
      <c r="F5" s="69" t="s">
        <v>180</v>
      </c>
      <c r="G5" s="69" t="str">
        <f t="shared" si="0"/>
        <v>30,00€</v>
      </c>
      <c r="H5" s="214">
        <v>0</v>
      </c>
      <c r="I5" s="70">
        <v>1</v>
      </c>
      <c r="J5" s="69">
        <f t="shared" si="1"/>
        <v>0</v>
      </c>
      <c r="K5" s="69"/>
      <c r="L5" s="71" t="s">
        <v>145</v>
      </c>
      <c r="M5" s="71"/>
      <c r="N5" s="72" t="str">
        <f t="shared" ref="N5" si="3">IF(COUNTBLANK(F5)=1," ","Oui")</f>
        <v>Oui</v>
      </c>
      <c r="O5" s="73">
        <f t="shared" si="2"/>
        <v>4</v>
      </c>
    </row>
    <row r="6" spans="1:15" s="75" customFormat="1" ht="15" customHeight="1" x14ac:dyDescent="0.2">
      <c r="A6" s="74">
        <f>IF('Données clients'!J7="Oui",'Données clients'!A7," ")</f>
        <v>45620</v>
      </c>
      <c r="B6" s="66" t="str">
        <f>IF('Données clients'!J7="Oui",'Données clients'!B7," ")</f>
        <v>PINOT</v>
      </c>
      <c r="C6" s="67" t="str">
        <f>IF('Données clients'!J7="Oui",'Données clients'!C7," ")</f>
        <v>Anthony</v>
      </c>
      <c r="D6" s="68" t="e" cm="1">
        <f t="array" aca="1" ref="D6" ca="1">IF('Données clients'!J7="Oui",_xlfn.XLOOKUP(B6&amp;C6,'Données clients'!B$1:B7&amp;'Données clients'!C$1:C7,'Données clients'!I$1:I7)," ")</f>
        <v>#NAME?</v>
      </c>
      <c r="E6" s="213" t="str">
        <f>IF('Données clients'!J7="Oui",(YEAR(A6)&amp;"-"&amp;MONTH(A6)&amp;"-"&amp;"CS"&amp;TEXT(O6,"000"))," ")</f>
        <v>2024-11-CS005</v>
      </c>
      <c r="F6" s="69" t="s">
        <v>180</v>
      </c>
      <c r="G6" s="69" t="str">
        <f t="shared" ref="G6:G66" si="4">IF(COUNTBLANK(F6)=1," ","30,00€")</f>
        <v>30,00€</v>
      </c>
      <c r="H6" s="214">
        <v>0</v>
      </c>
      <c r="I6" s="70">
        <v>1</v>
      </c>
      <c r="J6" s="69">
        <f t="shared" ref="J6:J66" si="5">IF(ISERROR(H6+IF(COUNTBLANK(I6)=1,G6,G6-G6*I6))," ",H6+IF(COUNTBLANK(I6)=1,G6,G6-G6*I6))</f>
        <v>0</v>
      </c>
      <c r="K6" s="69"/>
      <c r="L6" s="71" t="s">
        <v>145</v>
      </c>
      <c r="M6" s="71"/>
      <c r="N6" s="72" t="str">
        <f t="shared" ref="N6:N66" si="6">IF(COUNTBLANK(F6)=1," ","Oui")</f>
        <v>Oui</v>
      </c>
      <c r="O6" s="73">
        <f t="shared" si="2"/>
        <v>5</v>
      </c>
    </row>
    <row r="7" spans="1:15" s="75" customFormat="1" ht="15" customHeight="1" x14ac:dyDescent="0.2">
      <c r="A7" s="65" t="str">
        <f>IF('Données clients'!J8="Oui",'Données clients'!A8," ")</f>
        <v xml:space="preserve"> </v>
      </c>
      <c r="B7" s="76" t="str">
        <f>IF('Données clients'!J8="Oui",'Données clients'!B8," ")</f>
        <v xml:space="preserve"> </v>
      </c>
      <c r="C7" s="77" t="str">
        <f>IF('Données clients'!J8="Oui",'Données clients'!C8," ")</f>
        <v xml:space="preserve"> </v>
      </c>
      <c r="D7" s="78" t="str" cm="1">
        <f t="array" ref="D7">IF('Données clients'!J8="Oui",_xlfn.XLOOKUP(B7&amp;C7,'Données clients'!B$1:B8&amp;'Données clients'!C$1:C8,'Données clients'!I$1:I8)," ")</f>
        <v xml:space="preserve"> </v>
      </c>
      <c r="E7" s="213" t="str">
        <f>IF('Données clients'!J8="Oui",(YEAR(A7)&amp;"-"&amp;MONTH(A7)&amp;"-"&amp;"CS"&amp;TEXT(O7,"000"))," ")</f>
        <v xml:space="preserve"> </v>
      </c>
      <c r="F7" s="79"/>
      <c r="G7" s="79" t="str">
        <f t="shared" si="4"/>
        <v xml:space="preserve"> </v>
      </c>
      <c r="H7" s="214">
        <v>0</v>
      </c>
      <c r="I7" s="80"/>
      <c r="J7" s="79" t="str">
        <f t="shared" si="5"/>
        <v xml:space="preserve"> </v>
      </c>
      <c r="K7" s="79"/>
      <c r="L7" s="81"/>
      <c r="M7" s="81"/>
      <c r="N7" s="82" t="str">
        <f t="shared" si="6"/>
        <v xml:space="preserve"> </v>
      </c>
      <c r="O7" s="73">
        <f t="shared" si="2"/>
        <v>5</v>
      </c>
    </row>
    <row r="8" spans="1:15" s="75" customFormat="1" ht="15" customHeight="1" x14ac:dyDescent="0.2">
      <c r="A8" s="74" t="str">
        <f>IF('Données clients'!J9="Oui",'Données clients'!A9," ")</f>
        <v xml:space="preserve"> </v>
      </c>
      <c r="B8" s="66" t="str">
        <f>IF('Données clients'!J9="Oui",'Données clients'!B9," ")</f>
        <v xml:space="preserve"> </v>
      </c>
      <c r="C8" s="67" t="str">
        <f>IF('Données clients'!J9="Oui",'Données clients'!C9," ")</f>
        <v xml:space="preserve"> </v>
      </c>
      <c r="D8" s="68" t="str" cm="1">
        <f t="array" ref="D8">IF('Données clients'!J9="Oui",_xlfn.XLOOKUP(B8&amp;C8,'Données clients'!B$1:B9&amp;'Données clients'!C$1:C9,'Données clients'!I$1:I9)," ")</f>
        <v xml:space="preserve"> </v>
      </c>
      <c r="E8" s="213" t="str">
        <f>IF('Données clients'!J9="Oui",(YEAR(A8)&amp;"-"&amp;MONTH(A8)&amp;"-"&amp;"CS"&amp;TEXT(O8,"000"))," ")</f>
        <v xml:space="preserve"> </v>
      </c>
      <c r="F8" s="69"/>
      <c r="G8" s="69" t="str">
        <f t="shared" si="4"/>
        <v xml:space="preserve"> </v>
      </c>
      <c r="H8" s="214">
        <v>0</v>
      </c>
      <c r="I8" s="70"/>
      <c r="J8" s="69" t="str">
        <f t="shared" si="5"/>
        <v xml:space="preserve"> </v>
      </c>
      <c r="K8" s="69"/>
      <c r="L8" s="71"/>
      <c r="M8" s="71"/>
      <c r="N8" s="72" t="str">
        <f t="shared" si="6"/>
        <v xml:space="preserve"> </v>
      </c>
      <c r="O8" s="73">
        <f t="shared" si="2"/>
        <v>5</v>
      </c>
    </row>
    <row r="9" spans="1:15" s="75" customFormat="1" ht="15" customHeight="1" x14ac:dyDescent="0.2">
      <c r="A9" s="65" t="str">
        <f>IF('Données clients'!J10="Oui",'Données clients'!A10," ")</f>
        <v xml:space="preserve"> </v>
      </c>
      <c r="B9" s="76" t="str">
        <f>IF('Données clients'!J10="Oui",'Données clients'!B10," ")</f>
        <v xml:space="preserve"> </v>
      </c>
      <c r="C9" s="77" t="str">
        <f>IF('Données clients'!J10="Oui",'Données clients'!C10," ")</f>
        <v xml:space="preserve"> </v>
      </c>
      <c r="D9" s="78" t="str" cm="1">
        <f t="array" ref="D9">IF('Données clients'!J10="Oui",_xlfn.XLOOKUP(B9&amp;C9,'Données clients'!B$1:B10&amp;'Données clients'!C$1:C10,'Données clients'!I$1:I10)," ")</f>
        <v xml:space="preserve"> </v>
      </c>
      <c r="E9" s="213" t="str">
        <f>IF('Données clients'!J10="Oui",(YEAR(A9)&amp;"-"&amp;MONTH(A9)&amp;"-"&amp;"CS"&amp;TEXT(O9,"000"))," ")</f>
        <v xml:space="preserve"> </v>
      </c>
      <c r="F9" s="79"/>
      <c r="G9" s="79" t="str">
        <f t="shared" si="4"/>
        <v xml:space="preserve"> </v>
      </c>
      <c r="H9" s="214">
        <v>0</v>
      </c>
      <c r="I9" s="80"/>
      <c r="J9" s="79" t="str">
        <f t="shared" si="5"/>
        <v xml:space="preserve"> </v>
      </c>
      <c r="K9" s="79"/>
      <c r="L9" s="81"/>
      <c r="M9" s="81"/>
      <c r="N9" s="82" t="str">
        <f t="shared" si="6"/>
        <v xml:space="preserve"> </v>
      </c>
      <c r="O9" s="73">
        <f t="shared" si="2"/>
        <v>5</v>
      </c>
    </row>
    <row r="10" spans="1:15" s="75" customFormat="1" ht="15" customHeight="1" x14ac:dyDescent="0.2">
      <c r="A10" s="74" t="str">
        <f>IF('Données clients'!J11="Oui",'Données clients'!A11," ")</f>
        <v xml:space="preserve"> </v>
      </c>
      <c r="B10" s="66" t="str">
        <f>IF('Données clients'!J11="Oui",'Données clients'!B11," ")</f>
        <v xml:space="preserve"> </v>
      </c>
      <c r="C10" s="67" t="str">
        <f>IF('Données clients'!J11="Oui",'Données clients'!C11," ")</f>
        <v xml:space="preserve"> </v>
      </c>
      <c r="D10" s="68" t="str" cm="1">
        <f t="array" ref="D10">IF('Données clients'!J11="Oui",_xlfn.XLOOKUP(B10&amp;C10,'Données clients'!B$1:B11&amp;'Données clients'!C$1:C11,'Données clients'!I$1:I11)," ")</f>
        <v xml:space="preserve"> </v>
      </c>
      <c r="E10" s="213" t="str">
        <f>IF('Données clients'!J11="Oui",(YEAR(A10)&amp;"-"&amp;MONTH(A10)&amp;"-"&amp;"CS"&amp;TEXT(O10,"000"))," ")</f>
        <v xml:space="preserve"> </v>
      </c>
      <c r="F10" s="69"/>
      <c r="G10" s="69" t="str">
        <f t="shared" si="4"/>
        <v xml:space="preserve"> </v>
      </c>
      <c r="H10" s="214">
        <v>0</v>
      </c>
      <c r="I10" s="70"/>
      <c r="J10" s="69" t="str">
        <f t="shared" si="5"/>
        <v xml:space="preserve"> </v>
      </c>
      <c r="K10" s="69"/>
      <c r="L10" s="71"/>
      <c r="M10" s="71"/>
      <c r="N10" s="72" t="str">
        <f t="shared" si="6"/>
        <v xml:space="preserve"> </v>
      </c>
      <c r="O10" s="73">
        <f t="shared" si="2"/>
        <v>5</v>
      </c>
    </row>
    <row r="11" spans="1:15" s="75" customFormat="1" ht="15" customHeight="1" x14ac:dyDescent="0.2">
      <c r="A11" s="65" t="str">
        <f>IF('Données clients'!J12="Oui",'Données clients'!A12," ")</f>
        <v xml:space="preserve"> </v>
      </c>
      <c r="B11" s="76" t="str">
        <f>IF('Données clients'!J12="Oui",'Données clients'!B12," ")</f>
        <v xml:space="preserve"> </v>
      </c>
      <c r="C11" s="77" t="str">
        <f>IF('Données clients'!J12="Oui",'Données clients'!C12," ")</f>
        <v xml:space="preserve"> </v>
      </c>
      <c r="D11" s="78" t="str" cm="1">
        <f t="array" ref="D11">IF('Données clients'!J12="Oui",_xlfn.XLOOKUP(B11&amp;C11,'Données clients'!B$1:B12&amp;'Données clients'!C$1:C12,'Données clients'!I$1:I12)," ")</f>
        <v xml:space="preserve"> </v>
      </c>
      <c r="E11" s="213" t="str">
        <f>IF('Données clients'!J12="Oui",(YEAR(A11)&amp;"-"&amp;MONTH(A11)&amp;"-"&amp;"CS"&amp;TEXT(O11,"000"))," ")</f>
        <v xml:space="preserve"> </v>
      </c>
      <c r="F11" s="79"/>
      <c r="G11" s="79" t="str">
        <f t="shared" si="4"/>
        <v xml:space="preserve"> </v>
      </c>
      <c r="H11" s="214">
        <v>0</v>
      </c>
      <c r="I11" s="80"/>
      <c r="J11" s="79" t="str">
        <f t="shared" si="5"/>
        <v xml:space="preserve"> </v>
      </c>
      <c r="K11" s="79"/>
      <c r="L11" s="81"/>
      <c r="M11" s="81"/>
      <c r="N11" s="82" t="str">
        <f t="shared" si="6"/>
        <v xml:space="preserve"> </v>
      </c>
      <c r="O11" s="73">
        <f t="shared" si="2"/>
        <v>5</v>
      </c>
    </row>
    <row r="12" spans="1:15" s="75" customFormat="1" ht="15" customHeight="1" x14ac:dyDescent="0.2">
      <c r="A12" s="74" t="str">
        <f>IF('Données clients'!J13="Oui",'Données clients'!A13," ")</f>
        <v xml:space="preserve"> </v>
      </c>
      <c r="B12" s="66" t="str">
        <f>IF('Données clients'!J13="Oui",'Données clients'!B13," ")</f>
        <v xml:space="preserve"> </v>
      </c>
      <c r="C12" s="67" t="str">
        <f>IF('Données clients'!J13="Oui",'Données clients'!C13," ")</f>
        <v xml:space="preserve"> </v>
      </c>
      <c r="D12" s="68" t="str" cm="1">
        <f t="array" ref="D12">IF('Données clients'!J13="Oui",_xlfn.XLOOKUP(B12&amp;C12,'Données clients'!B$1:B13&amp;'Données clients'!C$1:C13,'Données clients'!I$1:I13)," ")</f>
        <v xml:space="preserve"> </v>
      </c>
      <c r="E12" s="213" t="str">
        <f>IF('Données clients'!J13="Oui",(YEAR(A12)&amp;"-"&amp;MONTH(A12)&amp;"-"&amp;"CS"&amp;TEXT(O12,"000"))," ")</f>
        <v xml:space="preserve"> </v>
      </c>
      <c r="F12" s="69"/>
      <c r="G12" s="69" t="str">
        <f t="shared" si="4"/>
        <v xml:space="preserve"> </v>
      </c>
      <c r="H12" s="214">
        <v>0</v>
      </c>
      <c r="I12" s="70"/>
      <c r="J12" s="69" t="str">
        <f t="shared" si="5"/>
        <v xml:space="preserve"> </v>
      </c>
      <c r="K12" s="69"/>
      <c r="L12" s="71"/>
      <c r="M12" s="71"/>
      <c r="N12" s="72" t="str">
        <f t="shared" si="6"/>
        <v xml:space="preserve"> </v>
      </c>
      <c r="O12" s="73">
        <f t="shared" si="2"/>
        <v>5</v>
      </c>
    </row>
    <row r="13" spans="1:15" s="75" customFormat="1" ht="15" customHeight="1" x14ac:dyDescent="0.2">
      <c r="A13" s="65" t="str">
        <f>IF('Données clients'!J14="Oui",'Données clients'!A14," ")</f>
        <v xml:space="preserve"> </v>
      </c>
      <c r="B13" s="76" t="str">
        <f>IF('Données clients'!J14="Oui",'Données clients'!B14," ")</f>
        <v xml:space="preserve"> </v>
      </c>
      <c r="C13" s="77" t="str">
        <f>IF('Données clients'!J14="Oui",'Données clients'!C14," ")</f>
        <v xml:space="preserve"> </v>
      </c>
      <c r="D13" s="78" t="str" cm="1">
        <f t="array" ref="D13">IF('Données clients'!J14="Oui",_xlfn.XLOOKUP(B13&amp;C13,'Données clients'!B$1:B14&amp;'Données clients'!C$1:C14,'Données clients'!I$1:I14)," ")</f>
        <v xml:space="preserve"> </v>
      </c>
      <c r="E13" s="213" t="str">
        <f>IF('Données clients'!J14="Oui",(YEAR(A13)&amp;"-"&amp;MONTH(A13)&amp;"-"&amp;"CS"&amp;TEXT(O13,"000"))," ")</f>
        <v xml:space="preserve"> </v>
      </c>
      <c r="F13" s="79"/>
      <c r="G13" s="79" t="str">
        <f t="shared" si="4"/>
        <v xml:space="preserve"> </v>
      </c>
      <c r="H13" s="214">
        <v>0</v>
      </c>
      <c r="I13" s="80"/>
      <c r="J13" s="79" t="str">
        <f t="shared" si="5"/>
        <v xml:space="preserve"> </v>
      </c>
      <c r="K13" s="79"/>
      <c r="L13" s="81"/>
      <c r="M13" s="81"/>
      <c r="N13" s="82" t="str">
        <f t="shared" si="6"/>
        <v xml:space="preserve"> </v>
      </c>
      <c r="O13" s="73">
        <f t="shared" si="2"/>
        <v>5</v>
      </c>
    </row>
    <row r="14" spans="1:15" s="75" customFormat="1" ht="15" customHeight="1" x14ac:dyDescent="0.2">
      <c r="A14" s="74" t="str">
        <f>IF('Données clients'!J15="Oui",'Données clients'!A15," ")</f>
        <v xml:space="preserve"> </v>
      </c>
      <c r="B14" s="66" t="str">
        <f>IF('Données clients'!J15="Oui",'Données clients'!B15," ")</f>
        <v xml:space="preserve"> </v>
      </c>
      <c r="C14" s="67" t="str">
        <f>IF('Données clients'!J15="Oui",'Données clients'!C15," ")</f>
        <v xml:space="preserve"> </v>
      </c>
      <c r="D14" s="68" t="str" cm="1">
        <f t="array" ref="D14">IF('Données clients'!J15="Oui",_xlfn.XLOOKUP(B14&amp;C14,'Données clients'!B$1:B15&amp;'Données clients'!C$1:C15,'Données clients'!I$1:I15)," ")</f>
        <v xml:space="preserve"> </v>
      </c>
      <c r="E14" s="213" t="str">
        <f>IF('Données clients'!J15="Oui",(YEAR(A14)&amp;"-"&amp;MONTH(A14)&amp;"-"&amp;"CS"&amp;TEXT(O14,"000"))," ")</f>
        <v xml:space="preserve"> </v>
      </c>
      <c r="F14" s="69"/>
      <c r="G14" s="69" t="str">
        <f t="shared" si="4"/>
        <v xml:space="preserve"> </v>
      </c>
      <c r="H14" s="214">
        <v>0</v>
      </c>
      <c r="I14" s="70"/>
      <c r="J14" s="69" t="str">
        <f t="shared" si="5"/>
        <v xml:space="preserve"> </v>
      </c>
      <c r="K14" s="69"/>
      <c r="L14" s="71"/>
      <c r="M14" s="71"/>
      <c r="N14" s="72" t="str">
        <f t="shared" si="6"/>
        <v xml:space="preserve"> </v>
      </c>
      <c r="O14" s="73">
        <f t="shared" si="2"/>
        <v>5</v>
      </c>
    </row>
    <row r="15" spans="1:15" s="75" customFormat="1" ht="15" customHeight="1" x14ac:dyDescent="0.2">
      <c r="A15" s="65" t="str">
        <f>IF('Données clients'!J16="Oui",'Données clients'!A16," ")</f>
        <v xml:space="preserve"> </v>
      </c>
      <c r="B15" s="76" t="str">
        <f>IF('Données clients'!J16="Oui",'Données clients'!B16," ")</f>
        <v xml:space="preserve"> </v>
      </c>
      <c r="C15" s="77" t="str">
        <f>IF('Données clients'!J16="Oui",'Données clients'!C16," ")</f>
        <v xml:space="preserve"> </v>
      </c>
      <c r="D15" s="78" t="str" cm="1">
        <f t="array" ref="D15">IF('Données clients'!J16="Oui",_xlfn.XLOOKUP(B15&amp;C15,'Données clients'!B$1:B16&amp;'Données clients'!C$1:C16,'Données clients'!I$1:I16)," ")</f>
        <v xml:space="preserve"> </v>
      </c>
      <c r="E15" s="213" t="str">
        <f>IF('Données clients'!J16="Oui",(YEAR(A15)&amp;"-"&amp;MONTH(A15)&amp;"-"&amp;"CS"&amp;TEXT(O15,"000"))," ")</f>
        <v xml:space="preserve"> </v>
      </c>
      <c r="F15" s="79"/>
      <c r="G15" s="79" t="str">
        <f t="shared" si="4"/>
        <v xml:space="preserve"> </v>
      </c>
      <c r="H15" s="214">
        <v>0</v>
      </c>
      <c r="I15" s="80"/>
      <c r="J15" s="79" t="str">
        <f t="shared" si="5"/>
        <v xml:space="preserve"> </v>
      </c>
      <c r="K15" s="79"/>
      <c r="L15" s="81"/>
      <c r="M15" s="81"/>
      <c r="N15" s="82" t="str">
        <f t="shared" si="6"/>
        <v xml:space="preserve"> </v>
      </c>
      <c r="O15" s="73">
        <f t="shared" si="2"/>
        <v>5</v>
      </c>
    </row>
    <row r="16" spans="1:15" s="75" customFormat="1" ht="15" customHeight="1" x14ac:dyDescent="0.2">
      <c r="A16" s="74" t="str">
        <f>IF('Données clients'!J17="Oui",'Données clients'!A17," ")</f>
        <v xml:space="preserve"> </v>
      </c>
      <c r="B16" s="66" t="str">
        <f>IF('Données clients'!J17="Oui",'Données clients'!B17," ")</f>
        <v xml:space="preserve"> </v>
      </c>
      <c r="C16" s="67" t="str">
        <f>IF('Données clients'!J17="Oui",'Données clients'!C17," ")</f>
        <v xml:space="preserve"> </v>
      </c>
      <c r="D16" s="68" t="str" cm="1">
        <f t="array" ref="D16">IF('Données clients'!J17="Oui",_xlfn.XLOOKUP(B16&amp;C16,'Données clients'!B$1:B17&amp;'Données clients'!C$1:C17,'Données clients'!I$1:I17)," ")</f>
        <v xml:space="preserve"> </v>
      </c>
      <c r="E16" s="213" t="str">
        <f>IF('Données clients'!J17="Oui",(YEAR(A16)&amp;"-"&amp;MONTH(A16)&amp;"-"&amp;"CS"&amp;TEXT(O16,"000"))," ")</f>
        <v xml:space="preserve"> </v>
      </c>
      <c r="F16" s="69"/>
      <c r="G16" s="69" t="str">
        <f t="shared" si="4"/>
        <v xml:space="preserve"> </v>
      </c>
      <c r="H16" s="214">
        <v>0</v>
      </c>
      <c r="I16" s="70"/>
      <c r="J16" s="69" t="str">
        <f t="shared" si="5"/>
        <v xml:space="preserve"> </v>
      </c>
      <c r="K16" s="69"/>
      <c r="L16" s="71"/>
      <c r="M16" s="71"/>
      <c r="N16" s="72" t="str">
        <f t="shared" si="6"/>
        <v xml:space="preserve"> </v>
      </c>
      <c r="O16" s="73">
        <f t="shared" si="2"/>
        <v>5</v>
      </c>
    </row>
    <row r="17" spans="1:15" s="75" customFormat="1" ht="15" customHeight="1" x14ac:dyDescent="0.2">
      <c r="A17" s="65" t="str">
        <f>IF('Données clients'!J18="Oui",'Données clients'!A18," ")</f>
        <v xml:space="preserve"> </v>
      </c>
      <c r="B17" s="76" t="str">
        <f>IF('Données clients'!J18="Oui",'Données clients'!B18," ")</f>
        <v xml:space="preserve"> </v>
      </c>
      <c r="C17" s="77" t="str">
        <f>IF('Données clients'!J18="Oui",'Données clients'!C18," ")</f>
        <v xml:space="preserve"> </v>
      </c>
      <c r="D17" s="78" t="str" cm="1">
        <f t="array" ref="D17">IF('Données clients'!J18="Oui",_xlfn.XLOOKUP(B17&amp;C17,'Données clients'!B$1:B18&amp;'Données clients'!C$1:C18,'Données clients'!I$1:I18)," ")</f>
        <v xml:space="preserve"> </v>
      </c>
      <c r="E17" s="213" t="str">
        <f>IF('Données clients'!J18="Oui",(YEAR(A17)&amp;"-"&amp;MONTH(A17)&amp;"-"&amp;"CS"&amp;TEXT(O17,"000"))," ")</f>
        <v xml:space="preserve"> </v>
      </c>
      <c r="F17" s="79"/>
      <c r="G17" s="79" t="str">
        <f t="shared" si="4"/>
        <v xml:space="preserve"> </v>
      </c>
      <c r="H17" s="214">
        <v>0</v>
      </c>
      <c r="I17" s="80"/>
      <c r="J17" s="79" t="str">
        <f t="shared" si="5"/>
        <v xml:space="preserve"> </v>
      </c>
      <c r="K17" s="79"/>
      <c r="L17" s="81"/>
      <c r="M17" s="81"/>
      <c r="N17" s="82" t="str">
        <f t="shared" si="6"/>
        <v xml:space="preserve"> </v>
      </c>
      <c r="O17" s="73">
        <f t="shared" si="2"/>
        <v>5</v>
      </c>
    </row>
    <row r="18" spans="1:15" s="75" customFormat="1" ht="15" customHeight="1" x14ac:dyDescent="0.2">
      <c r="A18" s="74" t="str">
        <f>IF('Données clients'!J19="Oui",'Données clients'!A19," ")</f>
        <v xml:space="preserve"> </v>
      </c>
      <c r="B18" s="66" t="str">
        <f>IF('Données clients'!J19="Oui",'Données clients'!B19," ")</f>
        <v xml:space="preserve"> </v>
      </c>
      <c r="C18" s="67" t="str">
        <f>IF('Données clients'!J19="Oui",'Données clients'!C19," ")</f>
        <v xml:space="preserve"> </v>
      </c>
      <c r="D18" s="68" t="str" cm="1">
        <f t="array" ref="D18">IF('Données clients'!J19="Oui",_xlfn.XLOOKUP(B18&amp;C18,'Données clients'!B$1:B19&amp;'Données clients'!C$1:C19,'Données clients'!I$1:I19)," ")</f>
        <v xml:space="preserve"> </v>
      </c>
      <c r="E18" s="213" t="str">
        <f>IF('Données clients'!J19="Oui",(YEAR(A18)&amp;"-"&amp;MONTH(A18)&amp;"-"&amp;"CS"&amp;TEXT(O18,"000"))," ")</f>
        <v xml:space="preserve"> </v>
      </c>
      <c r="F18" s="69"/>
      <c r="G18" s="69" t="str">
        <f t="shared" si="4"/>
        <v xml:space="preserve"> </v>
      </c>
      <c r="H18" s="214">
        <v>0</v>
      </c>
      <c r="I18" s="70"/>
      <c r="J18" s="69" t="str">
        <f t="shared" si="5"/>
        <v xml:space="preserve"> </v>
      </c>
      <c r="K18" s="69"/>
      <c r="L18" s="71"/>
      <c r="M18" s="71"/>
      <c r="N18" s="72" t="str">
        <f t="shared" si="6"/>
        <v xml:space="preserve"> </v>
      </c>
      <c r="O18" s="73">
        <f t="shared" si="2"/>
        <v>5</v>
      </c>
    </row>
    <row r="19" spans="1:15" s="75" customFormat="1" ht="15" customHeight="1" x14ac:dyDescent="0.2">
      <c r="A19" s="65" t="str">
        <f>IF('Données clients'!J20="Oui",'Données clients'!A20," ")</f>
        <v xml:space="preserve"> </v>
      </c>
      <c r="B19" s="76" t="str">
        <f>IF('Données clients'!J20="Oui",'Données clients'!B20," ")</f>
        <v xml:space="preserve"> </v>
      </c>
      <c r="C19" s="77" t="str">
        <f>IF('Données clients'!J20="Oui",'Données clients'!C20," ")</f>
        <v xml:space="preserve"> </v>
      </c>
      <c r="D19" s="78" t="str" cm="1">
        <f t="array" ref="D19">IF('Données clients'!J20="Oui",_xlfn.XLOOKUP(B19&amp;C19,'Données clients'!B$1:B20&amp;'Données clients'!C$1:C20,'Données clients'!I$1:I20)," ")</f>
        <v xml:space="preserve"> </v>
      </c>
      <c r="E19" s="213" t="str">
        <f>IF('Données clients'!J20="Oui",(YEAR(A19)&amp;"-"&amp;MONTH(A19)&amp;"-"&amp;"CS"&amp;TEXT(O19,"000"))," ")</f>
        <v xml:space="preserve"> </v>
      </c>
      <c r="F19" s="79"/>
      <c r="G19" s="79" t="str">
        <f t="shared" si="4"/>
        <v xml:space="preserve"> </v>
      </c>
      <c r="H19" s="214">
        <v>0</v>
      </c>
      <c r="I19" s="80"/>
      <c r="J19" s="79" t="str">
        <f t="shared" si="5"/>
        <v xml:space="preserve"> </v>
      </c>
      <c r="K19" s="79"/>
      <c r="L19" s="81"/>
      <c r="M19" s="81"/>
      <c r="N19" s="82" t="str">
        <f t="shared" si="6"/>
        <v xml:space="preserve"> </v>
      </c>
      <c r="O19" s="73">
        <f t="shared" si="2"/>
        <v>5</v>
      </c>
    </row>
    <row r="20" spans="1:15" s="75" customFormat="1" ht="15" customHeight="1" x14ac:dyDescent="0.2">
      <c r="A20" s="74" t="str">
        <f>IF('Données clients'!J21="Oui",'Données clients'!A21," ")</f>
        <v xml:space="preserve"> </v>
      </c>
      <c r="B20" s="66" t="str">
        <f>IF('Données clients'!J21="Oui",'Données clients'!B21," ")</f>
        <v xml:space="preserve"> </v>
      </c>
      <c r="C20" s="67" t="str">
        <f>IF('Données clients'!J21="Oui",'Données clients'!C21," ")</f>
        <v xml:space="preserve"> </v>
      </c>
      <c r="D20" s="68" t="str" cm="1">
        <f t="array" ref="D20">IF('Données clients'!J21="Oui",_xlfn.XLOOKUP(B20&amp;C20,'Données clients'!B$1:B21&amp;'Données clients'!C$1:C21,'Données clients'!I$1:I21)," ")</f>
        <v xml:space="preserve"> </v>
      </c>
      <c r="E20" s="213" t="str">
        <f>IF('Données clients'!J21="Oui",(YEAR(A20)&amp;"-"&amp;MONTH(A20)&amp;"-"&amp;"CS"&amp;TEXT(O20,"000"))," ")</f>
        <v xml:space="preserve"> </v>
      </c>
      <c r="F20" s="69"/>
      <c r="G20" s="69" t="str">
        <f t="shared" si="4"/>
        <v xml:space="preserve"> </v>
      </c>
      <c r="H20" s="214">
        <v>0</v>
      </c>
      <c r="I20" s="70"/>
      <c r="J20" s="69" t="str">
        <f t="shared" si="5"/>
        <v xml:space="preserve"> </v>
      </c>
      <c r="K20" s="69"/>
      <c r="L20" s="71"/>
      <c r="M20" s="71"/>
      <c r="N20" s="72" t="str">
        <f t="shared" si="6"/>
        <v xml:space="preserve"> </v>
      </c>
      <c r="O20" s="73">
        <f t="shared" si="2"/>
        <v>5</v>
      </c>
    </row>
    <row r="21" spans="1:15" s="75" customFormat="1" ht="15" customHeight="1" x14ac:dyDescent="0.2">
      <c r="A21" s="65" t="str">
        <f>IF('Données clients'!J22="Oui",'Données clients'!A22," ")</f>
        <v xml:space="preserve"> </v>
      </c>
      <c r="B21" s="76" t="str">
        <f>IF('Données clients'!J22="Oui",'Données clients'!B22," ")</f>
        <v xml:space="preserve"> </v>
      </c>
      <c r="C21" s="77" t="str">
        <f>IF('Données clients'!J22="Oui",'Données clients'!C22," ")</f>
        <v xml:space="preserve"> </v>
      </c>
      <c r="D21" s="78" t="str" cm="1">
        <f t="array" ref="D21">IF('Données clients'!J22="Oui",_xlfn.XLOOKUP(B21&amp;C21,'Données clients'!B$1:B22&amp;'Données clients'!C$1:C22,'Données clients'!I$1:I22)," ")</f>
        <v xml:space="preserve"> </v>
      </c>
      <c r="E21" s="213" t="str">
        <f>IF('Données clients'!J22="Oui",(YEAR(A21)&amp;"-"&amp;MONTH(A21)&amp;"-"&amp;"CS"&amp;TEXT(O21,"000"))," ")</f>
        <v xml:space="preserve"> </v>
      </c>
      <c r="F21" s="79"/>
      <c r="G21" s="79" t="str">
        <f t="shared" si="4"/>
        <v xml:space="preserve"> </v>
      </c>
      <c r="H21" s="214">
        <v>0</v>
      </c>
      <c r="I21" s="80"/>
      <c r="J21" s="79" t="str">
        <f t="shared" si="5"/>
        <v xml:space="preserve"> </v>
      </c>
      <c r="K21" s="79"/>
      <c r="L21" s="81"/>
      <c r="M21" s="81"/>
      <c r="N21" s="82" t="str">
        <f t="shared" si="6"/>
        <v xml:space="preserve"> </v>
      </c>
      <c r="O21" s="73">
        <f t="shared" si="2"/>
        <v>5</v>
      </c>
    </row>
    <row r="22" spans="1:15" s="75" customFormat="1" ht="15" customHeight="1" x14ac:dyDescent="0.2">
      <c r="A22" s="74" t="str">
        <f>IF('Données clients'!J23="Oui",'Données clients'!A23," ")</f>
        <v xml:space="preserve"> </v>
      </c>
      <c r="B22" s="66" t="str">
        <f>IF('Données clients'!J23="Oui",'Données clients'!B23," ")</f>
        <v xml:space="preserve"> </v>
      </c>
      <c r="C22" s="67" t="str">
        <f>IF('Données clients'!J23="Oui",'Données clients'!C23," ")</f>
        <v xml:space="preserve"> </v>
      </c>
      <c r="D22" s="68" t="str" cm="1">
        <f t="array" ref="D22">IF('Données clients'!J23="Oui",_xlfn.XLOOKUP(B22&amp;C22,'Données clients'!B$1:B23&amp;'Données clients'!C$1:C23,'Données clients'!I$1:I23)," ")</f>
        <v xml:space="preserve"> </v>
      </c>
      <c r="E22" s="213" t="str">
        <f>IF('Données clients'!J23="Oui",(YEAR(A22)&amp;"-"&amp;MONTH(A22)&amp;"-"&amp;"CS"&amp;TEXT(O22,"000"))," ")</f>
        <v xml:space="preserve"> </v>
      </c>
      <c r="F22" s="69"/>
      <c r="G22" s="69" t="str">
        <f t="shared" si="4"/>
        <v xml:space="preserve"> </v>
      </c>
      <c r="H22" s="214">
        <v>0</v>
      </c>
      <c r="I22" s="70"/>
      <c r="J22" s="69" t="str">
        <f t="shared" si="5"/>
        <v xml:space="preserve"> </v>
      </c>
      <c r="K22" s="69"/>
      <c r="L22" s="71"/>
      <c r="M22" s="71"/>
      <c r="N22" s="72" t="str">
        <f t="shared" si="6"/>
        <v xml:space="preserve"> </v>
      </c>
      <c r="O22" s="73">
        <f t="shared" si="2"/>
        <v>5</v>
      </c>
    </row>
    <row r="23" spans="1:15" s="75" customFormat="1" ht="15" customHeight="1" x14ac:dyDescent="0.2">
      <c r="A23" s="65" t="str">
        <f>IF('Données clients'!J24="Oui",'Données clients'!A24," ")</f>
        <v xml:space="preserve"> </v>
      </c>
      <c r="B23" s="76" t="str">
        <f>IF('Données clients'!J24="Oui",'Données clients'!B24," ")</f>
        <v xml:space="preserve"> </v>
      </c>
      <c r="C23" s="77" t="str">
        <f>IF('Données clients'!J24="Oui",'Données clients'!C24," ")</f>
        <v xml:space="preserve"> </v>
      </c>
      <c r="D23" s="78" t="str" cm="1">
        <f t="array" ref="D23">IF('Données clients'!J24="Oui",_xlfn.XLOOKUP(B23&amp;C23,'Données clients'!B$1:B24&amp;'Données clients'!C$1:C24,'Données clients'!I$1:I24)," ")</f>
        <v xml:space="preserve"> </v>
      </c>
      <c r="E23" s="213" t="str">
        <f>IF('Données clients'!J24="Oui",(YEAR(A23)&amp;"-"&amp;MONTH(A23)&amp;"-"&amp;"CS"&amp;TEXT(O23,"000"))," ")</f>
        <v xml:space="preserve"> </v>
      </c>
      <c r="F23" s="79"/>
      <c r="G23" s="79" t="str">
        <f t="shared" si="4"/>
        <v xml:space="preserve"> </v>
      </c>
      <c r="H23" s="214">
        <v>0</v>
      </c>
      <c r="I23" s="80"/>
      <c r="J23" s="79" t="str">
        <f t="shared" si="5"/>
        <v xml:space="preserve"> </v>
      </c>
      <c r="K23" s="79"/>
      <c r="L23" s="81"/>
      <c r="M23" s="81"/>
      <c r="N23" s="82" t="str">
        <f t="shared" si="6"/>
        <v xml:space="preserve"> </v>
      </c>
      <c r="O23" s="73">
        <f t="shared" si="2"/>
        <v>5</v>
      </c>
    </row>
    <row r="24" spans="1:15" s="75" customFormat="1" ht="15" customHeight="1" x14ac:dyDescent="0.2">
      <c r="A24" s="74" t="str">
        <f>IF('Données clients'!J25="Oui",'Données clients'!A25," ")</f>
        <v xml:space="preserve"> </v>
      </c>
      <c r="B24" s="66" t="str">
        <f>IF('Données clients'!J25="Oui",'Données clients'!B25," ")</f>
        <v xml:space="preserve"> </v>
      </c>
      <c r="C24" s="67" t="str">
        <f>IF('Données clients'!J25="Oui",'Données clients'!C25," ")</f>
        <v xml:space="preserve"> </v>
      </c>
      <c r="D24" s="68" t="str" cm="1">
        <f t="array" ref="D24">IF('Données clients'!J25="Oui",_xlfn.XLOOKUP(B24&amp;C24,'Données clients'!B$1:B25&amp;'Données clients'!C$1:C25,'Données clients'!I$1:I25)," ")</f>
        <v xml:space="preserve"> </v>
      </c>
      <c r="E24" s="213" t="str">
        <f>IF('Données clients'!J25="Oui",(YEAR(A24)&amp;"-"&amp;MONTH(A24)&amp;"-"&amp;"CS"&amp;TEXT(O24,"000"))," ")</f>
        <v xml:space="preserve"> </v>
      </c>
      <c r="F24" s="69"/>
      <c r="G24" s="69" t="str">
        <f t="shared" si="4"/>
        <v xml:space="preserve"> </v>
      </c>
      <c r="H24" s="214">
        <v>0</v>
      </c>
      <c r="I24" s="70"/>
      <c r="J24" s="69" t="str">
        <f t="shared" si="5"/>
        <v xml:space="preserve"> </v>
      </c>
      <c r="K24" s="69"/>
      <c r="L24" s="71"/>
      <c r="M24" s="71"/>
      <c r="N24" s="72" t="str">
        <f t="shared" si="6"/>
        <v xml:space="preserve"> </v>
      </c>
      <c r="O24" s="73">
        <f t="shared" si="2"/>
        <v>5</v>
      </c>
    </row>
    <row r="25" spans="1:15" s="75" customFormat="1" ht="15" customHeight="1" x14ac:dyDescent="0.2">
      <c r="A25" s="65" t="str">
        <f>IF('Données clients'!J26="Oui",'Données clients'!A26," ")</f>
        <v xml:space="preserve"> </v>
      </c>
      <c r="B25" s="76" t="str">
        <f>IF('Données clients'!J26="Oui",'Données clients'!B26," ")</f>
        <v xml:space="preserve"> </v>
      </c>
      <c r="C25" s="77" t="str">
        <f>IF('Données clients'!J26="Oui",'Données clients'!C26," ")</f>
        <v xml:space="preserve"> </v>
      </c>
      <c r="D25" s="78" t="str" cm="1">
        <f t="array" ref="D25">IF('Données clients'!J26="Oui",_xlfn.XLOOKUP(B25&amp;C25,'Données clients'!B$1:B26&amp;'Données clients'!C$1:C26,'Données clients'!I$1:I26)," ")</f>
        <v xml:space="preserve"> </v>
      </c>
      <c r="E25" s="213" t="str">
        <f>IF('Données clients'!J26="Oui",(YEAR(A25)&amp;"-"&amp;MONTH(A25)&amp;"-"&amp;"CS"&amp;TEXT(O25,"000"))," ")</f>
        <v xml:space="preserve"> </v>
      </c>
      <c r="F25" s="79"/>
      <c r="G25" s="79" t="str">
        <f t="shared" si="4"/>
        <v xml:space="preserve"> </v>
      </c>
      <c r="H25" s="214">
        <v>0</v>
      </c>
      <c r="I25" s="80"/>
      <c r="J25" s="79" t="str">
        <f t="shared" si="5"/>
        <v xml:space="preserve"> </v>
      </c>
      <c r="K25" s="79"/>
      <c r="L25" s="81"/>
      <c r="M25" s="81"/>
      <c r="N25" s="82" t="str">
        <f t="shared" si="6"/>
        <v xml:space="preserve"> </v>
      </c>
      <c r="O25" s="73">
        <f t="shared" si="2"/>
        <v>5</v>
      </c>
    </row>
    <row r="26" spans="1:15" s="75" customFormat="1" ht="15" customHeight="1" x14ac:dyDescent="0.2">
      <c r="A26" s="74" t="str">
        <f>IF('Données clients'!J27="Oui",'Données clients'!A27," ")</f>
        <v xml:space="preserve"> </v>
      </c>
      <c r="B26" s="66" t="str">
        <f>IF('Données clients'!J27="Oui",'Données clients'!B27," ")</f>
        <v xml:space="preserve"> </v>
      </c>
      <c r="C26" s="67" t="str">
        <f>IF('Données clients'!J27="Oui",'Données clients'!C27," ")</f>
        <v xml:space="preserve"> </v>
      </c>
      <c r="D26" s="68" t="str" cm="1">
        <f t="array" ref="D26">IF('Données clients'!J27="Oui",_xlfn.XLOOKUP(B26&amp;C26,'Données clients'!B$1:B27&amp;'Données clients'!C$1:C27,'Données clients'!I$1:I27)," ")</f>
        <v xml:space="preserve"> </v>
      </c>
      <c r="E26" s="213" t="str">
        <f>IF('Données clients'!J27="Oui",(YEAR(A26)&amp;"-"&amp;MONTH(A26)&amp;"-"&amp;"CS"&amp;TEXT(O26,"000"))," ")</f>
        <v xml:space="preserve"> </v>
      </c>
      <c r="F26" s="69"/>
      <c r="G26" s="69" t="str">
        <f t="shared" si="4"/>
        <v xml:space="preserve"> </v>
      </c>
      <c r="H26" s="214">
        <v>0</v>
      </c>
      <c r="I26" s="70"/>
      <c r="J26" s="69" t="str">
        <f t="shared" si="5"/>
        <v xml:space="preserve"> </v>
      </c>
      <c r="K26" s="69"/>
      <c r="L26" s="71"/>
      <c r="M26" s="71"/>
      <c r="N26" s="72" t="str">
        <f t="shared" si="6"/>
        <v xml:space="preserve"> </v>
      </c>
      <c r="O26" s="73">
        <f t="shared" si="2"/>
        <v>5</v>
      </c>
    </row>
    <row r="27" spans="1:15" s="75" customFormat="1" ht="15" customHeight="1" x14ac:dyDescent="0.2">
      <c r="A27" s="65" t="str">
        <f>IF('Données clients'!J28="Oui",'Données clients'!A28," ")</f>
        <v xml:space="preserve"> </v>
      </c>
      <c r="B27" s="76" t="str">
        <f>IF('Données clients'!J28="Oui",'Données clients'!B28," ")</f>
        <v xml:space="preserve"> </v>
      </c>
      <c r="C27" s="77" t="str">
        <f>IF('Données clients'!J28="Oui",'Données clients'!C28," ")</f>
        <v xml:space="preserve"> </v>
      </c>
      <c r="D27" s="78" t="str" cm="1">
        <f t="array" ref="D27">IF('Données clients'!J28="Oui",_xlfn.XLOOKUP(B27&amp;C27,'Données clients'!B$1:B28&amp;'Données clients'!C$1:C28,'Données clients'!I$1:I28)," ")</f>
        <v xml:space="preserve"> </v>
      </c>
      <c r="E27" s="213" t="str">
        <f>IF('Données clients'!J28="Oui",(YEAR(A27)&amp;"-"&amp;MONTH(A27)&amp;"-"&amp;"CS"&amp;TEXT(O27,"000"))," ")</f>
        <v xml:space="preserve"> </v>
      </c>
      <c r="F27" s="79"/>
      <c r="G27" s="79" t="str">
        <f t="shared" si="4"/>
        <v xml:space="preserve"> </v>
      </c>
      <c r="H27" s="214">
        <v>0</v>
      </c>
      <c r="I27" s="80"/>
      <c r="J27" s="79" t="str">
        <f t="shared" si="5"/>
        <v xml:space="preserve"> </v>
      </c>
      <c r="K27" s="79"/>
      <c r="L27" s="81"/>
      <c r="M27" s="81"/>
      <c r="N27" s="82" t="str">
        <f t="shared" si="6"/>
        <v xml:space="preserve"> </v>
      </c>
      <c r="O27" s="73">
        <f t="shared" si="2"/>
        <v>5</v>
      </c>
    </row>
    <row r="28" spans="1:15" s="75" customFormat="1" ht="15" customHeight="1" x14ac:dyDescent="0.2">
      <c r="A28" s="74" t="str">
        <f>IF('Données clients'!J29="Oui",'Données clients'!A29," ")</f>
        <v xml:space="preserve"> </v>
      </c>
      <c r="B28" s="66" t="str">
        <f>IF('Données clients'!J29="Oui",'Données clients'!B29," ")</f>
        <v xml:space="preserve"> </v>
      </c>
      <c r="C28" s="67" t="str">
        <f>IF('Données clients'!J29="Oui",'Données clients'!C29," ")</f>
        <v xml:space="preserve"> </v>
      </c>
      <c r="D28" s="68" t="str" cm="1">
        <f t="array" ref="D28">IF('Données clients'!J29="Oui",_xlfn.XLOOKUP(B28&amp;C28,'Données clients'!B$1:B29&amp;'Données clients'!C$1:C29,'Données clients'!I$1:I29)," ")</f>
        <v xml:space="preserve"> </v>
      </c>
      <c r="E28" s="213" t="str">
        <f>IF('Données clients'!J29="Oui",(YEAR(A28)&amp;"-"&amp;MONTH(A28)&amp;"-"&amp;"CS"&amp;TEXT(O28,"000"))," ")</f>
        <v xml:space="preserve"> </v>
      </c>
      <c r="F28" s="69"/>
      <c r="G28" s="69" t="str">
        <f t="shared" si="4"/>
        <v xml:space="preserve"> </v>
      </c>
      <c r="H28" s="214">
        <v>0</v>
      </c>
      <c r="I28" s="70"/>
      <c r="J28" s="69" t="str">
        <f t="shared" si="5"/>
        <v xml:space="preserve"> </v>
      </c>
      <c r="K28" s="69"/>
      <c r="L28" s="71"/>
      <c r="M28" s="71"/>
      <c r="N28" s="72" t="str">
        <f t="shared" si="6"/>
        <v xml:space="preserve"> </v>
      </c>
      <c r="O28" s="73">
        <f t="shared" si="2"/>
        <v>5</v>
      </c>
    </row>
    <row r="29" spans="1:15" s="75" customFormat="1" ht="15" customHeight="1" x14ac:dyDescent="0.2">
      <c r="A29" s="65" t="str">
        <f>IF('Données clients'!J30="Oui",'Données clients'!A30," ")</f>
        <v xml:space="preserve"> </v>
      </c>
      <c r="B29" s="76" t="str">
        <f>IF('Données clients'!J30="Oui",'Données clients'!B30," ")</f>
        <v xml:space="preserve"> </v>
      </c>
      <c r="C29" s="77" t="str">
        <f>IF('Données clients'!J30="Oui",'Données clients'!C30," ")</f>
        <v xml:space="preserve"> </v>
      </c>
      <c r="D29" s="78" t="str" cm="1">
        <f t="array" ref="D29">IF('Données clients'!J30="Oui",_xlfn.XLOOKUP(B29&amp;C29,'Données clients'!B$1:B30&amp;'Données clients'!C$1:C30,'Données clients'!I$1:I30)," ")</f>
        <v xml:space="preserve"> </v>
      </c>
      <c r="E29" s="213" t="str">
        <f>IF('Données clients'!J30="Oui",(YEAR(A29)&amp;"-"&amp;MONTH(A29)&amp;"-"&amp;"CS"&amp;TEXT(O29,"000"))," ")</f>
        <v xml:space="preserve"> </v>
      </c>
      <c r="F29" s="79"/>
      <c r="G29" s="79" t="str">
        <f t="shared" si="4"/>
        <v xml:space="preserve"> </v>
      </c>
      <c r="H29" s="214">
        <v>0</v>
      </c>
      <c r="I29" s="80"/>
      <c r="J29" s="79" t="str">
        <f t="shared" si="5"/>
        <v xml:space="preserve"> </v>
      </c>
      <c r="K29" s="79"/>
      <c r="L29" s="81"/>
      <c r="M29" s="81"/>
      <c r="N29" s="82" t="str">
        <f t="shared" si="6"/>
        <v xml:space="preserve"> </v>
      </c>
      <c r="O29" s="73">
        <f t="shared" si="2"/>
        <v>5</v>
      </c>
    </row>
    <row r="30" spans="1:15" s="75" customFormat="1" ht="15" customHeight="1" x14ac:dyDescent="0.2">
      <c r="A30" s="74" t="str">
        <f>IF('Données clients'!J31="Oui",'Données clients'!A31," ")</f>
        <v xml:space="preserve"> </v>
      </c>
      <c r="B30" s="66" t="str">
        <f>IF('Données clients'!J31="Oui",'Données clients'!B31," ")</f>
        <v xml:space="preserve"> </v>
      </c>
      <c r="C30" s="67" t="str">
        <f>IF('Données clients'!J31="Oui",'Données clients'!C31," ")</f>
        <v xml:space="preserve"> </v>
      </c>
      <c r="D30" s="68" t="str" cm="1">
        <f t="array" ref="D30">IF('Données clients'!J31="Oui",_xlfn.XLOOKUP(B30&amp;C30,'Données clients'!B$1:B31&amp;'Données clients'!C$1:C31,'Données clients'!I$1:I31)," ")</f>
        <v xml:space="preserve"> </v>
      </c>
      <c r="E30" s="213" t="str">
        <f>IF('Données clients'!J31="Oui",(YEAR(A30)&amp;"-"&amp;MONTH(A30)&amp;"-"&amp;"CS"&amp;TEXT(O30,"000"))," ")</f>
        <v xml:space="preserve"> </v>
      </c>
      <c r="F30" s="69"/>
      <c r="G30" s="69" t="str">
        <f t="shared" si="4"/>
        <v xml:space="preserve"> </v>
      </c>
      <c r="H30" s="214">
        <v>0</v>
      </c>
      <c r="I30" s="70"/>
      <c r="J30" s="69" t="str">
        <f t="shared" si="5"/>
        <v xml:space="preserve"> </v>
      </c>
      <c r="K30" s="69"/>
      <c r="L30" s="71"/>
      <c r="M30" s="71"/>
      <c r="N30" s="72" t="str">
        <f t="shared" si="6"/>
        <v xml:space="preserve"> </v>
      </c>
      <c r="O30" s="73">
        <f t="shared" si="2"/>
        <v>5</v>
      </c>
    </row>
    <row r="31" spans="1:15" s="75" customFormat="1" ht="15" customHeight="1" x14ac:dyDescent="0.2">
      <c r="A31" s="65" t="str">
        <f>IF('Données clients'!J32="Oui",'Données clients'!A32," ")</f>
        <v xml:space="preserve"> </v>
      </c>
      <c r="B31" s="76" t="str">
        <f>IF('Données clients'!J32="Oui",'Données clients'!B32," ")</f>
        <v xml:space="preserve"> </v>
      </c>
      <c r="C31" s="77" t="str">
        <f>IF('Données clients'!J32="Oui",'Données clients'!C32," ")</f>
        <v xml:space="preserve"> </v>
      </c>
      <c r="D31" s="78" t="str" cm="1">
        <f t="array" ref="D31">IF('Données clients'!J32="Oui",_xlfn.XLOOKUP(B31&amp;C31,'Données clients'!B$1:B32&amp;'Données clients'!C$1:C32,'Données clients'!I$1:I32)," ")</f>
        <v xml:space="preserve"> </v>
      </c>
      <c r="E31" s="213" t="str">
        <f>IF('Données clients'!J32="Oui",(YEAR(A31)&amp;"-"&amp;MONTH(A31)&amp;"-"&amp;"CS"&amp;TEXT(O31,"000"))," ")</f>
        <v xml:space="preserve"> </v>
      </c>
      <c r="F31" s="79"/>
      <c r="G31" s="79" t="str">
        <f t="shared" si="4"/>
        <v xml:space="preserve"> </v>
      </c>
      <c r="H31" s="214">
        <v>0</v>
      </c>
      <c r="I31" s="80"/>
      <c r="J31" s="79" t="str">
        <f t="shared" si="5"/>
        <v xml:space="preserve"> </v>
      </c>
      <c r="K31" s="79"/>
      <c r="L31" s="81"/>
      <c r="M31" s="81"/>
      <c r="N31" s="82" t="str">
        <f t="shared" si="6"/>
        <v xml:space="preserve"> </v>
      </c>
      <c r="O31" s="73">
        <f t="shared" si="2"/>
        <v>5</v>
      </c>
    </row>
    <row r="32" spans="1:15" s="75" customFormat="1" ht="15" customHeight="1" x14ac:dyDescent="0.2">
      <c r="A32" s="74" t="str">
        <f>IF('Données clients'!J33="Oui",'Données clients'!A33," ")</f>
        <v xml:space="preserve"> </v>
      </c>
      <c r="B32" s="66" t="str">
        <f>IF('Données clients'!J33="Oui",'Données clients'!B33," ")</f>
        <v xml:space="preserve"> </v>
      </c>
      <c r="C32" s="67" t="str">
        <f>IF('Données clients'!J33="Oui",'Données clients'!C33," ")</f>
        <v xml:space="preserve"> </v>
      </c>
      <c r="D32" s="68" t="str" cm="1">
        <f t="array" ref="D32">IF('Données clients'!J33="Oui",_xlfn.XLOOKUP(B32&amp;C32,'Données clients'!B$1:B33&amp;'Données clients'!C$1:C33,'Données clients'!I$1:I33)," ")</f>
        <v xml:space="preserve"> </v>
      </c>
      <c r="E32" s="213" t="str">
        <f>IF('Données clients'!J33="Oui",(YEAR(A32)&amp;"-"&amp;MONTH(A32)&amp;"-"&amp;"CS"&amp;TEXT(O32,"000"))," ")</f>
        <v xml:space="preserve"> </v>
      </c>
      <c r="F32" s="69"/>
      <c r="G32" s="69" t="str">
        <f t="shared" si="4"/>
        <v xml:space="preserve"> </v>
      </c>
      <c r="H32" s="214">
        <v>0</v>
      </c>
      <c r="I32" s="70"/>
      <c r="J32" s="69" t="str">
        <f t="shared" si="5"/>
        <v xml:space="preserve"> </v>
      </c>
      <c r="K32" s="69"/>
      <c r="L32" s="71"/>
      <c r="M32" s="71"/>
      <c r="N32" s="72" t="str">
        <f t="shared" si="6"/>
        <v xml:space="preserve"> </v>
      </c>
      <c r="O32" s="73">
        <f t="shared" si="2"/>
        <v>5</v>
      </c>
    </row>
    <row r="33" spans="1:15" s="75" customFormat="1" ht="15" customHeight="1" x14ac:dyDescent="0.2">
      <c r="A33" s="65" t="str">
        <f>IF('Données clients'!J34="Oui",'Données clients'!A34," ")</f>
        <v xml:space="preserve"> </v>
      </c>
      <c r="B33" s="76" t="str">
        <f>IF('Données clients'!J34="Oui",'Données clients'!B34," ")</f>
        <v xml:space="preserve"> </v>
      </c>
      <c r="C33" s="77" t="str">
        <f>IF('Données clients'!J34="Oui",'Données clients'!C34," ")</f>
        <v xml:space="preserve"> </v>
      </c>
      <c r="D33" s="78" t="str" cm="1">
        <f t="array" ref="D33">IF('Données clients'!J34="Oui",_xlfn.XLOOKUP(B33&amp;C33,'Données clients'!B$1:B34&amp;'Données clients'!C$1:C34,'Données clients'!I$1:I34)," ")</f>
        <v xml:space="preserve"> </v>
      </c>
      <c r="E33" s="213" t="str">
        <f>IF('Données clients'!J34="Oui",(YEAR(A33)&amp;"-"&amp;MONTH(A33)&amp;"-"&amp;"CS"&amp;TEXT(O33,"000"))," ")</f>
        <v xml:space="preserve"> </v>
      </c>
      <c r="F33" s="79"/>
      <c r="G33" s="79" t="str">
        <f t="shared" si="4"/>
        <v xml:space="preserve"> </v>
      </c>
      <c r="H33" s="214">
        <v>0</v>
      </c>
      <c r="I33" s="80"/>
      <c r="J33" s="79" t="str">
        <f t="shared" si="5"/>
        <v xml:space="preserve"> </v>
      </c>
      <c r="K33" s="79"/>
      <c r="L33" s="81"/>
      <c r="M33" s="81"/>
      <c r="N33" s="82" t="str">
        <f t="shared" si="6"/>
        <v xml:space="preserve"> </v>
      </c>
      <c r="O33" s="73">
        <f t="shared" si="2"/>
        <v>5</v>
      </c>
    </row>
    <row r="34" spans="1:15" s="75" customFormat="1" ht="15" customHeight="1" x14ac:dyDescent="0.2">
      <c r="A34" s="74" t="str">
        <f>IF('Données clients'!J35="Oui",'Données clients'!A35," ")</f>
        <v xml:space="preserve"> </v>
      </c>
      <c r="B34" s="66" t="str">
        <f>IF('Données clients'!J35="Oui",'Données clients'!B35," ")</f>
        <v xml:space="preserve"> </v>
      </c>
      <c r="C34" s="67" t="str">
        <f>IF('Données clients'!J35="Oui",'Données clients'!C35," ")</f>
        <v xml:space="preserve"> </v>
      </c>
      <c r="D34" s="68" t="str" cm="1">
        <f t="array" ref="D34">IF('Données clients'!J35="Oui",_xlfn.XLOOKUP(B34&amp;C34,'Données clients'!B$1:B35&amp;'Données clients'!C$1:C35,'Données clients'!I$1:I35)," ")</f>
        <v xml:space="preserve"> </v>
      </c>
      <c r="E34" s="213" t="str">
        <f>IF('Données clients'!J35="Oui",(YEAR(A34)&amp;"-"&amp;MONTH(A34)&amp;"-"&amp;"CS"&amp;TEXT(O34,"000"))," ")</f>
        <v xml:space="preserve"> </v>
      </c>
      <c r="F34" s="69"/>
      <c r="G34" s="69" t="str">
        <f t="shared" si="4"/>
        <v xml:space="preserve"> </v>
      </c>
      <c r="H34" s="214">
        <v>0</v>
      </c>
      <c r="I34" s="70"/>
      <c r="J34" s="69" t="str">
        <f t="shared" si="5"/>
        <v xml:space="preserve"> </v>
      </c>
      <c r="K34" s="69"/>
      <c r="L34" s="71"/>
      <c r="M34" s="71"/>
      <c r="N34" s="72" t="str">
        <f t="shared" si="6"/>
        <v xml:space="preserve"> </v>
      </c>
      <c r="O34" s="73">
        <f t="shared" si="2"/>
        <v>5</v>
      </c>
    </row>
    <row r="35" spans="1:15" s="75" customFormat="1" ht="15" customHeight="1" x14ac:dyDescent="0.2">
      <c r="A35" s="65" t="str">
        <f>IF('Données clients'!J36="Oui",'Données clients'!A36," ")</f>
        <v xml:space="preserve"> </v>
      </c>
      <c r="B35" s="76" t="str">
        <f>IF('Données clients'!J36="Oui",'Données clients'!B36," ")</f>
        <v xml:space="preserve"> </v>
      </c>
      <c r="C35" s="77" t="str">
        <f>IF('Données clients'!J36="Oui",'Données clients'!C36," ")</f>
        <v xml:space="preserve"> </v>
      </c>
      <c r="D35" s="78" t="str" cm="1">
        <f t="array" ref="D35">IF('Données clients'!J36="Oui",_xlfn.XLOOKUP(B35&amp;C35,'Données clients'!B$1:B36&amp;'Données clients'!C$1:C36,'Données clients'!I$1:I36)," ")</f>
        <v xml:space="preserve"> </v>
      </c>
      <c r="E35" s="213" t="str">
        <f>IF('Données clients'!J36="Oui",(YEAR(A35)&amp;"-"&amp;MONTH(A35)&amp;"-"&amp;"CS"&amp;TEXT(O35,"000"))," ")</f>
        <v xml:space="preserve"> </v>
      </c>
      <c r="F35" s="79"/>
      <c r="G35" s="79" t="str">
        <f t="shared" si="4"/>
        <v xml:space="preserve"> </v>
      </c>
      <c r="H35" s="214">
        <v>0</v>
      </c>
      <c r="I35" s="80"/>
      <c r="J35" s="79" t="str">
        <f t="shared" si="5"/>
        <v xml:space="preserve"> </v>
      </c>
      <c r="K35" s="79"/>
      <c r="L35" s="81"/>
      <c r="M35" s="81"/>
      <c r="N35" s="82" t="str">
        <f t="shared" si="6"/>
        <v xml:space="preserve"> </v>
      </c>
      <c r="O35" s="73">
        <f t="shared" si="2"/>
        <v>5</v>
      </c>
    </row>
    <row r="36" spans="1:15" s="75" customFormat="1" ht="15" customHeight="1" x14ac:dyDescent="0.2">
      <c r="A36" s="74" t="str">
        <f>IF('Données clients'!J37="Oui",'Données clients'!A37," ")</f>
        <v xml:space="preserve"> </v>
      </c>
      <c r="B36" s="66" t="str">
        <f>IF('Données clients'!J37="Oui",'Données clients'!B37," ")</f>
        <v xml:space="preserve"> </v>
      </c>
      <c r="C36" s="67" t="str">
        <f>IF('Données clients'!J37="Oui",'Données clients'!C37," ")</f>
        <v xml:space="preserve"> </v>
      </c>
      <c r="D36" s="68" t="str" cm="1">
        <f t="array" ref="D36">IF('Données clients'!J37="Oui",_xlfn.XLOOKUP(B36&amp;C36,'Données clients'!B$1:B37&amp;'Données clients'!C$1:C37,'Données clients'!I$1:I37)," ")</f>
        <v xml:space="preserve"> </v>
      </c>
      <c r="E36" s="213" t="str">
        <f>IF('Données clients'!J37="Oui",(YEAR(A36)&amp;"-"&amp;MONTH(A36)&amp;"-"&amp;"CS"&amp;TEXT(O36,"000"))," ")</f>
        <v xml:space="preserve"> </v>
      </c>
      <c r="F36" s="69"/>
      <c r="G36" s="69" t="str">
        <f t="shared" si="4"/>
        <v xml:space="preserve"> </v>
      </c>
      <c r="H36" s="214">
        <v>0</v>
      </c>
      <c r="I36" s="70"/>
      <c r="J36" s="69" t="str">
        <f t="shared" si="5"/>
        <v xml:space="preserve"> </v>
      </c>
      <c r="K36" s="69"/>
      <c r="L36" s="71"/>
      <c r="M36" s="71"/>
      <c r="N36" s="72" t="str">
        <f t="shared" si="6"/>
        <v xml:space="preserve"> </v>
      </c>
      <c r="O36" s="73">
        <f t="shared" si="2"/>
        <v>5</v>
      </c>
    </row>
    <row r="37" spans="1:15" s="75" customFormat="1" ht="15" customHeight="1" x14ac:dyDescent="0.2">
      <c r="A37" s="65" t="str">
        <f>IF('Données clients'!J38="Oui",'Données clients'!A38," ")</f>
        <v xml:space="preserve"> </v>
      </c>
      <c r="B37" s="76" t="str">
        <f>IF('Données clients'!J38="Oui",'Données clients'!B38," ")</f>
        <v xml:space="preserve"> </v>
      </c>
      <c r="C37" s="77" t="str">
        <f>IF('Données clients'!J38="Oui",'Données clients'!C38," ")</f>
        <v xml:space="preserve"> </v>
      </c>
      <c r="D37" s="78" t="str" cm="1">
        <f t="array" ref="D37">IF('Données clients'!J38="Oui",_xlfn.XLOOKUP(B37&amp;C37,'Données clients'!B$1:B38&amp;'Données clients'!C$1:C38,'Données clients'!I$1:I38)," ")</f>
        <v xml:space="preserve"> </v>
      </c>
      <c r="E37" s="213" t="str">
        <f>IF('Données clients'!J38="Oui",(YEAR(A37)&amp;"-"&amp;MONTH(A37)&amp;"-"&amp;"CS"&amp;TEXT(O37,"000"))," ")</f>
        <v xml:space="preserve"> </v>
      </c>
      <c r="F37" s="79"/>
      <c r="G37" s="79" t="str">
        <f t="shared" si="4"/>
        <v xml:space="preserve"> </v>
      </c>
      <c r="H37" s="214">
        <v>0</v>
      </c>
      <c r="I37" s="80"/>
      <c r="J37" s="79" t="str">
        <f t="shared" si="5"/>
        <v xml:space="preserve"> </v>
      </c>
      <c r="K37" s="79"/>
      <c r="L37" s="81"/>
      <c r="M37" s="81"/>
      <c r="N37" s="82" t="str">
        <f t="shared" si="6"/>
        <v xml:space="preserve"> </v>
      </c>
      <c r="O37" s="73">
        <f t="shared" si="2"/>
        <v>5</v>
      </c>
    </row>
    <row r="38" spans="1:15" s="75" customFormat="1" ht="15" customHeight="1" x14ac:dyDescent="0.2">
      <c r="A38" s="74" t="str">
        <f>IF('Données clients'!J39="Oui",'Données clients'!A39," ")</f>
        <v xml:space="preserve"> </v>
      </c>
      <c r="B38" s="66" t="str">
        <f>IF('Données clients'!J39="Oui",'Données clients'!B39," ")</f>
        <v xml:space="preserve"> </v>
      </c>
      <c r="C38" s="67" t="str">
        <f>IF('Données clients'!J39="Oui",'Données clients'!C39," ")</f>
        <v xml:space="preserve"> </v>
      </c>
      <c r="D38" s="68" t="str" cm="1">
        <f t="array" ref="D38">IF('Données clients'!J39="Oui",_xlfn.XLOOKUP(B38&amp;C38,'Données clients'!B$1:B39&amp;'Données clients'!C$1:C39,'Données clients'!I$1:I39)," ")</f>
        <v xml:space="preserve"> </v>
      </c>
      <c r="E38" s="213" t="str">
        <f>IF('Données clients'!J39="Oui",(YEAR(A38)&amp;"-"&amp;MONTH(A38)&amp;"-"&amp;"CS"&amp;TEXT(O38,"000"))," ")</f>
        <v xml:space="preserve"> </v>
      </c>
      <c r="F38" s="69"/>
      <c r="G38" s="69" t="str">
        <f t="shared" si="4"/>
        <v xml:space="preserve"> </v>
      </c>
      <c r="H38" s="214">
        <v>0</v>
      </c>
      <c r="I38" s="70"/>
      <c r="J38" s="69" t="str">
        <f t="shared" si="5"/>
        <v xml:space="preserve"> </v>
      </c>
      <c r="K38" s="69"/>
      <c r="L38" s="71"/>
      <c r="M38" s="71"/>
      <c r="N38" s="72" t="str">
        <f t="shared" si="6"/>
        <v xml:space="preserve"> </v>
      </c>
      <c r="O38" s="73">
        <f t="shared" si="2"/>
        <v>5</v>
      </c>
    </row>
    <row r="39" spans="1:15" s="75" customFormat="1" ht="15" customHeight="1" x14ac:dyDescent="0.2">
      <c r="A39" s="65" t="str">
        <f>IF('Données clients'!J40="Oui",'Données clients'!A40," ")</f>
        <v xml:space="preserve"> </v>
      </c>
      <c r="B39" s="76" t="str">
        <f>IF('Données clients'!J40="Oui",'Données clients'!B40," ")</f>
        <v xml:space="preserve"> </v>
      </c>
      <c r="C39" s="77" t="str">
        <f>IF('Données clients'!J40="Oui",'Données clients'!C40," ")</f>
        <v xml:space="preserve"> </v>
      </c>
      <c r="D39" s="78" t="str" cm="1">
        <f t="array" ref="D39">IF('Données clients'!J40="Oui",_xlfn.XLOOKUP(B39&amp;C39,'Données clients'!B$1:B40&amp;'Données clients'!C$1:C40,'Données clients'!I$1:I40)," ")</f>
        <v xml:space="preserve"> </v>
      </c>
      <c r="E39" s="213" t="str">
        <f>IF('Données clients'!J40="Oui",(YEAR(A39)&amp;"-"&amp;MONTH(A39)&amp;"-"&amp;"CS"&amp;TEXT(O39,"000"))," ")</f>
        <v xml:space="preserve"> </v>
      </c>
      <c r="F39" s="79"/>
      <c r="G39" s="79" t="str">
        <f t="shared" si="4"/>
        <v xml:space="preserve"> </v>
      </c>
      <c r="H39" s="214">
        <v>0</v>
      </c>
      <c r="I39" s="80"/>
      <c r="J39" s="79" t="str">
        <f t="shared" si="5"/>
        <v xml:space="preserve"> </v>
      </c>
      <c r="K39" s="79"/>
      <c r="L39" s="81"/>
      <c r="M39" s="81"/>
      <c r="N39" s="82" t="str">
        <f t="shared" si="6"/>
        <v xml:space="preserve"> </v>
      </c>
      <c r="O39" s="73">
        <f t="shared" si="2"/>
        <v>5</v>
      </c>
    </row>
    <row r="40" spans="1:15" s="75" customFormat="1" ht="15" customHeight="1" x14ac:dyDescent="0.2">
      <c r="A40" s="74" t="str">
        <f>IF('Données clients'!J41="Oui",'Données clients'!A41," ")</f>
        <v xml:space="preserve"> </v>
      </c>
      <c r="B40" s="66" t="str">
        <f>IF('Données clients'!J41="Oui",'Données clients'!B41," ")</f>
        <v xml:space="preserve"> </v>
      </c>
      <c r="C40" s="67" t="str">
        <f>IF('Données clients'!J41="Oui",'Données clients'!C41," ")</f>
        <v xml:space="preserve"> </v>
      </c>
      <c r="D40" s="68" t="str" cm="1">
        <f t="array" ref="D40">IF('Données clients'!J41="Oui",_xlfn.XLOOKUP(B40&amp;C40,'Données clients'!B$1:B41&amp;'Données clients'!C$1:C41,'Données clients'!I$1:I41)," ")</f>
        <v xml:space="preserve"> </v>
      </c>
      <c r="E40" s="213" t="str">
        <f>IF('Données clients'!J41="Oui",(YEAR(A40)&amp;"-"&amp;MONTH(A40)&amp;"-"&amp;"CS"&amp;TEXT(O40,"000"))," ")</f>
        <v xml:space="preserve"> </v>
      </c>
      <c r="F40" s="69"/>
      <c r="G40" s="69" t="str">
        <f t="shared" si="4"/>
        <v xml:space="preserve"> </v>
      </c>
      <c r="H40" s="214">
        <v>0</v>
      </c>
      <c r="I40" s="70"/>
      <c r="J40" s="69" t="str">
        <f t="shared" si="5"/>
        <v xml:space="preserve"> </v>
      </c>
      <c r="K40" s="69"/>
      <c r="L40" s="71"/>
      <c r="M40" s="71"/>
      <c r="N40" s="72" t="str">
        <f t="shared" si="6"/>
        <v xml:space="preserve"> </v>
      </c>
      <c r="O40" s="73">
        <f t="shared" si="2"/>
        <v>5</v>
      </c>
    </row>
    <row r="41" spans="1:15" s="75" customFormat="1" ht="15" customHeight="1" x14ac:dyDescent="0.2">
      <c r="A41" s="65" t="str">
        <f>IF('Données clients'!J42="Oui",'Données clients'!A42," ")</f>
        <v xml:space="preserve"> </v>
      </c>
      <c r="B41" s="76" t="str">
        <f>IF('Données clients'!J42="Oui",'Données clients'!B42," ")</f>
        <v xml:space="preserve"> </v>
      </c>
      <c r="C41" s="77" t="str">
        <f>IF('Données clients'!J42="Oui",'Données clients'!C42," ")</f>
        <v xml:space="preserve"> </v>
      </c>
      <c r="D41" s="78" t="str" cm="1">
        <f t="array" ref="D41">IF('Données clients'!J42="Oui",_xlfn.XLOOKUP(B41&amp;C41,'Données clients'!B$1:B42&amp;'Données clients'!C$1:C42,'Données clients'!I$1:I42)," ")</f>
        <v xml:space="preserve"> </v>
      </c>
      <c r="E41" s="213" t="str">
        <f>IF('Données clients'!J42="Oui",(YEAR(A41)&amp;"-"&amp;MONTH(A41)&amp;"-"&amp;"CS"&amp;TEXT(O41,"000"))," ")</f>
        <v xml:space="preserve"> </v>
      </c>
      <c r="F41" s="79"/>
      <c r="G41" s="79" t="str">
        <f t="shared" si="4"/>
        <v xml:space="preserve"> </v>
      </c>
      <c r="H41" s="214">
        <v>0</v>
      </c>
      <c r="I41" s="80"/>
      <c r="J41" s="79" t="str">
        <f t="shared" si="5"/>
        <v xml:space="preserve"> </v>
      </c>
      <c r="K41" s="79"/>
      <c r="L41" s="81"/>
      <c r="M41" s="81"/>
      <c r="N41" s="82" t="str">
        <f t="shared" si="6"/>
        <v xml:space="preserve"> </v>
      </c>
      <c r="O41" s="73">
        <f t="shared" si="2"/>
        <v>5</v>
      </c>
    </row>
    <row r="42" spans="1:15" s="75" customFormat="1" ht="15" customHeight="1" x14ac:dyDescent="0.2">
      <c r="A42" s="74" t="str">
        <f>IF('Données clients'!J43="Oui",'Données clients'!A43," ")</f>
        <v xml:space="preserve"> </v>
      </c>
      <c r="B42" s="66" t="str">
        <f>IF('Données clients'!J43="Oui",'Données clients'!B43," ")</f>
        <v xml:space="preserve"> </v>
      </c>
      <c r="C42" s="67" t="str">
        <f>IF('Données clients'!J43="Oui",'Données clients'!C43," ")</f>
        <v xml:space="preserve"> </v>
      </c>
      <c r="D42" s="68" t="str" cm="1">
        <f t="array" ref="D42">IF('Données clients'!J43="Oui",_xlfn.XLOOKUP(B42&amp;C42,'Données clients'!B$1:B43&amp;'Données clients'!C$1:C43,'Données clients'!I$1:I43)," ")</f>
        <v xml:space="preserve"> </v>
      </c>
      <c r="E42" s="213" t="str">
        <f>IF('Données clients'!J43="Oui",(YEAR(A42)&amp;"-"&amp;MONTH(A42)&amp;"-"&amp;"CS"&amp;TEXT(O42,"000"))," ")</f>
        <v xml:space="preserve"> </v>
      </c>
      <c r="F42" s="69"/>
      <c r="G42" s="69" t="str">
        <f t="shared" si="4"/>
        <v xml:space="preserve"> </v>
      </c>
      <c r="H42" s="214">
        <v>0</v>
      </c>
      <c r="I42" s="70"/>
      <c r="J42" s="69" t="str">
        <f t="shared" si="5"/>
        <v xml:space="preserve"> </v>
      </c>
      <c r="K42" s="69"/>
      <c r="L42" s="71"/>
      <c r="M42" s="71"/>
      <c r="N42" s="72" t="str">
        <f t="shared" si="6"/>
        <v xml:space="preserve"> </v>
      </c>
      <c r="O42" s="73">
        <f t="shared" si="2"/>
        <v>5</v>
      </c>
    </row>
    <row r="43" spans="1:15" s="75" customFormat="1" ht="15" customHeight="1" x14ac:dyDescent="0.2">
      <c r="A43" s="65" t="str">
        <f>IF('Données clients'!J44="Oui",'Données clients'!A44," ")</f>
        <v xml:space="preserve"> </v>
      </c>
      <c r="B43" s="76" t="str">
        <f>IF('Données clients'!J44="Oui",'Données clients'!B44," ")</f>
        <v xml:space="preserve"> </v>
      </c>
      <c r="C43" s="77" t="str">
        <f>IF('Données clients'!J44="Oui",'Données clients'!C44," ")</f>
        <v xml:space="preserve"> </v>
      </c>
      <c r="D43" s="78" t="str" cm="1">
        <f t="array" ref="D43">IF('Données clients'!J44="Oui",_xlfn.XLOOKUP(B43&amp;C43,'Données clients'!B$1:B44&amp;'Données clients'!C$1:C44,'Données clients'!I$1:I44)," ")</f>
        <v xml:space="preserve"> </v>
      </c>
      <c r="E43" s="213" t="str">
        <f>IF('Données clients'!J44="Oui",(YEAR(A43)&amp;"-"&amp;MONTH(A43)&amp;"-"&amp;"CS"&amp;TEXT(O43,"000"))," ")</f>
        <v xml:space="preserve"> </v>
      </c>
      <c r="F43" s="79"/>
      <c r="G43" s="79" t="str">
        <f t="shared" si="4"/>
        <v xml:space="preserve"> </v>
      </c>
      <c r="H43" s="214">
        <v>0</v>
      </c>
      <c r="I43" s="80"/>
      <c r="J43" s="79" t="str">
        <f t="shared" si="5"/>
        <v xml:space="preserve"> </v>
      </c>
      <c r="K43" s="79"/>
      <c r="L43" s="81"/>
      <c r="M43" s="81"/>
      <c r="N43" s="82" t="str">
        <f t="shared" si="6"/>
        <v xml:space="preserve"> </v>
      </c>
      <c r="O43" s="73">
        <f t="shared" si="2"/>
        <v>5</v>
      </c>
    </row>
    <row r="44" spans="1:15" s="75" customFormat="1" ht="15" customHeight="1" x14ac:dyDescent="0.2">
      <c r="A44" s="74" t="str">
        <f>IF('Données clients'!J45="Oui",'Données clients'!A45," ")</f>
        <v xml:space="preserve"> </v>
      </c>
      <c r="B44" s="66" t="str">
        <f>IF('Données clients'!J45="Oui",'Données clients'!B45," ")</f>
        <v xml:space="preserve"> </v>
      </c>
      <c r="C44" s="67" t="str">
        <f>IF('Données clients'!J45="Oui",'Données clients'!C45," ")</f>
        <v xml:space="preserve"> </v>
      </c>
      <c r="D44" s="68" t="str" cm="1">
        <f t="array" ref="D44">IF('Données clients'!J45="Oui",_xlfn.XLOOKUP(B44&amp;C44,'Données clients'!B$1:B45&amp;'Données clients'!C$1:C45,'Données clients'!I$1:I45)," ")</f>
        <v xml:space="preserve"> </v>
      </c>
      <c r="E44" s="213" t="str">
        <f>IF('Données clients'!J45="Oui",(YEAR(A44)&amp;"-"&amp;MONTH(A44)&amp;"-"&amp;"CS"&amp;TEXT(O44,"000"))," ")</f>
        <v xml:space="preserve"> </v>
      </c>
      <c r="F44" s="69"/>
      <c r="G44" s="69" t="str">
        <f t="shared" si="4"/>
        <v xml:space="preserve"> </v>
      </c>
      <c r="H44" s="214">
        <v>0</v>
      </c>
      <c r="I44" s="70"/>
      <c r="J44" s="69" t="str">
        <f t="shared" si="5"/>
        <v xml:space="preserve"> </v>
      </c>
      <c r="K44" s="69"/>
      <c r="L44" s="71"/>
      <c r="M44" s="71"/>
      <c r="N44" s="72" t="str">
        <f t="shared" si="6"/>
        <v xml:space="preserve"> </v>
      </c>
      <c r="O44" s="73">
        <f t="shared" si="2"/>
        <v>5</v>
      </c>
    </row>
    <row r="45" spans="1:15" s="75" customFormat="1" ht="15" customHeight="1" x14ac:dyDescent="0.2">
      <c r="A45" s="65" t="str">
        <f>IF('Données clients'!J46="Oui",'Données clients'!A46," ")</f>
        <v xml:space="preserve"> </v>
      </c>
      <c r="B45" s="76" t="str">
        <f>IF('Données clients'!J46="Oui",'Données clients'!B46," ")</f>
        <v xml:space="preserve"> </v>
      </c>
      <c r="C45" s="77" t="str">
        <f>IF('Données clients'!J46="Oui",'Données clients'!C46," ")</f>
        <v xml:space="preserve"> </v>
      </c>
      <c r="D45" s="78" t="str" cm="1">
        <f t="array" ref="D45">IF('Données clients'!J46="Oui",_xlfn.XLOOKUP(B45&amp;C45,'Données clients'!B$1:B46&amp;'Données clients'!C$1:C46,'Données clients'!I$1:I46)," ")</f>
        <v xml:space="preserve"> </v>
      </c>
      <c r="E45" s="213" t="str">
        <f>IF('Données clients'!J46="Oui",(YEAR(A45)&amp;"-"&amp;MONTH(A45)&amp;"-"&amp;"CS"&amp;TEXT(O45,"000"))," ")</f>
        <v xml:space="preserve"> </v>
      </c>
      <c r="F45" s="79"/>
      <c r="G45" s="79" t="str">
        <f t="shared" si="4"/>
        <v xml:space="preserve"> </v>
      </c>
      <c r="H45" s="214">
        <v>0</v>
      </c>
      <c r="I45" s="80"/>
      <c r="J45" s="79" t="str">
        <f t="shared" si="5"/>
        <v xml:space="preserve"> </v>
      </c>
      <c r="K45" s="79"/>
      <c r="L45" s="81"/>
      <c r="M45" s="81"/>
      <c r="N45" s="82" t="str">
        <f t="shared" si="6"/>
        <v xml:space="preserve"> </v>
      </c>
      <c r="O45" s="73">
        <f t="shared" si="2"/>
        <v>5</v>
      </c>
    </row>
    <row r="46" spans="1:15" s="75" customFormat="1" ht="15" customHeight="1" x14ac:dyDescent="0.2">
      <c r="A46" s="74" t="str">
        <f>IF('Données clients'!J47="Oui",'Données clients'!A47," ")</f>
        <v xml:space="preserve"> </v>
      </c>
      <c r="B46" s="66" t="str">
        <f>IF('Données clients'!J47="Oui",'Données clients'!B47," ")</f>
        <v xml:space="preserve"> </v>
      </c>
      <c r="C46" s="67" t="str">
        <f>IF('Données clients'!J47="Oui",'Données clients'!C47," ")</f>
        <v xml:space="preserve"> </v>
      </c>
      <c r="D46" s="68" t="str" cm="1">
        <f t="array" ref="D46">IF('Données clients'!J47="Oui",_xlfn.XLOOKUP(B46&amp;C46,'Données clients'!B$1:B47&amp;'Données clients'!C$1:C47,'Données clients'!I$1:I47)," ")</f>
        <v xml:space="preserve"> </v>
      </c>
      <c r="E46" s="213" t="str">
        <f>IF('Données clients'!J47="Oui",(YEAR(A46)&amp;"-"&amp;MONTH(A46)&amp;"-"&amp;"CS"&amp;TEXT(O46,"000"))," ")</f>
        <v xml:space="preserve"> </v>
      </c>
      <c r="F46" s="69"/>
      <c r="G46" s="69" t="str">
        <f t="shared" si="4"/>
        <v xml:space="preserve"> </v>
      </c>
      <c r="H46" s="214">
        <v>0</v>
      </c>
      <c r="I46" s="70"/>
      <c r="J46" s="69" t="str">
        <f t="shared" si="5"/>
        <v xml:space="preserve"> </v>
      </c>
      <c r="K46" s="69"/>
      <c r="L46" s="71"/>
      <c r="M46" s="71"/>
      <c r="N46" s="72" t="str">
        <f t="shared" si="6"/>
        <v xml:space="preserve"> </v>
      </c>
      <c r="O46" s="73">
        <f t="shared" si="2"/>
        <v>5</v>
      </c>
    </row>
    <row r="47" spans="1:15" s="75" customFormat="1" ht="15" customHeight="1" x14ac:dyDescent="0.2">
      <c r="A47" s="65" t="str">
        <f>IF('Données clients'!J48="Oui",'Données clients'!A48," ")</f>
        <v xml:space="preserve"> </v>
      </c>
      <c r="B47" s="76" t="str">
        <f>IF('Données clients'!J48="Oui",'Données clients'!B48," ")</f>
        <v xml:space="preserve"> </v>
      </c>
      <c r="C47" s="77" t="str">
        <f>IF('Données clients'!J48="Oui",'Données clients'!C48," ")</f>
        <v xml:space="preserve"> </v>
      </c>
      <c r="D47" s="78" t="str" cm="1">
        <f t="array" ref="D47">IF('Données clients'!J48="Oui",_xlfn.XLOOKUP(B47&amp;C47,'Données clients'!B$1:B48&amp;'Données clients'!C$1:C48,'Données clients'!I$1:I48)," ")</f>
        <v xml:space="preserve"> </v>
      </c>
      <c r="E47" s="213" t="str">
        <f>IF('Données clients'!J48="Oui",(YEAR(A47)&amp;"-"&amp;MONTH(A47)&amp;"-"&amp;"CS"&amp;TEXT(O47,"000"))," ")</f>
        <v xml:space="preserve"> </v>
      </c>
      <c r="F47" s="79"/>
      <c r="G47" s="79" t="str">
        <f t="shared" si="4"/>
        <v xml:space="preserve"> </v>
      </c>
      <c r="H47" s="214">
        <v>0</v>
      </c>
      <c r="I47" s="80"/>
      <c r="J47" s="79" t="str">
        <f t="shared" si="5"/>
        <v xml:space="preserve"> </v>
      </c>
      <c r="K47" s="79"/>
      <c r="L47" s="81"/>
      <c r="M47" s="81"/>
      <c r="N47" s="82" t="str">
        <f t="shared" si="6"/>
        <v xml:space="preserve"> </v>
      </c>
      <c r="O47" s="73">
        <f t="shared" si="2"/>
        <v>5</v>
      </c>
    </row>
    <row r="48" spans="1:15" s="75" customFormat="1" ht="15" customHeight="1" x14ac:dyDescent="0.2">
      <c r="A48" s="74" t="str">
        <f>IF('Données clients'!J49="Oui",'Données clients'!A49," ")</f>
        <v xml:space="preserve"> </v>
      </c>
      <c r="B48" s="66" t="str">
        <f>IF('Données clients'!J49="Oui",'Données clients'!B49," ")</f>
        <v xml:space="preserve"> </v>
      </c>
      <c r="C48" s="67" t="str">
        <f>IF('Données clients'!J49="Oui",'Données clients'!C49," ")</f>
        <v xml:space="preserve"> </v>
      </c>
      <c r="D48" s="68" t="str" cm="1">
        <f t="array" ref="D48">IF('Données clients'!J49="Oui",_xlfn.XLOOKUP(B48&amp;C48,'Données clients'!B$1:B49&amp;'Données clients'!C$1:C49,'Données clients'!I$1:I49)," ")</f>
        <v xml:space="preserve"> </v>
      </c>
      <c r="E48" s="213" t="str">
        <f>IF('Données clients'!J49="Oui",(YEAR(A48)&amp;"-"&amp;MONTH(A48)&amp;"-"&amp;"CS"&amp;TEXT(O48,"000"))," ")</f>
        <v xml:space="preserve"> </v>
      </c>
      <c r="F48" s="69"/>
      <c r="G48" s="69" t="str">
        <f t="shared" si="4"/>
        <v xml:space="preserve"> </v>
      </c>
      <c r="H48" s="214">
        <v>0</v>
      </c>
      <c r="I48" s="70"/>
      <c r="J48" s="69" t="str">
        <f t="shared" si="5"/>
        <v xml:space="preserve"> </v>
      </c>
      <c r="K48" s="69"/>
      <c r="L48" s="71"/>
      <c r="M48" s="71"/>
      <c r="N48" s="72" t="str">
        <f t="shared" si="6"/>
        <v xml:space="preserve"> </v>
      </c>
      <c r="O48" s="73">
        <f t="shared" si="2"/>
        <v>5</v>
      </c>
    </row>
    <row r="49" spans="1:15" s="75" customFormat="1" ht="15" customHeight="1" x14ac:dyDescent="0.2">
      <c r="A49" s="65" t="str">
        <f>IF('Données clients'!J50="Oui",'Données clients'!A50," ")</f>
        <v xml:space="preserve"> </v>
      </c>
      <c r="B49" s="76" t="str">
        <f>IF('Données clients'!J50="Oui",'Données clients'!B50," ")</f>
        <v xml:space="preserve"> </v>
      </c>
      <c r="C49" s="77" t="str">
        <f>IF('Données clients'!J50="Oui",'Données clients'!C50," ")</f>
        <v xml:space="preserve"> </v>
      </c>
      <c r="D49" s="78" t="str" cm="1">
        <f t="array" ref="D49">IF('Données clients'!J50="Oui",_xlfn.XLOOKUP(B49&amp;C49,'Données clients'!B$1:B50&amp;'Données clients'!C$1:C50,'Données clients'!I$1:I50)," ")</f>
        <v xml:space="preserve"> </v>
      </c>
      <c r="E49" s="213" t="str">
        <f>IF('Données clients'!J50="Oui",(YEAR(A49)&amp;"-"&amp;MONTH(A49)&amp;"-"&amp;"CS"&amp;TEXT(O49,"000"))," ")</f>
        <v xml:space="preserve"> </v>
      </c>
      <c r="F49" s="79"/>
      <c r="G49" s="79" t="str">
        <f t="shared" si="4"/>
        <v xml:space="preserve"> </v>
      </c>
      <c r="H49" s="214">
        <v>0</v>
      </c>
      <c r="I49" s="80"/>
      <c r="J49" s="79" t="str">
        <f t="shared" si="5"/>
        <v xml:space="preserve"> </v>
      </c>
      <c r="K49" s="79"/>
      <c r="L49" s="81"/>
      <c r="M49" s="81"/>
      <c r="N49" s="82" t="str">
        <f t="shared" si="6"/>
        <v xml:space="preserve"> </v>
      </c>
      <c r="O49" s="73">
        <f t="shared" si="2"/>
        <v>5</v>
      </c>
    </row>
    <row r="50" spans="1:15" s="75" customFormat="1" ht="15" customHeight="1" x14ac:dyDescent="0.2">
      <c r="A50" s="74" t="str">
        <f>IF('Données clients'!J51="Oui",'Données clients'!A51," ")</f>
        <v xml:space="preserve"> </v>
      </c>
      <c r="B50" s="66" t="str">
        <f>IF('Données clients'!J51="Oui",'Données clients'!B51," ")</f>
        <v xml:space="preserve"> </v>
      </c>
      <c r="C50" s="67" t="str">
        <f>IF('Données clients'!J51="Oui",'Données clients'!C51," ")</f>
        <v xml:space="preserve"> </v>
      </c>
      <c r="D50" s="68" t="str" cm="1">
        <f t="array" ref="D50">IF('Données clients'!J51="Oui",_xlfn.XLOOKUP(B50&amp;C50,'Données clients'!B$1:B51&amp;'Données clients'!C$1:C51,'Données clients'!I$1:I51)," ")</f>
        <v xml:space="preserve"> </v>
      </c>
      <c r="E50" s="213" t="str">
        <f>IF('Données clients'!J51="Oui",(YEAR(A50)&amp;"-"&amp;MONTH(A50)&amp;"-"&amp;"CS"&amp;TEXT(O50,"000"))," ")</f>
        <v xml:space="preserve"> </v>
      </c>
      <c r="F50" s="69"/>
      <c r="G50" s="69" t="str">
        <f t="shared" si="4"/>
        <v xml:space="preserve"> </v>
      </c>
      <c r="H50" s="214">
        <v>0</v>
      </c>
      <c r="I50" s="70"/>
      <c r="J50" s="69" t="str">
        <f t="shared" si="5"/>
        <v xml:space="preserve"> </v>
      </c>
      <c r="K50" s="69"/>
      <c r="L50" s="71"/>
      <c r="M50" s="71"/>
      <c r="N50" s="72" t="str">
        <f t="shared" si="6"/>
        <v xml:space="preserve"> </v>
      </c>
      <c r="O50" s="73">
        <f t="shared" si="2"/>
        <v>5</v>
      </c>
    </row>
    <row r="51" spans="1:15" s="75" customFormat="1" ht="15" customHeight="1" x14ac:dyDescent="0.2">
      <c r="A51" s="65" t="str">
        <f>IF('Données clients'!J52="Oui",'Données clients'!A52," ")</f>
        <v xml:space="preserve"> </v>
      </c>
      <c r="B51" s="76" t="str">
        <f>IF('Données clients'!J52="Oui",'Données clients'!B52," ")</f>
        <v xml:space="preserve"> </v>
      </c>
      <c r="C51" s="77" t="str">
        <f>IF('Données clients'!J52="Oui",'Données clients'!C52," ")</f>
        <v xml:space="preserve"> </v>
      </c>
      <c r="D51" s="78" t="str" cm="1">
        <f t="array" ref="D51">IF('Données clients'!J52="Oui",_xlfn.XLOOKUP(B51&amp;C51,'Données clients'!B$1:B52&amp;'Données clients'!C$1:C52,'Données clients'!I$1:I52)," ")</f>
        <v xml:space="preserve"> </v>
      </c>
      <c r="E51" s="213" t="str">
        <f>IF('Données clients'!J52="Oui",(YEAR(A51)&amp;"-"&amp;MONTH(A51)&amp;"-"&amp;"CS"&amp;TEXT(O51,"000"))," ")</f>
        <v xml:space="preserve"> </v>
      </c>
      <c r="F51" s="79"/>
      <c r="G51" s="79" t="str">
        <f t="shared" si="4"/>
        <v xml:space="preserve"> </v>
      </c>
      <c r="H51" s="214">
        <v>0</v>
      </c>
      <c r="I51" s="80"/>
      <c r="J51" s="79" t="str">
        <f t="shared" si="5"/>
        <v xml:space="preserve"> </v>
      </c>
      <c r="K51" s="79"/>
      <c r="L51" s="81"/>
      <c r="M51" s="81"/>
      <c r="N51" s="82" t="str">
        <f t="shared" si="6"/>
        <v xml:space="preserve"> </v>
      </c>
      <c r="O51" s="73">
        <f t="shared" si="2"/>
        <v>5</v>
      </c>
    </row>
    <row r="52" spans="1:15" s="75" customFormat="1" ht="15" customHeight="1" x14ac:dyDescent="0.2">
      <c r="A52" s="74" t="str">
        <f>IF('Données clients'!J53="Oui",'Données clients'!A53," ")</f>
        <v xml:space="preserve"> </v>
      </c>
      <c r="B52" s="66" t="str">
        <f>IF('Données clients'!J53="Oui",'Données clients'!B53," ")</f>
        <v xml:space="preserve"> </v>
      </c>
      <c r="C52" s="67" t="str">
        <f>IF('Données clients'!J53="Oui",'Données clients'!C53," ")</f>
        <v xml:space="preserve"> </v>
      </c>
      <c r="D52" s="68" t="str" cm="1">
        <f t="array" ref="D52">IF('Données clients'!J53="Oui",_xlfn.XLOOKUP(B52&amp;C52,'Données clients'!B$1:B53&amp;'Données clients'!C$1:C53,'Données clients'!I$1:I53)," ")</f>
        <v xml:space="preserve"> </v>
      </c>
      <c r="E52" s="213" t="str">
        <f>IF('Données clients'!J53="Oui",(YEAR(A52)&amp;"-"&amp;MONTH(A52)&amp;"-"&amp;"CS"&amp;TEXT(O52,"000"))," ")</f>
        <v xml:space="preserve"> </v>
      </c>
      <c r="F52" s="69"/>
      <c r="G52" s="69" t="str">
        <f t="shared" si="4"/>
        <v xml:space="preserve"> </v>
      </c>
      <c r="H52" s="214">
        <v>0</v>
      </c>
      <c r="I52" s="70"/>
      <c r="J52" s="69" t="str">
        <f t="shared" si="5"/>
        <v xml:space="preserve"> </v>
      </c>
      <c r="K52" s="69"/>
      <c r="L52" s="71"/>
      <c r="M52" s="71"/>
      <c r="N52" s="72" t="str">
        <f t="shared" si="6"/>
        <v xml:space="preserve"> </v>
      </c>
      <c r="O52" s="73">
        <f t="shared" si="2"/>
        <v>5</v>
      </c>
    </row>
    <row r="53" spans="1:15" s="75" customFormat="1" ht="15" customHeight="1" x14ac:dyDescent="0.2">
      <c r="A53" s="65" t="str">
        <f>IF('Données clients'!J54="Oui",'Données clients'!A54," ")</f>
        <v xml:space="preserve"> </v>
      </c>
      <c r="B53" s="76" t="str">
        <f>IF('Données clients'!J54="Oui",'Données clients'!B54," ")</f>
        <v xml:space="preserve"> </v>
      </c>
      <c r="C53" s="77" t="str">
        <f>IF('Données clients'!J54="Oui",'Données clients'!C54," ")</f>
        <v xml:space="preserve"> </v>
      </c>
      <c r="D53" s="78" t="str" cm="1">
        <f t="array" ref="D53">IF('Données clients'!J54="Oui",_xlfn.XLOOKUP(B53&amp;C53,'Données clients'!B$1:B54&amp;'Données clients'!C$1:C54,'Données clients'!I$1:I54)," ")</f>
        <v xml:space="preserve"> </v>
      </c>
      <c r="E53" s="213" t="str">
        <f>IF('Données clients'!J54="Oui",(YEAR(A53)&amp;"-"&amp;MONTH(A53)&amp;"-"&amp;"CS"&amp;TEXT(O53,"000"))," ")</f>
        <v xml:space="preserve"> </v>
      </c>
      <c r="F53" s="79"/>
      <c r="G53" s="79" t="str">
        <f t="shared" si="4"/>
        <v xml:space="preserve"> </v>
      </c>
      <c r="H53" s="214">
        <v>0</v>
      </c>
      <c r="I53" s="80"/>
      <c r="J53" s="79" t="str">
        <f t="shared" si="5"/>
        <v xml:space="preserve"> </v>
      </c>
      <c r="K53" s="79"/>
      <c r="L53" s="81"/>
      <c r="M53" s="81"/>
      <c r="N53" s="82" t="str">
        <f t="shared" si="6"/>
        <v xml:space="preserve"> </v>
      </c>
      <c r="O53" s="73">
        <f t="shared" si="2"/>
        <v>5</v>
      </c>
    </row>
    <row r="54" spans="1:15" s="75" customFormat="1" ht="15" customHeight="1" x14ac:dyDescent="0.2">
      <c r="A54" s="74" t="str">
        <f>IF('Données clients'!J55="Oui",'Données clients'!A55," ")</f>
        <v xml:space="preserve"> </v>
      </c>
      <c r="B54" s="66" t="str">
        <f>IF('Données clients'!J55="Oui",'Données clients'!B55," ")</f>
        <v xml:space="preserve"> </v>
      </c>
      <c r="C54" s="67" t="str">
        <f>IF('Données clients'!J55="Oui",'Données clients'!C55," ")</f>
        <v xml:space="preserve"> </v>
      </c>
      <c r="D54" s="68" t="str" cm="1">
        <f t="array" ref="D54">IF('Données clients'!J55="Oui",_xlfn.XLOOKUP(B54&amp;C54,'Données clients'!B$1:B55&amp;'Données clients'!C$1:C55,'Données clients'!I$1:I55)," ")</f>
        <v xml:space="preserve"> </v>
      </c>
      <c r="E54" s="213" t="str">
        <f>IF('Données clients'!J55="Oui",(YEAR(A54)&amp;"-"&amp;MONTH(A54)&amp;"-"&amp;"CS"&amp;TEXT(O54,"000"))," ")</f>
        <v xml:space="preserve"> </v>
      </c>
      <c r="F54" s="69"/>
      <c r="G54" s="69" t="str">
        <f t="shared" si="4"/>
        <v xml:space="preserve"> </v>
      </c>
      <c r="H54" s="214">
        <v>0</v>
      </c>
      <c r="I54" s="70"/>
      <c r="J54" s="69" t="str">
        <f t="shared" si="5"/>
        <v xml:space="preserve"> </v>
      </c>
      <c r="K54" s="69"/>
      <c r="L54" s="71"/>
      <c r="M54" s="71"/>
      <c r="N54" s="72" t="str">
        <f t="shared" si="6"/>
        <v xml:space="preserve"> </v>
      </c>
      <c r="O54" s="73">
        <f t="shared" si="2"/>
        <v>5</v>
      </c>
    </row>
    <row r="55" spans="1:15" s="75" customFormat="1" ht="15" customHeight="1" x14ac:dyDescent="0.2">
      <c r="A55" s="65" t="str">
        <f>IF('Données clients'!J56="Oui",'Données clients'!A56," ")</f>
        <v xml:space="preserve"> </v>
      </c>
      <c r="B55" s="76" t="str">
        <f>IF('Données clients'!J56="Oui",'Données clients'!B56," ")</f>
        <v xml:space="preserve"> </v>
      </c>
      <c r="C55" s="77" t="str">
        <f>IF('Données clients'!J56="Oui",'Données clients'!C56," ")</f>
        <v xml:space="preserve"> </v>
      </c>
      <c r="D55" s="78" t="str" cm="1">
        <f t="array" ref="D55">IF('Données clients'!J56="Oui",_xlfn.XLOOKUP(B55&amp;C55,'Données clients'!B$1:B56&amp;'Données clients'!C$1:C56,'Données clients'!I$1:I56)," ")</f>
        <v xml:space="preserve"> </v>
      </c>
      <c r="E55" s="213" t="str">
        <f>IF('Données clients'!J56="Oui",(YEAR(A55)&amp;"-"&amp;MONTH(A55)&amp;"-"&amp;"CS"&amp;TEXT(O55,"000"))," ")</f>
        <v xml:space="preserve"> </v>
      </c>
      <c r="F55" s="79"/>
      <c r="G55" s="79" t="str">
        <f t="shared" si="4"/>
        <v xml:space="preserve"> </v>
      </c>
      <c r="H55" s="214">
        <v>0</v>
      </c>
      <c r="I55" s="80"/>
      <c r="J55" s="79" t="str">
        <f t="shared" si="5"/>
        <v xml:space="preserve"> </v>
      </c>
      <c r="K55" s="79"/>
      <c r="L55" s="81"/>
      <c r="M55" s="81"/>
      <c r="N55" s="82" t="str">
        <f t="shared" si="6"/>
        <v xml:space="preserve"> </v>
      </c>
      <c r="O55" s="73">
        <f t="shared" si="2"/>
        <v>5</v>
      </c>
    </row>
    <row r="56" spans="1:15" s="75" customFormat="1" ht="15" customHeight="1" x14ac:dyDescent="0.2">
      <c r="A56" s="74" t="str">
        <f>IF('Données clients'!J57="Oui",'Données clients'!A57," ")</f>
        <v xml:space="preserve"> </v>
      </c>
      <c r="B56" s="66" t="str">
        <f>IF('Données clients'!J57="Oui",'Données clients'!B57," ")</f>
        <v xml:space="preserve"> </v>
      </c>
      <c r="C56" s="67" t="str">
        <f>IF('Données clients'!J57="Oui",'Données clients'!C57," ")</f>
        <v xml:space="preserve"> </v>
      </c>
      <c r="D56" s="68" t="str" cm="1">
        <f t="array" ref="D56">IF('Données clients'!J57="Oui",_xlfn.XLOOKUP(B56&amp;C56,'Données clients'!B$1:B57&amp;'Données clients'!C$1:C57,'Données clients'!I$1:I57)," ")</f>
        <v xml:space="preserve"> </v>
      </c>
      <c r="E56" s="213" t="str">
        <f>IF('Données clients'!J57="Oui",(YEAR(A56)&amp;"-"&amp;MONTH(A56)&amp;"-"&amp;"CS"&amp;TEXT(O56,"000"))," ")</f>
        <v xml:space="preserve"> </v>
      </c>
      <c r="F56" s="69"/>
      <c r="G56" s="69" t="str">
        <f t="shared" si="4"/>
        <v xml:space="preserve"> </v>
      </c>
      <c r="H56" s="214">
        <v>0</v>
      </c>
      <c r="I56" s="70"/>
      <c r="J56" s="69" t="str">
        <f t="shared" si="5"/>
        <v xml:space="preserve"> </v>
      </c>
      <c r="K56" s="69"/>
      <c r="L56" s="71"/>
      <c r="M56" s="71"/>
      <c r="N56" s="72" t="str">
        <f t="shared" si="6"/>
        <v xml:space="preserve"> </v>
      </c>
      <c r="O56" s="73">
        <f t="shared" si="2"/>
        <v>5</v>
      </c>
    </row>
    <row r="57" spans="1:15" s="75" customFormat="1" ht="15" customHeight="1" x14ac:dyDescent="0.2">
      <c r="A57" s="65" t="str">
        <f>IF('Données clients'!J58="Oui",'Données clients'!A58," ")</f>
        <v xml:space="preserve"> </v>
      </c>
      <c r="B57" s="76" t="str">
        <f>IF('Données clients'!J58="Oui",'Données clients'!B58," ")</f>
        <v xml:space="preserve"> </v>
      </c>
      <c r="C57" s="77" t="str">
        <f>IF('Données clients'!J58="Oui",'Données clients'!C58," ")</f>
        <v xml:space="preserve"> </v>
      </c>
      <c r="D57" s="78" t="str" cm="1">
        <f t="array" ref="D57">IF('Données clients'!J58="Oui",_xlfn.XLOOKUP(B57&amp;C57,'Données clients'!B$1:B58&amp;'Données clients'!C$1:C58,'Données clients'!I$1:I58)," ")</f>
        <v xml:space="preserve"> </v>
      </c>
      <c r="E57" s="213" t="str">
        <f>IF('Données clients'!J58="Oui",(YEAR(A57)&amp;"-"&amp;MONTH(A57)&amp;"-"&amp;"CS"&amp;TEXT(O57,"000"))," ")</f>
        <v xml:space="preserve"> </v>
      </c>
      <c r="F57" s="79"/>
      <c r="G57" s="79" t="str">
        <f t="shared" si="4"/>
        <v xml:space="preserve"> </v>
      </c>
      <c r="H57" s="214">
        <v>0</v>
      </c>
      <c r="I57" s="80"/>
      <c r="J57" s="79" t="str">
        <f t="shared" si="5"/>
        <v xml:space="preserve"> </v>
      </c>
      <c r="K57" s="79"/>
      <c r="L57" s="81"/>
      <c r="M57" s="81"/>
      <c r="N57" s="82" t="str">
        <f t="shared" si="6"/>
        <v xml:space="preserve"> </v>
      </c>
      <c r="O57" s="73">
        <f t="shared" si="2"/>
        <v>5</v>
      </c>
    </row>
    <row r="58" spans="1:15" s="75" customFormat="1" ht="15" customHeight="1" x14ac:dyDescent="0.2">
      <c r="A58" s="74" t="str">
        <f>IF('Données clients'!J59="Oui",'Données clients'!A59," ")</f>
        <v xml:space="preserve"> </v>
      </c>
      <c r="B58" s="66" t="str">
        <f>IF('Données clients'!J59="Oui",'Données clients'!B59," ")</f>
        <v xml:space="preserve"> </v>
      </c>
      <c r="C58" s="67" t="str">
        <f>IF('Données clients'!J59="Oui",'Données clients'!C59," ")</f>
        <v xml:space="preserve"> </v>
      </c>
      <c r="D58" s="68" t="str" cm="1">
        <f t="array" ref="D58">IF('Données clients'!J59="Oui",_xlfn.XLOOKUP(B58&amp;C58,'Données clients'!B$1:B59&amp;'Données clients'!C$1:C59,'Données clients'!I$1:I59)," ")</f>
        <v xml:space="preserve"> </v>
      </c>
      <c r="E58" s="213" t="str">
        <f>IF('Données clients'!J59="Oui",(YEAR(A58)&amp;"-"&amp;MONTH(A58)&amp;"-"&amp;"CS"&amp;TEXT(O58,"000"))," ")</f>
        <v xml:space="preserve"> </v>
      </c>
      <c r="F58" s="69"/>
      <c r="G58" s="69" t="str">
        <f t="shared" si="4"/>
        <v xml:space="preserve"> </v>
      </c>
      <c r="H58" s="214">
        <v>0</v>
      </c>
      <c r="I58" s="70"/>
      <c r="J58" s="69" t="str">
        <f t="shared" si="5"/>
        <v xml:space="preserve"> </v>
      </c>
      <c r="K58" s="69"/>
      <c r="L58" s="71"/>
      <c r="M58" s="71"/>
      <c r="N58" s="72" t="str">
        <f t="shared" si="6"/>
        <v xml:space="preserve"> </v>
      </c>
      <c r="O58" s="73">
        <f t="shared" si="2"/>
        <v>5</v>
      </c>
    </row>
    <row r="59" spans="1:15" s="75" customFormat="1" ht="15" customHeight="1" x14ac:dyDescent="0.2">
      <c r="A59" s="65" t="str">
        <f>IF('Données clients'!J60="Oui",'Données clients'!A60," ")</f>
        <v xml:space="preserve"> </v>
      </c>
      <c r="B59" s="76" t="str">
        <f>IF('Données clients'!J60="Oui",'Données clients'!B60," ")</f>
        <v xml:space="preserve"> </v>
      </c>
      <c r="C59" s="77" t="str">
        <f>IF('Données clients'!J60="Oui",'Données clients'!C60," ")</f>
        <v xml:space="preserve"> </v>
      </c>
      <c r="D59" s="78" t="str" cm="1">
        <f t="array" ref="D59">IF('Données clients'!J60="Oui",_xlfn.XLOOKUP(B59&amp;C59,'Données clients'!B$1:B60&amp;'Données clients'!C$1:C60,'Données clients'!I$1:I60)," ")</f>
        <v xml:space="preserve"> </v>
      </c>
      <c r="E59" s="213" t="str">
        <f>IF('Données clients'!J60="Oui",(YEAR(A59)&amp;"-"&amp;MONTH(A59)&amp;"-"&amp;"CS"&amp;TEXT(O59,"000"))," ")</f>
        <v xml:space="preserve"> </v>
      </c>
      <c r="F59" s="79"/>
      <c r="G59" s="79" t="str">
        <f t="shared" si="4"/>
        <v xml:space="preserve"> </v>
      </c>
      <c r="H59" s="214">
        <v>0</v>
      </c>
      <c r="I59" s="80"/>
      <c r="J59" s="79" t="str">
        <f t="shared" si="5"/>
        <v xml:space="preserve"> </v>
      </c>
      <c r="K59" s="79"/>
      <c r="L59" s="81"/>
      <c r="M59" s="81"/>
      <c r="N59" s="82" t="str">
        <f t="shared" si="6"/>
        <v xml:space="preserve"> </v>
      </c>
      <c r="O59" s="73">
        <f t="shared" si="2"/>
        <v>5</v>
      </c>
    </row>
    <row r="60" spans="1:15" s="75" customFormat="1" ht="15" customHeight="1" x14ac:dyDescent="0.2">
      <c r="A60" s="74" t="str">
        <f>IF('Données clients'!J61="Oui",'Données clients'!A61," ")</f>
        <v xml:space="preserve"> </v>
      </c>
      <c r="B60" s="66" t="str">
        <f>IF('Données clients'!J61="Oui",'Données clients'!B61," ")</f>
        <v xml:space="preserve"> </v>
      </c>
      <c r="C60" s="67" t="str">
        <f>IF('Données clients'!J61="Oui",'Données clients'!C61," ")</f>
        <v xml:space="preserve"> </v>
      </c>
      <c r="D60" s="68" t="str" cm="1">
        <f t="array" ref="D60">IF('Données clients'!J61="Oui",_xlfn.XLOOKUP(B60&amp;C60,'Données clients'!B$1:B61&amp;'Données clients'!C$1:C61,'Données clients'!I$1:I61)," ")</f>
        <v xml:space="preserve"> </v>
      </c>
      <c r="E60" s="213" t="str">
        <f>IF('Données clients'!J61="Oui",(YEAR(A60)&amp;"-"&amp;MONTH(A60)&amp;"-"&amp;"CS"&amp;TEXT(O60,"000"))," ")</f>
        <v xml:space="preserve"> </v>
      </c>
      <c r="F60" s="69"/>
      <c r="G60" s="69" t="str">
        <f t="shared" si="4"/>
        <v xml:space="preserve"> </v>
      </c>
      <c r="H60" s="214">
        <v>0</v>
      </c>
      <c r="I60" s="70"/>
      <c r="J60" s="69" t="str">
        <f t="shared" si="5"/>
        <v xml:space="preserve"> </v>
      </c>
      <c r="K60" s="69"/>
      <c r="L60" s="71"/>
      <c r="M60" s="71"/>
      <c r="N60" s="72" t="str">
        <f t="shared" si="6"/>
        <v xml:space="preserve"> </v>
      </c>
      <c r="O60" s="73">
        <f t="shared" si="2"/>
        <v>5</v>
      </c>
    </row>
    <row r="61" spans="1:15" s="75" customFormat="1" ht="15" customHeight="1" x14ac:dyDescent="0.2">
      <c r="A61" s="65" t="str">
        <f>IF('Données clients'!J62="Oui",'Données clients'!A62," ")</f>
        <v xml:space="preserve"> </v>
      </c>
      <c r="B61" s="76" t="str">
        <f>IF('Données clients'!J62="Oui",'Données clients'!B62," ")</f>
        <v xml:space="preserve"> </v>
      </c>
      <c r="C61" s="77" t="str">
        <f>IF('Données clients'!J62="Oui",'Données clients'!C62," ")</f>
        <v xml:space="preserve"> </v>
      </c>
      <c r="D61" s="78" t="str" cm="1">
        <f t="array" ref="D61">IF('Données clients'!J62="Oui",_xlfn.XLOOKUP(B61&amp;C61,'Données clients'!B$1:B62&amp;'Données clients'!C$1:C62,'Données clients'!I$1:I62)," ")</f>
        <v xml:space="preserve"> </v>
      </c>
      <c r="E61" s="213" t="str">
        <f>IF('Données clients'!J62="Oui",(YEAR(A61)&amp;"-"&amp;MONTH(A61)&amp;"-"&amp;"CS"&amp;TEXT(O61,"000"))," ")</f>
        <v xml:space="preserve"> </v>
      </c>
      <c r="F61" s="79"/>
      <c r="G61" s="79" t="str">
        <f t="shared" si="4"/>
        <v xml:space="preserve"> </v>
      </c>
      <c r="H61" s="214">
        <v>0</v>
      </c>
      <c r="I61" s="80"/>
      <c r="J61" s="79" t="str">
        <f t="shared" si="5"/>
        <v xml:space="preserve"> </v>
      </c>
      <c r="K61" s="79"/>
      <c r="L61" s="81"/>
      <c r="M61" s="81"/>
      <c r="N61" s="82" t="str">
        <f t="shared" si="6"/>
        <v xml:space="preserve"> </v>
      </c>
      <c r="O61" s="73">
        <f t="shared" si="2"/>
        <v>5</v>
      </c>
    </row>
    <row r="62" spans="1:15" s="75" customFormat="1" ht="15" customHeight="1" x14ac:dyDescent="0.2">
      <c r="A62" s="74" t="str">
        <f>IF('Données clients'!J63="Oui",'Données clients'!A63," ")</f>
        <v xml:space="preserve"> </v>
      </c>
      <c r="B62" s="66" t="str">
        <f>IF('Données clients'!J63="Oui",'Données clients'!B63," ")</f>
        <v xml:space="preserve"> </v>
      </c>
      <c r="C62" s="67" t="str">
        <f>IF('Données clients'!J63="Oui",'Données clients'!C63," ")</f>
        <v xml:space="preserve"> </v>
      </c>
      <c r="D62" s="68" t="str" cm="1">
        <f t="array" ref="D62">IF('Données clients'!J63="Oui",_xlfn.XLOOKUP(B62&amp;C62,'Données clients'!B$1:B63&amp;'Données clients'!C$1:C63,'Données clients'!I$1:I63)," ")</f>
        <v xml:space="preserve"> </v>
      </c>
      <c r="E62" s="213" t="str">
        <f>IF('Données clients'!J63="Oui",(YEAR(A62)&amp;"-"&amp;MONTH(A62)&amp;"-"&amp;"CS"&amp;TEXT(O62,"000"))," ")</f>
        <v xml:space="preserve"> </v>
      </c>
      <c r="F62" s="69"/>
      <c r="G62" s="69" t="str">
        <f t="shared" si="4"/>
        <v xml:space="preserve"> </v>
      </c>
      <c r="H62" s="214">
        <v>0</v>
      </c>
      <c r="I62" s="70"/>
      <c r="J62" s="69" t="str">
        <f t="shared" si="5"/>
        <v xml:space="preserve"> </v>
      </c>
      <c r="K62" s="69"/>
      <c r="L62" s="71"/>
      <c r="M62" s="71"/>
      <c r="N62" s="72" t="str">
        <f t="shared" si="6"/>
        <v xml:space="preserve"> </v>
      </c>
      <c r="O62" s="73">
        <f t="shared" si="2"/>
        <v>5</v>
      </c>
    </row>
    <row r="63" spans="1:15" s="75" customFormat="1" ht="15" customHeight="1" x14ac:dyDescent="0.2">
      <c r="A63" s="65" t="str">
        <f>IF('Données clients'!J64="Oui",'Données clients'!A64," ")</f>
        <v xml:space="preserve"> </v>
      </c>
      <c r="B63" s="76" t="str">
        <f>IF('Données clients'!J64="Oui",'Données clients'!B64," ")</f>
        <v xml:space="preserve"> </v>
      </c>
      <c r="C63" s="77" t="str">
        <f>IF('Données clients'!J64="Oui",'Données clients'!C64," ")</f>
        <v xml:space="preserve"> </v>
      </c>
      <c r="D63" s="78" t="str" cm="1">
        <f t="array" ref="D63">IF('Données clients'!J64="Oui",_xlfn.XLOOKUP(B63&amp;C63,'Données clients'!B$1:B64&amp;'Données clients'!C$1:C64,'Données clients'!I$1:I64)," ")</f>
        <v xml:space="preserve"> </v>
      </c>
      <c r="E63" s="213" t="str">
        <f>IF('Données clients'!J64="Oui",(YEAR(A63)&amp;"-"&amp;MONTH(A63)&amp;"-"&amp;"CS"&amp;TEXT(O63,"000"))," ")</f>
        <v xml:space="preserve"> </v>
      </c>
      <c r="F63" s="79"/>
      <c r="G63" s="79" t="str">
        <f t="shared" si="4"/>
        <v xml:space="preserve"> </v>
      </c>
      <c r="H63" s="214">
        <v>0</v>
      </c>
      <c r="I63" s="80"/>
      <c r="J63" s="79" t="str">
        <f t="shared" si="5"/>
        <v xml:space="preserve"> </v>
      </c>
      <c r="K63" s="79"/>
      <c r="L63" s="81"/>
      <c r="M63" s="81"/>
      <c r="N63" s="82" t="str">
        <f t="shared" si="6"/>
        <v xml:space="preserve"> </v>
      </c>
      <c r="O63" s="73">
        <f t="shared" si="2"/>
        <v>5</v>
      </c>
    </row>
    <row r="64" spans="1:15" s="75" customFormat="1" ht="15" customHeight="1" x14ac:dyDescent="0.2">
      <c r="A64" s="74" t="str">
        <f>IF('Données clients'!J65="Oui",'Données clients'!A65," ")</f>
        <v xml:space="preserve"> </v>
      </c>
      <c r="B64" s="66" t="str">
        <f>IF('Données clients'!J65="Oui",'Données clients'!B65," ")</f>
        <v xml:space="preserve"> </v>
      </c>
      <c r="C64" s="67" t="str">
        <f>IF('Données clients'!J65="Oui",'Données clients'!C65," ")</f>
        <v xml:space="preserve"> </v>
      </c>
      <c r="D64" s="68" t="str" cm="1">
        <f t="array" ref="D64">IF('Données clients'!J65="Oui",_xlfn.XLOOKUP(B64&amp;C64,'Données clients'!B$1:B65&amp;'Données clients'!C$1:C65,'Données clients'!I$1:I65)," ")</f>
        <v xml:space="preserve"> </v>
      </c>
      <c r="E64" s="213" t="str">
        <f>IF('Données clients'!J65="Oui",(YEAR(A64)&amp;"-"&amp;MONTH(A64)&amp;"-"&amp;"CS"&amp;TEXT(O64,"000"))," ")</f>
        <v xml:space="preserve"> </v>
      </c>
      <c r="F64" s="69"/>
      <c r="G64" s="69" t="str">
        <f t="shared" si="4"/>
        <v xml:space="preserve"> </v>
      </c>
      <c r="H64" s="214">
        <v>0</v>
      </c>
      <c r="I64" s="70"/>
      <c r="J64" s="69" t="str">
        <f t="shared" si="5"/>
        <v xml:space="preserve"> </v>
      </c>
      <c r="K64" s="69"/>
      <c r="L64" s="71"/>
      <c r="M64" s="71"/>
      <c r="N64" s="72" t="str">
        <f t="shared" si="6"/>
        <v xml:space="preserve"> </v>
      </c>
      <c r="O64" s="73">
        <f t="shared" si="2"/>
        <v>5</v>
      </c>
    </row>
    <row r="65" spans="1:15" s="75" customFormat="1" ht="15" customHeight="1" x14ac:dyDescent="0.2">
      <c r="A65" s="65" t="str">
        <f>IF('Données clients'!J66="Oui",'Données clients'!A66," ")</f>
        <v xml:space="preserve"> </v>
      </c>
      <c r="B65" s="76" t="str">
        <f>IF('Données clients'!J66="Oui",'Données clients'!B66," ")</f>
        <v xml:space="preserve"> </v>
      </c>
      <c r="C65" s="77" t="str">
        <f>IF('Données clients'!J66="Oui",'Données clients'!C66," ")</f>
        <v xml:space="preserve"> </v>
      </c>
      <c r="D65" s="78" t="str" cm="1">
        <f t="array" ref="D65">IF('Données clients'!J66="Oui",_xlfn.XLOOKUP(B65&amp;C65,'Données clients'!B$1:B66&amp;'Données clients'!C$1:C66,'Données clients'!I$1:I66)," ")</f>
        <v xml:space="preserve"> </v>
      </c>
      <c r="E65" s="213" t="str">
        <f>IF('Données clients'!J66="Oui",(YEAR(A65)&amp;"-"&amp;MONTH(A65)&amp;"-"&amp;"CS"&amp;TEXT(O65,"000"))," ")</f>
        <v xml:space="preserve"> </v>
      </c>
      <c r="F65" s="79"/>
      <c r="G65" s="79" t="str">
        <f t="shared" si="4"/>
        <v xml:space="preserve"> </v>
      </c>
      <c r="H65" s="214">
        <v>0</v>
      </c>
      <c r="I65" s="80"/>
      <c r="J65" s="79" t="str">
        <f t="shared" si="5"/>
        <v xml:space="preserve"> </v>
      </c>
      <c r="K65" s="79"/>
      <c r="L65" s="81"/>
      <c r="M65" s="81"/>
      <c r="N65" s="82" t="str">
        <f t="shared" si="6"/>
        <v xml:space="preserve"> </v>
      </c>
      <c r="O65" s="73">
        <f t="shared" si="2"/>
        <v>5</v>
      </c>
    </row>
    <row r="66" spans="1:15" s="75" customFormat="1" ht="15" customHeight="1" x14ac:dyDescent="0.2">
      <c r="A66" s="74" t="str">
        <f>IF('Données clients'!J67="Oui",'Données clients'!A67," ")</f>
        <v xml:space="preserve"> </v>
      </c>
      <c r="B66" s="66" t="str">
        <f>IF('Données clients'!J67="Oui",'Données clients'!B67," ")</f>
        <v xml:space="preserve"> </v>
      </c>
      <c r="C66" s="67" t="str">
        <f>IF('Données clients'!J67="Oui",'Données clients'!C67," ")</f>
        <v xml:space="preserve"> </v>
      </c>
      <c r="D66" s="68" t="str" cm="1">
        <f t="array" ref="D66">IF('Données clients'!J67="Oui",_xlfn.XLOOKUP(B66&amp;C66,'Données clients'!B$1:B67&amp;'Données clients'!C$1:C67,'Données clients'!I$1:I67)," ")</f>
        <v xml:space="preserve"> </v>
      </c>
      <c r="E66" s="213" t="str">
        <f>IF('Données clients'!J67="Oui",(YEAR(A66)&amp;"-"&amp;MONTH(A66)&amp;"-"&amp;"CS"&amp;TEXT(O66,"000"))," ")</f>
        <v xml:space="preserve"> </v>
      </c>
      <c r="F66" s="69"/>
      <c r="G66" s="69" t="str">
        <f t="shared" si="4"/>
        <v xml:space="preserve"> </v>
      </c>
      <c r="H66" s="214">
        <v>0</v>
      </c>
      <c r="I66" s="70"/>
      <c r="J66" s="69" t="str">
        <f t="shared" si="5"/>
        <v xml:space="preserve"> </v>
      </c>
      <c r="K66" s="69"/>
      <c r="L66" s="71"/>
      <c r="M66" s="71"/>
      <c r="N66" s="72" t="str">
        <f t="shared" si="6"/>
        <v xml:space="preserve"> </v>
      </c>
      <c r="O66" s="73">
        <f t="shared" si="2"/>
        <v>5</v>
      </c>
    </row>
    <row r="67" spans="1:15" s="75" customFormat="1" ht="15" customHeight="1" x14ac:dyDescent="0.2">
      <c r="A67" s="65" t="str">
        <f>IF('Données clients'!J68="Oui",'Données clients'!A68," ")</f>
        <v xml:space="preserve"> </v>
      </c>
      <c r="B67" s="76" t="str">
        <f>IF('Données clients'!J68="Oui",'Données clients'!B68," ")</f>
        <v xml:space="preserve"> </v>
      </c>
      <c r="C67" s="77" t="str">
        <f>IF('Données clients'!J68="Oui",'Données clients'!C68," ")</f>
        <v xml:space="preserve"> </v>
      </c>
      <c r="D67" s="78" t="str" cm="1">
        <f t="array" ref="D67">IF('Données clients'!J68="Oui",_xlfn.XLOOKUP(B67&amp;C67,'Données clients'!B$1:B68&amp;'Données clients'!C$1:C68,'Données clients'!I$1:I68)," ")</f>
        <v xml:space="preserve"> </v>
      </c>
      <c r="E67" s="213" t="str">
        <f>IF('Données clients'!J68="Oui",(YEAR(A67)&amp;"-"&amp;MONTH(A67)&amp;"-"&amp;"CS"&amp;TEXT(O67,"000"))," ")</f>
        <v xml:space="preserve"> </v>
      </c>
      <c r="F67" s="79"/>
      <c r="G67" s="79" t="str">
        <f t="shared" ref="G67:G99" si="7">IF(COUNTBLANK(F67)=1," ","30,00€")</f>
        <v xml:space="preserve"> </v>
      </c>
      <c r="H67" s="214">
        <v>0</v>
      </c>
      <c r="I67" s="80"/>
      <c r="J67" s="79" t="str">
        <f t="shared" ref="J67:J99" si="8">IF(ISERROR(H67+IF(COUNTBLANK(I67)=1,G67,G67-G67*I67))," ",H67+IF(COUNTBLANK(I67)=1,G67,G67-G67*I67))</f>
        <v xml:space="preserve"> </v>
      </c>
      <c r="K67" s="79"/>
      <c r="L67" s="81"/>
      <c r="M67" s="81"/>
      <c r="N67" s="82" t="str">
        <f t="shared" ref="N67:N99" si="9">IF(COUNTBLANK(F67)=1," ","Oui")</f>
        <v xml:space="preserve"> </v>
      </c>
      <c r="O67" s="73">
        <f t="shared" ref="O67:O99" si="10">IF(F67="",O66,O66+1)</f>
        <v>5</v>
      </c>
    </row>
    <row r="68" spans="1:15" s="75" customFormat="1" ht="15" customHeight="1" x14ac:dyDescent="0.2">
      <c r="A68" s="74" t="str">
        <f>IF('Données clients'!J69="Oui",'Données clients'!A69," ")</f>
        <v xml:space="preserve"> </v>
      </c>
      <c r="B68" s="66" t="str">
        <f>IF('Données clients'!J69="Oui",'Données clients'!B69," ")</f>
        <v xml:space="preserve"> </v>
      </c>
      <c r="C68" s="67" t="str">
        <f>IF('Données clients'!J69="Oui",'Données clients'!C69," ")</f>
        <v xml:space="preserve"> </v>
      </c>
      <c r="D68" s="68" t="str" cm="1">
        <f t="array" ref="D68">IF('Données clients'!J69="Oui",_xlfn.XLOOKUP(B68&amp;C68,'Données clients'!B$1:B69&amp;'Données clients'!C$1:C69,'Données clients'!I$1:I69)," ")</f>
        <v xml:space="preserve"> </v>
      </c>
      <c r="E68" s="213" t="str">
        <f>IF('Données clients'!J69="Oui",(YEAR(A68)&amp;"-"&amp;MONTH(A68)&amp;"-"&amp;"CS"&amp;TEXT(O68,"000"))," ")</f>
        <v xml:space="preserve"> </v>
      </c>
      <c r="F68" s="69"/>
      <c r="G68" s="69" t="str">
        <f t="shared" si="7"/>
        <v xml:space="preserve"> </v>
      </c>
      <c r="H68" s="214">
        <v>0</v>
      </c>
      <c r="I68" s="70"/>
      <c r="J68" s="69" t="str">
        <f t="shared" si="8"/>
        <v xml:space="preserve"> </v>
      </c>
      <c r="K68" s="69"/>
      <c r="L68" s="71"/>
      <c r="M68" s="71"/>
      <c r="N68" s="72" t="str">
        <f t="shared" si="9"/>
        <v xml:space="preserve"> </v>
      </c>
      <c r="O68" s="73">
        <f t="shared" si="10"/>
        <v>5</v>
      </c>
    </row>
    <row r="69" spans="1:15" s="75" customFormat="1" ht="15" customHeight="1" x14ac:dyDescent="0.2">
      <c r="A69" s="65" t="str">
        <f>IF('Données clients'!J70="Oui",'Données clients'!A70," ")</f>
        <v xml:space="preserve"> </v>
      </c>
      <c r="B69" s="76" t="str">
        <f>IF('Données clients'!J70="Oui",'Données clients'!B70," ")</f>
        <v xml:space="preserve"> </v>
      </c>
      <c r="C69" s="77" t="str">
        <f>IF('Données clients'!J70="Oui",'Données clients'!C70," ")</f>
        <v xml:space="preserve"> </v>
      </c>
      <c r="D69" s="78" t="str" cm="1">
        <f t="array" ref="D69">IF('Données clients'!J70="Oui",_xlfn.XLOOKUP(B69&amp;C69,'Données clients'!B$1:B70&amp;'Données clients'!C$1:C70,'Données clients'!I$1:I70)," ")</f>
        <v xml:space="preserve"> </v>
      </c>
      <c r="E69" s="213" t="str">
        <f>IF('Données clients'!J70="Oui",(YEAR(A69)&amp;"-"&amp;MONTH(A69)&amp;"-"&amp;"CS"&amp;TEXT(O69,"000"))," ")</f>
        <v xml:space="preserve"> </v>
      </c>
      <c r="F69" s="79"/>
      <c r="G69" s="79" t="str">
        <f t="shared" si="7"/>
        <v xml:space="preserve"> </v>
      </c>
      <c r="H69" s="214">
        <v>0</v>
      </c>
      <c r="I69" s="80"/>
      <c r="J69" s="79" t="str">
        <f t="shared" si="8"/>
        <v xml:space="preserve"> </v>
      </c>
      <c r="K69" s="79"/>
      <c r="L69" s="81"/>
      <c r="M69" s="81"/>
      <c r="N69" s="82" t="str">
        <f t="shared" si="9"/>
        <v xml:space="preserve"> </v>
      </c>
      <c r="O69" s="73">
        <f t="shared" si="10"/>
        <v>5</v>
      </c>
    </row>
    <row r="70" spans="1:15" s="75" customFormat="1" ht="15" customHeight="1" x14ac:dyDescent="0.2">
      <c r="A70" s="74" t="str">
        <f>IF('Données clients'!J71="Oui",'Données clients'!A71," ")</f>
        <v xml:space="preserve"> </v>
      </c>
      <c r="B70" s="66" t="str">
        <f>IF('Données clients'!J71="Oui",'Données clients'!B71," ")</f>
        <v xml:space="preserve"> </v>
      </c>
      <c r="C70" s="67" t="str">
        <f>IF('Données clients'!J71="Oui",'Données clients'!C71," ")</f>
        <v xml:space="preserve"> </v>
      </c>
      <c r="D70" s="68" t="str" cm="1">
        <f t="array" ref="D70">IF('Données clients'!J71="Oui",_xlfn.XLOOKUP(B70&amp;C70,'Données clients'!B$1:B71&amp;'Données clients'!C$1:C71,'Données clients'!I$1:I71)," ")</f>
        <v xml:space="preserve"> </v>
      </c>
      <c r="E70" s="213" t="str">
        <f>IF('Données clients'!J71="Oui",(YEAR(A70)&amp;"-"&amp;MONTH(A70)&amp;"-"&amp;"CS"&amp;TEXT(O70,"000"))," ")</f>
        <v xml:space="preserve"> </v>
      </c>
      <c r="F70" s="69"/>
      <c r="G70" s="69" t="str">
        <f t="shared" si="7"/>
        <v xml:space="preserve"> </v>
      </c>
      <c r="H70" s="214">
        <v>0</v>
      </c>
      <c r="I70" s="70"/>
      <c r="J70" s="69" t="str">
        <f t="shared" si="8"/>
        <v xml:space="preserve"> </v>
      </c>
      <c r="K70" s="69"/>
      <c r="L70" s="71"/>
      <c r="M70" s="71"/>
      <c r="N70" s="72" t="str">
        <f t="shared" si="9"/>
        <v xml:space="preserve"> </v>
      </c>
      <c r="O70" s="73">
        <f t="shared" si="10"/>
        <v>5</v>
      </c>
    </row>
    <row r="71" spans="1:15" s="75" customFormat="1" ht="15" customHeight="1" x14ac:dyDescent="0.2">
      <c r="A71" s="65" t="str">
        <f>IF('Données clients'!J72="Oui",'Données clients'!A72," ")</f>
        <v xml:space="preserve"> </v>
      </c>
      <c r="B71" s="76" t="str">
        <f>IF('Données clients'!J72="Oui",'Données clients'!B72," ")</f>
        <v xml:space="preserve"> </v>
      </c>
      <c r="C71" s="77" t="str">
        <f>IF('Données clients'!J72="Oui",'Données clients'!C72," ")</f>
        <v xml:space="preserve"> </v>
      </c>
      <c r="D71" s="78" t="str" cm="1">
        <f t="array" ref="D71">IF('Données clients'!J72="Oui",_xlfn.XLOOKUP(B71&amp;C71,'Données clients'!B$1:B72&amp;'Données clients'!C$1:C72,'Données clients'!I$1:I72)," ")</f>
        <v xml:space="preserve"> </v>
      </c>
      <c r="E71" s="213" t="str">
        <f>IF('Données clients'!J72="Oui",(YEAR(A71)&amp;"-"&amp;MONTH(A71)&amp;"-"&amp;"CS"&amp;TEXT(O71,"000"))," ")</f>
        <v xml:space="preserve"> </v>
      </c>
      <c r="F71" s="79"/>
      <c r="G71" s="79" t="str">
        <f t="shared" si="7"/>
        <v xml:space="preserve"> </v>
      </c>
      <c r="H71" s="214">
        <v>0</v>
      </c>
      <c r="I71" s="80"/>
      <c r="J71" s="79" t="str">
        <f t="shared" si="8"/>
        <v xml:space="preserve"> </v>
      </c>
      <c r="K71" s="79"/>
      <c r="L71" s="81"/>
      <c r="M71" s="81"/>
      <c r="N71" s="82" t="str">
        <f t="shared" si="9"/>
        <v xml:space="preserve"> </v>
      </c>
      <c r="O71" s="73">
        <f t="shared" si="10"/>
        <v>5</v>
      </c>
    </row>
    <row r="72" spans="1:15" s="75" customFormat="1" ht="15" customHeight="1" x14ac:dyDescent="0.2">
      <c r="A72" s="74" t="str">
        <f>IF('Données clients'!J73="Oui",'Données clients'!A73," ")</f>
        <v xml:space="preserve"> </v>
      </c>
      <c r="B72" s="66" t="str">
        <f>IF('Données clients'!J73="Oui",'Données clients'!B73," ")</f>
        <v xml:space="preserve"> </v>
      </c>
      <c r="C72" s="67" t="str">
        <f>IF('Données clients'!J73="Oui",'Données clients'!C73," ")</f>
        <v xml:space="preserve"> </v>
      </c>
      <c r="D72" s="68" t="str" cm="1">
        <f t="array" ref="D72">IF('Données clients'!J73="Oui",_xlfn.XLOOKUP(B72&amp;C72,'Données clients'!B$1:B73&amp;'Données clients'!C$1:C73,'Données clients'!I$1:I73)," ")</f>
        <v xml:space="preserve"> </v>
      </c>
      <c r="E72" s="213" t="str">
        <f>IF('Données clients'!J73="Oui",(YEAR(A72)&amp;"-"&amp;MONTH(A72)&amp;"-"&amp;"CS"&amp;TEXT(O72,"000"))," ")</f>
        <v xml:space="preserve"> </v>
      </c>
      <c r="F72" s="69"/>
      <c r="G72" s="69" t="str">
        <f t="shared" si="7"/>
        <v xml:space="preserve"> </v>
      </c>
      <c r="H72" s="214">
        <v>0</v>
      </c>
      <c r="I72" s="70"/>
      <c r="J72" s="69" t="str">
        <f t="shared" si="8"/>
        <v xml:space="preserve"> </v>
      </c>
      <c r="K72" s="69"/>
      <c r="L72" s="71"/>
      <c r="M72" s="71"/>
      <c r="N72" s="72" t="str">
        <f t="shared" si="9"/>
        <v xml:space="preserve"> </v>
      </c>
      <c r="O72" s="73">
        <f t="shared" si="10"/>
        <v>5</v>
      </c>
    </row>
    <row r="73" spans="1:15" s="75" customFormat="1" ht="15" customHeight="1" x14ac:dyDescent="0.2">
      <c r="A73" s="65" t="str">
        <f>IF('Données clients'!J74="Oui",'Données clients'!A74," ")</f>
        <v xml:space="preserve"> </v>
      </c>
      <c r="B73" s="76" t="str">
        <f>IF('Données clients'!J74="Oui",'Données clients'!B74," ")</f>
        <v xml:space="preserve"> </v>
      </c>
      <c r="C73" s="77" t="str">
        <f>IF('Données clients'!J74="Oui",'Données clients'!C74," ")</f>
        <v xml:space="preserve"> </v>
      </c>
      <c r="D73" s="78" t="str" cm="1">
        <f t="array" ref="D73">IF('Données clients'!J74="Oui",_xlfn.XLOOKUP(B73&amp;C73,'Données clients'!B$1:B74&amp;'Données clients'!C$1:C74,'Données clients'!I$1:I74)," ")</f>
        <v xml:space="preserve"> </v>
      </c>
      <c r="E73" s="213" t="str">
        <f>IF('Données clients'!J74="Oui",(YEAR(A73)&amp;"-"&amp;MONTH(A73)&amp;"-"&amp;"CS"&amp;TEXT(O73,"000"))," ")</f>
        <v xml:space="preserve"> </v>
      </c>
      <c r="F73" s="79"/>
      <c r="G73" s="79" t="str">
        <f t="shared" si="7"/>
        <v xml:space="preserve"> </v>
      </c>
      <c r="H73" s="214">
        <v>0</v>
      </c>
      <c r="I73" s="80"/>
      <c r="J73" s="79" t="str">
        <f t="shared" si="8"/>
        <v xml:space="preserve"> </v>
      </c>
      <c r="K73" s="79"/>
      <c r="L73" s="81"/>
      <c r="M73" s="81"/>
      <c r="N73" s="82" t="str">
        <f t="shared" si="9"/>
        <v xml:space="preserve"> </v>
      </c>
      <c r="O73" s="73">
        <f t="shared" si="10"/>
        <v>5</v>
      </c>
    </row>
    <row r="74" spans="1:15" s="75" customFormat="1" ht="15" customHeight="1" x14ac:dyDescent="0.2">
      <c r="A74" s="74" t="str">
        <f>IF('Données clients'!J75="Oui",'Données clients'!A75," ")</f>
        <v xml:space="preserve"> </v>
      </c>
      <c r="B74" s="66" t="str">
        <f>IF('Données clients'!J75="Oui",'Données clients'!B75," ")</f>
        <v xml:space="preserve"> </v>
      </c>
      <c r="C74" s="67" t="str">
        <f>IF('Données clients'!J75="Oui",'Données clients'!C75," ")</f>
        <v xml:space="preserve"> </v>
      </c>
      <c r="D74" s="68" t="str" cm="1">
        <f t="array" ref="D74">IF('Données clients'!J75="Oui",_xlfn.XLOOKUP(B74&amp;C74,'Données clients'!B$1:B75&amp;'Données clients'!C$1:C75,'Données clients'!I$1:I75)," ")</f>
        <v xml:space="preserve"> </v>
      </c>
      <c r="E74" s="213" t="str">
        <f>IF('Données clients'!J75="Oui",(YEAR(A74)&amp;"-"&amp;MONTH(A74)&amp;"-"&amp;"CS"&amp;TEXT(O74,"000"))," ")</f>
        <v xml:space="preserve"> </v>
      </c>
      <c r="F74" s="69"/>
      <c r="G74" s="69" t="str">
        <f t="shared" si="7"/>
        <v xml:space="preserve"> </v>
      </c>
      <c r="H74" s="214">
        <v>0</v>
      </c>
      <c r="I74" s="70"/>
      <c r="J74" s="69" t="str">
        <f t="shared" si="8"/>
        <v xml:space="preserve"> </v>
      </c>
      <c r="K74" s="69"/>
      <c r="L74" s="71"/>
      <c r="M74" s="71"/>
      <c r="N74" s="72" t="str">
        <f t="shared" si="9"/>
        <v xml:space="preserve"> </v>
      </c>
      <c r="O74" s="73">
        <f t="shared" si="10"/>
        <v>5</v>
      </c>
    </row>
    <row r="75" spans="1:15" s="75" customFormat="1" ht="15" customHeight="1" x14ac:dyDescent="0.2">
      <c r="A75" s="65" t="str">
        <f>IF('Données clients'!J76="Oui",'Données clients'!A76," ")</f>
        <v xml:space="preserve"> </v>
      </c>
      <c r="B75" s="76" t="str">
        <f>IF('Données clients'!J76="Oui",'Données clients'!B76," ")</f>
        <v xml:space="preserve"> </v>
      </c>
      <c r="C75" s="77" t="str">
        <f>IF('Données clients'!J76="Oui",'Données clients'!C76," ")</f>
        <v xml:space="preserve"> </v>
      </c>
      <c r="D75" s="78" t="str" cm="1">
        <f t="array" ref="D75">IF('Données clients'!J76="Oui",_xlfn.XLOOKUP(B75&amp;C75,'Données clients'!B$1:B76&amp;'Données clients'!C$1:C76,'Données clients'!I$1:I76)," ")</f>
        <v xml:space="preserve"> </v>
      </c>
      <c r="E75" s="213" t="str">
        <f>IF('Données clients'!J76="Oui",(YEAR(A75)&amp;"-"&amp;MONTH(A75)&amp;"-"&amp;"CS"&amp;TEXT(O75,"000"))," ")</f>
        <v xml:space="preserve"> </v>
      </c>
      <c r="F75" s="79"/>
      <c r="G75" s="79" t="str">
        <f t="shared" si="7"/>
        <v xml:space="preserve"> </v>
      </c>
      <c r="H75" s="214">
        <v>0</v>
      </c>
      <c r="I75" s="80"/>
      <c r="J75" s="79" t="str">
        <f t="shared" si="8"/>
        <v xml:space="preserve"> </v>
      </c>
      <c r="K75" s="79"/>
      <c r="L75" s="81"/>
      <c r="M75" s="81"/>
      <c r="N75" s="82" t="str">
        <f t="shared" si="9"/>
        <v xml:space="preserve"> </v>
      </c>
      <c r="O75" s="73">
        <f t="shared" si="10"/>
        <v>5</v>
      </c>
    </row>
    <row r="76" spans="1:15" s="75" customFormat="1" ht="15" customHeight="1" x14ac:dyDescent="0.2">
      <c r="A76" s="74" t="str">
        <f>IF('Données clients'!J77="Oui",'Données clients'!A77," ")</f>
        <v xml:space="preserve"> </v>
      </c>
      <c r="B76" s="66" t="str">
        <f>IF('Données clients'!J77="Oui",'Données clients'!B77," ")</f>
        <v xml:space="preserve"> </v>
      </c>
      <c r="C76" s="67" t="str">
        <f>IF('Données clients'!J77="Oui",'Données clients'!C77," ")</f>
        <v xml:space="preserve"> </v>
      </c>
      <c r="D76" s="68" t="str" cm="1">
        <f t="array" ref="D76">IF('Données clients'!J77="Oui",_xlfn.XLOOKUP(B76&amp;C76,'Données clients'!B$1:B77&amp;'Données clients'!C$1:C77,'Données clients'!I$1:I77)," ")</f>
        <v xml:space="preserve"> </v>
      </c>
      <c r="E76" s="213" t="str">
        <f>IF('Données clients'!J77="Oui",(YEAR(A76)&amp;"-"&amp;MONTH(A76)&amp;"-"&amp;"CS"&amp;TEXT(O76,"000"))," ")</f>
        <v xml:space="preserve"> </v>
      </c>
      <c r="F76" s="69"/>
      <c r="G76" s="69" t="str">
        <f t="shared" si="7"/>
        <v xml:space="preserve"> </v>
      </c>
      <c r="H76" s="214">
        <v>0</v>
      </c>
      <c r="I76" s="70"/>
      <c r="J76" s="69" t="str">
        <f t="shared" si="8"/>
        <v xml:space="preserve"> </v>
      </c>
      <c r="K76" s="69"/>
      <c r="L76" s="71"/>
      <c r="M76" s="71"/>
      <c r="N76" s="72" t="str">
        <f t="shared" si="9"/>
        <v xml:space="preserve"> </v>
      </c>
      <c r="O76" s="73">
        <f t="shared" si="10"/>
        <v>5</v>
      </c>
    </row>
    <row r="77" spans="1:15" s="75" customFormat="1" ht="15" customHeight="1" x14ac:dyDescent="0.2">
      <c r="A77" s="65" t="str">
        <f>IF('Données clients'!J78="Oui",'Données clients'!A78," ")</f>
        <v xml:space="preserve"> </v>
      </c>
      <c r="B77" s="76" t="str">
        <f>IF('Données clients'!J78="Oui",'Données clients'!B78," ")</f>
        <v xml:space="preserve"> </v>
      </c>
      <c r="C77" s="77" t="str">
        <f>IF('Données clients'!J78="Oui",'Données clients'!C78," ")</f>
        <v xml:space="preserve"> </v>
      </c>
      <c r="D77" s="78" t="str" cm="1">
        <f t="array" ref="D77">IF('Données clients'!J78="Oui",_xlfn.XLOOKUP(B77&amp;C77,'Données clients'!B$1:B78&amp;'Données clients'!C$1:C78,'Données clients'!I$1:I78)," ")</f>
        <v xml:space="preserve"> </v>
      </c>
      <c r="E77" s="213" t="str">
        <f>IF('Données clients'!J78="Oui",(YEAR(A77)&amp;"-"&amp;MONTH(A77)&amp;"-"&amp;"CS"&amp;TEXT(O77,"000"))," ")</f>
        <v xml:space="preserve"> </v>
      </c>
      <c r="F77" s="79"/>
      <c r="G77" s="79" t="str">
        <f t="shared" si="7"/>
        <v xml:space="preserve"> </v>
      </c>
      <c r="H77" s="214">
        <v>0</v>
      </c>
      <c r="I77" s="80"/>
      <c r="J77" s="79" t="str">
        <f t="shared" si="8"/>
        <v xml:space="preserve"> </v>
      </c>
      <c r="K77" s="79"/>
      <c r="L77" s="81"/>
      <c r="M77" s="81"/>
      <c r="N77" s="82" t="str">
        <f t="shared" si="9"/>
        <v xml:space="preserve"> </v>
      </c>
      <c r="O77" s="73">
        <f t="shared" si="10"/>
        <v>5</v>
      </c>
    </row>
    <row r="78" spans="1:15" s="75" customFormat="1" ht="15" customHeight="1" x14ac:dyDescent="0.2">
      <c r="A78" s="74" t="str">
        <f>IF('Données clients'!J79="Oui",'Données clients'!A79," ")</f>
        <v xml:space="preserve"> </v>
      </c>
      <c r="B78" s="66" t="str">
        <f>IF('Données clients'!J79="Oui",'Données clients'!B79," ")</f>
        <v xml:space="preserve"> </v>
      </c>
      <c r="C78" s="67" t="str">
        <f>IF('Données clients'!J79="Oui",'Données clients'!C79," ")</f>
        <v xml:space="preserve"> </v>
      </c>
      <c r="D78" s="68" t="str" cm="1">
        <f t="array" ref="D78">IF('Données clients'!J79="Oui",_xlfn.XLOOKUP(B78&amp;C78,'Données clients'!B$1:B79&amp;'Données clients'!C$1:C79,'Données clients'!I$1:I79)," ")</f>
        <v xml:space="preserve"> </v>
      </c>
      <c r="E78" s="213" t="str">
        <f>IF('Données clients'!J79="Oui",(YEAR(A78)&amp;"-"&amp;MONTH(A78)&amp;"-"&amp;"CS"&amp;TEXT(O78,"000"))," ")</f>
        <v xml:space="preserve"> </v>
      </c>
      <c r="F78" s="69"/>
      <c r="G78" s="69" t="str">
        <f t="shared" si="7"/>
        <v xml:space="preserve"> </v>
      </c>
      <c r="H78" s="214">
        <v>0</v>
      </c>
      <c r="I78" s="70"/>
      <c r="J78" s="69" t="str">
        <f t="shared" si="8"/>
        <v xml:space="preserve"> </v>
      </c>
      <c r="K78" s="69"/>
      <c r="L78" s="71"/>
      <c r="M78" s="71"/>
      <c r="N78" s="72" t="str">
        <f t="shared" si="9"/>
        <v xml:space="preserve"> </v>
      </c>
      <c r="O78" s="73">
        <f t="shared" si="10"/>
        <v>5</v>
      </c>
    </row>
    <row r="79" spans="1:15" s="75" customFormat="1" ht="15" customHeight="1" x14ac:dyDescent="0.2">
      <c r="A79" s="65" t="str">
        <f>IF('Données clients'!J80="Oui",'Données clients'!A80," ")</f>
        <v xml:space="preserve"> </v>
      </c>
      <c r="B79" s="76" t="str">
        <f>IF('Données clients'!J80="Oui",'Données clients'!B80," ")</f>
        <v xml:space="preserve"> </v>
      </c>
      <c r="C79" s="77" t="str">
        <f>IF('Données clients'!J80="Oui",'Données clients'!C80," ")</f>
        <v xml:space="preserve"> </v>
      </c>
      <c r="D79" s="78" t="str" cm="1">
        <f t="array" ref="D79">IF('Données clients'!J80="Oui",_xlfn.XLOOKUP(B79&amp;C79,'Données clients'!B$1:B80&amp;'Données clients'!C$1:C80,'Données clients'!I$1:I80)," ")</f>
        <v xml:space="preserve"> </v>
      </c>
      <c r="E79" s="213" t="str">
        <f>IF('Données clients'!J80="Oui",(YEAR(A79)&amp;"-"&amp;MONTH(A79)&amp;"-"&amp;"CS"&amp;TEXT(O79,"000"))," ")</f>
        <v xml:space="preserve"> </v>
      </c>
      <c r="F79" s="79"/>
      <c r="G79" s="79" t="str">
        <f t="shared" si="7"/>
        <v xml:space="preserve"> </v>
      </c>
      <c r="H79" s="214">
        <v>0</v>
      </c>
      <c r="I79" s="80"/>
      <c r="J79" s="79" t="str">
        <f t="shared" si="8"/>
        <v xml:space="preserve"> </v>
      </c>
      <c r="K79" s="79"/>
      <c r="L79" s="81"/>
      <c r="M79" s="81"/>
      <c r="N79" s="82" t="str">
        <f t="shared" si="9"/>
        <v xml:space="preserve"> </v>
      </c>
      <c r="O79" s="73">
        <f t="shared" si="10"/>
        <v>5</v>
      </c>
    </row>
    <row r="80" spans="1:15" s="75" customFormat="1" ht="15" customHeight="1" x14ac:dyDescent="0.2">
      <c r="A80" s="74" t="str">
        <f>IF('Données clients'!J81="Oui",'Données clients'!A81," ")</f>
        <v xml:space="preserve"> </v>
      </c>
      <c r="B80" s="66" t="str">
        <f>IF('Données clients'!J81="Oui",'Données clients'!B81," ")</f>
        <v xml:space="preserve"> </v>
      </c>
      <c r="C80" s="67" t="str">
        <f>IF('Données clients'!J81="Oui",'Données clients'!C81," ")</f>
        <v xml:space="preserve"> </v>
      </c>
      <c r="D80" s="68" t="str" cm="1">
        <f t="array" ref="D80">IF('Données clients'!J81="Oui",_xlfn.XLOOKUP(B80&amp;C80,'Données clients'!B$1:B81&amp;'Données clients'!C$1:C81,'Données clients'!I$1:I81)," ")</f>
        <v xml:space="preserve"> </v>
      </c>
      <c r="E80" s="213" t="str">
        <f>IF('Données clients'!J81="Oui",(YEAR(A80)&amp;"-"&amp;MONTH(A80)&amp;"-"&amp;"CS"&amp;TEXT(O80,"000"))," ")</f>
        <v xml:space="preserve"> </v>
      </c>
      <c r="F80" s="69"/>
      <c r="G80" s="69" t="str">
        <f t="shared" si="7"/>
        <v xml:space="preserve"> </v>
      </c>
      <c r="H80" s="214">
        <v>0</v>
      </c>
      <c r="I80" s="70"/>
      <c r="J80" s="69" t="str">
        <f t="shared" si="8"/>
        <v xml:space="preserve"> </v>
      </c>
      <c r="K80" s="69"/>
      <c r="L80" s="71"/>
      <c r="M80" s="71"/>
      <c r="N80" s="72" t="str">
        <f t="shared" si="9"/>
        <v xml:space="preserve"> </v>
      </c>
      <c r="O80" s="73">
        <f t="shared" si="10"/>
        <v>5</v>
      </c>
    </row>
    <row r="81" spans="1:15" s="75" customFormat="1" ht="15" customHeight="1" x14ac:dyDescent="0.2">
      <c r="A81" s="65" t="str">
        <f>IF('Données clients'!J82="Oui",'Données clients'!A82," ")</f>
        <v xml:space="preserve"> </v>
      </c>
      <c r="B81" s="76" t="str">
        <f>IF('Données clients'!J82="Oui",'Données clients'!B82," ")</f>
        <v xml:space="preserve"> </v>
      </c>
      <c r="C81" s="77" t="str">
        <f>IF('Données clients'!J82="Oui",'Données clients'!C82," ")</f>
        <v xml:space="preserve"> </v>
      </c>
      <c r="D81" s="78" t="str" cm="1">
        <f t="array" ref="D81">IF('Données clients'!J82="Oui",_xlfn.XLOOKUP(B81&amp;C81,'Données clients'!B$1:B82&amp;'Données clients'!C$1:C82,'Données clients'!I$1:I82)," ")</f>
        <v xml:space="preserve"> </v>
      </c>
      <c r="E81" s="213" t="str">
        <f>IF('Données clients'!J82="Oui",(YEAR(A81)&amp;"-"&amp;MONTH(A81)&amp;"-"&amp;"CS"&amp;TEXT(O81,"000"))," ")</f>
        <v xml:space="preserve"> </v>
      </c>
      <c r="F81" s="79"/>
      <c r="G81" s="79" t="str">
        <f t="shared" si="7"/>
        <v xml:space="preserve"> </v>
      </c>
      <c r="H81" s="214">
        <v>0</v>
      </c>
      <c r="I81" s="80"/>
      <c r="J81" s="79" t="str">
        <f t="shared" si="8"/>
        <v xml:space="preserve"> </v>
      </c>
      <c r="K81" s="79"/>
      <c r="L81" s="81"/>
      <c r="M81" s="81"/>
      <c r="N81" s="82" t="str">
        <f t="shared" si="9"/>
        <v xml:space="preserve"> </v>
      </c>
      <c r="O81" s="73">
        <f t="shared" si="10"/>
        <v>5</v>
      </c>
    </row>
    <row r="82" spans="1:15" s="75" customFormat="1" ht="15" customHeight="1" x14ac:dyDescent="0.2">
      <c r="A82" s="74" t="str">
        <f>IF('Données clients'!J83="Oui",'Données clients'!A83," ")</f>
        <v xml:space="preserve"> </v>
      </c>
      <c r="B82" s="66" t="str">
        <f>IF('Données clients'!J83="Oui",'Données clients'!B83," ")</f>
        <v xml:space="preserve"> </v>
      </c>
      <c r="C82" s="67" t="str">
        <f>IF('Données clients'!J83="Oui",'Données clients'!C83," ")</f>
        <v xml:space="preserve"> </v>
      </c>
      <c r="D82" s="68" t="str" cm="1">
        <f t="array" ref="D82">IF('Données clients'!J83="Oui",_xlfn.XLOOKUP(B82&amp;C82,'Données clients'!B$1:B83&amp;'Données clients'!C$1:C83,'Données clients'!I$1:I83)," ")</f>
        <v xml:space="preserve"> </v>
      </c>
      <c r="E82" s="213" t="str">
        <f>IF('Données clients'!J83="Oui",(YEAR(A82)&amp;"-"&amp;MONTH(A82)&amp;"-"&amp;"CS"&amp;TEXT(O82,"000"))," ")</f>
        <v xml:space="preserve"> </v>
      </c>
      <c r="F82" s="69"/>
      <c r="G82" s="69" t="str">
        <f t="shared" si="7"/>
        <v xml:space="preserve"> </v>
      </c>
      <c r="H82" s="214">
        <v>0</v>
      </c>
      <c r="I82" s="70"/>
      <c r="J82" s="69" t="str">
        <f t="shared" si="8"/>
        <v xml:space="preserve"> </v>
      </c>
      <c r="K82" s="69"/>
      <c r="L82" s="71"/>
      <c r="M82" s="71"/>
      <c r="N82" s="72" t="str">
        <f t="shared" si="9"/>
        <v xml:space="preserve"> </v>
      </c>
      <c r="O82" s="73">
        <f t="shared" si="10"/>
        <v>5</v>
      </c>
    </row>
    <row r="83" spans="1:15" s="75" customFormat="1" ht="15" customHeight="1" x14ac:dyDescent="0.2">
      <c r="A83" s="65" t="str">
        <f>IF('Données clients'!J84="Oui",'Données clients'!A84," ")</f>
        <v xml:space="preserve"> </v>
      </c>
      <c r="B83" s="76" t="str">
        <f>IF('Données clients'!J84="Oui",'Données clients'!B84," ")</f>
        <v xml:space="preserve"> </v>
      </c>
      <c r="C83" s="77" t="str">
        <f>IF('Données clients'!J84="Oui",'Données clients'!C84," ")</f>
        <v xml:space="preserve"> </v>
      </c>
      <c r="D83" s="78" t="str" cm="1">
        <f t="array" ref="D83">IF('Données clients'!J84="Oui",_xlfn.XLOOKUP(B83&amp;C83,'Données clients'!B$1:B84&amp;'Données clients'!C$1:C84,'Données clients'!I$1:I84)," ")</f>
        <v xml:space="preserve"> </v>
      </c>
      <c r="E83" s="213" t="str">
        <f>IF('Données clients'!J84="Oui",(YEAR(A83)&amp;"-"&amp;MONTH(A83)&amp;"-"&amp;"CS"&amp;TEXT(O83,"000"))," ")</f>
        <v xml:space="preserve"> </v>
      </c>
      <c r="F83" s="79"/>
      <c r="G83" s="79" t="str">
        <f t="shared" si="7"/>
        <v xml:space="preserve"> </v>
      </c>
      <c r="H83" s="214">
        <v>0</v>
      </c>
      <c r="I83" s="80"/>
      <c r="J83" s="79" t="str">
        <f t="shared" si="8"/>
        <v xml:space="preserve"> </v>
      </c>
      <c r="K83" s="79"/>
      <c r="L83" s="81"/>
      <c r="M83" s="81"/>
      <c r="N83" s="82" t="str">
        <f t="shared" si="9"/>
        <v xml:space="preserve"> </v>
      </c>
      <c r="O83" s="73">
        <f t="shared" si="10"/>
        <v>5</v>
      </c>
    </row>
    <row r="84" spans="1:15" s="75" customFormat="1" ht="15" customHeight="1" x14ac:dyDescent="0.2">
      <c r="A84" s="74" t="str">
        <f>IF('Données clients'!J85="Oui",'Données clients'!A85," ")</f>
        <v xml:space="preserve"> </v>
      </c>
      <c r="B84" s="66" t="str">
        <f>IF('Données clients'!J85="Oui",'Données clients'!B85," ")</f>
        <v xml:space="preserve"> </v>
      </c>
      <c r="C84" s="67" t="str">
        <f>IF('Données clients'!J85="Oui",'Données clients'!C85," ")</f>
        <v xml:space="preserve"> </v>
      </c>
      <c r="D84" s="68" t="str" cm="1">
        <f t="array" ref="D84">IF('Données clients'!J85="Oui",_xlfn.XLOOKUP(B84&amp;C84,'Données clients'!B$1:B85&amp;'Données clients'!C$1:C85,'Données clients'!I$1:I85)," ")</f>
        <v xml:space="preserve"> </v>
      </c>
      <c r="E84" s="213" t="str">
        <f>IF('Données clients'!J85="Oui",(YEAR(A84)&amp;"-"&amp;MONTH(A84)&amp;"-"&amp;"CS"&amp;TEXT(O84,"000"))," ")</f>
        <v xml:space="preserve"> </v>
      </c>
      <c r="F84" s="69"/>
      <c r="G84" s="69" t="str">
        <f t="shared" si="7"/>
        <v xml:space="preserve"> </v>
      </c>
      <c r="H84" s="214">
        <v>0</v>
      </c>
      <c r="I84" s="70"/>
      <c r="J84" s="69" t="str">
        <f t="shared" si="8"/>
        <v xml:space="preserve"> </v>
      </c>
      <c r="K84" s="69"/>
      <c r="L84" s="71"/>
      <c r="M84" s="71"/>
      <c r="N84" s="72" t="str">
        <f t="shared" si="9"/>
        <v xml:space="preserve"> </v>
      </c>
      <c r="O84" s="73">
        <f t="shared" si="10"/>
        <v>5</v>
      </c>
    </row>
    <row r="85" spans="1:15" s="75" customFormat="1" ht="15" customHeight="1" x14ac:dyDescent="0.2">
      <c r="A85" s="65" t="str">
        <f>IF('Données clients'!J86="Oui",'Données clients'!A86," ")</f>
        <v xml:space="preserve"> </v>
      </c>
      <c r="B85" s="76" t="str">
        <f>IF('Données clients'!J86="Oui",'Données clients'!B86," ")</f>
        <v xml:space="preserve"> </v>
      </c>
      <c r="C85" s="77" t="str">
        <f>IF('Données clients'!J86="Oui",'Données clients'!C86," ")</f>
        <v xml:space="preserve"> </v>
      </c>
      <c r="D85" s="78" t="str" cm="1">
        <f t="array" ref="D85">IF('Données clients'!J86="Oui",_xlfn.XLOOKUP(B85&amp;C85,'Données clients'!B$1:B86&amp;'Données clients'!C$1:C86,'Données clients'!I$1:I86)," ")</f>
        <v xml:space="preserve"> </v>
      </c>
      <c r="E85" s="213" t="str">
        <f>IF('Données clients'!J86="Oui",(YEAR(A85)&amp;"-"&amp;MONTH(A85)&amp;"-"&amp;"CS"&amp;TEXT(O85,"000"))," ")</f>
        <v xml:space="preserve"> </v>
      </c>
      <c r="F85" s="79"/>
      <c r="G85" s="79" t="str">
        <f t="shared" si="7"/>
        <v xml:space="preserve"> </v>
      </c>
      <c r="H85" s="214">
        <v>0</v>
      </c>
      <c r="I85" s="80"/>
      <c r="J85" s="79" t="str">
        <f t="shared" si="8"/>
        <v xml:space="preserve"> </v>
      </c>
      <c r="K85" s="79"/>
      <c r="L85" s="81"/>
      <c r="M85" s="81"/>
      <c r="N85" s="82" t="str">
        <f t="shared" si="9"/>
        <v xml:space="preserve"> </v>
      </c>
      <c r="O85" s="73">
        <f t="shared" si="10"/>
        <v>5</v>
      </c>
    </row>
    <row r="86" spans="1:15" s="75" customFormat="1" ht="15" customHeight="1" x14ac:dyDescent="0.2">
      <c r="A86" s="74" t="str">
        <f>IF('Données clients'!J87="Oui",'Données clients'!A87," ")</f>
        <v xml:space="preserve"> </v>
      </c>
      <c r="B86" s="66" t="str">
        <f>IF('Données clients'!J87="Oui",'Données clients'!B87," ")</f>
        <v xml:space="preserve"> </v>
      </c>
      <c r="C86" s="67" t="str">
        <f>IF('Données clients'!J87="Oui",'Données clients'!C87," ")</f>
        <v xml:space="preserve"> </v>
      </c>
      <c r="D86" s="68" t="str" cm="1">
        <f t="array" ref="D86">IF('Données clients'!J87="Oui",_xlfn.XLOOKUP(B86&amp;C86,'Données clients'!B$1:B87&amp;'Données clients'!C$1:C87,'Données clients'!I$1:I87)," ")</f>
        <v xml:space="preserve"> </v>
      </c>
      <c r="E86" s="213" t="str">
        <f>IF('Données clients'!J87="Oui",(YEAR(A86)&amp;"-"&amp;MONTH(A86)&amp;"-"&amp;"CS"&amp;TEXT(O86,"000"))," ")</f>
        <v xml:space="preserve"> </v>
      </c>
      <c r="F86" s="69"/>
      <c r="G86" s="69" t="str">
        <f t="shared" si="7"/>
        <v xml:space="preserve"> </v>
      </c>
      <c r="H86" s="214">
        <v>0</v>
      </c>
      <c r="I86" s="70"/>
      <c r="J86" s="69" t="str">
        <f t="shared" si="8"/>
        <v xml:space="preserve"> </v>
      </c>
      <c r="K86" s="69"/>
      <c r="L86" s="71"/>
      <c r="M86" s="71"/>
      <c r="N86" s="72" t="str">
        <f t="shared" si="9"/>
        <v xml:space="preserve"> </v>
      </c>
      <c r="O86" s="73">
        <f t="shared" si="10"/>
        <v>5</v>
      </c>
    </row>
    <row r="87" spans="1:15" s="75" customFormat="1" ht="15" customHeight="1" x14ac:dyDescent="0.2">
      <c r="A87" s="65" t="str">
        <f>IF('Données clients'!J88="Oui",'Données clients'!A88," ")</f>
        <v xml:space="preserve"> </v>
      </c>
      <c r="B87" s="76" t="str">
        <f>IF('Données clients'!J88="Oui",'Données clients'!B88," ")</f>
        <v xml:space="preserve"> </v>
      </c>
      <c r="C87" s="77" t="str">
        <f>IF('Données clients'!J88="Oui",'Données clients'!C88," ")</f>
        <v xml:space="preserve"> </v>
      </c>
      <c r="D87" s="78" t="str" cm="1">
        <f t="array" ref="D87">IF('Données clients'!J88="Oui",_xlfn.XLOOKUP(B87&amp;C87,'Données clients'!B$1:B88&amp;'Données clients'!C$1:C88,'Données clients'!I$1:I88)," ")</f>
        <v xml:space="preserve"> </v>
      </c>
      <c r="E87" s="213" t="str">
        <f>IF('Données clients'!J88="Oui",(YEAR(A87)&amp;"-"&amp;MONTH(A87)&amp;"-"&amp;"CS"&amp;TEXT(O87,"000"))," ")</f>
        <v xml:space="preserve"> </v>
      </c>
      <c r="F87" s="79"/>
      <c r="G87" s="79" t="str">
        <f t="shared" si="7"/>
        <v xml:space="preserve"> </v>
      </c>
      <c r="H87" s="214">
        <v>0</v>
      </c>
      <c r="I87" s="80"/>
      <c r="J87" s="79" t="str">
        <f t="shared" si="8"/>
        <v xml:space="preserve"> </v>
      </c>
      <c r="K87" s="79"/>
      <c r="L87" s="81"/>
      <c r="M87" s="81"/>
      <c r="N87" s="82" t="str">
        <f t="shared" si="9"/>
        <v xml:space="preserve"> </v>
      </c>
      <c r="O87" s="73">
        <f t="shared" si="10"/>
        <v>5</v>
      </c>
    </row>
    <row r="88" spans="1:15" s="75" customFormat="1" ht="15" customHeight="1" x14ac:dyDescent="0.2">
      <c r="A88" s="74" t="str">
        <f>IF('Données clients'!J89="Oui",'Données clients'!A89," ")</f>
        <v xml:space="preserve"> </v>
      </c>
      <c r="B88" s="66" t="str">
        <f>IF('Données clients'!J89="Oui",'Données clients'!B89," ")</f>
        <v xml:space="preserve"> </v>
      </c>
      <c r="C88" s="67" t="str">
        <f>IF('Données clients'!J89="Oui",'Données clients'!C89," ")</f>
        <v xml:space="preserve"> </v>
      </c>
      <c r="D88" s="68" t="str" cm="1">
        <f t="array" ref="D88">IF('Données clients'!J89="Oui",_xlfn.XLOOKUP(B88&amp;C88,'Données clients'!B$1:B89&amp;'Données clients'!C$1:C89,'Données clients'!I$1:I89)," ")</f>
        <v xml:space="preserve"> </v>
      </c>
      <c r="E88" s="213" t="str">
        <f>IF('Données clients'!J89="Oui",(YEAR(A88)&amp;"-"&amp;MONTH(A88)&amp;"-"&amp;"CS"&amp;TEXT(O88,"000"))," ")</f>
        <v xml:space="preserve"> </v>
      </c>
      <c r="F88" s="69"/>
      <c r="G88" s="69" t="str">
        <f t="shared" si="7"/>
        <v xml:space="preserve"> </v>
      </c>
      <c r="H88" s="214">
        <v>0</v>
      </c>
      <c r="I88" s="70"/>
      <c r="J88" s="69" t="str">
        <f t="shared" si="8"/>
        <v xml:space="preserve"> </v>
      </c>
      <c r="K88" s="69"/>
      <c r="L88" s="71"/>
      <c r="M88" s="71"/>
      <c r="N88" s="72" t="str">
        <f t="shared" si="9"/>
        <v xml:space="preserve"> </v>
      </c>
      <c r="O88" s="73">
        <f t="shared" si="10"/>
        <v>5</v>
      </c>
    </row>
    <row r="89" spans="1:15" s="75" customFormat="1" ht="15" customHeight="1" x14ac:dyDescent="0.2">
      <c r="A89" s="65" t="str">
        <f>IF('Données clients'!J90="Oui",'Données clients'!A90," ")</f>
        <v xml:space="preserve"> </v>
      </c>
      <c r="B89" s="76" t="str">
        <f>IF('Données clients'!J90="Oui",'Données clients'!B90," ")</f>
        <v xml:space="preserve"> </v>
      </c>
      <c r="C89" s="77" t="str">
        <f>IF('Données clients'!J90="Oui",'Données clients'!C90," ")</f>
        <v xml:space="preserve"> </v>
      </c>
      <c r="D89" s="78" t="str" cm="1">
        <f t="array" ref="D89">IF('Données clients'!J90="Oui",_xlfn.XLOOKUP(B89&amp;C89,'Données clients'!B$1:B90&amp;'Données clients'!C$1:C90,'Données clients'!I$1:I90)," ")</f>
        <v xml:space="preserve"> </v>
      </c>
      <c r="E89" s="213" t="str">
        <f>IF('Données clients'!J90="Oui",(YEAR(A89)&amp;"-"&amp;MONTH(A89)&amp;"-"&amp;"CS"&amp;TEXT(O89,"000"))," ")</f>
        <v xml:space="preserve"> </v>
      </c>
      <c r="F89" s="79"/>
      <c r="G89" s="79" t="str">
        <f t="shared" si="7"/>
        <v xml:space="preserve"> </v>
      </c>
      <c r="H89" s="214">
        <v>0</v>
      </c>
      <c r="I89" s="80"/>
      <c r="J89" s="79" t="str">
        <f t="shared" si="8"/>
        <v xml:space="preserve"> </v>
      </c>
      <c r="K89" s="79"/>
      <c r="L89" s="81"/>
      <c r="M89" s="81"/>
      <c r="N89" s="82" t="str">
        <f t="shared" si="9"/>
        <v xml:space="preserve"> </v>
      </c>
      <c r="O89" s="73">
        <f t="shared" si="10"/>
        <v>5</v>
      </c>
    </row>
    <row r="90" spans="1:15" s="75" customFormat="1" ht="15" customHeight="1" x14ac:dyDescent="0.2">
      <c r="A90" s="74" t="str">
        <f>IF('Données clients'!J91="Oui",'Données clients'!A91," ")</f>
        <v xml:space="preserve"> </v>
      </c>
      <c r="B90" s="66" t="str">
        <f>IF('Données clients'!J91="Oui",'Données clients'!B91," ")</f>
        <v xml:space="preserve"> </v>
      </c>
      <c r="C90" s="67" t="str">
        <f>IF('Données clients'!J91="Oui",'Données clients'!C91," ")</f>
        <v xml:space="preserve"> </v>
      </c>
      <c r="D90" s="68" t="str" cm="1">
        <f t="array" ref="D90">IF('Données clients'!J91="Oui",_xlfn.XLOOKUP(B90&amp;C90,'Données clients'!B$1:B91&amp;'Données clients'!C$1:C91,'Données clients'!I$1:I91)," ")</f>
        <v xml:space="preserve"> </v>
      </c>
      <c r="E90" s="213" t="str">
        <f>IF('Données clients'!J91="Oui",(YEAR(A90)&amp;"-"&amp;MONTH(A90)&amp;"-"&amp;"CS"&amp;TEXT(O90,"000"))," ")</f>
        <v xml:space="preserve"> </v>
      </c>
      <c r="F90" s="69"/>
      <c r="G90" s="69" t="str">
        <f t="shared" si="7"/>
        <v xml:space="preserve"> </v>
      </c>
      <c r="H90" s="214">
        <v>0</v>
      </c>
      <c r="I90" s="70"/>
      <c r="J90" s="69" t="str">
        <f t="shared" si="8"/>
        <v xml:space="preserve"> </v>
      </c>
      <c r="K90" s="69"/>
      <c r="L90" s="71"/>
      <c r="M90" s="71"/>
      <c r="N90" s="72" t="str">
        <f t="shared" si="9"/>
        <v xml:space="preserve"> </v>
      </c>
      <c r="O90" s="73">
        <f t="shared" si="10"/>
        <v>5</v>
      </c>
    </row>
    <row r="91" spans="1:15" s="75" customFormat="1" ht="15" customHeight="1" x14ac:dyDescent="0.2">
      <c r="A91" s="65" t="str">
        <f>IF('Données clients'!J92="Oui",'Données clients'!A92," ")</f>
        <v xml:space="preserve"> </v>
      </c>
      <c r="B91" s="76" t="str">
        <f>IF('Données clients'!J92="Oui",'Données clients'!B92," ")</f>
        <v xml:space="preserve"> </v>
      </c>
      <c r="C91" s="77" t="str">
        <f>IF('Données clients'!J92="Oui",'Données clients'!C92," ")</f>
        <v xml:space="preserve"> </v>
      </c>
      <c r="D91" s="78" t="str" cm="1">
        <f t="array" ref="D91">IF('Données clients'!J92="Oui",_xlfn.XLOOKUP(B91&amp;C91,'Données clients'!B$1:B92&amp;'Données clients'!C$1:C92,'Données clients'!I$1:I92)," ")</f>
        <v xml:space="preserve"> </v>
      </c>
      <c r="E91" s="213" t="str">
        <f>IF('Données clients'!J92="Oui",(YEAR(A91)&amp;"-"&amp;MONTH(A91)&amp;"-"&amp;"CS"&amp;TEXT(O91,"000"))," ")</f>
        <v xml:space="preserve"> </v>
      </c>
      <c r="F91" s="79"/>
      <c r="G91" s="79" t="str">
        <f t="shared" si="7"/>
        <v xml:space="preserve"> </v>
      </c>
      <c r="H91" s="214">
        <v>0</v>
      </c>
      <c r="I91" s="80"/>
      <c r="J91" s="79" t="str">
        <f t="shared" si="8"/>
        <v xml:space="preserve"> </v>
      </c>
      <c r="K91" s="79"/>
      <c r="L91" s="81"/>
      <c r="M91" s="81"/>
      <c r="N91" s="82" t="str">
        <f t="shared" si="9"/>
        <v xml:space="preserve"> </v>
      </c>
      <c r="O91" s="73">
        <f t="shared" si="10"/>
        <v>5</v>
      </c>
    </row>
    <row r="92" spans="1:15" s="75" customFormat="1" ht="15" customHeight="1" x14ac:dyDescent="0.2">
      <c r="A92" s="74" t="str">
        <f>IF('Données clients'!J93="Oui",'Données clients'!A93," ")</f>
        <v xml:space="preserve"> </v>
      </c>
      <c r="B92" s="66" t="str">
        <f>IF('Données clients'!J93="Oui",'Données clients'!B93," ")</f>
        <v xml:space="preserve"> </v>
      </c>
      <c r="C92" s="67" t="str">
        <f>IF('Données clients'!J93="Oui",'Données clients'!C93," ")</f>
        <v xml:space="preserve"> </v>
      </c>
      <c r="D92" s="68" t="str" cm="1">
        <f t="array" ref="D92">IF('Données clients'!J93="Oui",_xlfn.XLOOKUP(B92&amp;C92,'Données clients'!B$1:B93&amp;'Données clients'!C$1:C93,'Données clients'!I$1:I93)," ")</f>
        <v xml:space="preserve"> </v>
      </c>
      <c r="E92" s="213" t="str">
        <f>IF('Données clients'!J93="Oui",(YEAR(A92)&amp;"-"&amp;MONTH(A92)&amp;"-"&amp;"CS"&amp;TEXT(O92,"000"))," ")</f>
        <v xml:space="preserve"> </v>
      </c>
      <c r="F92" s="69"/>
      <c r="G92" s="69" t="str">
        <f t="shared" si="7"/>
        <v xml:space="preserve"> </v>
      </c>
      <c r="H92" s="214">
        <v>0</v>
      </c>
      <c r="I92" s="70"/>
      <c r="J92" s="69" t="str">
        <f t="shared" si="8"/>
        <v xml:space="preserve"> </v>
      </c>
      <c r="K92" s="69"/>
      <c r="L92" s="71"/>
      <c r="M92" s="71"/>
      <c r="N92" s="72" t="str">
        <f t="shared" si="9"/>
        <v xml:space="preserve"> </v>
      </c>
      <c r="O92" s="73">
        <f t="shared" si="10"/>
        <v>5</v>
      </c>
    </row>
    <row r="93" spans="1:15" s="75" customFormat="1" ht="15" customHeight="1" x14ac:dyDescent="0.2">
      <c r="A93" s="65" t="str">
        <f>IF('Données clients'!J94="Oui",'Données clients'!A94," ")</f>
        <v xml:space="preserve"> </v>
      </c>
      <c r="B93" s="76" t="str">
        <f>IF('Données clients'!J94="Oui",'Données clients'!B94," ")</f>
        <v xml:space="preserve"> </v>
      </c>
      <c r="C93" s="77" t="str">
        <f>IF('Données clients'!J94="Oui",'Données clients'!C94," ")</f>
        <v xml:space="preserve"> </v>
      </c>
      <c r="D93" s="78" t="str" cm="1">
        <f t="array" ref="D93">IF('Données clients'!J94="Oui",_xlfn.XLOOKUP(B93&amp;C93,'Données clients'!B$1:B94&amp;'Données clients'!C$1:C94,'Données clients'!I$1:I94)," ")</f>
        <v xml:space="preserve"> </v>
      </c>
      <c r="E93" s="213" t="str">
        <f>IF('Données clients'!J94="Oui",(YEAR(A93)&amp;"-"&amp;MONTH(A93)&amp;"-"&amp;"CS"&amp;TEXT(O93,"000"))," ")</f>
        <v xml:space="preserve"> </v>
      </c>
      <c r="F93" s="79"/>
      <c r="G93" s="79" t="str">
        <f t="shared" si="7"/>
        <v xml:space="preserve"> </v>
      </c>
      <c r="H93" s="214">
        <v>0</v>
      </c>
      <c r="I93" s="80"/>
      <c r="J93" s="79" t="str">
        <f t="shared" si="8"/>
        <v xml:space="preserve"> </v>
      </c>
      <c r="K93" s="79"/>
      <c r="L93" s="81"/>
      <c r="M93" s="81"/>
      <c r="N93" s="82" t="str">
        <f t="shared" si="9"/>
        <v xml:space="preserve"> </v>
      </c>
      <c r="O93" s="73">
        <f t="shared" si="10"/>
        <v>5</v>
      </c>
    </row>
    <row r="94" spans="1:15" s="75" customFormat="1" ht="15" customHeight="1" x14ac:dyDescent="0.2">
      <c r="A94" s="74" t="str">
        <f>IF('Données clients'!J95="Oui",'Données clients'!A95," ")</f>
        <v xml:space="preserve"> </v>
      </c>
      <c r="B94" s="66" t="str">
        <f>IF('Données clients'!J95="Oui",'Données clients'!B95," ")</f>
        <v xml:space="preserve"> </v>
      </c>
      <c r="C94" s="67" t="str">
        <f>IF('Données clients'!J95="Oui",'Données clients'!C95," ")</f>
        <v xml:space="preserve"> </v>
      </c>
      <c r="D94" s="68" t="str" cm="1">
        <f t="array" ref="D94">IF('Données clients'!J95="Oui",_xlfn.XLOOKUP(B94&amp;C94,'Données clients'!B$1:B95&amp;'Données clients'!C$1:C95,'Données clients'!I$1:I95)," ")</f>
        <v xml:space="preserve"> </v>
      </c>
      <c r="E94" s="213" t="str">
        <f>IF('Données clients'!J95="Oui",(YEAR(A94)&amp;"-"&amp;MONTH(A94)&amp;"-"&amp;"CS"&amp;TEXT(O94,"000"))," ")</f>
        <v xml:space="preserve"> </v>
      </c>
      <c r="F94" s="69"/>
      <c r="G94" s="69" t="str">
        <f t="shared" si="7"/>
        <v xml:space="preserve"> </v>
      </c>
      <c r="H94" s="214">
        <v>0</v>
      </c>
      <c r="I94" s="70"/>
      <c r="J94" s="69" t="str">
        <f t="shared" si="8"/>
        <v xml:space="preserve"> </v>
      </c>
      <c r="K94" s="69"/>
      <c r="L94" s="71"/>
      <c r="M94" s="71"/>
      <c r="N94" s="72" t="str">
        <f t="shared" si="9"/>
        <v xml:space="preserve"> </v>
      </c>
      <c r="O94" s="73">
        <f t="shared" si="10"/>
        <v>5</v>
      </c>
    </row>
    <row r="95" spans="1:15" s="75" customFormat="1" ht="15" customHeight="1" x14ac:dyDescent="0.2">
      <c r="A95" s="65" t="str">
        <f>IF('Données clients'!J96="Oui",'Données clients'!A96," ")</f>
        <v xml:space="preserve"> </v>
      </c>
      <c r="B95" s="76" t="str">
        <f>IF('Données clients'!J96="Oui",'Données clients'!B96," ")</f>
        <v xml:space="preserve"> </v>
      </c>
      <c r="C95" s="77" t="str">
        <f>IF('Données clients'!J96="Oui",'Données clients'!C96," ")</f>
        <v xml:space="preserve"> </v>
      </c>
      <c r="D95" s="78" t="str" cm="1">
        <f t="array" ref="D95">IF('Données clients'!J96="Oui",_xlfn.XLOOKUP(B95&amp;C95,'Données clients'!B$1:B96&amp;'Données clients'!C$1:C96,'Données clients'!I$1:I96)," ")</f>
        <v xml:space="preserve"> </v>
      </c>
      <c r="E95" s="213" t="str">
        <f>IF('Données clients'!J96="Oui",(YEAR(A95)&amp;"-"&amp;MONTH(A95)&amp;"-"&amp;"CS"&amp;TEXT(O95,"000"))," ")</f>
        <v xml:space="preserve"> </v>
      </c>
      <c r="F95" s="79"/>
      <c r="G95" s="79" t="str">
        <f t="shared" si="7"/>
        <v xml:space="preserve"> </v>
      </c>
      <c r="H95" s="214">
        <v>0</v>
      </c>
      <c r="I95" s="80"/>
      <c r="J95" s="79" t="str">
        <f t="shared" si="8"/>
        <v xml:space="preserve"> </v>
      </c>
      <c r="K95" s="79"/>
      <c r="L95" s="81"/>
      <c r="M95" s="81"/>
      <c r="N95" s="82" t="str">
        <f t="shared" si="9"/>
        <v xml:space="preserve"> </v>
      </c>
      <c r="O95" s="73">
        <f t="shared" si="10"/>
        <v>5</v>
      </c>
    </row>
    <row r="96" spans="1:15" s="75" customFormat="1" ht="15" customHeight="1" x14ac:dyDescent="0.2">
      <c r="A96" s="74" t="str">
        <f>IF('Données clients'!J97="Oui",'Données clients'!A97," ")</f>
        <v xml:space="preserve"> </v>
      </c>
      <c r="B96" s="66" t="str">
        <f>IF('Données clients'!J97="Oui",'Données clients'!B97," ")</f>
        <v xml:space="preserve"> </v>
      </c>
      <c r="C96" s="67" t="str">
        <f>IF('Données clients'!J97="Oui",'Données clients'!C97," ")</f>
        <v xml:space="preserve"> </v>
      </c>
      <c r="D96" s="68" t="str" cm="1">
        <f t="array" ref="D96">IF('Données clients'!J97="Oui",_xlfn.XLOOKUP(B96&amp;C96,'Données clients'!B$1:B97&amp;'Données clients'!C$1:C97,'Données clients'!I$1:I97)," ")</f>
        <v xml:space="preserve"> </v>
      </c>
      <c r="E96" s="213" t="str">
        <f>IF('Données clients'!J97="Oui",(YEAR(A96)&amp;"-"&amp;MONTH(A96)&amp;"-"&amp;"CS"&amp;TEXT(O96,"000"))," ")</f>
        <v xml:space="preserve"> </v>
      </c>
      <c r="F96" s="69"/>
      <c r="G96" s="69" t="str">
        <f t="shared" si="7"/>
        <v xml:space="preserve"> </v>
      </c>
      <c r="H96" s="214">
        <v>0</v>
      </c>
      <c r="I96" s="70"/>
      <c r="J96" s="69" t="str">
        <f t="shared" si="8"/>
        <v xml:space="preserve"> </v>
      </c>
      <c r="K96" s="69"/>
      <c r="L96" s="71"/>
      <c r="M96" s="71"/>
      <c r="N96" s="72" t="str">
        <f t="shared" si="9"/>
        <v xml:space="preserve"> </v>
      </c>
      <c r="O96" s="73">
        <f t="shared" si="10"/>
        <v>5</v>
      </c>
    </row>
    <row r="97" spans="1:15" s="75" customFormat="1" ht="15" customHeight="1" x14ac:dyDescent="0.2">
      <c r="A97" s="65" t="str">
        <f>IF('Données clients'!J98="Oui",'Données clients'!A98," ")</f>
        <v xml:space="preserve"> </v>
      </c>
      <c r="B97" s="76" t="str">
        <f>IF('Données clients'!J98="Oui",'Données clients'!B98," ")</f>
        <v xml:space="preserve"> </v>
      </c>
      <c r="C97" s="77" t="str">
        <f>IF('Données clients'!J98="Oui",'Données clients'!C98," ")</f>
        <v xml:space="preserve"> </v>
      </c>
      <c r="D97" s="78" t="str" cm="1">
        <f t="array" ref="D97">IF('Données clients'!J98="Oui",_xlfn.XLOOKUP(B97&amp;C97,'Données clients'!B$1:B98&amp;'Données clients'!C$1:C98,'Données clients'!I$1:I98)," ")</f>
        <v xml:space="preserve"> </v>
      </c>
      <c r="E97" s="213" t="str">
        <f>IF('Données clients'!J98="Oui",(YEAR(A97)&amp;"-"&amp;MONTH(A97)&amp;"-"&amp;"CS"&amp;TEXT(O97,"000"))," ")</f>
        <v xml:space="preserve"> </v>
      </c>
      <c r="F97" s="79"/>
      <c r="G97" s="79" t="str">
        <f t="shared" si="7"/>
        <v xml:space="preserve"> </v>
      </c>
      <c r="H97" s="214">
        <v>0</v>
      </c>
      <c r="I97" s="80"/>
      <c r="J97" s="79" t="str">
        <f t="shared" si="8"/>
        <v xml:space="preserve"> </v>
      </c>
      <c r="K97" s="79"/>
      <c r="L97" s="81"/>
      <c r="M97" s="81"/>
      <c r="N97" s="82" t="str">
        <f t="shared" si="9"/>
        <v xml:space="preserve"> </v>
      </c>
      <c r="O97" s="73">
        <f t="shared" si="10"/>
        <v>5</v>
      </c>
    </row>
    <row r="98" spans="1:15" s="75" customFormat="1" ht="15" customHeight="1" x14ac:dyDescent="0.2">
      <c r="A98" s="74" t="str">
        <f>IF('Données clients'!J99="Oui",'Données clients'!A99," ")</f>
        <v xml:space="preserve"> </v>
      </c>
      <c r="B98" s="66" t="str">
        <f>IF('Données clients'!J99="Oui",'Données clients'!B99," ")</f>
        <v xml:space="preserve"> </v>
      </c>
      <c r="C98" s="67" t="str">
        <f>IF('Données clients'!J99="Oui",'Données clients'!C99," ")</f>
        <v xml:space="preserve"> </v>
      </c>
      <c r="D98" s="68" t="str" cm="1">
        <f t="array" ref="D98">IF('Données clients'!J99="Oui",_xlfn.XLOOKUP(B98&amp;C98,'Données clients'!B$1:B99&amp;'Données clients'!C$1:C99,'Données clients'!I$1:I99)," ")</f>
        <v xml:space="preserve"> </v>
      </c>
      <c r="E98" s="213" t="str">
        <f>IF('Données clients'!J99="Oui",(YEAR(A98)&amp;"-"&amp;MONTH(A98)&amp;"-"&amp;"CS"&amp;TEXT(O98,"000"))," ")</f>
        <v xml:space="preserve"> </v>
      </c>
      <c r="F98" s="69"/>
      <c r="G98" s="69" t="str">
        <f t="shared" si="7"/>
        <v xml:space="preserve"> </v>
      </c>
      <c r="H98" s="214">
        <v>0</v>
      </c>
      <c r="I98" s="70"/>
      <c r="J98" s="69" t="str">
        <f t="shared" si="8"/>
        <v xml:space="preserve"> </v>
      </c>
      <c r="K98" s="69"/>
      <c r="L98" s="71"/>
      <c r="M98" s="71"/>
      <c r="N98" s="72" t="str">
        <f t="shared" si="9"/>
        <v xml:space="preserve"> </v>
      </c>
      <c r="O98" s="73">
        <f t="shared" si="10"/>
        <v>5</v>
      </c>
    </row>
    <row r="99" spans="1:15" s="75" customFormat="1" ht="15" customHeight="1" x14ac:dyDescent="0.2">
      <c r="A99" s="83" t="str">
        <f>IF('Données clients'!J100="Oui",'Données clients'!A100," ")</f>
        <v xml:space="preserve"> </v>
      </c>
      <c r="B99" s="84" t="str">
        <f>IF('Données clients'!J100="Oui",'Données clients'!B100," ")</f>
        <v xml:space="preserve"> </v>
      </c>
      <c r="C99" s="85" t="str">
        <f>IF('Données clients'!J100="Oui",'Données clients'!C100," ")</f>
        <v xml:space="preserve"> </v>
      </c>
      <c r="D99" s="86" t="str" cm="1">
        <f t="array" ref="D99">IF('Données clients'!J100="Oui",_xlfn.XLOOKUP(B99&amp;C99,'Données clients'!B$1:B100&amp;'Données clients'!C$1:C100,'Données clients'!I$1:I100)," ")</f>
        <v xml:space="preserve"> </v>
      </c>
      <c r="E99" s="213" t="str">
        <f>IF('Données clients'!J100="Oui",(YEAR(A99)&amp;"-"&amp;MONTH(A99)&amp;"-"&amp;"CS"&amp;TEXT(O99,"000"))," ")</f>
        <v xml:space="preserve"> </v>
      </c>
      <c r="F99" s="87"/>
      <c r="G99" s="87" t="str">
        <f t="shared" si="7"/>
        <v xml:space="preserve"> </v>
      </c>
      <c r="H99" s="214">
        <v>0</v>
      </c>
      <c r="I99" s="88"/>
      <c r="J99" s="87" t="str">
        <f t="shared" si="8"/>
        <v xml:space="preserve"> </v>
      </c>
      <c r="K99" s="87"/>
      <c r="L99" s="89"/>
      <c r="M99" s="89"/>
      <c r="N99" s="90" t="str">
        <f t="shared" si="9"/>
        <v xml:space="preserve"> </v>
      </c>
      <c r="O99" s="73">
        <f t="shared" si="10"/>
        <v>5</v>
      </c>
    </row>
    <row r="100" spans="1:15" s="75" customFormat="1" ht="15" customHeight="1" x14ac:dyDescent="0.2">
      <c r="A100" s="91"/>
      <c r="F100" s="91"/>
      <c r="G100" s="91"/>
      <c r="H100" s="91"/>
      <c r="I100" s="91"/>
      <c r="J100" s="91"/>
      <c r="K100" s="91"/>
    </row>
    <row r="101" spans="1:15" s="75" customFormat="1" ht="15" customHeight="1" x14ac:dyDescent="0.2">
      <c r="A101" s="91"/>
      <c r="F101" s="91"/>
      <c r="G101" s="91"/>
      <c r="H101" s="91"/>
      <c r="I101" s="91"/>
      <c r="J101" s="91"/>
      <c r="K101" s="91"/>
    </row>
    <row r="102" spans="1:15" s="75" customFormat="1" ht="15" customHeight="1" x14ac:dyDescent="0.2">
      <c r="A102" s="91"/>
      <c r="F102" s="91"/>
      <c r="G102" s="91"/>
      <c r="H102" s="91"/>
      <c r="I102" s="91"/>
      <c r="J102" s="91"/>
      <c r="K102" s="91"/>
    </row>
    <row r="103" spans="1:15" s="75" customFormat="1" ht="15" customHeight="1" x14ac:dyDescent="0.2">
      <c r="A103" s="91"/>
      <c r="F103" s="91"/>
      <c r="G103" s="91"/>
      <c r="H103" s="91"/>
      <c r="I103" s="91"/>
      <c r="J103" s="91"/>
      <c r="K103" s="91"/>
    </row>
    <row r="104" spans="1:15" s="75" customFormat="1" ht="15" customHeight="1" x14ac:dyDescent="0.2">
      <c r="A104" s="91"/>
      <c r="F104" s="91"/>
      <c r="G104" s="91"/>
      <c r="H104" s="91"/>
      <c r="I104" s="91"/>
      <c r="J104" s="91"/>
      <c r="K104" s="91"/>
    </row>
    <row r="105" spans="1:15" s="75" customFormat="1" ht="15" customHeight="1" x14ac:dyDescent="0.2">
      <c r="A105" s="91"/>
      <c r="F105" s="91"/>
      <c r="G105" s="91"/>
      <c r="H105" s="91"/>
      <c r="I105" s="91"/>
      <c r="J105" s="91"/>
      <c r="K105" s="91"/>
    </row>
    <row r="106" spans="1:15" s="75" customFormat="1" ht="15" customHeight="1" x14ac:dyDescent="0.2">
      <c r="A106" s="91"/>
      <c r="F106" s="91"/>
      <c r="G106" s="91"/>
      <c r="H106" s="91"/>
      <c r="I106" s="91"/>
      <c r="J106" s="91"/>
      <c r="K106" s="91"/>
    </row>
    <row r="107" spans="1:15" s="75" customFormat="1" ht="15" customHeight="1" x14ac:dyDescent="0.2">
      <c r="A107" s="91"/>
      <c r="F107" s="91"/>
      <c r="G107" s="91"/>
      <c r="H107" s="91"/>
      <c r="I107" s="91"/>
      <c r="J107" s="91"/>
      <c r="K107" s="91"/>
    </row>
    <row r="108" spans="1:15" s="75" customFormat="1" ht="15" customHeight="1" x14ac:dyDescent="0.2">
      <c r="A108" s="91"/>
      <c r="F108" s="91"/>
      <c r="G108" s="91"/>
      <c r="H108" s="91"/>
      <c r="I108" s="91"/>
      <c r="J108" s="91"/>
      <c r="K108" s="91"/>
    </row>
    <row r="109" spans="1:15" s="75" customFormat="1" ht="15" customHeight="1" x14ac:dyDescent="0.2">
      <c r="A109" s="91"/>
      <c r="F109" s="91"/>
      <c r="G109" s="91"/>
      <c r="H109" s="91"/>
      <c r="I109" s="91"/>
      <c r="J109" s="91"/>
      <c r="K109" s="91"/>
    </row>
    <row r="110" spans="1:15" s="75" customFormat="1" ht="15" customHeight="1" x14ac:dyDescent="0.2">
      <c r="A110" s="91"/>
      <c r="F110" s="91"/>
      <c r="G110" s="91"/>
      <c r="H110" s="91"/>
      <c r="I110" s="91"/>
      <c r="J110" s="91"/>
      <c r="K110" s="91"/>
    </row>
    <row r="111" spans="1:15" s="75" customFormat="1" ht="15" customHeight="1" x14ac:dyDescent="0.2">
      <c r="A111" s="91"/>
      <c r="F111" s="91"/>
      <c r="G111" s="91"/>
      <c r="H111" s="91"/>
      <c r="I111" s="91"/>
      <c r="J111" s="91"/>
      <c r="K111" s="91"/>
    </row>
    <row r="112" spans="1:15" s="75" customFormat="1" ht="15" customHeight="1" x14ac:dyDescent="0.2">
      <c r="A112" s="91"/>
      <c r="F112" s="91"/>
      <c r="G112" s="91"/>
      <c r="H112" s="91"/>
      <c r="I112" s="91"/>
      <c r="J112" s="91"/>
      <c r="K112" s="91"/>
    </row>
    <row r="113" spans="1:11" s="75" customFormat="1" ht="15" customHeight="1" x14ac:dyDescent="0.2">
      <c r="A113" s="91"/>
      <c r="F113" s="91"/>
      <c r="G113" s="91"/>
      <c r="H113" s="91"/>
      <c r="I113" s="91"/>
      <c r="J113" s="91"/>
      <c r="K113" s="91"/>
    </row>
    <row r="114" spans="1:11" s="75" customFormat="1" ht="15" customHeight="1" x14ac:dyDescent="0.2">
      <c r="A114" s="91"/>
      <c r="F114" s="91"/>
      <c r="G114" s="91"/>
      <c r="H114" s="91"/>
      <c r="I114" s="91"/>
      <c r="J114" s="91"/>
      <c r="K114" s="91"/>
    </row>
    <row r="115" spans="1:11" s="75" customFormat="1" ht="15" customHeight="1" x14ac:dyDescent="0.2">
      <c r="A115" s="91"/>
      <c r="F115" s="91"/>
      <c r="G115" s="91"/>
      <c r="H115" s="91"/>
      <c r="I115" s="91"/>
      <c r="J115" s="91"/>
      <c r="K115" s="91"/>
    </row>
    <row r="116" spans="1:11" s="75" customFormat="1" ht="15" customHeight="1" x14ac:dyDescent="0.2">
      <c r="A116" s="91"/>
      <c r="F116" s="91"/>
      <c r="G116" s="91"/>
      <c r="H116" s="91"/>
      <c r="I116" s="91"/>
      <c r="J116" s="91"/>
      <c r="K116" s="91"/>
    </row>
    <row r="117" spans="1:11" s="75" customFormat="1" ht="15" customHeight="1" x14ac:dyDescent="0.2">
      <c r="A117" s="91"/>
      <c r="F117" s="91"/>
      <c r="G117" s="91"/>
      <c r="H117" s="91"/>
      <c r="I117" s="91"/>
      <c r="J117" s="91"/>
      <c r="K117" s="91"/>
    </row>
    <row r="118" spans="1:11" s="75" customFormat="1" ht="15" customHeight="1" x14ac:dyDescent="0.2">
      <c r="A118" s="91"/>
      <c r="F118" s="91"/>
      <c r="G118" s="91"/>
      <c r="H118" s="91"/>
      <c r="I118" s="91"/>
      <c r="J118" s="91"/>
      <c r="K118" s="91"/>
    </row>
    <row r="119" spans="1:11" s="75" customFormat="1" ht="15" customHeight="1" x14ac:dyDescent="0.2">
      <c r="A119" s="91"/>
      <c r="F119" s="91"/>
      <c r="G119" s="91"/>
      <c r="H119" s="91"/>
      <c r="I119" s="91"/>
      <c r="J119" s="91"/>
      <c r="K119" s="91"/>
    </row>
    <row r="120" spans="1:11" s="75" customFormat="1" ht="15" customHeight="1" x14ac:dyDescent="0.2">
      <c r="A120" s="91"/>
      <c r="F120" s="91"/>
      <c r="G120" s="91"/>
      <c r="H120" s="91"/>
      <c r="I120" s="91"/>
      <c r="J120" s="91"/>
      <c r="K120" s="91"/>
    </row>
    <row r="121" spans="1:11" s="75" customFormat="1" ht="15" customHeight="1" x14ac:dyDescent="0.2">
      <c r="A121" s="91"/>
      <c r="F121" s="91"/>
      <c r="G121" s="91"/>
      <c r="H121" s="91"/>
      <c r="I121" s="91"/>
      <c r="J121" s="91"/>
      <c r="K121" s="91"/>
    </row>
    <row r="122" spans="1:11" s="75" customFormat="1" ht="15" customHeight="1" x14ac:dyDescent="0.2">
      <c r="A122" s="91"/>
      <c r="F122" s="91"/>
      <c r="G122" s="91"/>
      <c r="H122" s="91"/>
      <c r="I122" s="91"/>
      <c r="J122" s="91"/>
      <c r="K122" s="91"/>
    </row>
    <row r="123" spans="1:11" s="75" customFormat="1" ht="15" customHeight="1" x14ac:dyDescent="0.2">
      <c r="A123" s="91"/>
      <c r="F123" s="91"/>
      <c r="G123" s="91"/>
      <c r="H123" s="91"/>
      <c r="I123" s="91"/>
      <c r="J123" s="91"/>
      <c r="K123" s="91"/>
    </row>
    <row r="124" spans="1:11" s="75" customFormat="1" ht="15" customHeight="1" x14ac:dyDescent="0.2">
      <c r="A124" s="91"/>
      <c r="F124" s="91"/>
      <c r="G124" s="91"/>
      <c r="H124" s="91"/>
      <c r="I124" s="91"/>
      <c r="J124" s="91"/>
      <c r="K124" s="91"/>
    </row>
    <row r="125" spans="1:11" s="75" customFormat="1" ht="15" customHeight="1" x14ac:dyDescent="0.2">
      <c r="A125" s="91"/>
      <c r="F125" s="91"/>
      <c r="G125" s="91"/>
      <c r="H125" s="91"/>
      <c r="I125" s="91"/>
      <c r="J125" s="91"/>
      <c r="K125" s="91"/>
    </row>
    <row r="126" spans="1:11" s="2" customFormat="1" ht="15" customHeight="1" x14ac:dyDescent="0.2">
      <c r="A126" s="6"/>
      <c r="F126" s="6"/>
      <c r="G126" s="6"/>
      <c r="H126" s="6"/>
      <c r="I126" s="6"/>
      <c r="J126" s="6"/>
      <c r="K126" s="6"/>
    </row>
    <row r="127" spans="1:11" s="2" customFormat="1" ht="15" customHeight="1" x14ac:dyDescent="0.2">
      <c r="A127" s="6"/>
      <c r="F127" s="6"/>
      <c r="G127" s="6"/>
      <c r="H127" s="6"/>
      <c r="I127" s="6"/>
      <c r="J127" s="6"/>
      <c r="K127" s="6"/>
    </row>
    <row r="128" spans="1:11" s="2" customFormat="1" ht="15" customHeight="1" x14ac:dyDescent="0.2">
      <c r="A128" s="6"/>
      <c r="F128" s="6"/>
      <c r="G128" s="6"/>
      <c r="H128" s="6"/>
      <c r="I128" s="6"/>
      <c r="J128" s="6"/>
      <c r="K128" s="6"/>
    </row>
    <row r="129" spans="1:11" s="2" customFormat="1" ht="15" customHeight="1" x14ac:dyDescent="0.2">
      <c r="A129" s="6"/>
      <c r="F129" s="6"/>
      <c r="G129" s="6"/>
      <c r="H129" s="6"/>
      <c r="I129" s="6"/>
      <c r="J129" s="6"/>
      <c r="K129" s="6"/>
    </row>
    <row r="130" spans="1:11" s="2" customFormat="1" ht="15" customHeight="1" x14ac:dyDescent="0.2">
      <c r="A130" s="6"/>
      <c r="F130" s="6"/>
      <c r="G130" s="6"/>
      <c r="H130" s="6"/>
      <c r="I130" s="6"/>
      <c r="J130" s="6"/>
      <c r="K130" s="6"/>
    </row>
    <row r="131" spans="1:11" s="2" customFormat="1" ht="15" customHeight="1" x14ac:dyDescent="0.2">
      <c r="A131" s="6"/>
      <c r="F131" s="6"/>
      <c r="G131" s="6"/>
      <c r="H131" s="6"/>
      <c r="I131" s="6"/>
      <c r="J131" s="6"/>
      <c r="K131" s="6"/>
    </row>
    <row r="132" spans="1:11" s="2" customFormat="1" ht="15" customHeight="1" x14ac:dyDescent="0.2">
      <c r="A132" s="6"/>
      <c r="F132" s="6"/>
      <c r="G132" s="6"/>
      <c r="H132" s="6"/>
      <c r="I132" s="6"/>
      <c r="J132" s="6"/>
      <c r="K132" s="6"/>
    </row>
    <row r="133" spans="1:11" s="2" customFormat="1" ht="15" customHeight="1" x14ac:dyDescent="0.2">
      <c r="A133" s="6"/>
      <c r="F133" s="6"/>
      <c r="G133" s="6"/>
      <c r="H133" s="6"/>
      <c r="I133" s="6"/>
      <c r="J133" s="6"/>
      <c r="K133" s="6"/>
    </row>
    <row r="134" spans="1:11" s="2" customFormat="1" ht="15" customHeight="1" x14ac:dyDescent="0.2">
      <c r="A134" s="6"/>
      <c r="F134" s="6"/>
      <c r="G134" s="6"/>
      <c r="H134" s="6"/>
      <c r="I134" s="6"/>
      <c r="J134" s="6"/>
      <c r="K134" s="6"/>
    </row>
    <row r="135" spans="1:11" s="2" customFormat="1" ht="15" customHeight="1" x14ac:dyDescent="0.2">
      <c r="A135" s="6"/>
      <c r="F135" s="6"/>
      <c r="G135" s="6"/>
      <c r="H135" s="6"/>
      <c r="I135" s="6"/>
      <c r="J135" s="6"/>
      <c r="K135" s="6"/>
    </row>
    <row r="136" spans="1:11" s="2" customFormat="1" ht="15" customHeight="1" x14ac:dyDescent="0.2">
      <c r="A136" s="6"/>
      <c r="F136" s="6"/>
      <c r="G136" s="6"/>
      <c r="H136" s="6"/>
      <c r="I136" s="6"/>
      <c r="J136" s="6"/>
      <c r="K136" s="6"/>
    </row>
    <row r="137" spans="1:11" s="2" customFormat="1" ht="15" customHeight="1" x14ac:dyDescent="0.2">
      <c r="A137" s="6"/>
      <c r="F137" s="6"/>
      <c r="G137" s="6"/>
      <c r="H137" s="6"/>
      <c r="I137" s="6"/>
      <c r="J137" s="6"/>
      <c r="K137" s="6"/>
    </row>
    <row r="138" spans="1:11" s="2" customFormat="1" ht="15" customHeight="1" x14ac:dyDescent="0.2">
      <c r="A138" s="6"/>
      <c r="F138" s="6"/>
      <c r="G138" s="6"/>
      <c r="H138" s="6"/>
      <c r="I138" s="6"/>
      <c r="J138" s="6"/>
      <c r="K138" s="6"/>
    </row>
    <row r="139" spans="1:11" s="2" customFormat="1" ht="15" customHeight="1" x14ac:dyDescent="0.2">
      <c r="A139" s="6"/>
      <c r="F139" s="6"/>
      <c r="G139" s="6"/>
      <c r="H139" s="6"/>
      <c r="I139" s="6"/>
      <c r="J139" s="6"/>
      <c r="K139" s="6"/>
    </row>
    <row r="140" spans="1:11" s="2" customFormat="1" ht="15" customHeight="1" x14ac:dyDescent="0.2">
      <c r="A140" s="6"/>
      <c r="F140" s="6"/>
      <c r="G140" s="6"/>
      <c r="H140" s="6"/>
      <c r="I140" s="6"/>
      <c r="J140" s="6"/>
      <c r="K140" s="6"/>
    </row>
    <row r="141" spans="1:11" s="2" customFormat="1" ht="15" customHeight="1" x14ac:dyDescent="0.2">
      <c r="A141" s="6"/>
      <c r="F141" s="6"/>
      <c r="G141" s="6"/>
      <c r="H141" s="6"/>
      <c r="I141" s="6"/>
      <c r="J141" s="6"/>
      <c r="K141" s="6"/>
    </row>
    <row r="142" spans="1:11" s="2" customFormat="1" ht="15" customHeight="1" x14ac:dyDescent="0.2">
      <c r="A142" s="6"/>
      <c r="F142" s="6"/>
      <c r="G142" s="6"/>
      <c r="H142" s="6"/>
      <c r="I142" s="6"/>
      <c r="J142" s="6"/>
      <c r="K142" s="6"/>
    </row>
    <row r="143" spans="1:11" s="2" customFormat="1" ht="15" customHeight="1" x14ac:dyDescent="0.2">
      <c r="A143" s="6"/>
      <c r="F143" s="6"/>
      <c r="G143" s="6"/>
      <c r="H143" s="6"/>
      <c r="I143" s="6"/>
      <c r="J143" s="6"/>
      <c r="K143" s="6"/>
    </row>
    <row r="144" spans="1:11" s="2" customFormat="1" ht="15" customHeight="1" x14ac:dyDescent="0.2">
      <c r="A144" s="6"/>
      <c r="F144" s="6"/>
      <c r="G144" s="6"/>
      <c r="H144" s="6"/>
      <c r="I144" s="6"/>
      <c r="J144" s="6"/>
      <c r="K144" s="6"/>
    </row>
    <row r="145" spans="1:11" s="2" customFormat="1" ht="15" customHeight="1" x14ac:dyDescent="0.2">
      <c r="A145" s="6"/>
      <c r="F145" s="6"/>
      <c r="G145" s="6"/>
      <c r="H145" s="6"/>
      <c r="I145" s="6"/>
      <c r="J145" s="6"/>
      <c r="K145" s="6"/>
    </row>
    <row r="146" spans="1:11" s="2" customFormat="1" ht="15" customHeight="1" x14ac:dyDescent="0.2">
      <c r="A146" s="6"/>
      <c r="F146" s="6"/>
      <c r="G146" s="6"/>
      <c r="H146" s="6"/>
      <c r="I146" s="6"/>
      <c r="J146" s="6"/>
      <c r="K146" s="6"/>
    </row>
    <row r="147" spans="1:11" s="2" customFormat="1" ht="15" customHeight="1" x14ac:dyDescent="0.2">
      <c r="A147" s="6"/>
      <c r="F147" s="6"/>
      <c r="G147" s="6"/>
      <c r="H147" s="6"/>
      <c r="I147" s="6"/>
      <c r="J147" s="6"/>
      <c r="K147" s="6"/>
    </row>
    <row r="148" spans="1:11" s="2" customFormat="1" ht="15" customHeight="1" x14ac:dyDescent="0.2">
      <c r="A148" s="6"/>
      <c r="F148" s="6"/>
      <c r="G148" s="6"/>
      <c r="H148" s="6"/>
      <c r="I148" s="6"/>
      <c r="J148" s="6"/>
      <c r="K148" s="6"/>
    </row>
    <row r="149" spans="1:11" s="2" customFormat="1" ht="15" customHeight="1" x14ac:dyDescent="0.2">
      <c r="A149" s="6"/>
      <c r="F149" s="6"/>
      <c r="G149" s="6"/>
      <c r="H149" s="6"/>
      <c r="I149" s="6"/>
      <c r="J149" s="6"/>
      <c r="K149" s="6"/>
    </row>
    <row r="150" spans="1:11" s="2" customFormat="1" ht="15" customHeight="1" x14ac:dyDescent="0.2">
      <c r="A150" s="6"/>
      <c r="F150" s="6"/>
      <c r="G150" s="6"/>
      <c r="H150" s="6"/>
      <c r="I150" s="6"/>
      <c r="J150" s="6"/>
      <c r="K150" s="6"/>
    </row>
    <row r="151" spans="1:11" s="2" customFormat="1" ht="15" customHeight="1" x14ac:dyDescent="0.2">
      <c r="A151" s="6"/>
      <c r="F151" s="6"/>
      <c r="G151" s="6"/>
      <c r="H151" s="6"/>
      <c r="I151" s="6"/>
      <c r="J151" s="6"/>
      <c r="K151" s="6"/>
    </row>
    <row r="152" spans="1:11" s="2" customFormat="1" ht="15" customHeight="1" x14ac:dyDescent="0.2">
      <c r="A152" s="6"/>
      <c r="F152" s="6"/>
      <c r="G152" s="6"/>
      <c r="H152" s="6"/>
      <c r="I152" s="6"/>
      <c r="J152" s="6"/>
      <c r="K152" s="6"/>
    </row>
    <row r="153" spans="1:11" s="2" customFormat="1" ht="15" customHeight="1" x14ac:dyDescent="0.2">
      <c r="A153" s="6"/>
      <c r="F153" s="6"/>
      <c r="G153" s="6"/>
      <c r="H153" s="6"/>
      <c r="I153" s="6"/>
      <c r="J153" s="6"/>
      <c r="K153" s="6"/>
    </row>
    <row r="154" spans="1:11" s="2" customFormat="1" ht="15" customHeight="1" x14ac:dyDescent="0.2">
      <c r="A154" s="6"/>
      <c r="F154" s="6"/>
      <c r="G154" s="6"/>
      <c r="H154" s="6"/>
      <c r="I154" s="6"/>
      <c r="J154" s="6"/>
      <c r="K154" s="6"/>
    </row>
    <row r="155" spans="1:11" s="2" customFormat="1" ht="15" customHeight="1" x14ac:dyDescent="0.2">
      <c r="A155" s="6"/>
      <c r="F155" s="6"/>
      <c r="G155" s="6"/>
      <c r="H155" s="6"/>
      <c r="I155" s="6"/>
      <c r="J155" s="6"/>
      <c r="K155" s="6"/>
    </row>
    <row r="156" spans="1:11" s="2" customFormat="1" ht="15" customHeight="1" x14ac:dyDescent="0.2">
      <c r="A156" s="6"/>
      <c r="F156" s="6"/>
      <c r="G156" s="6"/>
      <c r="H156" s="6"/>
      <c r="I156" s="6"/>
      <c r="J156" s="6"/>
      <c r="K156" s="6"/>
    </row>
    <row r="157" spans="1:11" s="2" customFormat="1" ht="15" customHeight="1" x14ac:dyDescent="0.2">
      <c r="A157" s="6"/>
      <c r="F157" s="6"/>
      <c r="G157" s="6"/>
      <c r="H157" s="6"/>
      <c r="I157" s="6"/>
      <c r="J157" s="6"/>
      <c r="K157" s="6"/>
    </row>
    <row r="158" spans="1:11" s="2" customFormat="1" ht="15" customHeight="1" x14ac:dyDescent="0.2">
      <c r="A158" s="6"/>
      <c r="F158" s="6"/>
      <c r="G158" s="6"/>
      <c r="H158" s="6"/>
      <c r="I158" s="6"/>
      <c r="J158" s="6"/>
      <c r="K158" s="6"/>
    </row>
    <row r="159" spans="1:11" s="2" customFormat="1" ht="15" customHeight="1" x14ac:dyDescent="0.2">
      <c r="A159" s="6"/>
      <c r="F159" s="6"/>
      <c r="G159" s="6"/>
      <c r="H159" s="6"/>
      <c r="I159" s="6"/>
      <c r="J159" s="6"/>
      <c r="K159" s="6"/>
    </row>
    <row r="160" spans="1:11" s="2" customFormat="1" ht="15" customHeight="1" x14ac:dyDescent="0.2">
      <c r="A160" s="6"/>
      <c r="F160" s="6"/>
      <c r="G160" s="6"/>
      <c r="H160" s="6"/>
      <c r="I160" s="6"/>
      <c r="J160" s="6"/>
      <c r="K160" s="6"/>
    </row>
    <row r="161" spans="1:11" s="2" customFormat="1" ht="15" customHeight="1" x14ac:dyDescent="0.2">
      <c r="A161" s="6"/>
      <c r="F161" s="6"/>
      <c r="G161" s="6"/>
      <c r="H161" s="6"/>
      <c r="I161" s="6"/>
      <c r="J161" s="6"/>
      <c r="K161" s="6"/>
    </row>
    <row r="162" spans="1:11" s="2" customFormat="1" ht="15" customHeight="1" x14ac:dyDescent="0.2">
      <c r="A162" s="6"/>
      <c r="F162" s="6"/>
      <c r="G162" s="6"/>
      <c r="H162" s="6"/>
      <c r="I162" s="6"/>
      <c r="J162" s="6"/>
      <c r="K162" s="6"/>
    </row>
    <row r="163" spans="1:11" s="2" customFormat="1" ht="15" customHeight="1" x14ac:dyDescent="0.2">
      <c r="A163" s="6"/>
      <c r="F163" s="6"/>
      <c r="G163" s="6"/>
      <c r="H163" s="6"/>
      <c r="I163" s="6"/>
      <c r="J163" s="6"/>
      <c r="K163" s="6"/>
    </row>
    <row r="164" spans="1:11" s="2" customFormat="1" ht="15" customHeight="1" x14ac:dyDescent="0.2">
      <c r="A164" s="6"/>
      <c r="F164" s="6"/>
      <c r="G164" s="6"/>
      <c r="H164" s="6"/>
      <c r="I164" s="6"/>
      <c r="J164" s="6"/>
      <c r="K164" s="6"/>
    </row>
    <row r="165" spans="1:11" s="2" customFormat="1" ht="15" customHeight="1" x14ac:dyDescent="0.2">
      <c r="A165" s="6"/>
      <c r="F165" s="6"/>
      <c r="G165" s="6"/>
      <c r="H165" s="6"/>
      <c r="I165" s="6"/>
      <c r="J165" s="6"/>
      <c r="K165" s="6"/>
    </row>
    <row r="166" spans="1:11" s="2" customFormat="1" ht="15" customHeight="1" x14ac:dyDescent="0.2">
      <c r="A166" s="6"/>
      <c r="F166" s="6"/>
      <c r="G166" s="6"/>
      <c r="H166" s="6"/>
      <c r="I166" s="6"/>
      <c r="J166" s="6"/>
      <c r="K166" s="6"/>
    </row>
    <row r="167" spans="1:11" s="2" customFormat="1" ht="15" customHeight="1" x14ac:dyDescent="0.2">
      <c r="A167" s="6"/>
      <c r="F167" s="6"/>
      <c r="G167" s="6"/>
      <c r="H167" s="6"/>
      <c r="I167" s="6"/>
      <c r="J167" s="6"/>
      <c r="K167" s="6"/>
    </row>
    <row r="168" spans="1:11" s="2" customFormat="1" ht="15" customHeight="1" x14ac:dyDescent="0.2">
      <c r="A168" s="6"/>
      <c r="F168" s="6"/>
      <c r="G168" s="6"/>
      <c r="H168" s="6"/>
      <c r="I168" s="6"/>
      <c r="J168" s="6"/>
      <c r="K168" s="6"/>
    </row>
    <row r="169" spans="1:11" s="2" customFormat="1" ht="15" customHeight="1" x14ac:dyDescent="0.2">
      <c r="A169" s="6"/>
      <c r="F169" s="6"/>
      <c r="G169" s="6"/>
      <c r="H169" s="6"/>
      <c r="I169" s="6"/>
      <c r="J169" s="6"/>
      <c r="K169" s="6"/>
    </row>
    <row r="170" spans="1:11" s="2" customFormat="1" ht="15" customHeight="1" x14ac:dyDescent="0.2">
      <c r="A170" s="6"/>
      <c r="F170" s="6"/>
      <c r="G170" s="6"/>
      <c r="H170" s="6"/>
      <c r="I170" s="6"/>
      <c r="J170" s="6"/>
      <c r="K170" s="6"/>
    </row>
    <row r="171" spans="1:11" s="2" customFormat="1" ht="15" customHeight="1" x14ac:dyDescent="0.2">
      <c r="A171" s="6"/>
      <c r="F171" s="6"/>
      <c r="G171" s="6"/>
      <c r="H171" s="6"/>
      <c r="I171" s="6"/>
      <c r="J171" s="6"/>
      <c r="K171" s="6"/>
    </row>
    <row r="172" spans="1:11" s="2" customFormat="1" ht="15" customHeight="1" x14ac:dyDescent="0.2">
      <c r="A172" s="6"/>
      <c r="F172" s="6"/>
      <c r="G172" s="6"/>
      <c r="H172" s="6"/>
      <c r="I172" s="6"/>
      <c r="J172" s="6"/>
      <c r="K172" s="6"/>
    </row>
    <row r="173" spans="1:11" s="2" customFormat="1" ht="15" customHeight="1" x14ac:dyDescent="0.2">
      <c r="A173" s="6"/>
      <c r="F173" s="6"/>
      <c r="G173" s="6"/>
      <c r="H173" s="6"/>
      <c r="I173" s="6"/>
      <c r="J173" s="6"/>
      <c r="K173" s="6"/>
    </row>
    <row r="174" spans="1:11" s="2" customFormat="1" ht="15" customHeight="1" x14ac:dyDescent="0.2">
      <c r="A174" s="6"/>
      <c r="F174" s="6"/>
      <c r="G174" s="6"/>
      <c r="H174" s="6"/>
      <c r="I174" s="6"/>
      <c r="J174" s="6"/>
      <c r="K174" s="6"/>
    </row>
    <row r="175" spans="1:11" s="2" customFormat="1" ht="15" customHeight="1" x14ac:dyDescent="0.2">
      <c r="A175" s="6"/>
      <c r="F175" s="6"/>
      <c r="G175" s="6"/>
      <c r="H175" s="6"/>
      <c r="I175" s="6"/>
      <c r="J175" s="6"/>
      <c r="K175" s="6"/>
    </row>
    <row r="176" spans="1:11" s="2" customFormat="1" ht="15" customHeight="1" x14ac:dyDescent="0.2">
      <c r="A176" s="6"/>
      <c r="F176" s="6"/>
      <c r="G176" s="6"/>
      <c r="H176" s="6"/>
      <c r="I176" s="6"/>
      <c r="J176" s="6"/>
      <c r="K176" s="6"/>
    </row>
    <row r="177" spans="1:11" s="2" customFormat="1" ht="15" customHeight="1" x14ac:dyDescent="0.2">
      <c r="A177" s="6"/>
      <c r="F177" s="6"/>
      <c r="G177" s="6"/>
      <c r="H177" s="6"/>
      <c r="I177" s="6"/>
      <c r="J177" s="6"/>
      <c r="K177" s="6"/>
    </row>
    <row r="178" spans="1:11" s="2" customFormat="1" ht="15" customHeight="1" x14ac:dyDescent="0.2">
      <c r="A178" s="6"/>
      <c r="F178" s="6"/>
      <c r="G178" s="6"/>
      <c r="H178" s="6"/>
      <c r="I178" s="6"/>
      <c r="J178" s="6"/>
      <c r="K178" s="6"/>
    </row>
    <row r="179" spans="1:11" s="2" customFormat="1" ht="15" customHeight="1" x14ac:dyDescent="0.2">
      <c r="A179" s="6"/>
      <c r="F179" s="6"/>
      <c r="G179" s="6"/>
      <c r="H179" s="6"/>
      <c r="I179" s="6"/>
      <c r="J179" s="6"/>
      <c r="K179" s="6"/>
    </row>
    <row r="180" spans="1:11" s="2" customFormat="1" ht="15" customHeight="1" x14ac:dyDescent="0.2">
      <c r="A180" s="6"/>
      <c r="F180" s="6"/>
      <c r="G180" s="6"/>
      <c r="H180" s="6"/>
      <c r="I180" s="6"/>
      <c r="J180" s="6"/>
      <c r="K180" s="6"/>
    </row>
    <row r="181" spans="1:11" s="2" customFormat="1" ht="15" customHeight="1" x14ac:dyDescent="0.2">
      <c r="A181" s="6"/>
      <c r="F181" s="6"/>
      <c r="G181" s="6"/>
      <c r="H181" s="6"/>
      <c r="I181" s="6"/>
      <c r="J181" s="6"/>
      <c r="K181" s="6"/>
    </row>
    <row r="182" spans="1:11" s="2" customFormat="1" ht="15" customHeight="1" x14ac:dyDescent="0.2">
      <c r="A182" s="6"/>
      <c r="F182" s="6"/>
      <c r="G182" s="6"/>
      <c r="H182" s="6"/>
      <c r="I182" s="6"/>
      <c r="J182" s="6"/>
      <c r="K182" s="6"/>
    </row>
    <row r="183" spans="1:11" s="2" customFormat="1" ht="15" customHeight="1" x14ac:dyDescent="0.2">
      <c r="A183" s="6"/>
      <c r="F183" s="6"/>
      <c r="G183" s="6"/>
      <c r="H183" s="6"/>
      <c r="I183" s="6"/>
      <c r="J183" s="6"/>
      <c r="K183" s="6"/>
    </row>
    <row r="184" spans="1:11" s="2" customFormat="1" ht="15" customHeight="1" x14ac:dyDescent="0.2">
      <c r="A184" s="6"/>
      <c r="F184" s="6"/>
      <c r="G184" s="6"/>
      <c r="H184" s="6"/>
      <c r="I184" s="6"/>
      <c r="J184" s="6"/>
      <c r="K184" s="6"/>
    </row>
    <row r="185" spans="1:11" s="2" customFormat="1" ht="15" customHeight="1" x14ac:dyDescent="0.2">
      <c r="A185" s="6"/>
      <c r="F185" s="6"/>
      <c r="G185" s="6"/>
      <c r="H185" s="6"/>
      <c r="I185" s="6"/>
      <c r="J185" s="6"/>
      <c r="K185" s="6"/>
    </row>
    <row r="186" spans="1:11" s="2" customFormat="1" ht="15" customHeight="1" x14ac:dyDescent="0.2">
      <c r="A186" s="6"/>
      <c r="F186" s="6"/>
      <c r="G186" s="6"/>
      <c r="H186" s="6"/>
      <c r="I186" s="6"/>
      <c r="J186" s="6"/>
      <c r="K186" s="6"/>
    </row>
    <row r="187" spans="1:11" s="2" customFormat="1" ht="15" customHeight="1" x14ac:dyDescent="0.2">
      <c r="A187" s="6"/>
      <c r="F187" s="6"/>
      <c r="G187" s="6"/>
      <c r="H187" s="6"/>
      <c r="I187" s="6"/>
      <c r="J187" s="6"/>
      <c r="K187" s="6"/>
    </row>
    <row r="188" spans="1:11" s="2" customFormat="1" ht="15" customHeight="1" x14ac:dyDescent="0.2">
      <c r="A188" s="6"/>
      <c r="F188" s="6"/>
      <c r="G188" s="6"/>
      <c r="H188" s="6"/>
      <c r="I188" s="6"/>
      <c r="J188" s="6"/>
      <c r="K188" s="6"/>
    </row>
    <row r="189" spans="1:11" s="2" customFormat="1" ht="15" customHeight="1" x14ac:dyDescent="0.2">
      <c r="A189" s="6"/>
      <c r="F189" s="6"/>
      <c r="G189" s="6"/>
      <c r="H189" s="6"/>
      <c r="I189" s="6"/>
      <c r="J189" s="6"/>
      <c r="K189" s="6"/>
    </row>
    <row r="190" spans="1:11" s="2" customFormat="1" ht="15" customHeight="1" x14ac:dyDescent="0.2">
      <c r="A190" s="6"/>
      <c r="F190" s="6"/>
      <c r="G190" s="6"/>
      <c r="H190" s="6"/>
      <c r="I190" s="6"/>
      <c r="J190" s="6"/>
      <c r="K190" s="6"/>
    </row>
    <row r="191" spans="1:11" s="2" customFormat="1" ht="15" customHeight="1" x14ac:dyDescent="0.2">
      <c r="A191" s="6"/>
      <c r="F191" s="6"/>
      <c r="G191" s="6"/>
      <c r="H191" s="6"/>
      <c r="I191" s="6"/>
      <c r="J191" s="6"/>
      <c r="K191" s="6"/>
    </row>
    <row r="192" spans="1:11" s="2" customFormat="1" ht="15" customHeight="1" x14ac:dyDescent="0.2">
      <c r="A192" s="6"/>
      <c r="F192" s="6"/>
      <c r="G192" s="6"/>
      <c r="H192" s="6"/>
      <c r="I192" s="6"/>
      <c r="J192" s="6"/>
      <c r="K192" s="6"/>
    </row>
    <row r="193" spans="1:11" s="2" customFormat="1" ht="15" customHeight="1" x14ac:dyDescent="0.2">
      <c r="A193" s="6"/>
      <c r="F193" s="6"/>
      <c r="G193" s="6"/>
      <c r="H193" s="6"/>
      <c r="I193" s="6"/>
      <c r="J193" s="6"/>
      <c r="K193" s="6"/>
    </row>
    <row r="194" spans="1:11" s="2" customFormat="1" ht="15" customHeight="1" x14ac:dyDescent="0.2">
      <c r="A194" s="6"/>
      <c r="F194" s="6"/>
      <c r="G194" s="6"/>
      <c r="H194" s="6"/>
      <c r="I194" s="6"/>
      <c r="J194" s="6"/>
      <c r="K194" s="6"/>
    </row>
    <row r="195" spans="1:11" s="2" customFormat="1" ht="15" customHeight="1" x14ac:dyDescent="0.2">
      <c r="A195" s="6"/>
      <c r="F195" s="6"/>
      <c r="G195" s="6"/>
      <c r="H195" s="6"/>
      <c r="I195" s="6"/>
      <c r="J195" s="6"/>
      <c r="K195" s="6"/>
    </row>
    <row r="196" spans="1:11" s="2" customFormat="1" ht="15" customHeight="1" x14ac:dyDescent="0.2">
      <c r="A196" s="6"/>
      <c r="F196" s="6"/>
      <c r="G196" s="6"/>
      <c r="H196" s="6"/>
      <c r="I196" s="6"/>
      <c r="J196" s="6"/>
      <c r="K196" s="6"/>
    </row>
    <row r="197" spans="1:11" s="2" customFormat="1" ht="15" customHeight="1" x14ac:dyDescent="0.2">
      <c r="A197" s="6"/>
      <c r="F197" s="6"/>
      <c r="G197" s="6"/>
      <c r="H197" s="6"/>
      <c r="I197" s="6"/>
      <c r="J197" s="6"/>
      <c r="K197" s="6"/>
    </row>
    <row r="198" spans="1:11" s="2" customFormat="1" ht="15" customHeight="1" x14ac:dyDescent="0.2">
      <c r="A198" s="6"/>
      <c r="F198" s="6"/>
      <c r="G198" s="6"/>
      <c r="H198" s="6"/>
      <c r="I198" s="6"/>
      <c r="J198" s="6"/>
      <c r="K198" s="6"/>
    </row>
    <row r="199" spans="1:11" s="2" customFormat="1" ht="15" customHeight="1" x14ac:dyDescent="0.2">
      <c r="A199" s="6"/>
      <c r="F199" s="6"/>
      <c r="G199" s="6"/>
      <c r="H199" s="6"/>
      <c r="I199" s="6"/>
      <c r="J199" s="6"/>
      <c r="K199" s="6"/>
    </row>
    <row r="200" spans="1:11" s="2" customFormat="1" ht="15" customHeight="1" x14ac:dyDescent="0.2">
      <c r="A200" s="6"/>
      <c r="F200" s="6"/>
      <c r="G200" s="6"/>
      <c r="H200" s="6"/>
      <c r="I200" s="6"/>
      <c r="J200" s="6"/>
      <c r="K200" s="6"/>
    </row>
    <row r="201" spans="1:11" s="2" customFormat="1" ht="15" customHeight="1" x14ac:dyDescent="0.2">
      <c r="A201" s="6"/>
      <c r="F201" s="6"/>
      <c r="G201" s="6"/>
      <c r="H201" s="6"/>
      <c r="I201" s="6"/>
      <c r="J201" s="6"/>
      <c r="K201" s="6"/>
    </row>
    <row r="202" spans="1:11" s="2" customFormat="1" ht="15" customHeight="1" x14ac:dyDescent="0.2">
      <c r="A202" s="6"/>
      <c r="F202" s="6"/>
      <c r="G202" s="6"/>
      <c r="H202" s="6"/>
      <c r="I202" s="6"/>
      <c r="J202" s="6"/>
      <c r="K202" s="6"/>
    </row>
    <row r="203" spans="1:11" s="2" customFormat="1" ht="15" customHeight="1" x14ac:dyDescent="0.2">
      <c r="A203" s="6"/>
      <c r="F203" s="6"/>
      <c r="G203" s="6"/>
      <c r="H203" s="6"/>
      <c r="I203" s="6"/>
      <c r="J203" s="6"/>
      <c r="K203" s="6"/>
    </row>
    <row r="204" spans="1:11" s="2" customFormat="1" ht="15" customHeight="1" x14ac:dyDescent="0.2">
      <c r="A204" s="6"/>
      <c r="F204" s="6"/>
      <c r="G204" s="6"/>
      <c r="H204" s="6"/>
      <c r="I204" s="6"/>
      <c r="J204" s="6"/>
      <c r="K204" s="6"/>
    </row>
    <row r="205" spans="1:11" s="2" customFormat="1" ht="12.75" x14ac:dyDescent="0.2">
      <c r="A205" s="6"/>
      <c r="F205" s="6"/>
      <c r="G205" s="6"/>
      <c r="H205" s="6"/>
      <c r="I205" s="6"/>
      <c r="J205" s="6"/>
      <c r="K205" s="6"/>
    </row>
    <row r="206" spans="1:11" s="2" customFormat="1" ht="12.75" x14ac:dyDescent="0.2">
      <c r="A206" s="6"/>
      <c r="F206" s="6"/>
      <c r="G206" s="6"/>
      <c r="H206" s="6"/>
      <c r="I206" s="6"/>
      <c r="J206" s="6"/>
      <c r="K206" s="6"/>
    </row>
    <row r="207" spans="1:11" s="2" customFormat="1" ht="12.75" x14ac:dyDescent="0.2">
      <c r="A207" s="6"/>
      <c r="F207" s="6"/>
      <c r="G207" s="6"/>
      <c r="H207" s="6"/>
      <c r="I207" s="6"/>
      <c r="J207" s="6"/>
      <c r="K207" s="6"/>
    </row>
    <row r="208" spans="1:11" s="2" customFormat="1" ht="12.75" x14ac:dyDescent="0.2">
      <c r="A208" s="6"/>
      <c r="F208" s="6"/>
      <c r="G208" s="6"/>
      <c r="H208" s="6"/>
      <c r="I208" s="6"/>
      <c r="J208" s="6"/>
      <c r="K208" s="6"/>
    </row>
    <row r="209" spans="1:11" s="2" customFormat="1" ht="12.75" x14ac:dyDescent="0.2">
      <c r="A209" s="6"/>
      <c r="F209" s="6"/>
      <c r="G209" s="6"/>
      <c r="H209" s="6"/>
      <c r="I209" s="6"/>
      <c r="J209" s="6"/>
      <c r="K209" s="6"/>
    </row>
    <row r="210" spans="1:11" s="2" customFormat="1" ht="12.75" x14ac:dyDescent="0.2">
      <c r="A210" s="6"/>
      <c r="F210" s="6"/>
      <c r="G210" s="6"/>
      <c r="H210" s="6"/>
      <c r="I210" s="6"/>
      <c r="J210" s="6"/>
      <c r="K210" s="6"/>
    </row>
    <row r="211" spans="1:11" s="2" customFormat="1" ht="12.75" x14ac:dyDescent="0.2">
      <c r="A211" s="6"/>
      <c r="F211" s="6"/>
      <c r="G211" s="6"/>
      <c r="H211" s="6"/>
      <c r="I211" s="6"/>
      <c r="J211" s="6"/>
      <c r="K211" s="6"/>
    </row>
    <row r="212" spans="1:11" s="2" customFormat="1" ht="12.75" x14ac:dyDescent="0.2">
      <c r="A212" s="6"/>
      <c r="F212" s="6"/>
      <c r="G212" s="6"/>
      <c r="H212" s="6"/>
      <c r="I212" s="6"/>
      <c r="J212" s="6"/>
      <c r="K212" s="6"/>
    </row>
    <row r="213" spans="1:11" s="2" customFormat="1" ht="12.75" x14ac:dyDescent="0.2">
      <c r="A213" s="6"/>
      <c r="F213" s="6"/>
      <c r="G213" s="6"/>
      <c r="H213" s="6"/>
      <c r="I213" s="6"/>
      <c r="J213" s="6"/>
      <c r="K213" s="6"/>
    </row>
    <row r="214" spans="1:11" s="2" customFormat="1" ht="12.75" x14ac:dyDescent="0.2">
      <c r="A214" s="6"/>
      <c r="F214" s="6"/>
      <c r="G214" s="6"/>
      <c r="H214" s="6"/>
      <c r="I214" s="6"/>
      <c r="J214" s="6"/>
      <c r="K214" s="6"/>
    </row>
    <row r="215" spans="1:11" s="2" customFormat="1" ht="12.75" x14ac:dyDescent="0.2">
      <c r="A215" s="6"/>
      <c r="F215" s="6"/>
      <c r="G215" s="6"/>
      <c r="H215" s="6"/>
      <c r="I215" s="6"/>
      <c r="J215" s="6"/>
      <c r="K215" s="6"/>
    </row>
    <row r="216" spans="1:11" s="2" customFormat="1" ht="12.75" x14ac:dyDescent="0.2">
      <c r="A216" s="6"/>
      <c r="F216" s="6"/>
      <c r="G216" s="6"/>
      <c r="H216" s="6"/>
      <c r="I216" s="6"/>
      <c r="J216" s="6"/>
      <c r="K216" s="6"/>
    </row>
    <row r="217" spans="1:11" s="2" customFormat="1" ht="12.75" x14ac:dyDescent="0.2">
      <c r="A217" s="6"/>
      <c r="F217" s="6"/>
      <c r="G217" s="6"/>
      <c r="H217" s="6"/>
      <c r="I217" s="6"/>
      <c r="J217" s="6"/>
      <c r="K217" s="6"/>
    </row>
    <row r="218" spans="1:11" s="2" customFormat="1" ht="12.75" x14ac:dyDescent="0.2">
      <c r="A218" s="6"/>
      <c r="F218" s="6"/>
      <c r="G218" s="6"/>
      <c r="H218" s="6"/>
      <c r="I218" s="6"/>
      <c r="J218" s="6"/>
      <c r="K218" s="6"/>
    </row>
    <row r="219" spans="1:11" s="2" customFormat="1" ht="12.75" x14ac:dyDescent="0.2">
      <c r="A219" s="6"/>
      <c r="F219" s="6"/>
      <c r="G219" s="6"/>
      <c r="H219" s="6"/>
      <c r="I219" s="6"/>
      <c r="J219" s="6"/>
      <c r="K219" s="6"/>
    </row>
    <row r="220" spans="1:11" s="2" customFormat="1" ht="12.75" x14ac:dyDescent="0.2">
      <c r="A220" s="6"/>
      <c r="F220" s="6"/>
      <c r="G220" s="6"/>
      <c r="H220" s="6"/>
      <c r="I220" s="6"/>
      <c r="J220" s="6"/>
      <c r="K220" s="6"/>
    </row>
    <row r="221" spans="1:11" s="2" customFormat="1" ht="12.75" x14ac:dyDescent="0.2">
      <c r="A221" s="6"/>
      <c r="F221" s="6"/>
      <c r="G221" s="6"/>
      <c r="H221" s="6"/>
      <c r="I221" s="6"/>
      <c r="J221" s="6"/>
      <c r="K221" s="6"/>
    </row>
    <row r="222" spans="1:11" s="2" customFormat="1" ht="12.75" x14ac:dyDescent="0.2">
      <c r="A222" s="6"/>
      <c r="F222" s="6"/>
      <c r="G222" s="6"/>
      <c r="H222" s="6"/>
      <c r="I222" s="6"/>
      <c r="J222" s="6"/>
      <c r="K222" s="6"/>
    </row>
    <row r="223" spans="1:11" s="2" customFormat="1" ht="12.75" x14ac:dyDescent="0.2">
      <c r="A223" s="6"/>
      <c r="F223" s="6"/>
      <c r="G223" s="6"/>
      <c r="H223" s="6"/>
      <c r="I223" s="6"/>
      <c r="J223" s="6"/>
      <c r="K223" s="6"/>
    </row>
    <row r="224" spans="1:11" s="2" customFormat="1" ht="12.75" x14ac:dyDescent="0.2">
      <c r="A224" s="6"/>
      <c r="F224" s="6"/>
      <c r="G224" s="6"/>
      <c r="H224" s="6"/>
      <c r="I224" s="6"/>
      <c r="J224" s="6"/>
      <c r="K224" s="6"/>
    </row>
    <row r="225" spans="1:11" s="2" customFormat="1" ht="12.75" x14ac:dyDescent="0.2">
      <c r="A225" s="6"/>
      <c r="F225" s="6"/>
      <c r="G225" s="6"/>
      <c r="H225" s="6"/>
      <c r="I225" s="6"/>
      <c r="J225" s="6"/>
      <c r="K225" s="6"/>
    </row>
    <row r="226" spans="1:11" s="2" customFormat="1" ht="12.75" x14ac:dyDescent="0.2">
      <c r="A226" s="6"/>
      <c r="F226" s="6"/>
      <c r="G226" s="6"/>
      <c r="H226" s="6"/>
      <c r="I226" s="6"/>
      <c r="J226" s="6"/>
      <c r="K226" s="6"/>
    </row>
    <row r="227" spans="1:11" s="2" customFormat="1" ht="12.75" x14ac:dyDescent="0.2">
      <c r="A227" s="6"/>
      <c r="F227" s="6"/>
      <c r="G227" s="6"/>
      <c r="H227" s="6"/>
      <c r="I227" s="6"/>
      <c r="J227" s="6"/>
      <c r="K227" s="6"/>
    </row>
    <row r="228" spans="1:11" s="2" customFormat="1" ht="12.75" x14ac:dyDescent="0.2">
      <c r="A228" s="6"/>
      <c r="F228" s="6"/>
      <c r="G228" s="6"/>
      <c r="H228" s="6"/>
      <c r="I228" s="6"/>
      <c r="J228" s="6"/>
      <c r="K228" s="6"/>
    </row>
    <row r="229" spans="1:11" s="2" customFormat="1" ht="12.75" x14ac:dyDescent="0.2">
      <c r="A229" s="6"/>
      <c r="F229" s="6"/>
      <c r="G229" s="6"/>
      <c r="H229" s="6"/>
      <c r="I229" s="6"/>
      <c r="J229" s="6"/>
      <c r="K229" s="6"/>
    </row>
    <row r="230" spans="1:11" s="2" customFormat="1" ht="12.75" x14ac:dyDescent="0.2">
      <c r="A230" s="6"/>
      <c r="F230" s="6"/>
      <c r="G230" s="6"/>
      <c r="H230" s="6"/>
      <c r="I230" s="6"/>
      <c r="J230" s="6"/>
      <c r="K230" s="6"/>
    </row>
    <row r="231" spans="1:11" ht="12.75" x14ac:dyDescent="0.2">
      <c r="A231" s="6"/>
      <c r="F231" s="6"/>
      <c r="G231" s="6"/>
      <c r="H231" s="6"/>
      <c r="I231" s="6"/>
      <c r="J231" s="6"/>
      <c r="K231" s="6"/>
    </row>
    <row r="232" spans="1:11" ht="12.75" x14ac:dyDescent="0.2">
      <c r="A232" s="6"/>
      <c r="F232" s="6"/>
      <c r="G232" s="6"/>
      <c r="H232" s="6"/>
      <c r="I232" s="6"/>
      <c r="J232" s="6"/>
      <c r="K232" s="6"/>
    </row>
    <row r="233" spans="1:11" ht="12.75" x14ac:dyDescent="0.2">
      <c r="A233" s="6"/>
      <c r="F233" s="6"/>
      <c r="G233" s="6"/>
      <c r="H233" s="6"/>
      <c r="I233" s="6"/>
      <c r="J233" s="6"/>
      <c r="K233" s="6"/>
    </row>
    <row r="234" spans="1:11" ht="12.75" x14ac:dyDescent="0.2">
      <c r="A234" s="6"/>
      <c r="F234" s="6"/>
      <c r="G234" s="6"/>
      <c r="H234" s="6"/>
      <c r="I234" s="6"/>
      <c r="J234" s="6"/>
      <c r="K234" s="6"/>
    </row>
    <row r="235" spans="1:11" ht="12.75" x14ac:dyDescent="0.2">
      <c r="A235" s="6"/>
      <c r="F235" s="6"/>
      <c r="G235" s="6"/>
      <c r="H235" s="6"/>
      <c r="I235" s="6"/>
      <c r="J235" s="6"/>
      <c r="K235" s="6"/>
    </row>
    <row r="236" spans="1:11" ht="12.75" x14ac:dyDescent="0.2">
      <c r="A236" s="6"/>
      <c r="F236" s="6"/>
      <c r="G236" s="6"/>
      <c r="H236" s="6"/>
      <c r="I236" s="6"/>
      <c r="J236" s="6"/>
      <c r="K236" s="6"/>
    </row>
    <row r="237" spans="1:11" ht="12.75" x14ac:dyDescent="0.2">
      <c r="A237" s="6"/>
      <c r="F237" s="6"/>
      <c r="G237" s="6"/>
      <c r="H237" s="6"/>
      <c r="I237" s="6"/>
      <c r="J237" s="6"/>
      <c r="K237" s="6"/>
    </row>
    <row r="238" spans="1:11" ht="12.75" x14ac:dyDescent="0.2">
      <c r="A238" s="6"/>
      <c r="F238" s="6"/>
      <c r="G238" s="6"/>
      <c r="H238" s="6"/>
      <c r="I238" s="6"/>
      <c r="J238" s="6"/>
      <c r="K238" s="6"/>
    </row>
    <row r="239" spans="1:11" ht="12.75" x14ac:dyDescent="0.2">
      <c r="A239" s="6"/>
      <c r="F239" s="6"/>
      <c r="G239" s="6"/>
      <c r="H239" s="6"/>
      <c r="I239" s="6"/>
      <c r="J239" s="6"/>
      <c r="K239" s="6"/>
    </row>
    <row r="240" spans="1:11" ht="12.75" x14ac:dyDescent="0.2">
      <c r="A240" s="6"/>
      <c r="F240" s="6"/>
      <c r="G240" s="6"/>
      <c r="H240" s="6"/>
      <c r="I240" s="6"/>
      <c r="J240" s="6"/>
      <c r="K240" s="6"/>
    </row>
    <row r="241" spans="1:11" ht="12.75" x14ac:dyDescent="0.2">
      <c r="A241" s="6"/>
      <c r="F241" s="6"/>
      <c r="G241" s="6"/>
      <c r="H241" s="6"/>
      <c r="I241" s="6"/>
      <c r="J241" s="6"/>
      <c r="K241" s="6"/>
    </row>
    <row r="242" spans="1:11" ht="12.75" x14ac:dyDescent="0.2">
      <c r="A242" s="6"/>
      <c r="F242" s="6"/>
      <c r="G242" s="6"/>
      <c r="H242" s="6"/>
      <c r="I242" s="6"/>
      <c r="J242" s="6"/>
      <c r="K242" s="6"/>
    </row>
    <row r="243" spans="1:11" ht="12.75" x14ac:dyDescent="0.2">
      <c r="A243" s="6"/>
      <c r="F243" s="6"/>
      <c r="G243" s="6"/>
      <c r="H243" s="6"/>
      <c r="I243" s="6"/>
      <c r="J243" s="6"/>
      <c r="K243" s="6"/>
    </row>
    <row r="244" spans="1:11" ht="12.75" x14ac:dyDescent="0.2">
      <c r="A244" s="6"/>
      <c r="F244" s="6"/>
      <c r="G244" s="6"/>
      <c r="H244" s="6"/>
      <c r="I244" s="6"/>
      <c r="J244" s="6"/>
      <c r="K244" s="6"/>
    </row>
    <row r="245" spans="1:11" ht="12.75" x14ac:dyDescent="0.2">
      <c r="A245" s="6"/>
      <c r="F245" s="6"/>
      <c r="G245" s="6"/>
      <c r="H245" s="6"/>
      <c r="I245" s="6"/>
      <c r="J245" s="6"/>
      <c r="K245" s="6"/>
    </row>
    <row r="246" spans="1:11" ht="12.75" x14ac:dyDescent="0.2">
      <c r="A246" s="6"/>
      <c r="F246" s="6"/>
      <c r="G246" s="6"/>
      <c r="H246" s="6"/>
      <c r="I246" s="6"/>
      <c r="J246" s="6"/>
      <c r="K246" s="6"/>
    </row>
    <row r="247" spans="1:11" ht="12.75" x14ac:dyDescent="0.2">
      <c r="A247" s="6"/>
      <c r="F247" s="6"/>
      <c r="G247" s="6"/>
      <c r="H247" s="6"/>
      <c r="I247" s="6"/>
      <c r="J247" s="6"/>
      <c r="K247" s="6"/>
    </row>
    <row r="248" spans="1:11" ht="12.75" x14ac:dyDescent="0.2">
      <c r="A248" s="6"/>
      <c r="F248" s="6"/>
      <c r="G248" s="6"/>
      <c r="H248" s="6"/>
      <c r="I248" s="6"/>
      <c r="J248" s="6"/>
      <c r="K248" s="6"/>
    </row>
    <row r="249" spans="1:11" ht="38.25" customHeight="1" x14ac:dyDescent="0.2">
      <c r="A249" s="6"/>
      <c r="F249" s="6"/>
      <c r="G249" s="6"/>
      <c r="H249" s="6"/>
      <c r="I249" s="6"/>
      <c r="J249" s="6"/>
      <c r="K249" s="6"/>
    </row>
    <row r="250" spans="1:11" ht="38.25" customHeight="1" x14ac:dyDescent="0.2">
      <c r="A250" s="6"/>
      <c r="F250" s="6"/>
      <c r="G250" s="6"/>
      <c r="H250" s="6"/>
      <c r="I250" s="6"/>
      <c r="J250" s="6"/>
      <c r="K250" s="6"/>
    </row>
    <row r="251" spans="1:11" ht="38.25" customHeight="1" x14ac:dyDescent="0.2">
      <c r="A251" s="6"/>
      <c r="F251" s="6"/>
      <c r="G251" s="6"/>
      <c r="H251" s="6"/>
      <c r="I251" s="6"/>
      <c r="J251" s="6"/>
      <c r="K251" s="6"/>
    </row>
    <row r="252" spans="1:11" ht="38.25" customHeight="1" x14ac:dyDescent="0.2">
      <c r="A252" s="6"/>
      <c r="F252" s="6"/>
      <c r="G252" s="6"/>
      <c r="H252" s="6"/>
      <c r="I252" s="6"/>
      <c r="J252" s="6"/>
      <c r="K252" s="6"/>
    </row>
    <row r="253" spans="1:11" ht="38.25" customHeight="1" x14ac:dyDescent="0.2">
      <c r="A253" s="6"/>
      <c r="F253" s="6"/>
      <c r="G253" s="6"/>
      <c r="H253" s="6"/>
      <c r="I253" s="6"/>
      <c r="J253" s="6"/>
      <c r="K253" s="6"/>
    </row>
    <row r="254" spans="1:11" ht="38.25" customHeight="1" x14ac:dyDescent="0.2">
      <c r="A254" s="6"/>
      <c r="F254" s="6"/>
      <c r="G254" s="6"/>
      <c r="H254" s="6"/>
      <c r="I254" s="6"/>
      <c r="J254" s="6"/>
      <c r="K254" s="6"/>
    </row>
    <row r="255" spans="1:11" ht="38.25" customHeight="1" x14ac:dyDescent="0.2">
      <c r="A255" s="6"/>
      <c r="F255" s="6"/>
      <c r="G255" s="6"/>
      <c r="H255" s="6"/>
      <c r="I255" s="6"/>
      <c r="J255" s="6"/>
      <c r="K255" s="6"/>
    </row>
    <row r="256" spans="1:11" ht="38.25" customHeight="1" x14ac:dyDescent="0.2">
      <c r="A256" s="6"/>
      <c r="F256" s="6"/>
      <c r="G256" s="6"/>
      <c r="H256" s="6"/>
      <c r="I256" s="6"/>
      <c r="J256" s="6"/>
      <c r="K256" s="6"/>
    </row>
    <row r="257" spans="1:11" ht="38.25" customHeight="1" x14ac:dyDescent="0.2">
      <c r="A257" s="6"/>
      <c r="F257" s="6"/>
      <c r="G257" s="6"/>
      <c r="H257" s="6"/>
      <c r="I257" s="6"/>
      <c r="J257" s="6"/>
      <c r="K257" s="6"/>
    </row>
    <row r="258" spans="1:11" ht="38.25" customHeight="1" x14ac:dyDescent="0.2">
      <c r="A258" s="6"/>
      <c r="F258" s="6"/>
      <c r="G258" s="6"/>
      <c r="H258" s="6"/>
      <c r="I258" s="6"/>
      <c r="J258" s="6"/>
      <c r="K258" s="6"/>
    </row>
    <row r="259" spans="1:11" ht="38.25" customHeight="1" x14ac:dyDescent="0.2">
      <c r="A259" s="6"/>
      <c r="F259" s="6"/>
      <c r="G259" s="6"/>
      <c r="H259" s="6"/>
      <c r="I259" s="6"/>
      <c r="J259" s="6"/>
      <c r="K259" s="6"/>
    </row>
    <row r="260" spans="1:11" ht="38.25" customHeight="1" x14ac:dyDescent="0.2">
      <c r="A260" s="6"/>
      <c r="F260" s="6"/>
      <c r="G260" s="6"/>
      <c r="H260" s="6"/>
      <c r="I260" s="6"/>
      <c r="J260" s="6"/>
      <c r="K260" s="6"/>
    </row>
    <row r="261" spans="1:11" ht="38.25" customHeight="1" x14ac:dyDescent="0.2">
      <c r="A261" s="6"/>
      <c r="F261" s="6"/>
      <c r="G261" s="6"/>
      <c r="H261" s="6"/>
      <c r="I261" s="6"/>
      <c r="J261" s="6"/>
      <c r="K261" s="6"/>
    </row>
    <row r="262" spans="1:11" ht="38.25" customHeight="1" x14ac:dyDescent="0.2">
      <c r="A262" s="6"/>
      <c r="F262" s="6"/>
      <c r="G262" s="6"/>
      <c r="H262" s="6"/>
      <c r="I262" s="6"/>
      <c r="J262" s="6"/>
      <c r="K262" s="6"/>
    </row>
    <row r="263" spans="1:11" ht="38.25" customHeight="1" x14ac:dyDescent="0.2">
      <c r="A263" s="6"/>
      <c r="F263" s="6"/>
      <c r="G263" s="6"/>
      <c r="H263" s="6"/>
      <c r="I263" s="6"/>
      <c r="J263" s="6"/>
      <c r="K263" s="6"/>
    </row>
    <row r="264" spans="1:11" ht="38.25" customHeight="1" x14ac:dyDescent="0.2">
      <c r="A264" s="6"/>
      <c r="F264" s="6"/>
      <c r="G264" s="6"/>
      <c r="H264" s="6"/>
      <c r="I264" s="6"/>
      <c r="J264" s="6"/>
      <c r="K264" s="6"/>
    </row>
    <row r="265" spans="1:11" ht="38.25" customHeight="1" x14ac:dyDescent="0.2">
      <c r="A265" s="6"/>
      <c r="F265" s="6"/>
      <c r="G265" s="6"/>
      <c r="H265" s="6"/>
      <c r="I265" s="6"/>
      <c r="J265" s="6"/>
      <c r="K265" s="6"/>
    </row>
    <row r="266" spans="1:11" ht="38.25" customHeight="1" x14ac:dyDescent="0.2">
      <c r="A266" s="6"/>
      <c r="F266" s="6"/>
      <c r="G266" s="6"/>
      <c r="H266" s="6"/>
      <c r="I266" s="6"/>
      <c r="J266" s="6"/>
      <c r="K266" s="6"/>
    </row>
    <row r="267" spans="1:11" ht="38.25" customHeight="1" x14ac:dyDescent="0.2">
      <c r="A267" s="6"/>
      <c r="F267" s="6"/>
      <c r="G267" s="6"/>
      <c r="H267" s="6"/>
      <c r="I267" s="6"/>
      <c r="J267" s="6"/>
      <c r="K267" s="6"/>
    </row>
    <row r="268" spans="1:11" ht="38.25" customHeight="1" x14ac:dyDescent="0.2">
      <c r="A268" s="6"/>
      <c r="F268" s="6"/>
      <c r="G268" s="6"/>
      <c r="H268" s="6"/>
      <c r="I268" s="6"/>
      <c r="J268" s="6"/>
      <c r="K268" s="6"/>
    </row>
    <row r="269" spans="1:11" ht="38.25" customHeight="1" x14ac:dyDescent="0.2">
      <c r="A269" s="6"/>
      <c r="F269" s="6"/>
      <c r="G269" s="6"/>
      <c r="H269" s="6"/>
      <c r="I269" s="6"/>
      <c r="J269" s="6"/>
      <c r="K269" s="6"/>
    </row>
    <row r="270" spans="1:11" ht="38.25" customHeight="1" x14ac:dyDescent="0.2">
      <c r="A270" s="6"/>
      <c r="F270" s="6"/>
      <c r="G270" s="6"/>
      <c r="H270" s="6"/>
      <c r="I270" s="6"/>
      <c r="J270" s="6"/>
      <c r="K270" s="6"/>
    </row>
    <row r="271" spans="1:11" ht="38.25" customHeight="1" x14ac:dyDescent="0.2">
      <c r="A271" s="6"/>
      <c r="F271" s="6"/>
      <c r="G271" s="6"/>
      <c r="H271" s="6"/>
      <c r="I271" s="6"/>
      <c r="J271" s="6"/>
      <c r="K271" s="6"/>
    </row>
    <row r="272" spans="1:11" ht="38.25" customHeight="1" x14ac:dyDescent="0.2">
      <c r="A272" s="6"/>
      <c r="F272" s="6"/>
      <c r="G272" s="6"/>
      <c r="H272" s="6"/>
      <c r="I272" s="6"/>
      <c r="J272" s="6"/>
      <c r="K272" s="6"/>
    </row>
    <row r="273" spans="1:11" ht="38.25" customHeight="1" x14ac:dyDescent="0.2">
      <c r="A273" s="6"/>
      <c r="F273" s="6"/>
      <c r="G273" s="6"/>
      <c r="H273" s="6"/>
      <c r="I273" s="6"/>
      <c r="J273" s="6"/>
      <c r="K273" s="6"/>
    </row>
    <row r="274" spans="1:11" ht="38.25" customHeight="1" x14ac:dyDescent="0.2">
      <c r="A274" s="6"/>
      <c r="F274" s="6"/>
      <c r="G274" s="6"/>
      <c r="H274" s="6"/>
      <c r="I274" s="6"/>
      <c r="J274" s="6"/>
      <c r="K274" s="6"/>
    </row>
    <row r="275" spans="1:11" ht="38.25" customHeight="1" x14ac:dyDescent="0.2">
      <c r="A275" s="6"/>
      <c r="F275" s="6"/>
      <c r="G275" s="6"/>
      <c r="H275" s="6"/>
      <c r="I275" s="6"/>
      <c r="J275" s="6"/>
      <c r="K275" s="6"/>
    </row>
    <row r="276" spans="1:11" ht="38.25" customHeight="1" x14ac:dyDescent="0.2">
      <c r="A276" s="6"/>
      <c r="F276" s="6"/>
      <c r="G276" s="6"/>
      <c r="H276" s="6"/>
      <c r="I276" s="6"/>
      <c r="J276" s="6"/>
      <c r="K276" s="6"/>
    </row>
    <row r="277" spans="1:11" ht="38.25" customHeight="1" x14ac:dyDescent="0.2">
      <c r="A277" s="6"/>
      <c r="F277" s="6"/>
      <c r="G277" s="6"/>
      <c r="H277" s="6"/>
      <c r="I277" s="6"/>
      <c r="J277" s="6"/>
      <c r="K277" s="6"/>
    </row>
    <row r="278" spans="1:11" ht="38.25" customHeight="1" x14ac:dyDescent="0.2">
      <c r="A278" s="6"/>
      <c r="F278" s="6"/>
      <c r="G278" s="6"/>
      <c r="H278" s="6"/>
      <c r="I278" s="6"/>
      <c r="J278" s="6"/>
      <c r="K278" s="6"/>
    </row>
    <row r="279" spans="1:11" ht="38.25" customHeight="1" x14ac:dyDescent="0.2">
      <c r="A279" s="6"/>
      <c r="F279" s="6"/>
      <c r="G279" s="6"/>
      <c r="H279" s="6"/>
      <c r="I279" s="6"/>
      <c r="J279" s="6"/>
      <c r="K279" s="6"/>
    </row>
    <row r="280" spans="1:11" ht="38.25" customHeight="1" x14ac:dyDescent="0.2">
      <c r="A280" s="6"/>
      <c r="F280" s="6"/>
      <c r="G280" s="6"/>
      <c r="H280" s="6"/>
      <c r="I280" s="6"/>
      <c r="J280" s="6"/>
      <c r="K280" s="6"/>
    </row>
    <row r="281" spans="1:11" ht="38.25" customHeight="1" x14ac:dyDescent="0.2">
      <c r="A281" s="6"/>
      <c r="F281" s="6"/>
      <c r="G281" s="6"/>
      <c r="H281" s="6"/>
      <c r="I281" s="6"/>
      <c r="J281" s="6"/>
      <c r="K281" s="6"/>
    </row>
    <row r="282" spans="1:11" ht="38.25" customHeight="1" x14ac:dyDescent="0.2">
      <c r="A282" s="6"/>
      <c r="F282" s="6"/>
      <c r="G282" s="6"/>
      <c r="H282" s="6"/>
      <c r="I282" s="6"/>
      <c r="J282" s="6"/>
      <c r="K282" s="6"/>
    </row>
    <row r="283" spans="1:11" ht="38.25" customHeight="1" x14ac:dyDescent="0.2">
      <c r="A283" s="6"/>
      <c r="F283" s="6"/>
      <c r="G283" s="6"/>
      <c r="H283" s="6"/>
      <c r="I283" s="6"/>
      <c r="J283" s="6"/>
      <c r="K283" s="6"/>
    </row>
    <row r="284" spans="1:11" ht="38.25" customHeight="1" x14ac:dyDescent="0.2">
      <c r="A284" s="6"/>
      <c r="F284" s="6"/>
      <c r="G284" s="6"/>
      <c r="H284" s="6"/>
      <c r="I284" s="6"/>
      <c r="J284" s="6"/>
      <c r="K284" s="6"/>
    </row>
    <row r="285" spans="1:11" ht="38.25" customHeight="1" x14ac:dyDescent="0.2">
      <c r="A285" s="6"/>
      <c r="F285" s="6"/>
      <c r="G285" s="6"/>
      <c r="H285" s="6"/>
      <c r="I285" s="6"/>
      <c r="J285" s="6"/>
      <c r="K285" s="6"/>
    </row>
    <row r="286" spans="1:11" ht="38.25" customHeight="1" x14ac:dyDescent="0.2">
      <c r="A286" s="6"/>
      <c r="F286" s="6"/>
      <c r="G286" s="6"/>
      <c r="H286" s="6"/>
      <c r="I286" s="6"/>
      <c r="J286" s="6"/>
      <c r="K286" s="6"/>
    </row>
    <row r="287" spans="1:11" ht="38.25" customHeight="1" x14ac:dyDescent="0.2">
      <c r="A287" s="6"/>
      <c r="F287" s="6"/>
      <c r="G287" s="6"/>
      <c r="H287" s="6"/>
      <c r="I287" s="6"/>
      <c r="J287" s="6"/>
      <c r="K287" s="6"/>
    </row>
    <row r="288" spans="1:11" ht="38.25" customHeight="1" x14ac:dyDescent="0.2">
      <c r="A288" s="6"/>
      <c r="F288" s="6"/>
      <c r="G288" s="6"/>
      <c r="H288" s="6"/>
      <c r="I288" s="6"/>
      <c r="J288" s="6"/>
      <c r="K288" s="6"/>
    </row>
    <row r="289" spans="1:11" ht="38.25" customHeight="1" x14ac:dyDescent="0.2">
      <c r="A289" s="6"/>
      <c r="F289" s="6"/>
      <c r="G289" s="6"/>
      <c r="H289" s="6"/>
      <c r="I289" s="6"/>
      <c r="J289" s="6"/>
      <c r="K289" s="6"/>
    </row>
    <row r="290" spans="1:11" ht="38.25" customHeight="1" x14ac:dyDescent="0.2">
      <c r="A290" s="6"/>
      <c r="F290" s="6"/>
      <c r="G290" s="6"/>
      <c r="H290" s="6"/>
      <c r="I290" s="6"/>
      <c r="J290" s="6"/>
      <c r="K290" s="6"/>
    </row>
    <row r="291" spans="1:11" ht="38.25" customHeight="1" x14ac:dyDescent="0.2">
      <c r="A291" s="6"/>
      <c r="F291" s="6"/>
      <c r="G291" s="6"/>
      <c r="H291" s="6"/>
      <c r="I291" s="6"/>
      <c r="J291" s="6"/>
      <c r="K291" s="6"/>
    </row>
    <row r="292" spans="1:11" ht="38.25" customHeight="1" x14ac:dyDescent="0.2">
      <c r="A292" s="6"/>
      <c r="F292" s="6"/>
      <c r="G292" s="6"/>
      <c r="H292" s="6"/>
      <c r="I292" s="6"/>
      <c r="J292" s="6"/>
      <c r="K292" s="6"/>
    </row>
    <row r="293" spans="1:11" ht="38.25" customHeight="1" x14ac:dyDescent="0.2">
      <c r="A293" s="6"/>
      <c r="F293" s="6"/>
      <c r="G293" s="6"/>
      <c r="H293" s="6"/>
      <c r="I293" s="6"/>
      <c r="J293" s="6"/>
      <c r="K293" s="6"/>
    </row>
    <row r="294" spans="1:11" ht="38.25" customHeight="1" x14ac:dyDescent="0.2">
      <c r="A294" s="6"/>
      <c r="F294" s="6"/>
      <c r="G294" s="6"/>
      <c r="H294" s="6"/>
      <c r="I294" s="6"/>
      <c r="J294" s="6"/>
      <c r="K294" s="6"/>
    </row>
    <row r="295" spans="1:11" ht="38.25" customHeight="1" x14ac:dyDescent="0.2">
      <c r="A295" s="6"/>
      <c r="F295" s="6"/>
      <c r="G295" s="6"/>
      <c r="H295" s="6"/>
      <c r="I295" s="6"/>
      <c r="J295" s="6"/>
      <c r="K295" s="6"/>
    </row>
    <row r="296" spans="1:11" ht="38.25" customHeight="1" x14ac:dyDescent="0.2">
      <c r="A296" s="6"/>
      <c r="F296" s="6"/>
      <c r="G296" s="6"/>
      <c r="H296" s="6"/>
      <c r="I296" s="6"/>
      <c r="J296" s="6"/>
      <c r="K296" s="6"/>
    </row>
    <row r="297" spans="1:11" ht="38.25" customHeight="1" x14ac:dyDescent="0.2">
      <c r="A297" s="6"/>
      <c r="F297" s="6"/>
      <c r="G297" s="6"/>
      <c r="H297" s="6"/>
      <c r="I297" s="6"/>
      <c r="J297" s="6"/>
      <c r="K297" s="6"/>
    </row>
    <row r="298" spans="1:11" ht="38.25" customHeight="1" x14ac:dyDescent="0.2">
      <c r="A298" s="6"/>
      <c r="F298" s="6"/>
      <c r="G298" s="6"/>
      <c r="H298" s="6"/>
      <c r="I298" s="6"/>
      <c r="J298" s="6"/>
      <c r="K298" s="6"/>
    </row>
    <row r="299" spans="1:11" ht="38.25" customHeight="1" x14ac:dyDescent="0.2">
      <c r="A299" s="6"/>
      <c r="F299" s="6"/>
      <c r="G299" s="6"/>
      <c r="H299" s="6"/>
      <c r="I299" s="6"/>
      <c r="J299" s="6"/>
      <c r="K299" s="6"/>
    </row>
    <row r="300" spans="1:11" ht="38.25" customHeight="1" x14ac:dyDescent="0.2">
      <c r="A300" s="6"/>
      <c r="F300" s="6"/>
      <c r="G300" s="6"/>
      <c r="H300" s="6"/>
      <c r="I300" s="6"/>
      <c r="J300" s="6"/>
      <c r="K300" s="6"/>
    </row>
    <row r="301" spans="1:11" ht="38.25" customHeight="1" x14ac:dyDescent="0.2">
      <c r="A301" s="6"/>
      <c r="F301" s="6"/>
      <c r="G301" s="6"/>
      <c r="H301" s="6"/>
      <c r="I301" s="6"/>
      <c r="J301" s="6"/>
      <c r="K301" s="6"/>
    </row>
    <row r="302" spans="1:11" ht="38.25" customHeight="1" x14ac:dyDescent="0.2">
      <c r="A302" s="6"/>
      <c r="F302" s="6"/>
      <c r="G302" s="6"/>
      <c r="H302" s="6"/>
      <c r="I302" s="6"/>
      <c r="J302" s="6"/>
      <c r="K302" s="6"/>
    </row>
    <row r="303" spans="1:11" ht="38.25" customHeight="1" x14ac:dyDescent="0.2">
      <c r="A303" s="6"/>
      <c r="F303" s="6"/>
      <c r="G303" s="6"/>
      <c r="H303" s="6"/>
      <c r="I303" s="6"/>
      <c r="J303" s="6"/>
      <c r="K303" s="6"/>
    </row>
    <row r="304" spans="1:11" ht="38.25" customHeight="1" x14ac:dyDescent="0.2">
      <c r="A304" s="6"/>
      <c r="F304" s="6"/>
      <c r="G304" s="6"/>
      <c r="H304" s="6"/>
      <c r="I304" s="6"/>
      <c r="J304" s="6"/>
      <c r="K304" s="6"/>
    </row>
    <row r="305" spans="1:11" ht="38.25" customHeight="1" x14ac:dyDescent="0.2">
      <c r="A305" s="6"/>
      <c r="F305" s="6"/>
      <c r="G305" s="6"/>
      <c r="H305" s="6"/>
      <c r="I305" s="6"/>
      <c r="J305" s="6"/>
      <c r="K305" s="6"/>
    </row>
    <row r="306" spans="1:11" ht="38.25" customHeight="1" x14ac:dyDescent="0.2">
      <c r="A306" s="6"/>
      <c r="F306" s="6"/>
      <c r="G306" s="6"/>
      <c r="H306" s="6"/>
      <c r="I306" s="6"/>
      <c r="J306" s="6"/>
      <c r="K306" s="6"/>
    </row>
  </sheetData>
  <sheetProtection insertRows="0" deleteRows="0" selectLockedCells="1" sort="0" autoFilter="0"/>
  <autoFilter ref="A1:N1" xr:uid="{BE644CDC-AB6F-495C-BD4C-4BBEEE70979A}"/>
  <phoneticPr fontId="18" type="noConversion"/>
  <dataValidations count="3">
    <dataValidation type="list" allowBlank="1" showInputMessage="1" showErrorMessage="1" sqref="L2:L99" xr:uid="{51A73DD2-C485-4C03-B75D-47C7D1346548}">
      <formula1>"Anaïs,Christian,Matthieu"</formula1>
    </dataValidation>
    <dataValidation type="list" allowBlank="1" showInputMessage="1" showErrorMessage="1" sqref="H2:H99" xr:uid="{314181D4-366F-4494-9155-9A6D35519845}">
      <formula1>"0,10"</formula1>
    </dataValidation>
    <dataValidation type="list" allowBlank="1" showInputMessage="1" showErrorMessage="1" sqref="I2:I99" xr:uid="{18C3C8AA-810B-4818-B912-5D3D6B535503}">
      <formula1>"10%,20%,50%,100%"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7389D7-D9E4-4EBE-9FE5-11C2254F5AA7}">
          <x14:formula1>
            <xm:f>'Ne pas toucher'!$G$2:$G$3</xm:f>
          </x14:formula1>
          <xm:sqref>F3:F99 F2</xm:sqref>
        </x14:dataValidation>
        <x14:dataValidation type="list" allowBlank="1" showInputMessage="1" showErrorMessage="1" xr:uid="{FB58C3BC-20E2-4671-80C7-267A578ECC2E}">
          <x14:formula1>
            <xm:f>'Ne pas toucher'!$I$2:$I$5</xm:f>
          </x14:formula1>
          <xm:sqref>M2:M99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109E9-8D00-4964-AEB0-A9D27ABE87F9}">
  <sheetPr codeName="Feuil14">
    <tabColor theme="5"/>
  </sheetPr>
  <dimension ref="A1:H43"/>
  <sheetViews>
    <sheetView topLeftCell="A16" workbookViewId="0">
      <selection activeCell="D30" sqref="D30:E30"/>
    </sheetView>
  </sheetViews>
  <sheetFormatPr baseColWidth="10" defaultRowHeight="12.75" x14ac:dyDescent="0.2"/>
  <cols>
    <col min="1" max="1" width="17.28515625" style="149" customWidth="1"/>
    <col min="2" max="2" width="16.42578125" style="149" customWidth="1"/>
    <col min="3" max="3" width="13" style="149" customWidth="1"/>
    <col min="4" max="4" width="16.28515625" style="149" customWidth="1"/>
    <col min="5" max="5" width="11.42578125" style="149"/>
    <col min="6" max="6" width="12.140625" style="149" customWidth="1"/>
    <col min="7" max="7" width="12.42578125" style="149" customWidth="1"/>
    <col min="8" max="11" width="11.42578125" style="149"/>
    <col min="12" max="12" width="22.85546875" style="149" customWidth="1"/>
    <col min="13" max="16384" width="11.42578125" style="149"/>
  </cols>
  <sheetData>
    <row r="1" spans="1:8" s="170" customFormat="1" x14ac:dyDescent="0.2">
      <c r="A1" s="170" t="s">
        <v>237</v>
      </c>
      <c r="B1" s="321" t="str">
        <f>IF(A38="Anaïs","884175209",IF(A38="Christian","402793293",IF(A38="Matthieu","791315443"," ")))</f>
        <v>791315443</v>
      </c>
      <c r="C1" s="321"/>
    </row>
    <row r="2" spans="1:8" s="170" customFormat="1" x14ac:dyDescent="0.2">
      <c r="A2" s="170" t="s">
        <v>238</v>
      </c>
      <c r="B2" s="321" t="str">
        <f>IF(A38="Anaïs","86.90D",IF(A38="Christian","86.90D",IF(A38="Matthieu","86.90D"," ")))</f>
        <v>86.90D</v>
      </c>
      <c r="C2" s="321"/>
    </row>
    <row r="3" spans="1:8" s="170" customFormat="1" x14ac:dyDescent="0.2">
      <c r="A3" s="170" t="s">
        <v>239</v>
      </c>
      <c r="B3" s="321" t="str">
        <f>IF(A38="Anaïs","FR14884175209",IF(A38="Christian","FR63402793293",IF(A38="Matthieu","FR60791315443"," ")))</f>
        <v>FR60791315443</v>
      </c>
      <c r="C3" s="321"/>
      <c r="G3" s="172"/>
      <c r="H3" s="173" t="s">
        <v>145</v>
      </c>
    </row>
    <row r="4" spans="1:8" s="170" customFormat="1" x14ac:dyDescent="0.2">
      <c r="A4" s="170" t="s">
        <v>235</v>
      </c>
      <c r="B4" s="321" t="s">
        <v>256</v>
      </c>
      <c r="C4" s="321"/>
    </row>
    <row r="5" spans="1:8" s="170" customFormat="1" x14ac:dyDescent="0.2">
      <c r="B5" s="321" t="s">
        <v>236</v>
      </c>
      <c r="C5" s="321"/>
    </row>
    <row r="6" spans="1:8" s="170" customFormat="1" x14ac:dyDescent="0.2">
      <c r="B6" s="321" t="s">
        <v>240</v>
      </c>
      <c r="C6" s="321"/>
    </row>
    <row r="7" spans="1:8" s="170" customFormat="1" ht="15.75" x14ac:dyDescent="0.2">
      <c r="B7" s="44" t="s">
        <v>241</v>
      </c>
      <c r="E7" s="174"/>
      <c r="F7" s="174"/>
      <c r="G7" s="175"/>
      <c r="H7" s="175"/>
    </row>
    <row r="8" spans="1:8" s="170" customFormat="1" x14ac:dyDescent="0.2"/>
    <row r="9" spans="1:8" s="170" customFormat="1" ht="28.5" customHeight="1" x14ac:dyDescent="0.2">
      <c r="B9" s="171"/>
      <c r="C9" s="333" t="s">
        <v>297</v>
      </c>
      <c r="D9" s="333"/>
      <c r="E9" s="174"/>
      <c r="F9" s="174"/>
    </row>
    <row r="10" spans="1:8" s="170" customFormat="1" x14ac:dyDescent="0.2">
      <c r="C10" s="186" t="s">
        <v>316</v>
      </c>
      <c r="D10" s="185">
        <f ca="1">TODAY()</f>
        <v>45623</v>
      </c>
      <c r="E10" s="334" t="s">
        <v>311</v>
      </c>
      <c r="F10" s="334"/>
    </row>
    <row r="11" spans="1:8" s="170" customFormat="1" ht="15.75" x14ac:dyDescent="0.2">
      <c r="D11" s="174"/>
      <c r="E11" s="174"/>
      <c r="F11" s="174"/>
    </row>
    <row r="12" spans="1:8" s="170" customFormat="1" x14ac:dyDescent="0.2"/>
    <row r="13" spans="1:8" s="170" customFormat="1" x14ac:dyDescent="0.2"/>
    <row r="14" spans="1:8" s="177" customFormat="1" ht="15.75" x14ac:dyDescent="0.2">
      <c r="A14" s="324" t="s">
        <v>190</v>
      </c>
      <c r="B14" s="324"/>
      <c r="C14" s="335" t="s">
        <v>329</v>
      </c>
      <c r="D14" s="335"/>
      <c r="E14" s="336" t="s">
        <v>325</v>
      </c>
      <c r="F14" s="336"/>
      <c r="G14" s="175"/>
    </row>
    <row r="15" spans="1:8" s="177" customFormat="1" ht="15" x14ac:dyDescent="0.2"/>
    <row r="16" spans="1:8" s="177" customFormat="1" ht="15" x14ac:dyDescent="0.2">
      <c r="A16" s="324" t="s">
        <v>188</v>
      </c>
      <c r="B16" s="324"/>
      <c r="C16" s="323" t="s">
        <v>330</v>
      </c>
      <c r="D16" s="323"/>
      <c r="E16" s="323"/>
      <c r="F16" s="323"/>
    </row>
    <row r="17" spans="1:6" s="177" customFormat="1" ht="15" x14ac:dyDescent="0.2"/>
    <row r="18" spans="1:6" s="177" customFormat="1" ht="15" x14ac:dyDescent="0.2">
      <c r="A18" s="324" t="s">
        <v>298</v>
      </c>
      <c r="B18" s="324"/>
      <c r="D18" s="323" t="s">
        <v>308</v>
      </c>
      <c r="E18" s="323"/>
    </row>
    <row r="19" spans="1:6" s="177" customFormat="1" ht="15" x14ac:dyDescent="0.2">
      <c r="A19" s="324" t="s">
        <v>300</v>
      </c>
      <c r="B19" s="324"/>
      <c r="D19" s="323"/>
      <c r="E19" s="323"/>
    </row>
    <row r="20" spans="1:6" s="177" customFormat="1" ht="15" x14ac:dyDescent="0.2"/>
    <row r="21" spans="1:6" s="177" customFormat="1" ht="15" x14ac:dyDescent="0.2">
      <c r="A21" s="324" t="s">
        <v>191</v>
      </c>
      <c r="B21" s="324"/>
      <c r="C21" s="323" t="s">
        <v>283</v>
      </c>
      <c r="D21" s="323"/>
      <c r="E21" s="323"/>
      <c r="F21" s="323"/>
    </row>
    <row r="22" spans="1:6" s="177" customFormat="1" ht="15" x14ac:dyDescent="0.2">
      <c r="C22" s="323" t="s">
        <v>312</v>
      </c>
      <c r="D22" s="323"/>
      <c r="E22" s="323"/>
      <c r="F22" s="323"/>
    </row>
    <row r="23" spans="1:6" s="177" customFormat="1" ht="15" x14ac:dyDescent="0.2">
      <c r="C23" s="323" t="s">
        <v>225</v>
      </c>
      <c r="D23" s="323"/>
      <c r="E23" s="323"/>
      <c r="F23" s="323"/>
    </row>
    <row r="24" spans="1:6" s="177" customFormat="1" ht="15" x14ac:dyDescent="0.2">
      <c r="C24" s="323" t="s">
        <v>225</v>
      </c>
      <c r="D24" s="323"/>
      <c r="E24" s="323"/>
      <c r="F24" s="323"/>
    </row>
    <row r="25" spans="1:6" s="177" customFormat="1" ht="15" x14ac:dyDescent="0.2">
      <c r="C25" s="178"/>
      <c r="D25" s="323"/>
      <c r="E25" s="323"/>
    </row>
    <row r="26" spans="1:6" s="177" customFormat="1" ht="15" x14ac:dyDescent="0.2">
      <c r="C26" s="178"/>
      <c r="D26" s="178"/>
    </row>
    <row r="27" spans="1:6" s="177" customFormat="1" ht="15" x14ac:dyDescent="0.2">
      <c r="A27" s="324" t="s">
        <v>301</v>
      </c>
      <c r="B27" s="324"/>
      <c r="D27" s="332">
        <f>IF(D18="Epilation_Femme",(IF(ISNA(VLOOKUP(C21,'Grille tarifaire devis'!A2:D28,4,FALSE)),"0",VLOOKUP(C21,'Grille tarifaire devis'!A2:D28,4,FALSE))+IF(ISNA(VLOOKUP(C22,'Grille tarifaire devis'!A2:D28,4,FALSE)),"0",VLOOKUP(C22,'Grille tarifaire devis'!A2:D28,4,FALSE))+IF(ISNA(VLOOKUP(D23,'Grille tarifaire devis'!A2:D28,4,FALSE)),"0",VLOOKUP(D23,'Grille tarifaire devis'!A2:D28,4,FALSE))+IF(ISNA(VLOOKUP(D24,'Grille tarifaire devis'!A2:D28,4,FALSE)),"0",VLOOKUP(D24,'Grille tarifaire devis'!A2:D28,4,FALSE))),IF(D18="Epilation_Homme",(IF(ISNA(VLOOKUP(C21,'Grille tarifaire devis'!A31:D55,4,FALSE)),"0",VLOOKUP(C21,'Grille tarifaire devis'!A31:D55,4,FALSE))+IF(ISNA(VLOOKUP(C22,'Grille tarifaire devis'!A31:D55,4,FALSE)),"0",VLOOKUP(C22,'Grille tarifaire devis'!A31:D55,4,FALSE))+IF(ISNA(VLOOKUP(D23,'Grille tarifaire devis'!A31:D55,4,FALSE)),"0",VLOOKUP(D23,'Grille tarifaire devis'!A31:D55,4,FALSE))+IF(ISNA(VLOOKUP(D24,'Grille tarifaire devis'!A31:D55,4,FALSE)),"0",VLOOKUP(D24,'Grille tarifaire devis'!A31:D55,4,FALSE))),IF(D18="Détatouage",(IF(ISNA(VLOOKUP(C21,'Grille tarifaire devis'!A58:D63,4,FALSE)),"0",VLOOKUP(C21,'Grille tarifaire devis'!A58:D63,4,FALSE))+IF(ISNA(VLOOKUP(C22,'Grille tarifaire devis'!A58:D63,4,FALSE)),"0",VLOOKUP(C22,'Grille tarifaire devis'!A58:D63,4,FALSE))+IF(ISNA(VLOOKUP(D23,'Grille tarifaire devis'!A58:D63,4,FALSE)),"0",VLOOKUP(D23,'Grille tarifaire devis'!A58:D63,4,FALSE))+IF(ISNA(VLOOKUP(D24,'Grille tarifaire devis'!A58:D63,4,FALSE)),"0",VLOOKUP(D24,'Grille tarifaire devis'!A58:D63,4,FALSE))),IF(D18="Aquapure",(IF(ISNA(VLOOKUP(C21,'Grille tarifaire devis'!A66:D68,4,FALSE)),"0",VLOOKUP(C21,'Grille tarifaire devis'!A66:D68,4,FALSE))+IF(ISNA(VLOOKUP(C22,'Grille tarifaire devis'!A66:D68,4,FALSE)),"0",VLOOKUP(C22,'Grille tarifaire devis'!A66:D68,4,FALSE))+IF(ISNA(VLOOKUP(D23,'Grille tarifaire devis'!A66:D68,4,FALSE)),"0",VLOOKUP(D23,'Grille tarifaire devis'!A66:D68,4,FALSE))+IF(ISNA(VLOOKUP(D24,'Grille tarifaire devis'!A66:D68,4,FALSE)),"0",VLOOKUP(D24,'Grille tarifaire devis'!A66:D68,4,FALSE))),(IF(ISNA(VLOOKUP(C21,'Grille tarifaire devis'!A71:D72,4,FALSE)),"0",VLOOKUP(C21,'Grille tarifaire devis'!A71:D72,4,FALSE))+IF(ISNA(VLOOKUP(C22,'Grille tarifaire devis'!A71:D72,4,FALSE)),"0",VLOOKUP(C22,'Grille tarifaire devis'!A71:D72,4,FALSE))+IF(ISNA(VLOOKUP(D23,'Grille tarifaire devis'!A71:D72,4,FALSE)),"0",VLOOKUP(D23,'Grille tarifaire devis'!A71:D72,4,FALSE))+IF(ISNA(VLOOKUP(D24,'Grille tarifaire devis'!A71:D72,4,FALSE)),"0",VLOOKUP(D24,'Grille tarifaire devis'!A71:D72,4,FALSE)))))))+IF(D19="PhotoBioModulation",(IF(ISNA(VLOOKUP(C21,'Grille tarifaire devis'!A71:D72,4,FALSE)),"0",VLOOKUP(C21,'Grille tarifaire devis'!A71:D72,4,FALSE))+IF(ISNA(VLOOKUP(C22,'Grille tarifaire devis'!A71:D72,4,FALSE)),"0",VLOOKUP(C22,'Grille tarifaire devis'!A71:D72,4,FALSE))+IF(ISNA(VLOOKUP(D23,'Grille tarifaire devis'!A71:D72,4,FALSE)),"0",VLOOKUP(D23,'Grille tarifaire devis'!A71:D72,4,FALSE))+IF(ISNA(VLOOKUP(D24,'Grille tarifaire devis'!A71:D72,4,FALSE)),"0",VLOOKUP(D24,'Grille tarifaire devis'!A71:D72,4,FALSE))),"0")</f>
        <v>560</v>
      </c>
      <c r="E27" s="332"/>
      <c r="F27" s="177" t="s">
        <v>302</v>
      </c>
    </row>
    <row r="28" spans="1:6" s="177" customFormat="1" ht="13.5" customHeight="1" x14ac:dyDescent="0.2">
      <c r="A28" s="324"/>
      <c r="B28" s="324"/>
      <c r="D28" s="325">
        <f>D27/1.2</f>
        <v>466.66666666666669</v>
      </c>
      <c r="E28" s="326"/>
      <c r="F28" s="179" t="s">
        <v>303</v>
      </c>
    </row>
    <row r="29" spans="1:6" s="177" customFormat="1" ht="15" x14ac:dyDescent="0.2">
      <c r="A29" s="176"/>
      <c r="B29" s="176"/>
      <c r="D29" s="178"/>
      <c r="E29" s="178"/>
    </row>
    <row r="30" spans="1:6" s="177" customFormat="1" ht="15" x14ac:dyDescent="0.2">
      <c r="A30" s="324" t="s">
        <v>304</v>
      </c>
      <c r="B30" s="324"/>
      <c r="D30" s="329">
        <v>0.1</v>
      </c>
      <c r="E30" s="329"/>
    </row>
    <row r="31" spans="1:6" s="177" customFormat="1" ht="15" x14ac:dyDescent="0.2">
      <c r="A31" s="324"/>
      <c r="B31" s="324"/>
      <c r="D31" s="178"/>
    </row>
    <row r="32" spans="1:6" s="177" customFormat="1" ht="15.75" x14ac:dyDescent="0.2">
      <c r="A32" s="324" t="s">
        <v>305</v>
      </c>
      <c r="B32" s="324"/>
      <c r="D32" s="330">
        <f>D27-D27*D30</f>
        <v>504</v>
      </c>
      <c r="E32" s="331"/>
      <c r="F32" s="177" t="s">
        <v>302</v>
      </c>
    </row>
    <row r="33" spans="1:6" s="177" customFormat="1" ht="13.5" customHeight="1" x14ac:dyDescent="0.2">
      <c r="A33" s="324"/>
      <c r="B33" s="324"/>
      <c r="D33" s="325">
        <f>D32/1.2</f>
        <v>420</v>
      </c>
      <c r="E33" s="326"/>
      <c r="F33" s="179" t="s">
        <v>303</v>
      </c>
    </row>
    <row r="34" spans="1:6" s="177" customFormat="1" ht="15" x14ac:dyDescent="0.2">
      <c r="B34" s="327"/>
      <c r="C34" s="327"/>
    </row>
    <row r="35" spans="1:6" s="177" customFormat="1" ht="15.75" x14ac:dyDescent="0.2">
      <c r="A35" s="175"/>
      <c r="B35" s="175"/>
      <c r="C35" s="181"/>
      <c r="D35" s="182"/>
      <c r="E35" s="328"/>
      <c r="F35" s="328"/>
    </row>
    <row r="36" spans="1:6" s="177" customFormat="1" ht="15.75" x14ac:dyDescent="0.2">
      <c r="A36" s="175"/>
      <c r="B36" s="175"/>
      <c r="C36" s="181"/>
      <c r="D36" s="182"/>
      <c r="E36" s="183"/>
      <c r="F36" s="183"/>
    </row>
    <row r="37" spans="1:6" s="170" customFormat="1" ht="18.75" customHeight="1" x14ac:dyDescent="0.2"/>
    <row r="38" spans="1:6" s="177" customFormat="1" ht="15" x14ac:dyDescent="0.2">
      <c r="A38" s="184" t="str">
        <f>H3</f>
        <v>Matthieu</v>
      </c>
      <c r="B38" s="177" t="str">
        <f>IF(A38="Anaïs","DUBOIS",IF(A38="Christian","FARRAJ",IF(A38="Matthieu","PRAT","")))</f>
        <v>PRAT</v>
      </c>
      <c r="C38" s="324" t="str">
        <f>C14</f>
        <v xml:space="preserve">VAZELLE </v>
      </c>
      <c r="D38" s="324"/>
      <c r="E38" s="327">
        <f>D14</f>
        <v>0</v>
      </c>
      <c r="F38" s="327"/>
    </row>
    <row r="39" spans="1:6" s="177" customFormat="1" ht="15" x14ac:dyDescent="0.2">
      <c r="A39" s="321" t="e" cm="1">
        <f t="array" aca="1" ref="A39" ca="1">RECHERCHE_SIGN</f>
        <v>#REF!</v>
      </c>
      <c r="B39" s="321"/>
      <c r="C39" s="176"/>
      <c r="D39" s="321" t="s">
        <v>306</v>
      </c>
      <c r="E39" s="321"/>
      <c r="F39" s="180"/>
    </row>
    <row r="40" spans="1:6" s="170" customFormat="1" ht="75" customHeight="1" x14ac:dyDescent="0.2">
      <c r="A40" s="321"/>
      <c r="B40" s="321"/>
      <c r="C40" s="322" t="s">
        <v>307</v>
      </c>
      <c r="D40" s="322"/>
      <c r="E40" s="322"/>
      <c r="F40" s="322"/>
    </row>
    <row r="41" spans="1:6" s="170" customFormat="1" x14ac:dyDescent="0.2">
      <c r="A41" s="321"/>
      <c r="B41" s="321"/>
      <c r="C41" s="322"/>
      <c r="D41" s="322"/>
      <c r="E41" s="322"/>
      <c r="F41" s="322"/>
    </row>
    <row r="42" spans="1:6" s="170" customFormat="1" x14ac:dyDescent="0.2">
      <c r="C42" s="322"/>
      <c r="D42" s="322"/>
      <c r="E42" s="322"/>
      <c r="F42" s="322"/>
    </row>
    <row r="43" spans="1:6" x14ac:dyDescent="0.2">
      <c r="C43" s="322"/>
      <c r="D43" s="322"/>
      <c r="E43" s="322"/>
      <c r="F43" s="322"/>
    </row>
  </sheetData>
  <mergeCells count="41">
    <mergeCell ref="A16:B16"/>
    <mergeCell ref="C16:F16"/>
    <mergeCell ref="B1:C1"/>
    <mergeCell ref="B2:C2"/>
    <mergeCell ref="B3:C3"/>
    <mergeCell ref="B4:C4"/>
    <mergeCell ref="B5:C5"/>
    <mergeCell ref="B6:C6"/>
    <mergeCell ref="C9:D9"/>
    <mergeCell ref="E10:F10"/>
    <mergeCell ref="A14:B14"/>
    <mergeCell ref="C14:D14"/>
    <mergeCell ref="E14:F14"/>
    <mergeCell ref="A18:B18"/>
    <mergeCell ref="D18:E18"/>
    <mergeCell ref="A19:B19"/>
    <mergeCell ref="D19:E19"/>
    <mergeCell ref="A21:B21"/>
    <mergeCell ref="D30:E30"/>
    <mergeCell ref="A31:B31"/>
    <mergeCell ref="A32:B32"/>
    <mergeCell ref="D32:E32"/>
    <mergeCell ref="D25:E25"/>
    <mergeCell ref="A27:B27"/>
    <mergeCell ref="D27:E27"/>
    <mergeCell ref="A39:B41"/>
    <mergeCell ref="D39:E39"/>
    <mergeCell ref="C40:F43"/>
    <mergeCell ref="C21:F21"/>
    <mergeCell ref="C22:F22"/>
    <mergeCell ref="C23:F23"/>
    <mergeCell ref="C24:F24"/>
    <mergeCell ref="A33:B33"/>
    <mergeCell ref="D33:E33"/>
    <mergeCell ref="B34:C34"/>
    <mergeCell ref="E35:F35"/>
    <mergeCell ref="C38:D38"/>
    <mergeCell ref="E38:F38"/>
    <mergeCell ref="A28:B28"/>
    <mergeCell ref="D28:E28"/>
    <mergeCell ref="A30:B30"/>
  </mergeCells>
  <dataValidations count="5">
    <dataValidation type="list" allowBlank="1" showInputMessage="1" showErrorMessage="1" sqref="C25:C26 D26" xr:uid="{AA84A6DE-DA46-487C-85B7-B9D293914E41}">
      <formula1>INDIRECT(C19)</formula1>
    </dataValidation>
    <dataValidation type="list" allowBlank="1" showInputMessage="1" showErrorMessage="1" sqref="C23:F23" xr:uid="{269A985E-A119-433A-9F21-FDD1953E2FA1}">
      <formula1>INDIRECT(D18)</formula1>
    </dataValidation>
    <dataValidation type="list" allowBlank="1" showInputMessage="1" showErrorMessage="1" sqref="C21:F21" xr:uid="{ED996CCB-347A-44EB-88E3-6359A1314219}">
      <formula1>INDIRECT(D18)</formula1>
    </dataValidation>
    <dataValidation type="list" allowBlank="1" showInputMessage="1" showErrorMessage="1" sqref="C22:F22" xr:uid="{75C6E6AF-35AC-4D79-B099-CE03CC363769}">
      <formula1>INDIRECT(D18)</formula1>
    </dataValidation>
    <dataValidation type="list" allowBlank="1" showInputMessage="1" showErrorMessage="1" sqref="C24:F24" xr:uid="{3411F15E-296D-46DE-9084-33DE93F21C42}">
      <formula1>INDIRECT(D18)</formula1>
    </dataValidation>
  </dataValidations>
  <hyperlinks>
    <hyperlink ref="B7" r:id="rId1" xr:uid="{FFED30DE-D186-44A8-875C-F34C322F2FDE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4583" r:id="rId5" name="CommandButton3">
          <controlPr defaultSize="0" autoLine="0" autoPict="0" r:id="rId6">
            <anchor moveWithCells="1">
              <from>
                <xdr:col>8</xdr:col>
                <xdr:colOff>247650</xdr:colOff>
                <xdr:row>5</xdr:row>
                <xdr:rowOff>9525</xdr:rowOff>
              </from>
              <to>
                <xdr:col>10</xdr:col>
                <xdr:colOff>723900</xdr:colOff>
                <xdr:row>8</xdr:row>
                <xdr:rowOff>104775</xdr:rowOff>
              </to>
            </anchor>
          </controlPr>
        </control>
      </mc:Choice>
      <mc:Fallback>
        <control shapeId="24583" r:id="rId5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36BF174-2450-482E-AE51-C5F137A5D969}">
          <x14:formula1>
            <xm:f>'Ne pas toucher'!$J$2:$J$6</xm:f>
          </x14:formula1>
          <xm:sqref>D18:E18</xm:sqref>
        </x14:dataValidation>
        <x14:dataValidation type="list" allowBlank="1" showInputMessage="1" showErrorMessage="1" xr:uid="{5785C9B7-2A88-49D7-A89A-F3EA1F4F456E}">
          <x14:formula1>
            <xm:f>'Ne pas toucher'!$J$6:$J$7</xm:f>
          </x14:formula1>
          <xm:sqref>D19:E19</xm:sqref>
        </x14:dataValidation>
        <x14:dataValidation type="list" allowBlank="1" showInputMessage="1" showErrorMessage="1" xr:uid="{78ECCD25-090E-40B7-8C2E-8B574A267C16}">
          <x14:formula1>
            <xm:f>'Ne pas toucher'!$E$2:$E$8</xm:f>
          </x14:formula1>
          <xm:sqref>D30:E30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688F1-0D07-4606-99E3-358E928CAA7E}">
  <sheetPr codeName="Feuil1">
    <tabColor rgb="FF00B050"/>
  </sheetPr>
  <dimension ref="A1:W400"/>
  <sheetViews>
    <sheetView zoomScaleNormal="100" zoomScaleSheetLayoutView="100" workbookViewId="0">
      <pane ySplit="1" topLeftCell="A2" activePane="bottomLeft" state="frozenSplit"/>
      <selection pane="bottomLeft" activeCell="E3" sqref="E3"/>
    </sheetView>
  </sheetViews>
  <sheetFormatPr baseColWidth="10" defaultColWidth="10" defaultRowHeight="38.25" customHeight="1" x14ac:dyDescent="0.2"/>
  <cols>
    <col min="1" max="1" width="12.5703125" style="5" customWidth="1"/>
    <col min="2" max="2" width="19" style="1" customWidth="1"/>
    <col min="3" max="3" width="17.85546875" style="1" customWidth="1"/>
    <col min="4" max="4" width="5.42578125" style="2" customWidth="1"/>
    <col min="5" max="5" width="14.85546875" style="2" customWidth="1"/>
    <col min="6" max="6" width="16.140625" style="2" customWidth="1"/>
    <col min="7" max="7" width="23.140625" style="1" customWidth="1"/>
    <col min="8" max="8" width="9.7109375" style="5" customWidth="1"/>
    <col min="9" max="9" width="23.140625" style="5" customWidth="1"/>
    <col min="10" max="10" width="9.7109375" style="5" customWidth="1"/>
    <col min="11" max="11" width="23.140625" style="5" customWidth="1"/>
    <col min="12" max="12" width="9.7109375" style="5" customWidth="1"/>
    <col min="13" max="13" width="23.140625" style="5" customWidth="1"/>
    <col min="14" max="14" width="11" style="5" customWidth="1"/>
    <col min="15" max="15" width="8" style="5" customWidth="1"/>
    <col min="16" max="16" width="11" style="5" customWidth="1"/>
    <col min="17" max="17" width="11.42578125" style="1" customWidth="1"/>
    <col min="18" max="18" width="6" style="1" customWidth="1"/>
    <col min="19" max="19" width="6.7109375" style="2" customWidth="1"/>
    <col min="20" max="20" width="8.140625" style="2" customWidth="1"/>
    <col min="21" max="21" width="7.7109375" style="2" customWidth="1"/>
    <col min="22" max="23" width="0" style="1" hidden="1" customWidth="1"/>
    <col min="24" max="16384" width="10" style="1"/>
  </cols>
  <sheetData>
    <row r="1" spans="1:23" s="50" customFormat="1" ht="161.25" customHeight="1" x14ac:dyDescent="0.2">
      <c r="A1" s="123" t="s">
        <v>16</v>
      </c>
      <c r="B1" s="124" t="s">
        <v>148</v>
      </c>
      <c r="C1" s="128" t="s">
        <v>15</v>
      </c>
      <c r="D1" s="132" t="s">
        <v>18</v>
      </c>
      <c r="E1" s="129" t="s">
        <v>160</v>
      </c>
      <c r="F1" s="128" t="s">
        <v>21</v>
      </c>
      <c r="G1" s="132" t="s">
        <v>82</v>
      </c>
      <c r="H1" s="206" t="s">
        <v>2</v>
      </c>
      <c r="I1" s="207" t="s">
        <v>147</v>
      </c>
      <c r="J1" s="146" t="s">
        <v>154</v>
      </c>
      <c r="K1" s="208" t="s">
        <v>149</v>
      </c>
      <c r="L1" s="206" t="s">
        <v>155</v>
      </c>
      <c r="M1" s="207" t="s">
        <v>150</v>
      </c>
      <c r="N1" s="146" t="s">
        <v>156</v>
      </c>
      <c r="O1" s="209" t="s">
        <v>157</v>
      </c>
      <c r="P1" s="130" t="s">
        <v>151</v>
      </c>
      <c r="Q1" s="126" t="s">
        <v>1</v>
      </c>
      <c r="R1" s="210" t="s">
        <v>3</v>
      </c>
      <c r="S1" s="125" t="s">
        <v>4</v>
      </c>
      <c r="T1" s="126" t="s">
        <v>204</v>
      </c>
      <c r="U1" s="126" t="s">
        <v>203</v>
      </c>
    </row>
    <row r="2" spans="1:23" s="73" customFormat="1" ht="11.25" hidden="1" customHeight="1" x14ac:dyDescent="0.2">
      <c r="A2" s="97" t="str">
        <f>IF('Données clients'!K2="Oui",'Données clients'!A2," ")</f>
        <v xml:space="preserve"> </v>
      </c>
      <c r="B2" s="98" t="str">
        <f>IF('Données clients'!K2="Oui",'Données clients'!B2," ")</f>
        <v xml:space="preserve"> </v>
      </c>
      <c r="C2" s="99" t="str">
        <f>IF('Données clients'!K2="Oui",'Données clients'!C2," ")</f>
        <v xml:space="preserve"> </v>
      </c>
      <c r="D2" s="100"/>
      <c r="E2" s="122" t="str" cm="1">
        <f t="array" ref="E2">IF('Données clients'!K2="Oui",_xlfn.XLOOKUP(B2&amp;C2,'Données clients'!B$1:B2&amp;'Données clients'!C$1:C2,'Données clients'!I$1:I2)," ")</f>
        <v xml:space="preserve"> </v>
      </c>
      <c r="F2" s="101" t="str" cm="1">
        <f t="array" ref="F2">IF(D2="Oui",(YEAR(A2)&amp;"-"&amp;MONTH(A2)&amp;"-"&amp;"F"&amp;TEXT(W2,"000")),IF(D2="Non",_xlfn.XLOOKUP(B2&amp;C2&amp;E2,B$1:B2&amp;C$1:C2&amp;E$1:E2,F$1:F2)," "))</f>
        <v xml:space="preserve"> </v>
      </c>
      <c r="G2" s="102"/>
      <c r="H2" s="103" t="str">
        <f>IF(ISNA(IF(ISNA(VLOOKUP(E2,B$2:$H2,4,FALSE))=TRUE,VLOOKUP(G2,'Grille tarifaire'!$B$2:$F$72,5,FALSE),"")),"",IF(ISNA(VLOOKUP(E2,B$2:$H2,4,FALSE))=TRUE,VLOOKUP(G2,'Grille tarifaire'!$B$2:$F$72,5,FALSE),""))</f>
        <v/>
      </c>
      <c r="I2" s="104"/>
      <c r="J2" s="103" t="str">
        <f>IF(I2="Saisir code","",IF(ISNA(IF(ISNA(VLOOKUP(E2,D$2:$J2,6,FALSE))=TRUE,VLOOKUP(I2,'Grille tarifaire'!$B$2:$F$72,5,FALSE),"")),"",IF(ISNA(VLOOKUP(E2,D$2:$J2,6,FALSE))=TRUE,VLOOKUP(I2,'Grille tarifaire'!$B$2:$F$72,5,FALSE),"")))</f>
        <v/>
      </c>
      <c r="K2" s="104"/>
      <c r="L2" s="103" t="str">
        <f>IF(K2="Saisir code","",IF(ISNA(IF(ISNA(VLOOKUP(E2,B$2:$J2,8,FALSE))=TRUE,VLOOKUP(K2,'Grille tarifaire'!$B$2:$F$72,5,FALSE),"")),"",IF(ISNA(VLOOKUP(E2,B$2:$J2,8,FALSE))=TRUE,VLOOKUP(K2,'Grille tarifaire'!$B$2:$F$72,5,FALSE),"")))</f>
        <v/>
      </c>
      <c r="M2" s="104"/>
      <c r="N2" s="103" t="str">
        <f>IF(M2="Saisir code","",IF(ISNA(IF(ISNA(VLOOKUP(E2,D$2:$J2,10,FALSE))=TRUE,VLOOKUP(M2,'Grille tarifaire'!$B$2:$F$72,5,FALSE),"")),"",IF(ISNA(VLOOKUP(E2,D$2:$J2,10,FALSE))=TRUE,VLOOKUP(M2,'Grille tarifaire'!$B$2:$F$72,5,FALSE),"")))</f>
        <v/>
      </c>
      <c r="O2" s="105"/>
      <c r="P2" s="104" t="str">
        <f t="shared" ref="P2" si="0">IF(COUNTBLANK(O2)=1,IF(COUNTBLANK(H2)=1,"",H2+IF(COUNTBLANK(J2)=1,"0",J2)+IF(COUNTBLANK(L2)=1,"0",L2)+IF(COUNTBLANK(N2)=1,"0",N2)),IF(COUNTBLANK(H2)=1,"",H2+IF(COUNTBLANK(J2)=1,"0",J2)+IF(COUNTBLANK(L2)=1,"0",L2)+IF(COUNTBLANK(N2)=1,"0",N2))-IF(COUNTBLANK(H2)=1,"",H2+IF(COUNTBLANK(J2)=1,"0",J2)+IF(COUNTBLANK(L2)=1,"0",L2)+IF(COUNTBLANK(N2)=1,"0",N2))*O2)</f>
        <v/>
      </c>
      <c r="Q2" s="106"/>
      <c r="R2" s="106" t="str">
        <f>IF('Données clients'!K2="Oui",COUNTIF(F$2:F2,F2)," ")</f>
        <v xml:space="preserve"> </v>
      </c>
      <c r="S2" s="107" t="str">
        <f>IF('Données clients'!K2="Oui","5"," ")</f>
        <v xml:space="preserve"> </v>
      </c>
      <c r="T2" s="107"/>
      <c r="U2" s="107" t="str">
        <f t="shared" ref="U2" si="1">IF(COUNTBLANK(Q2)=1," ","Oui")</f>
        <v xml:space="preserve"> </v>
      </c>
      <c r="V2" s="73" t="str">
        <f>IF('Paiement x3'!Q2&gt;1,"X"," ")</f>
        <v xml:space="preserve"> </v>
      </c>
      <c r="W2" s="73">
        <f>IF(D2="Oui",W1+1,W1)</f>
        <v>0</v>
      </c>
    </row>
    <row r="3" spans="1:23" s="75" customFormat="1" ht="15" customHeight="1" x14ac:dyDescent="0.2">
      <c r="A3" s="97">
        <f>IF('Données clients'!K3="Oui",'Données clients'!A3," ")</f>
        <v>45607</v>
      </c>
      <c r="B3" s="98" t="str">
        <f>IF('Données clients'!K3="Oui",'Données clients'!B3," ")</f>
        <v>VAZELLE</v>
      </c>
      <c r="C3" s="99" t="str">
        <f>IF('Données clients'!K3="Oui",'Données clients'!C3," ")</f>
        <v>Clarisse</v>
      </c>
      <c r="D3" s="100" t="s">
        <v>20</v>
      </c>
      <c r="E3" s="122" t="e" cm="1">
        <f t="array" aca="1" ref="E3" ca="1">IF('Données clients'!K3="Oui",_xlfn.XLOOKUP(B3&amp;C3,'Données clients'!B$1:B3&amp;'Données clients'!C$1:C3,'Données clients'!I$1:I3)," ")</f>
        <v>#NAME?</v>
      </c>
      <c r="F3" s="101" t="str" cm="1">
        <f t="array" ref="F3">IF(D3="Oui",(YEAR(A3)&amp;"-"&amp;MONTH(A3)&amp;"-"&amp;"F"&amp;TEXT(W3,"000")),IF(D3="Non",_xlfn.XLOOKUP(B3&amp;C3&amp;E3,B$1:B3&amp;C$1:C3&amp;E$1:E3,F$1:F3)," "))</f>
        <v>2024-11-F001</v>
      </c>
      <c r="G3" s="102" t="s">
        <v>132</v>
      </c>
      <c r="H3" s="103" t="str">
        <f ca="1">IF(ISNA(IF(ISNA(VLOOKUP(E3,B$2:$H3,4,FALSE))=TRUE,VLOOKUP(G3,'Grille tarifaire'!$B$2:$F$72,5,FALSE),"")),"",IF(ISNA(VLOOKUP(E3,B$2:$H3,4,FALSE))=TRUE,VLOOKUP(G3,'Grille tarifaire'!$B$2:$F$72,5,FALSE),""))</f>
        <v/>
      </c>
      <c r="I3" s="104" t="s">
        <v>101</v>
      </c>
      <c r="J3" s="103" t="str">
        <f ca="1">IF(I3="Saisir code","",IF(ISNA(IF(ISNA(VLOOKUP(E3,D$2:$J3,6,FALSE))=TRUE,VLOOKUP(I3,'Grille tarifaire'!$B$2:$F$72,5,FALSE),"")),"",IF(ISNA(VLOOKUP(E3,D$2:$J3,6,FALSE))=TRUE,VLOOKUP(I3,'Grille tarifaire'!$B$2:$F$72,5,FALSE),"")))</f>
        <v/>
      </c>
      <c r="K3" s="104" t="s">
        <v>100</v>
      </c>
      <c r="L3" s="103">
        <v>0</v>
      </c>
      <c r="M3" s="104"/>
      <c r="N3" s="103" t="s">
        <v>338</v>
      </c>
      <c r="O3" s="105">
        <v>0.1</v>
      </c>
      <c r="P3" s="104" t="e">
        <f t="shared" ref="P3:P4" ca="1" si="2">IF(COUNTBLANK(O3)=1,IF(COUNTBLANK(H3)=1,"",H3+IF(COUNTBLANK(J3)=1,"0",J3)+IF(COUNTBLANK(L3)=1,"0",L3)+IF(COUNTBLANK(N3)=1,"0",N3)),IF(COUNTBLANK(H3)=1,"",H3+IF(COUNTBLANK(J3)=1,"0",J3)+IF(COUNTBLANK(L3)=1,"0",L3)+IF(COUNTBLANK(N3)=1,"0",N3))-IF(COUNTBLANK(H3)=1,"",H3+IF(COUNTBLANK(J3)=1,"0",J3)+IF(COUNTBLANK(L3)=1,"0",L3)+IF(COUNTBLANK(N3)=1,"0",N3))*O3)</f>
        <v>#VALUE!</v>
      </c>
      <c r="Q3" s="106" t="s">
        <v>145</v>
      </c>
      <c r="R3" s="106">
        <f>IF('Données clients'!K3="Oui",COUNTIF(F$2:F3,F3)," ")</f>
        <v>1</v>
      </c>
      <c r="S3" s="107" t="str">
        <f>IF('Données clients'!K3="Oui","5"," ")</f>
        <v>5</v>
      </c>
      <c r="T3" s="107" t="s">
        <v>207</v>
      </c>
      <c r="U3" s="107" t="str">
        <f t="shared" ref="U3:U4" si="3">IF(COUNTBLANK(Q3)=1," ","Oui")</f>
        <v>Oui</v>
      </c>
      <c r="W3" s="73">
        <f t="shared" ref="W3:W66" si="4">IF(D3="Oui",W2+1,W2)</f>
        <v>1</v>
      </c>
    </row>
    <row r="4" spans="1:23" s="75" customFormat="1" ht="15" customHeight="1" x14ac:dyDescent="0.2">
      <c r="A4" s="97" t="str">
        <f>IF('Données clients'!K4="Oui",'Données clients'!A4," ")</f>
        <v xml:space="preserve"> </v>
      </c>
      <c r="B4" s="98" t="str">
        <f>IF('Données clients'!K4="Oui",'Données clients'!B4," ")</f>
        <v xml:space="preserve"> </v>
      </c>
      <c r="C4" s="99" t="str">
        <f>IF('Données clients'!K4="Oui",'Données clients'!C4," ")</f>
        <v xml:space="preserve"> </v>
      </c>
      <c r="D4" s="100"/>
      <c r="E4" s="122" t="str" cm="1">
        <f t="array" ref="E4">IF('Données clients'!K4="Oui",_xlfn.XLOOKUP(B4&amp;C4,'Données clients'!B$1:B4&amp;'Données clients'!C$1:C4,'Données clients'!I$1:I4)," ")</f>
        <v xml:space="preserve"> </v>
      </c>
      <c r="F4" s="101" t="str" cm="1">
        <f t="array" ref="F4">IF(D4="Oui",(YEAR(A4)&amp;"-"&amp;MONTH(A4)&amp;"-"&amp;"F"&amp;TEXT(W4,"000")),IF(D4="Non",_xlfn.XLOOKUP(B4&amp;C4&amp;E4,B$1:B4&amp;C$1:C4&amp;E$1:E4,F$1:F4)," "))</f>
        <v xml:space="preserve"> </v>
      </c>
      <c r="G4" s="102"/>
      <c r="H4" s="103" t="str">
        <f>IF(ISNA(IF(ISNA(VLOOKUP(E4,B$2:$H4,4,FALSE))=TRUE,VLOOKUP(G4,'Grille tarifaire'!$B$2:$F$72,5,FALSE),"")),"",IF(ISNA(VLOOKUP(E4,B$2:$H4,4,FALSE))=TRUE,VLOOKUP(G4,'Grille tarifaire'!$B$2:$F$72,5,FALSE),""))</f>
        <v/>
      </c>
      <c r="I4" s="104"/>
      <c r="J4" s="103" t="str">
        <f>IF(I4="Saisir code","",IF(ISNA(IF(ISNA(VLOOKUP(E4,D$2:$J4,6,FALSE))=TRUE,VLOOKUP(I4,'Grille tarifaire'!$B$2:$F$72,5,FALSE),"")),"",IF(ISNA(VLOOKUP(E4,D$2:$J4,6,FALSE))=TRUE,VLOOKUP(I4,'Grille tarifaire'!$B$2:$F$72,5,FALSE),"")))</f>
        <v/>
      </c>
      <c r="K4" s="104"/>
      <c r="L4" s="103" t="str">
        <f>IF(K4="Saisir code","",IF(ISNA(IF(ISNA(VLOOKUP(E4,B$2:$J4,8,FALSE))=TRUE,VLOOKUP(K4,'Grille tarifaire'!$B$2:$F$72,5,FALSE),"")),"",IF(ISNA(VLOOKUP(E4,B$2:$J4,8,FALSE))=TRUE,VLOOKUP(K4,'Grille tarifaire'!$B$2:$F$72,5,FALSE),"")))</f>
        <v/>
      </c>
      <c r="M4" s="104"/>
      <c r="N4" s="103" t="str">
        <f>IF(M4="Saisir code","",IF(ISNA(IF(ISNA(VLOOKUP(E4,D$2:$J4,10,FALSE))=TRUE,VLOOKUP(M4,'Grille tarifaire'!$B$2:$F$72,5,FALSE),"")),"",IF(ISNA(VLOOKUP(E4,D$2:$J4,10,FALSE))=TRUE,VLOOKUP(M4,'Grille tarifaire'!$B$2:$F$72,5,FALSE),"")))</f>
        <v/>
      </c>
      <c r="O4" s="105"/>
      <c r="P4" s="104" t="str">
        <f t="shared" si="2"/>
        <v/>
      </c>
      <c r="Q4" s="106"/>
      <c r="R4" s="106" t="str">
        <f>IF('Données clients'!K4="Oui",COUNTIF(F$2:F4,F4)," ")</f>
        <v xml:space="preserve"> </v>
      </c>
      <c r="S4" s="107" t="str">
        <f>IF('Données clients'!K4="Oui","5"," ")</f>
        <v xml:space="preserve"> </v>
      </c>
      <c r="T4" s="107"/>
      <c r="U4" s="107" t="str">
        <f t="shared" si="3"/>
        <v xml:space="preserve"> </v>
      </c>
      <c r="W4" s="73">
        <f t="shared" si="4"/>
        <v>1</v>
      </c>
    </row>
    <row r="5" spans="1:23" s="75" customFormat="1" ht="15" customHeight="1" x14ac:dyDescent="0.2">
      <c r="A5" s="97" t="str">
        <f>IF('Données clients'!K5="Oui",'Données clients'!A5," ")</f>
        <v xml:space="preserve"> </v>
      </c>
      <c r="B5" s="98" t="str">
        <f>IF('Données clients'!K5="Oui",'Données clients'!B5," ")</f>
        <v xml:space="preserve"> </v>
      </c>
      <c r="C5" s="99" t="str">
        <f>IF('Données clients'!K5="Oui",'Données clients'!C5," ")</f>
        <v xml:space="preserve"> </v>
      </c>
      <c r="D5" s="100"/>
      <c r="E5" s="122" t="str" cm="1">
        <f t="array" ref="E5">IF('Données clients'!K5="Oui",_xlfn.XLOOKUP(B5&amp;C5,'Données clients'!B$1:B5&amp;'Données clients'!C$1:C5,'Données clients'!I$1:I5)," ")</f>
        <v xml:space="preserve"> </v>
      </c>
      <c r="F5" s="101" t="str" cm="1">
        <f t="array" ref="F5">IF(D5="Oui",(YEAR(A5)&amp;"-"&amp;MONTH(A5)&amp;"-"&amp;"F"&amp;TEXT(W5,"000")),IF(D5="Non",_xlfn.XLOOKUP(B5&amp;C5&amp;E5,B$1:B5&amp;C$1:C5&amp;E$1:E5,F$1:F5)," "))</f>
        <v xml:space="preserve"> </v>
      </c>
      <c r="G5" s="102"/>
      <c r="H5" s="103" t="str">
        <f>IF(ISNA(IF(ISNA(VLOOKUP(E5,B$2:$H5,4,FALSE))=TRUE,VLOOKUP(G5,'Grille tarifaire'!$B$2:$F$72,5,FALSE),"")),"",IF(ISNA(VLOOKUP(E5,B$2:$H5,4,FALSE))=TRUE,VLOOKUP(G5,'Grille tarifaire'!$B$2:$F$72,5,FALSE),""))</f>
        <v/>
      </c>
      <c r="I5" s="104"/>
      <c r="J5" s="103" t="str">
        <f>IF(I5="Saisir code","",IF(ISNA(IF(ISNA(VLOOKUP(E5,D$2:$J5,6,FALSE))=TRUE,VLOOKUP(I5,'Grille tarifaire'!$B$2:$F$72,5,FALSE),"")),"",IF(ISNA(VLOOKUP(E5,D$2:$J5,6,FALSE))=TRUE,VLOOKUP(I5,'Grille tarifaire'!$B$2:$F$72,5,FALSE),"")))</f>
        <v/>
      </c>
      <c r="K5" s="104"/>
      <c r="L5" s="103" t="str">
        <f>IF(K5="Saisir code","",IF(ISNA(IF(ISNA(VLOOKUP(E5,B$2:$J5,8,FALSE))=TRUE,VLOOKUP(K5,'Grille tarifaire'!$B$2:$F$72,5,FALSE),"")),"",IF(ISNA(VLOOKUP(E5,B$2:$J5,8,FALSE))=TRUE,VLOOKUP(K5,'Grille tarifaire'!$B$2:$F$72,5,FALSE),"")))</f>
        <v/>
      </c>
      <c r="M5" s="104"/>
      <c r="N5" s="103" t="str">
        <f>IF(M5="Saisir code","",IF(ISNA(IF(ISNA(VLOOKUP(E5,D$2:$J5,10,FALSE))=TRUE,VLOOKUP(M5,'Grille tarifaire'!$B$2:$F$72,5,FALSE),"")),"",IF(ISNA(VLOOKUP(E5,D$2:$J5,10,FALSE))=TRUE,VLOOKUP(M5,'Grille tarifaire'!$B$2:$F$72,5,FALSE),"")))</f>
        <v/>
      </c>
      <c r="O5" s="105"/>
      <c r="P5" s="104" t="str">
        <f t="shared" ref="P5:P68" si="5">IF(COUNTBLANK(O5)=1,IF(COUNTBLANK(H5)=1,"",H5+IF(COUNTBLANK(J5)=1,"0",J5)+IF(COUNTBLANK(L5)=1,"0",L5)+IF(COUNTBLANK(N5)=1,"0",N5)),IF(COUNTBLANK(H5)=1,"",H5+IF(COUNTBLANK(J5)=1,"0",J5)+IF(COUNTBLANK(L5)=1,"0",L5)+IF(COUNTBLANK(N5)=1,"0",N5))-IF(COUNTBLANK(H5)=1,"",H5+IF(COUNTBLANK(J5)=1,"0",J5)+IF(COUNTBLANK(L5)=1,"0",L5)+IF(COUNTBLANK(N5)=1,"0",N5))*O5)</f>
        <v/>
      </c>
      <c r="Q5" s="106"/>
      <c r="R5" s="106" t="str">
        <f>IF('Données clients'!K5="Oui",COUNTIF(F$2:F5,F5)," ")</f>
        <v xml:space="preserve"> </v>
      </c>
      <c r="S5" s="107" t="str">
        <f>IF('Données clients'!K5="Oui","5"," ")</f>
        <v xml:space="preserve"> </v>
      </c>
      <c r="T5" s="107"/>
      <c r="U5" s="107" t="str">
        <f t="shared" ref="U5:U68" si="6">IF(COUNTBLANK(Q5)=1," ","Oui")</f>
        <v xml:space="preserve"> </v>
      </c>
      <c r="W5" s="73">
        <f t="shared" si="4"/>
        <v>1</v>
      </c>
    </row>
    <row r="6" spans="1:23" s="75" customFormat="1" ht="15" customHeight="1" x14ac:dyDescent="0.2">
      <c r="A6" s="97" t="str">
        <f>IF('Données clients'!K6="Oui",'Données clients'!A6," ")</f>
        <v xml:space="preserve"> </v>
      </c>
      <c r="B6" s="98" t="str">
        <f>IF('Données clients'!K6="Oui",'Données clients'!B6," ")</f>
        <v xml:space="preserve"> </v>
      </c>
      <c r="C6" s="99" t="str">
        <f>IF('Données clients'!K6="Oui",'Données clients'!C6," ")</f>
        <v xml:space="preserve"> </v>
      </c>
      <c r="D6" s="100"/>
      <c r="E6" s="122" t="str" cm="1">
        <f t="array" ref="E6">IF('Données clients'!K6="Oui",_xlfn.XLOOKUP(B6&amp;C6,'Données clients'!B$1:B6&amp;'Données clients'!C$1:C6,'Données clients'!I$1:I6)," ")</f>
        <v xml:space="preserve"> </v>
      </c>
      <c r="F6" s="101" t="str" cm="1">
        <f t="array" ref="F6">IF(D6="Oui",(YEAR(A6)&amp;"-"&amp;MONTH(A6)&amp;"-"&amp;"F"&amp;TEXT(W6,"000")),IF(D6="Non",_xlfn.XLOOKUP(B6&amp;C6&amp;E6,B$1:B6&amp;C$1:C6&amp;E$1:E6,F$1:F6)," "))</f>
        <v xml:space="preserve"> </v>
      </c>
      <c r="G6" s="102"/>
      <c r="H6" s="103" t="str">
        <f>IF(ISNA(IF(ISNA(VLOOKUP(E6,B$2:$H6,4,FALSE))=TRUE,VLOOKUP(G6,'Grille tarifaire'!$B$2:$F$72,5,FALSE),"")),"",IF(ISNA(VLOOKUP(E6,B$2:$H6,4,FALSE))=TRUE,VLOOKUP(G6,'Grille tarifaire'!$B$2:$F$72,5,FALSE),""))</f>
        <v/>
      </c>
      <c r="I6" s="104"/>
      <c r="J6" s="103" t="str">
        <f>IF(I6="Saisir code","",IF(ISNA(IF(ISNA(VLOOKUP(E6,D$2:$J6,6,FALSE))=TRUE,VLOOKUP(I6,'Grille tarifaire'!$B$2:$F$72,5,FALSE),"")),"",IF(ISNA(VLOOKUP(E6,D$2:$J6,6,FALSE))=TRUE,VLOOKUP(I6,'Grille tarifaire'!$B$2:$F$72,5,FALSE),"")))</f>
        <v/>
      </c>
      <c r="K6" s="104"/>
      <c r="L6" s="103" t="str">
        <f>IF(K6="Saisir code","",IF(ISNA(IF(ISNA(VLOOKUP(E6,B$2:$J6,8,FALSE))=TRUE,VLOOKUP(K6,'Grille tarifaire'!$B$2:$F$72,5,FALSE),"")),"",IF(ISNA(VLOOKUP(E6,B$2:$J6,8,FALSE))=TRUE,VLOOKUP(K6,'Grille tarifaire'!$B$2:$F$72,5,FALSE),"")))</f>
        <v/>
      </c>
      <c r="M6" s="104"/>
      <c r="N6" s="103" t="str">
        <f>IF(M6="Saisir code","",IF(ISNA(IF(ISNA(VLOOKUP(E6,D$2:$J6,10,FALSE))=TRUE,VLOOKUP(M6,'Grille tarifaire'!$B$2:$F$72,5,FALSE),"")),"",IF(ISNA(VLOOKUP(E6,D$2:$J6,10,FALSE))=TRUE,VLOOKUP(M6,'Grille tarifaire'!$B$2:$F$72,5,FALSE),"")))</f>
        <v/>
      </c>
      <c r="O6" s="105"/>
      <c r="P6" s="104" t="str">
        <f t="shared" si="5"/>
        <v/>
      </c>
      <c r="Q6" s="106"/>
      <c r="R6" s="106" t="str">
        <f>IF('Données clients'!K6="Oui",COUNTIF(F$2:F6,F6)," ")</f>
        <v xml:space="preserve"> </v>
      </c>
      <c r="S6" s="107" t="str">
        <f>IF('Données clients'!K6="Oui","5"," ")</f>
        <v xml:space="preserve"> </v>
      </c>
      <c r="T6" s="107"/>
      <c r="U6" s="107" t="str">
        <f t="shared" si="6"/>
        <v xml:space="preserve"> </v>
      </c>
      <c r="W6" s="73">
        <f t="shared" si="4"/>
        <v>1</v>
      </c>
    </row>
    <row r="7" spans="1:23" s="75" customFormat="1" ht="15" customHeight="1" x14ac:dyDescent="0.2">
      <c r="A7" s="97" t="str">
        <f>IF('Données clients'!K7="Oui",'Données clients'!A7," ")</f>
        <v xml:space="preserve"> </v>
      </c>
      <c r="B7" s="98" t="str">
        <f>IF('Données clients'!K7="Oui",'Données clients'!B7," ")</f>
        <v xml:space="preserve"> </v>
      </c>
      <c r="C7" s="99" t="str">
        <f>IF('Données clients'!K7="Oui",'Données clients'!C7," ")</f>
        <v xml:space="preserve"> </v>
      </c>
      <c r="D7" s="100"/>
      <c r="E7" s="122" t="str" cm="1">
        <f t="array" ref="E7">IF('Données clients'!K7="Oui",_xlfn.XLOOKUP(B7&amp;C7,'Données clients'!B$1:B7&amp;'Données clients'!C$1:C7,'Données clients'!I$1:I7)," ")</f>
        <v xml:space="preserve"> </v>
      </c>
      <c r="F7" s="101" t="str" cm="1">
        <f t="array" ref="F7">IF(D7="Oui",(YEAR(A7)&amp;"-"&amp;MONTH(A7)&amp;"-"&amp;"F"&amp;TEXT(W7,"000")),IF(D7="Non",_xlfn.XLOOKUP(B7&amp;C7&amp;E7,B$1:B7&amp;C$1:C7&amp;E$1:E7,F$1:F7)," "))</f>
        <v xml:space="preserve"> </v>
      </c>
      <c r="G7" s="102"/>
      <c r="H7" s="103" t="str">
        <f>IF(ISNA(IF(ISNA(VLOOKUP(E7,B$2:$H7,4,FALSE))=TRUE,VLOOKUP(G7,'Grille tarifaire'!$B$2:$F$72,5,FALSE),"")),"",IF(ISNA(VLOOKUP(E7,B$2:$H7,4,FALSE))=TRUE,VLOOKUP(G7,'Grille tarifaire'!$B$2:$F$72,5,FALSE),""))</f>
        <v/>
      </c>
      <c r="I7" s="104"/>
      <c r="J7" s="103" t="str">
        <f>IF(I7="Saisir code","",IF(ISNA(IF(ISNA(VLOOKUP(E7,D$2:$J7,6,FALSE))=TRUE,VLOOKUP(I7,'Grille tarifaire'!$B$2:$F$72,5,FALSE),"")),"",IF(ISNA(VLOOKUP(E7,D$2:$J7,6,FALSE))=TRUE,VLOOKUP(I7,'Grille tarifaire'!$B$2:$F$72,5,FALSE),"")))</f>
        <v/>
      </c>
      <c r="K7" s="104"/>
      <c r="L7" s="103" t="str">
        <f>IF(K7="Saisir code","",IF(ISNA(IF(ISNA(VLOOKUP(E7,B$2:$J7,8,FALSE))=TRUE,VLOOKUP(K7,'Grille tarifaire'!$B$2:$F$72,5,FALSE),"")),"",IF(ISNA(VLOOKUP(E7,B$2:$J7,8,FALSE))=TRUE,VLOOKUP(K7,'Grille tarifaire'!$B$2:$F$72,5,FALSE),"")))</f>
        <v/>
      </c>
      <c r="M7" s="104"/>
      <c r="N7" s="103" t="str">
        <f>IF(M7="Saisir code","",IF(ISNA(IF(ISNA(VLOOKUP(E7,D$2:$J7,10,FALSE))=TRUE,VLOOKUP(M7,'Grille tarifaire'!$B$2:$F$72,5,FALSE),"")),"",IF(ISNA(VLOOKUP(E7,D$2:$J7,10,FALSE))=TRUE,VLOOKUP(M7,'Grille tarifaire'!$B$2:$F$72,5,FALSE),"")))</f>
        <v/>
      </c>
      <c r="O7" s="105"/>
      <c r="P7" s="104" t="str">
        <f t="shared" si="5"/>
        <v/>
      </c>
      <c r="Q7" s="106"/>
      <c r="R7" s="106" t="str">
        <f>IF('Données clients'!K7="Oui",COUNTIF(F$2:F7,F7)," ")</f>
        <v xml:space="preserve"> </v>
      </c>
      <c r="S7" s="107" t="str">
        <f>IF('Données clients'!K7="Oui","5"," ")</f>
        <v xml:space="preserve"> </v>
      </c>
      <c r="T7" s="107"/>
      <c r="U7" s="107" t="str">
        <f t="shared" si="6"/>
        <v xml:space="preserve"> </v>
      </c>
      <c r="W7" s="73">
        <f t="shared" si="4"/>
        <v>1</v>
      </c>
    </row>
    <row r="8" spans="1:23" s="75" customFormat="1" ht="15" customHeight="1" x14ac:dyDescent="0.2">
      <c r="A8" s="97" t="str">
        <f>IF('Données clients'!K8="Oui",'Données clients'!A8," ")</f>
        <v xml:space="preserve"> </v>
      </c>
      <c r="B8" s="98" t="str">
        <f>IF('Données clients'!K8="Oui",'Données clients'!B8," ")</f>
        <v xml:space="preserve"> </v>
      </c>
      <c r="C8" s="99" t="str">
        <f>IF('Données clients'!K8="Oui",'Données clients'!C8," ")</f>
        <v xml:space="preserve"> </v>
      </c>
      <c r="D8" s="100"/>
      <c r="E8" s="122" t="str" cm="1">
        <f t="array" ref="E8">IF('Données clients'!K8="Oui",_xlfn.XLOOKUP(B8&amp;C8,'Données clients'!B$1:B8&amp;'Données clients'!C$1:C8,'Données clients'!I$1:I8)," ")</f>
        <v xml:space="preserve"> </v>
      </c>
      <c r="F8" s="101" t="str" cm="1">
        <f t="array" ref="F8">IF(D8="Oui",(YEAR(A8)&amp;"-"&amp;MONTH(A8)&amp;"-"&amp;"F"&amp;TEXT(W8,"000")),IF(D8="Non",_xlfn.XLOOKUP(B8&amp;C8&amp;E8,B$1:B8&amp;C$1:C8&amp;E$1:E8,F$1:F8)," "))</f>
        <v xml:space="preserve"> </v>
      </c>
      <c r="G8" s="102"/>
      <c r="H8" s="103" t="str">
        <f>IF(ISNA(IF(ISNA(VLOOKUP(E8,B$2:$H8,4,FALSE))=TRUE,VLOOKUP(G8,'Grille tarifaire'!$B$2:$F$72,5,FALSE),"")),"",IF(ISNA(VLOOKUP(E8,B$2:$H8,4,FALSE))=TRUE,VLOOKUP(G8,'Grille tarifaire'!$B$2:$F$72,5,FALSE),""))</f>
        <v/>
      </c>
      <c r="I8" s="104"/>
      <c r="J8" s="103" t="str">
        <f>IF(I8="Saisir code","",IF(ISNA(IF(ISNA(VLOOKUP(E8,D$2:$J8,6,FALSE))=TRUE,VLOOKUP(I8,'Grille tarifaire'!$B$2:$F$72,5,FALSE),"")),"",IF(ISNA(VLOOKUP(E8,D$2:$J8,6,FALSE))=TRUE,VLOOKUP(I8,'Grille tarifaire'!$B$2:$F$72,5,FALSE),"")))</f>
        <v/>
      </c>
      <c r="K8" s="104"/>
      <c r="L8" s="103" t="str">
        <f>IF(K8="Saisir code","",IF(ISNA(IF(ISNA(VLOOKUP(E8,B$2:$J8,8,FALSE))=TRUE,VLOOKUP(K8,'Grille tarifaire'!$B$2:$F$72,5,FALSE),"")),"",IF(ISNA(VLOOKUP(E8,B$2:$J8,8,FALSE))=TRUE,VLOOKUP(K8,'Grille tarifaire'!$B$2:$F$72,5,FALSE),"")))</f>
        <v/>
      </c>
      <c r="M8" s="104"/>
      <c r="N8" s="103" t="str">
        <f>IF(M8="Saisir code","",IF(ISNA(IF(ISNA(VLOOKUP(E8,D$2:$J8,10,FALSE))=TRUE,VLOOKUP(M8,'Grille tarifaire'!$B$2:$F$72,5,FALSE),"")),"",IF(ISNA(VLOOKUP(E8,D$2:$J8,10,FALSE))=TRUE,VLOOKUP(M8,'Grille tarifaire'!$B$2:$F$72,5,FALSE),"")))</f>
        <v/>
      </c>
      <c r="O8" s="105"/>
      <c r="P8" s="104" t="str">
        <f t="shared" si="5"/>
        <v/>
      </c>
      <c r="Q8" s="106"/>
      <c r="R8" s="106" t="str">
        <f>IF('Données clients'!K8="Oui",COUNTIF(F$2:F8,F8)," ")</f>
        <v xml:space="preserve"> </v>
      </c>
      <c r="S8" s="107" t="str">
        <f>IF('Données clients'!K8="Oui","5"," ")</f>
        <v xml:space="preserve"> </v>
      </c>
      <c r="T8" s="107"/>
      <c r="U8" s="107" t="str">
        <f t="shared" si="6"/>
        <v xml:space="preserve"> </v>
      </c>
      <c r="W8" s="73">
        <f t="shared" si="4"/>
        <v>1</v>
      </c>
    </row>
    <row r="9" spans="1:23" s="75" customFormat="1" ht="15" customHeight="1" x14ac:dyDescent="0.2">
      <c r="A9" s="97" t="str">
        <f>IF('Données clients'!K9="Oui",'Données clients'!A9," ")</f>
        <v xml:space="preserve"> </v>
      </c>
      <c r="B9" s="98" t="str">
        <f>IF('Données clients'!K9="Oui",'Données clients'!B9," ")</f>
        <v xml:space="preserve"> </v>
      </c>
      <c r="C9" s="99" t="str">
        <f>IF('Données clients'!K9="Oui",'Données clients'!C9," ")</f>
        <v xml:space="preserve"> </v>
      </c>
      <c r="D9" s="100"/>
      <c r="E9" s="122" t="str" cm="1">
        <f t="array" ref="E9">IF('Données clients'!K9="Oui",_xlfn.XLOOKUP(B9&amp;C9,'Données clients'!B$1:B9&amp;'Données clients'!C$1:C9,'Données clients'!I$1:I9)," ")</f>
        <v xml:space="preserve"> </v>
      </c>
      <c r="F9" s="101" t="str" cm="1">
        <f t="array" ref="F9">IF(D9="Oui",(YEAR(A9)&amp;"-"&amp;MONTH(A9)&amp;"-"&amp;"F"&amp;TEXT(W9,"000")),IF(D9="Non",_xlfn.XLOOKUP(B9&amp;C9&amp;E9,B$1:B9&amp;C$1:C9&amp;E$1:E9,F$1:F9)," "))</f>
        <v xml:space="preserve"> </v>
      </c>
      <c r="G9" s="102"/>
      <c r="H9" s="103" t="str">
        <f>IF(ISNA(IF(ISNA(VLOOKUP(E9,B$2:$H9,4,FALSE))=TRUE,VLOOKUP(G9,'Grille tarifaire'!$B$2:$F$72,5,FALSE),"")),"",IF(ISNA(VLOOKUP(E9,B$2:$H9,4,FALSE))=TRUE,VLOOKUP(G9,'Grille tarifaire'!$B$2:$F$72,5,FALSE),""))</f>
        <v/>
      </c>
      <c r="I9" s="104"/>
      <c r="J9" s="103" t="str">
        <f>IF(I9="Saisir code","",IF(ISNA(IF(ISNA(VLOOKUP(E9,D$2:$J9,6,FALSE))=TRUE,VLOOKUP(I9,'Grille tarifaire'!$B$2:$F$72,5,FALSE),"")),"",IF(ISNA(VLOOKUP(E9,D$2:$J9,6,FALSE))=TRUE,VLOOKUP(I9,'Grille tarifaire'!$B$2:$F$72,5,FALSE),"")))</f>
        <v/>
      </c>
      <c r="K9" s="104"/>
      <c r="L9" s="103" t="str">
        <f>IF(K9="Saisir code","",IF(ISNA(IF(ISNA(VLOOKUP(E9,B$2:$J9,8,FALSE))=TRUE,VLOOKUP(K9,'Grille tarifaire'!$B$2:$F$72,5,FALSE),"")),"",IF(ISNA(VLOOKUP(E9,B$2:$J9,8,FALSE))=TRUE,VLOOKUP(K9,'Grille tarifaire'!$B$2:$F$72,5,FALSE),"")))</f>
        <v/>
      </c>
      <c r="M9" s="104"/>
      <c r="N9" s="103" t="str">
        <f>IF(M9="Saisir code","",IF(ISNA(IF(ISNA(VLOOKUP(E9,D$2:$J9,10,FALSE))=TRUE,VLOOKUP(M9,'Grille tarifaire'!$B$2:$F$72,5,FALSE),"")),"",IF(ISNA(VLOOKUP(E9,D$2:$J9,10,FALSE))=TRUE,VLOOKUP(M9,'Grille tarifaire'!$B$2:$F$72,5,FALSE),"")))</f>
        <v/>
      </c>
      <c r="O9" s="105"/>
      <c r="P9" s="104" t="str">
        <f t="shared" si="5"/>
        <v/>
      </c>
      <c r="Q9" s="106"/>
      <c r="R9" s="106" t="str">
        <f>IF('Données clients'!K9="Oui",COUNTIF(F$2:F9,F9)," ")</f>
        <v xml:space="preserve"> </v>
      </c>
      <c r="S9" s="107" t="str">
        <f>IF('Données clients'!K9="Oui","5"," ")</f>
        <v xml:space="preserve"> </v>
      </c>
      <c r="T9" s="107"/>
      <c r="U9" s="107" t="str">
        <f t="shared" si="6"/>
        <v xml:space="preserve"> </v>
      </c>
      <c r="W9" s="73">
        <f t="shared" si="4"/>
        <v>1</v>
      </c>
    </row>
    <row r="10" spans="1:23" s="75" customFormat="1" ht="15" customHeight="1" x14ac:dyDescent="0.2">
      <c r="A10" s="97" t="str">
        <f>IF('Données clients'!K10="Oui",'Données clients'!A10," ")</f>
        <v xml:space="preserve"> </v>
      </c>
      <c r="B10" s="98" t="str">
        <f>IF('Données clients'!K10="Oui",'Données clients'!B10," ")</f>
        <v xml:space="preserve"> </v>
      </c>
      <c r="C10" s="99" t="str">
        <f>IF('Données clients'!K10="Oui",'Données clients'!C10," ")</f>
        <v xml:space="preserve"> </v>
      </c>
      <c r="D10" s="100"/>
      <c r="E10" s="122" t="str" cm="1">
        <f t="array" ref="E10">IF('Données clients'!K10="Oui",_xlfn.XLOOKUP(B10&amp;C10,'Données clients'!B$1:B10&amp;'Données clients'!C$1:C10,'Données clients'!I$1:I10)," ")</f>
        <v xml:space="preserve"> </v>
      </c>
      <c r="F10" s="101" t="str" cm="1">
        <f t="array" ref="F10">IF(D10="Oui",(YEAR(A10)&amp;"-"&amp;MONTH(A10)&amp;"-"&amp;"F"&amp;TEXT(W10,"000")),IF(D10="Non",_xlfn.XLOOKUP(B10&amp;C10&amp;E10,B$1:B10&amp;C$1:C10&amp;E$1:E10,F$1:F10)," "))</f>
        <v xml:space="preserve"> </v>
      </c>
      <c r="G10" s="102"/>
      <c r="H10" s="103" t="str">
        <f>IF(ISNA(IF(ISNA(VLOOKUP(E10,B$2:$H10,4,FALSE))=TRUE,VLOOKUP(G10,'Grille tarifaire'!$B$2:$F$72,5,FALSE),"")),"",IF(ISNA(VLOOKUP(E10,B$2:$H10,4,FALSE))=TRUE,VLOOKUP(G10,'Grille tarifaire'!$B$2:$F$72,5,FALSE),""))</f>
        <v/>
      </c>
      <c r="I10" s="104"/>
      <c r="J10" s="103" t="str">
        <f>IF(I10="Saisir code","",IF(ISNA(IF(ISNA(VLOOKUP(E10,D$2:$J10,6,FALSE))=TRUE,VLOOKUP(I10,'Grille tarifaire'!$B$2:$F$72,5,FALSE),"")),"",IF(ISNA(VLOOKUP(E10,D$2:$J10,6,FALSE))=TRUE,VLOOKUP(I10,'Grille tarifaire'!$B$2:$F$72,5,FALSE),"")))</f>
        <v/>
      </c>
      <c r="K10" s="104"/>
      <c r="L10" s="103" t="str">
        <f>IF(K10="Saisir code","",IF(ISNA(IF(ISNA(VLOOKUP(E10,B$2:$J10,8,FALSE))=TRUE,VLOOKUP(K10,'Grille tarifaire'!$B$2:$F$72,5,FALSE),"")),"",IF(ISNA(VLOOKUP(E10,B$2:$J10,8,FALSE))=TRUE,VLOOKUP(K10,'Grille tarifaire'!$B$2:$F$72,5,FALSE),"")))</f>
        <v/>
      </c>
      <c r="M10" s="104"/>
      <c r="N10" s="103" t="str">
        <f>IF(M10="Saisir code","",IF(ISNA(IF(ISNA(VLOOKUP(E10,D$2:$J10,10,FALSE))=TRUE,VLOOKUP(M10,'Grille tarifaire'!$B$2:$F$72,5,FALSE),"")),"",IF(ISNA(VLOOKUP(E10,D$2:$J10,10,FALSE))=TRUE,VLOOKUP(M10,'Grille tarifaire'!$B$2:$F$72,5,FALSE),"")))</f>
        <v/>
      </c>
      <c r="O10" s="105"/>
      <c r="P10" s="104" t="str">
        <f t="shared" si="5"/>
        <v/>
      </c>
      <c r="Q10" s="106"/>
      <c r="R10" s="106" t="str">
        <f>IF('Données clients'!K10="Oui",COUNTIF(F$2:F10,F10)," ")</f>
        <v xml:space="preserve"> </v>
      </c>
      <c r="S10" s="107" t="str">
        <f>IF('Données clients'!K10="Oui","5"," ")</f>
        <v xml:space="preserve"> </v>
      </c>
      <c r="T10" s="107"/>
      <c r="U10" s="107" t="str">
        <f t="shared" si="6"/>
        <v xml:space="preserve"> </v>
      </c>
      <c r="W10" s="73">
        <f t="shared" si="4"/>
        <v>1</v>
      </c>
    </row>
    <row r="11" spans="1:23" s="75" customFormat="1" ht="15" customHeight="1" x14ac:dyDescent="0.2">
      <c r="A11" s="97" t="str">
        <f>IF('Données clients'!K11="Oui",'Données clients'!A11," ")</f>
        <v xml:space="preserve"> </v>
      </c>
      <c r="B11" s="98" t="str">
        <f>IF('Données clients'!K11="Oui",'Données clients'!B11," ")</f>
        <v xml:space="preserve"> </v>
      </c>
      <c r="C11" s="99" t="str">
        <f>IF('Données clients'!K11="Oui",'Données clients'!C11," ")</f>
        <v xml:space="preserve"> </v>
      </c>
      <c r="D11" s="100"/>
      <c r="E11" s="122" t="str" cm="1">
        <f t="array" ref="E11">IF('Données clients'!K11="Oui",_xlfn.XLOOKUP(B11&amp;C11,'Données clients'!B$1:B11&amp;'Données clients'!C$1:C11,'Données clients'!I$1:I11)," ")</f>
        <v xml:space="preserve"> </v>
      </c>
      <c r="F11" s="101" t="str" cm="1">
        <f t="array" ref="F11">IF(D11="Oui",(YEAR(A11)&amp;"-"&amp;MONTH(A11)&amp;"-"&amp;"F"&amp;TEXT(W11,"000")),IF(D11="Non",_xlfn.XLOOKUP(B11&amp;C11&amp;E11,B$1:B11&amp;C$1:C11&amp;E$1:E11,F$1:F11)," "))</f>
        <v xml:space="preserve"> </v>
      </c>
      <c r="G11" s="102"/>
      <c r="H11" s="103" t="str">
        <f>IF(ISNA(IF(ISNA(VLOOKUP(E11,B$2:$H11,4,FALSE))=TRUE,VLOOKUP(G11,'Grille tarifaire'!$B$2:$F$72,5,FALSE),"")),"",IF(ISNA(VLOOKUP(E11,B$2:$H11,4,FALSE))=TRUE,VLOOKUP(G11,'Grille tarifaire'!$B$2:$F$72,5,FALSE),""))</f>
        <v/>
      </c>
      <c r="I11" s="104"/>
      <c r="J11" s="103" t="str">
        <f>IF(I11="Saisir code","",IF(ISNA(IF(ISNA(VLOOKUP(E11,D$2:$J11,6,FALSE))=TRUE,VLOOKUP(I11,'Grille tarifaire'!$B$2:$F$72,5,FALSE),"")),"",IF(ISNA(VLOOKUP(E11,D$2:$J11,6,FALSE))=TRUE,VLOOKUP(I11,'Grille tarifaire'!$B$2:$F$72,5,FALSE),"")))</f>
        <v/>
      </c>
      <c r="K11" s="104"/>
      <c r="L11" s="103" t="str">
        <f>IF(K11="Saisir code","",IF(ISNA(IF(ISNA(VLOOKUP(E11,B$2:$J11,8,FALSE))=TRUE,VLOOKUP(K11,'Grille tarifaire'!$B$2:$F$72,5,FALSE),"")),"",IF(ISNA(VLOOKUP(E11,B$2:$J11,8,FALSE))=TRUE,VLOOKUP(K11,'Grille tarifaire'!$B$2:$F$72,5,FALSE),"")))</f>
        <v/>
      </c>
      <c r="M11" s="104"/>
      <c r="N11" s="103" t="str">
        <f>IF(M11="Saisir code","",IF(ISNA(IF(ISNA(VLOOKUP(E11,D$2:$J11,10,FALSE))=TRUE,VLOOKUP(M11,'Grille tarifaire'!$B$2:$F$72,5,FALSE),"")),"",IF(ISNA(VLOOKUP(E11,D$2:$J11,10,FALSE))=TRUE,VLOOKUP(M11,'Grille tarifaire'!$B$2:$F$72,5,FALSE),"")))</f>
        <v/>
      </c>
      <c r="O11" s="105"/>
      <c r="P11" s="104" t="str">
        <f t="shared" si="5"/>
        <v/>
      </c>
      <c r="Q11" s="106"/>
      <c r="R11" s="106" t="str">
        <f>IF('Données clients'!K11="Oui",COUNTIF(F$2:F11,F11)," ")</f>
        <v xml:space="preserve"> </v>
      </c>
      <c r="S11" s="107" t="str">
        <f>IF('Données clients'!K11="Oui","5"," ")</f>
        <v xml:space="preserve"> </v>
      </c>
      <c r="T11" s="107"/>
      <c r="U11" s="107" t="str">
        <f t="shared" si="6"/>
        <v xml:space="preserve"> </v>
      </c>
      <c r="W11" s="73">
        <f t="shared" si="4"/>
        <v>1</v>
      </c>
    </row>
    <row r="12" spans="1:23" s="75" customFormat="1" ht="15" customHeight="1" x14ac:dyDescent="0.2">
      <c r="A12" s="97" t="str">
        <f>IF('Données clients'!K12="Oui",'Données clients'!A12," ")</f>
        <v xml:space="preserve"> </v>
      </c>
      <c r="B12" s="98" t="str">
        <f>IF('Données clients'!K12="Oui",'Données clients'!B12," ")</f>
        <v xml:space="preserve"> </v>
      </c>
      <c r="C12" s="99" t="str">
        <f>IF('Données clients'!K12="Oui",'Données clients'!C12," ")</f>
        <v xml:space="preserve"> </v>
      </c>
      <c r="D12" s="100"/>
      <c r="E12" s="122" t="str" cm="1">
        <f t="array" ref="E12">IF('Données clients'!K12="Oui",_xlfn.XLOOKUP(B12&amp;C12,'Données clients'!B$1:B12&amp;'Données clients'!C$1:C12,'Données clients'!I$1:I12)," ")</f>
        <v xml:space="preserve"> </v>
      </c>
      <c r="F12" s="101" t="str" cm="1">
        <f t="array" ref="F12">IF(D12="Oui",(YEAR(A12)&amp;"-"&amp;MONTH(A12)&amp;"-"&amp;"F"&amp;TEXT(W12,"000")),IF(D12="Non",_xlfn.XLOOKUP(B12&amp;C12&amp;E12,B$1:B12&amp;C$1:C12&amp;E$1:E12,F$1:F12)," "))</f>
        <v xml:space="preserve"> </v>
      </c>
      <c r="G12" s="102"/>
      <c r="H12" s="103" t="str">
        <f>IF(ISNA(IF(ISNA(VLOOKUP(E12,B$2:$H12,4,FALSE))=TRUE,VLOOKUP(G12,'Grille tarifaire'!$B$2:$F$72,5,FALSE),"")),"",IF(ISNA(VLOOKUP(E12,B$2:$H12,4,FALSE))=TRUE,VLOOKUP(G12,'Grille tarifaire'!$B$2:$F$72,5,FALSE),""))</f>
        <v/>
      </c>
      <c r="I12" s="104"/>
      <c r="J12" s="103" t="str">
        <f>IF(I12="Saisir code","",IF(ISNA(IF(ISNA(VLOOKUP(E12,D$2:$J12,6,FALSE))=TRUE,VLOOKUP(I12,'Grille tarifaire'!$B$2:$F$72,5,FALSE),"")),"",IF(ISNA(VLOOKUP(E12,D$2:$J12,6,FALSE))=TRUE,VLOOKUP(I12,'Grille tarifaire'!$B$2:$F$72,5,FALSE),"")))</f>
        <v/>
      </c>
      <c r="K12" s="104"/>
      <c r="L12" s="103" t="str">
        <f>IF(K12="Saisir code","",IF(ISNA(IF(ISNA(VLOOKUP(E12,B$2:$J12,8,FALSE))=TRUE,VLOOKUP(K12,'Grille tarifaire'!$B$2:$F$72,5,FALSE),"")),"",IF(ISNA(VLOOKUP(E12,B$2:$J12,8,FALSE))=TRUE,VLOOKUP(K12,'Grille tarifaire'!$B$2:$F$72,5,FALSE),"")))</f>
        <v/>
      </c>
      <c r="M12" s="104"/>
      <c r="N12" s="103" t="str">
        <f>IF(M12="Saisir code","",IF(ISNA(IF(ISNA(VLOOKUP(E12,D$2:$J12,10,FALSE))=TRUE,VLOOKUP(M12,'Grille tarifaire'!$B$2:$F$72,5,FALSE),"")),"",IF(ISNA(VLOOKUP(E12,D$2:$J12,10,FALSE))=TRUE,VLOOKUP(M12,'Grille tarifaire'!$B$2:$F$72,5,FALSE),"")))</f>
        <v/>
      </c>
      <c r="O12" s="105"/>
      <c r="P12" s="104" t="str">
        <f t="shared" si="5"/>
        <v/>
      </c>
      <c r="Q12" s="106"/>
      <c r="R12" s="106" t="str">
        <f>IF('Données clients'!K12="Oui",COUNTIF(F$2:F12,F12)," ")</f>
        <v xml:space="preserve"> </v>
      </c>
      <c r="S12" s="107" t="str">
        <f>IF('Données clients'!K12="Oui","5"," ")</f>
        <v xml:space="preserve"> </v>
      </c>
      <c r="T12" s="107"/>
      <c r="U12" s="107" t="str">
        <f t="shared" si="6"/>
        <v xml:space="preserve"> </v>
      </c>
      <c r="W12" s="73">
        <f t="shared" si="4"/>
        <v>1</v>
      </c>
    </row>
    <row r="13" spans="1:23" s="75" customFormat="1" ht="15" customHeight="1" x14ac:dyDescent="0.2">
      <c r="A13" s="97" t="str">
        <f>IF('Données clients'!K13="Oui",'Données clients'!A13," ")</f>
        <v xml:space="preserve"> </v>
      </c>
      <c r="B13" s="98" t="str">
        <f>IF('Données clients'!K13="Oui",'Données clients'!B13," ")</f>
        <v xml:space="preserve"> </v>
      </c>
      <c r="C13" s="99" t="str">
        <f>IF('Données clients'!K13="Oui",'Données clients'!C13," ")</f>
        <v xml:space="preserve"> </v>
      </c>
      <c r="D13" s="100"/>
      <c r="E13" s="122" t="str" cm="1">
        <f t="array" ref="E13">IF('Données clients'!K13="Oui",_xlfn.XLOOKUP(B13&amp;C13,'Données clients'!B$1:B13&amp;'Données clients'!C$1:C13,'Données clients'!I$1:I13)," ")</f>
        <v xml:space="preserve"> </v>
      </c>
      <c r="F13" s="101" t="str" cm="1">
        <f t="array" ref="F13">IF(D13="Oui",(YEAR(A13)&amp;"-"&amp;MONTH(A13)&amp;"-"&amp;"F"&amp;TEXT(W13,"000")),IF(D13="Non",_xlfn.XLOOKUP(B13&amp;C13&amp;E13,B$1:B13&amp;C$1:C13&amp;E$1:E13,F$1:F13)," "))</f>
        <v xml:space="preserve"> </v>
      </c>
      <c r="G13" s="102"/>
      <c r="H13" s="103" t="str">
        <f>IF(ISNA(IF(ISNA(VLOOKUP(E13,B$2:$H13,4,FALSE))=TRUE,VLOOKUP(G13,'Grille tarifaire'!$B$2:$F$72,5,FALSE),"")),"",IF(ISNA(VLOOKUP(E13,B$2:$H13,4,FALSE))=TRUE,VLOOKUP(G13,'Grille tarifaire'!$B$2:$F$72,5,FALSE),""))</f>
        <v/>
      </c>
      <c r="I13" s="104"/>
      <c r="J13" s="103" t="str">
        <f>IF(I13="Saisir code","",IF(ISNA(IF(ISNA(VLOOKUP(E13,D$2:$J13,6,FALSE))=TRUE,VLOOKUP(I13,'Grille tarifaire'!$B$2:$F$72,5,FALSE),"")),"",IF(ISNA(VLOOKUP(E13,D$2:$J13,6,FALSE))=TRUE,VLOOKUP(I13,'Grille tarifaire'!$B$2:$F$72,5,FALSE),"")))</f>
        <v/>
      </c>
      <c r="K13" s="104"/>
      <c r="L13" s="103" t="str">
        <f>IF(K13="Saisir code","",IF(ISNA(IF(ISNA(VLOOKUP(E13,B$2:$J13,8,FALSE))=TRUE,VLOOKUP(K13,'Grille tarifaire'!$B$2:$F$72,5,FALSE),"")),"",IF(ISNA(VLOOKUP(E13,B$2:$J13,8,FALSE))=TRUE,VLOOKUP(K13,'Grille tarifaire'!$B$2:$F$72,5,FALSE),"")))</f>
        <v/>
      </c>
      <c r="M13" s="104"/>
      <c r="N13" s="103" t="str">
        <f>IF(M13="Saisir code","",IF(ISNA(IF(ISNA(VLOOKUP(E13,D$2:$J13,10,FALSE))=TRUE,VLOOKUP(M13,'Grille tarifaire'!$B$2:$F$72,5,FALSE),"")),"",IF(ISNA(VLOOKUP(E13,D$2:$J13,10,FALSE))=TRUE,VLOOKUP(M13,'Grille tarifaire'!$B$2:$F$72,5,FALSE),"")))</f>
        <v/>
      </c>
      <c r="O13" s="105"/>
      <c r="P13" s="104" t="str">
        <f t="shared" si="5"/>
        <v/>
      </c>
      <c r="Q13" s="106"/>
      <c r="R13" s="106" t="str">
        <f>IF('Données clients'!K13="Oui",COUNTIF(F$2:F13,F13)," ")</f>
        <v xml:space="preserve"> </v>
      </c>
      <c r="S13" s="107" t="str">
        <f>IF('Données clients'!K13="Oui","5"," ")</f>
        <v xml:space="preserve"> </v>
      </c>
      <c r="T13" s="107"/>
      <c r="U13" s="107" t="str">
        <f t="shared" si="6"/>
        <v xml:space="preserve"> </v>
      </c>
      <c r="W13" s="73">
        <f t="shared" si="4"/>
        <v>1</v>
      </c>
    </row>
    <row r="14" spans="1:23" s="75" customFormat="1" ht="15" customHeight="1" x14ac:dyDescent="0.2">
      <c r="A14" s="97" t="str">
        <f>IF('Données clients'!K14="Oui",'Données clients'!A14," ")</f>
        <v xml:space="preserve"> </v>
      </c>
      <c r="B14" s="98" t="str">
        <f>IF('Données clients'!K14="Oui",'Données clients'!B14," ")</f>
        <v xml:space="preserve"> </v>
      </c>
      <c r="C14" s="99" t="str">
        <f>IF('Données clients'!K14="Oui",'Données clients'!C14," ")</f>
        <v xml:space="preserve"> </v>
      </c>
      <c r="D14" s="100"/>
      <c r="E14" s="122" t="str" cm="1">
        <f t="array" ref="E14">IF('Données clients'!K14="Oui",_xlfn.XLOOKUP(B14&amp;C14,'Données clients'!B$1:B14&amp;'Données clients'!C$1:C14,'Données clients'!I$1:I14)," ")</f>
        <v xml:space="preserve"> </v>
      </c>
      <c r="F14" s="101" t="str" cm="1">
        <f t="array" ref="F14">IF(D14="Oui",(YEAR(A14)&amp;"-"&amp;MONTH(A14)&amp;"-"&amp;"F"&amp;TEXT(W14,"000")),IF(D14="Non",_xlfn.XLOOKUP(B14&amp;C14&amp;E14,B$1:B14&amp;C$1:C14&amp;E$1:E14,F$1:F14)," "))</f>
        <v xml:space="preserve"> </v>
      </c>
      <c r="G14" s="102"/>
      <c r="H14" s="103" t="str">
        <f>IF(ISNA(IF(ISNA(VLOOKUP(E14,B$2:$H14,4,FALSE))=TRUE,VLOOKUP(G14,'Grille tarifaire'!$B$2:$F$72,5,FALSE),"")),"",IF(ISNA(VLOOKUP(E14,B$2:$H14,4,FALSE))=TRUE,VLOOKUP(G14,'Grille tarifaire'!$B$2:$F$72,5,FALSE),""))</f>
        <v/>
      </c>
      <c r="I14" s="104"/>
      <c r="J14" s="103" t="str">
        <f>IF(I14="Saisir code","",IF(ISNA(IF(ISNA(VLOOKUP(E14,D$2:$J14,6,FALSE))=TRUE,VLOOKUP(I14,'Grille tarifaire'!$B$2:$F$72,5,FALSE),"")),"",IF(ISNA(VLOOKUP(E14,D$2:$J14,6,FALSE))=TRUE,VLOOKUP(I14,'Grille tarifaire'!$B$2:$F$72,5,FALSE),"")))</f>
        <v/>
      </c>
      <c r="K14" s="104"/>
      <c r="L14" s="103" t="str">
        <f>IF(K14="Saisir code","",IF(ISNA(IF(ISNA(VLOOKUP(E14,B$2:$J14,8,FALSE))=TRUE,VLOOKUP(K14,'Grille tarifaire'!$B$2:$F$72,5,FALSE),"")),"",IF(ISNA(VLOOKUP(E14,B$2:$J14,8,FALSE))=TRUE,VLOOKUP(K14,'Grille tarifaire'!$B$2:$F$72,5,FALSE),"")))</f>
        <v/>
      </c>
      <c r="M14" s="104"/>
      <c r="N14" s="103" t="str">
        <f>IF(M14="Saisir code","",IF(ISNA(IF(ISNA(VLOOKUP(E14,D$2:$J14,10,FALSE))=TRUE,VLOOKUP(M14,'Grille tarifaire'!$B$2:$F$72,5,FALSE),"")),"",IF(ISNA(VLOOKUP(E14,D$2:$J14,10,FALSE))=TRUE,VLOOKUP(M14,'Grille tarifaire'!$B$2:$F$72,5,FALSE),"")))</f>
        <v/>
      </c>
      <c r="O14" s="105"/>
      <c r="P14" s="104" t="str">
        <f t="shared" si="5"/>
        <v/>
      </c>
      <c r="Q14" s="106"/>
      <c r="R14" s="106" t="str">
        <f>IF('Données clients'!K14="Oui",COUNTIF(F$2:F14,F14)," ")</f>
        <v xml:space="preserve"> </v>
      </c>
      <c r="S14" s="107" t="str">
        <f>IF('Données clients'!K14="Oui","5"," ")</f>
        <v xml:space="preserve"> </v>
      </c>
      <c r="T14" s="107"/>
      <c r="U14" s="107" t="str">
        <f t="shared" si="6"/>
        <v xml:space="preserve"> </v>
      </c>
      <c r="W14" s="73">
        <f t="shared" si="4"/>
        <v>1</v>
      </c>
    </row>
    <row r="15" spans="1:23" s="75" customFormat="1" ht="15" customHeight="1" x14ac:dyDescent="0.2">
      <c r="A15" s="97" t="str">
        <f>IF('Données clients'!K15="Oui",'Données clients'!A15," ")</f>
        <v xml:space="preserve"> </v>
      </c>
      <c r="B15" s="98" t="str">
        <f>IF('Données clients'!K15="Oui",'Données clients'!B15," ")</f>
        <v xml:space="preserve"> </v>
      </c>
      <c r="C15" s="99" t="str">
        <f>IF('Données clients'!K15="Oui",'Données clients'!C15," ")</f>
        <v xml:space="preserve"> </v>
      </c>
      <c r="D15" s="100"/>
      <c r="E15" s="122" t="str" cm="1">
        <f t="array" ref="E15">IF('Données clients'!K15="Oui",_xlfn.XLOOKUP(B15&amp;C15,'Données clients'!B$1:B15&amp;'Données clients'!C$1:C15,'Données clients'!I$1:I15)," ")</f>
        <v xml:space="preserve"> </v>
      </c>
      <c r="F15" s="101" t="str" cm="1">
        <f t="array" ref="F15">IF(D15="Oui",(YEAR(A15)&amp;"-"&amp;MONTH(A15)&amp;"-"&amp;"F"&amp;TEXT(W15,"000")),IF(D15="Non",_xlfn.XLOOKUP(B15&amp;C15&amp;E15,B$1:B15&amp;C$1:C15&amp;E$1:E15,F$1:F15)," "))</f>
        <v xml:space="preserve"> </v>
      </c>
      <c r="G15" s="102"/>
      <c r="H15" s="103" t="str">
        <f>IF(ISNA(IF(ISNA(VLOOKUP(E15,B$2:$H15,4,FALSE))=TRUE,VLOOKUP(G15,'Grille tarifaire'!$B$2:$F$72,5,FALSE),"")),"",IF(ISNA(VLOOKUP(E15,B$2:$H15,4,FALSE))=TRUE,VLOOKUP(G15,'Grille tarifaire'!$B$2:$F$72,5,FALSE),""))</f>
        <v/>
      </c>
      <c r="I15" s="104"/>
      <c r="J15" s="103" t="str">
        <f>IF(I15="Saisir code","",IF(ISNA(IF(ISNA(VLOOKUP(E15,D$2:$J15,6,FALSE))=TRUE,VLOOKUP(I15,'Grille tarifaire'!$B$2:$F$72,5,FALSE),"")),"",IF(ISNA(VLOOKUP(E15,D$2:$J15,6,FALSE))=TRUE,VLOOKUP(I15,'Grille tarifaire'!$B$2:$F$72,5,FALSE),"")))</f>
        <v/>
      </c>
      <c r="K15" s="104"/>
      <c r="L15" s="103" t="str">
        <f>IF(K15="Saisir code","",IF(ISNA(IF(ISNA(VLOOKUP(E15,B$2:$J15,8,FALSE))=TRUE,VLOOKUP(K15,'Grille tarifaire'!$B$2:$F$72,5,FALSE),"")),"",IF(ISNA(VLOOKUP(E15,B$2:$J15,8,FALSE))=TRUE,VLOOKUP(K15,'Grille tarifaire'!$B$2:$F$72,5,FALSE),"")))</f>
        <v/>
      </c>
      <c r="M15" s="104"/>
      <c r="N15" s="103" t="str">
        <f>IF(M15="Saisir code","",IF(ISNA(IF(ISNA(VLOOKUP(E15,D$2:$J15,10,FALSE))=TRUE,VLOOKUP(M15,'Grille tarifaire'!$B$2:$F$72,5,FALSE),"")),"",IF(ISNA(VLOOKUP(E15,D$2:$J15,10,FALSE))=TRUE,VLOOKUP(M15,'Grille tarifaire'!$B$2:$F$72,5,FALSE),"")))</f>
        <v/>
      </c>
      <c r="O15" s="105"/>
      <c r="P15" s="104" t="str">
        <f t="shared" si="5"/>
        <v/>
      </c>
      <c r="Q15" s="106"/>
      <c r="R15" s="106" t="str">
        <f>IF('Données clients'!K15="Oui",COUNTIF(F$2:F15,F15)," ")</f>
        <v xml:space="preserve"> </v>
      </c>
      <c r="S15" s="107" t="str">
        <f>IF('Données clients'!K15="Oui","5"," ")</f>
        <v xml:space="preserve"> </v>
      </c>
      <c r="T15" s="107"/>
      <c r="U15" s="107" t="str">
        <f t="shared" si="6"/>
        <v xml:space="preserve"> </v>
      </c>
      <c r="W15" s="73">
        <f t="shared" si="4"/>
        <v>1</v>
      </c>
    </row>
    <row r="16" spans="1:23" s="75" customFormat="1" ht="15" customHeight="1" x14ac:dyDescent="0.2">
      <c r="A16" s="97" t="str">
        <f>IF('Données clients'!K16="Oui",'Données clients'!A16," ")</f>
        <v xml:space="preserve"> </v>
      </c>
      <c r="B16" s="98" t="str">
        <f>IF('Données clients'!K16="Oui",'Données clients'!B16," ")</f>
        <v xml:space="preserve"> </v>
      </c>
      <c r="C16" s="99" t="str">
        <f>IF('Données clients'!K16="Oui",'Données clients'!C16," ")</f>
        <v xml:space="preserve"> </v>
      </c>
      <c r="D16" s="100"/>
      <c r="E16" s="122" t="str" cm="1">
        <f t="array" ref="E16">IF('Données clients'!K16="Oui",_xlfn.XLOOKUP(B16&amp;C16,'Données clients'!B$1:B16&amp;'Données clients'!C$1:C16,'Données clients'!I$1:I16)," ")</f>
        <v xml:space="preserve"> </v>
      </c>
      <c r="F16" s="101" t="str" cm="1">
        <f t="array" ref="F16">IF(D16="Oui",(YEAR(A16)&amp;"-"&amp;MONTH(A16)&amp;"-"&amp;"F"&amp;TEXT(W16,"000")),IF(D16="Non",_xlfn.XLOOKUP(B16&amp;C16&amp;E16,B$1:B16&amp;C$1:C16&amp;E$1:E16,F$1:F16)," "))</f>
        <v xml:space="preserve"> </v>
      </c>
      <c r="G16" s="102"/>
      <c r="H16" s="103" t="str">
        <f>IF(ISNA(IF(ISNA(VLOOKUP(E16,B$2:$H16,4,FALSE))=TRUE,VLOOKUP(G16,'Grille tarifaire'!$B$2:$F$72,5,FALSE),"")),"",IF(ISNA(VLOOKUP(E16,B$2:$H16,4,FALSE))=TRUE,VLOOKUP(G16,'Grille tarifaire'!$B$2:$F$72,5,FALSE),""))</f>
        <v/>
      </c>
      <c r="I16" s="104"/>
      <c r="J16" s="103" t="str">
        <f>IF(I16="Saisir code","",IF(ISNA(IF(ISNA(VLOOKUP(E16,D$2:$J16,6,FALSE))=TRUE,VLOOKUP(I16,'Grille tarifaire'!$B$2:$F$72,5,FALSE),"")),"",IF(ISNA(VLOOKUP(E16,D$2:$J16,6,FALSE))=TRUE,VLOOKUP(I16,'Grille tarifaire'!$B$2:$F$72,5,FALSE),"")))</f>
        <v/>
      </c>
      <c r="K16" s="104"/>
      <c r="L16" s="103" t="str">
        <f>IF(K16="Saisir code","",IF(ISNA(IF(ISNA(VLOOKUP(E16,B$2:$J16,8,FALSE))=TRUE,VLOOKUP(K16,'Grille tarifaire'!$B$2:$F$72,5,FALSE),"")),"",IF(ISNA(VLOOKUP(E16,B$2:$J16,8,FALSE))=TRUE,VLOOKUP(K16,'Grille tarifaire'!$B$2:$F$72,5,FALSE),"")))</f>
        <v/>
      </c>
      <c r="M16" s="104"/>
      <c r="N16" s="103" t="str">
        <f>IF(M16="Saisir code","",IF(ISNA(IF(ISNA(VLOOKUP(E16,D$2:$J16,10,FALSE))=TRUE,VLOOKUP(M16,'Grille tarifaire'!$B$2:$F$72,5,FALSE),"")),"",IF(ISNA(VLOOKUP(E16,D$2:$J16,10,FALSE))=TRUE,VLOOKUP(M16,'Grille tarifaire'!$B$2:$F$72,5,FALSE),"")))</f>
        <v/>
      </c>
      <c r="O16" s="105"/>
      <c r="P16" s="104" t="str">
        <f t="shared" si="5"/>
        <v/>
      </c>
      <c r="Q16" s="106"/>
      <c r="R16" s="106" t="str">
        <f>IF('Données clients'!K16="Oui",COUNTIF(F$2:F16,F16)," ")</f>
        <v xml:space="preserve"> </v>
      </c>
      <c r="S16" s="107" t="str">
        <f>IF('Données clients'!K16="Oui","5"," ")</f>
        <v xml:space="preserve"> </v>
      </c>
      <c r="T16" s="107"/>
      <c r="U16" s="107" t="str">
        <f t="shared" si="6"/>
        <v xml:space="preserve"> </v>
      </c>
      <c r="W16" s="73">
        <f t="shared" si="4"/>
        <v>1</v>
      </c>
    </row>
    <row r="17" spans="1:23" s="75" customFormat="1" ht="15" customHeight="1" x14ac:dyDescent="0.2">
      <c r="A17" s="97" t="str">
        <f>IF('Données clients'!K17="Oui",'Données clients'!A17," ")</f>
        <v xml:space="preserve"> </v>
      </c>
      <c r="B17" s="98" t="str">
        <f>IF('Données clients'!K17="Oui",'Données clients'!B17," ")</f>
        <v xml:space="preserve"> </v>
      </c>
      <c r="C17" s="99" t="str">
        <f>IF('Données clients'!K17="Oui",'Données clients'!C17," ")</f>
        <v xml:space="preserve"> </v>
      </c>
      <c r="D17" s="100"/>
      <c r="E17" s="122" t="str" cm="1">
        <f t="array" ref="E17">IF('Données clients'!K17="Oui",_xlfn.XLOOKUP(B17&amp;C17,'Données clients'!B$1:B17&amp;'Données clients'!C$1:C17,'Données clients'!I$1:I17)," ")</f>
        <v xml:space="preserve"> </v>
      </c>
      <c r="F17" s="101" t="str" cm="1">
        <f t="array" ref="F17">IF(D17="Oui",(YEAR(A17)&amp;"-"&amp;MONTH(A17)&amp;"-"&amp;"F"&amp;TEXT(W17,"000")),IF(D17="Non",_xlfn.XLOOKUP(B17&amp;C17&amp;E17,B$1:B17&amp;C$1:C17&amp;E$1:E17,F$1:F17)," "))</f>
        <v xml:space="preserve"> </v>
      </c>
      <c r="G17" s="102"/>
      <c r="H17" s="103" t="str">
        <f>IF(ISNA(IF(ISNA(VLOOKUP(E17,B$2:$H17,4,FALSE))=TRUE,VLOOKUP(G17,'Grille tarifaire'!$B$2:$F$72,5,FALSE),"")),"",IF(ISNA(VLOOKUP(E17,B$2:$H17,4,FALSE))=TRUE,VLOOKUP(G17,'Grille tarifaire'!$B$2:$F$72,5,FALSE),""))</f>
        <v/>
      </c>
      <c r="I17" s="104"/>
      <c r="J17" s="103" t="str">
        <f>IF(I17="Saisir code","",IF(ISNA(IF(ISNA(VLOOKUP(E17,D$2:$J17,6,FALSE))=TRUE,VLOOKUP(I17,'Grille tarifaire'!$B$2:$F$72,5,FALSE),"")),"",IF(ISNA(VLOOKUP(E17,D$2:$J17,6,FALSE))=TRUE,VLOOKUP(I17,'Grille tarifaire'!$B$2:$F$72,5,FALSE),"")))</f>
        <v/>
      </c>
      <c r="K17" s="104"/>
      <c r="L17" s="103" t="str">
        <f>IF(K17="Saisir code","",IF(ISNA(IF(ISNA(VLOOKUP(E17,B$2:$J17,8,FALSE))=TRUE,VLOOKUP(K17,'Grille tarifaire'!$B$2:$F$72,5,FALSE),"")),"",IF(ISNA(VLOOKUP(E17,B$2:$J17,8,FALSE))=TRUE,VLOOKUP(K17,'Grille tarifaire'!$B$2:$F$72,5,FALSE),"")))</f>
        <v/>
      </c>
      <c r="M17" s="104"/>
      <c r="N17" s="103" t="str">
        <f>IF(M17="Saisir code","",IF(ISNA(IF(ISNA(VLOOKUP(E17,D$2:$J17,10,FALSE))=TRUE,VLOOKUP(M17,'Grille tarifaire'!$B$2:$F$72,5,FALSE),"")),"",IF(ISNA(VLOOKUP(E17,D$2:$J17,10,FALSE))=TRUE,VLOOKUP(M17,'Grille tarifaire'!$B$2:$F$72,5,FALSE),"")))</f>
        <v/>
      </c>
      <c r="O17" s="105"/>
      <c r="P17" s="104" t="str">
        <f t="shared" si="5"/>
        <v/>
      </c>
      <c r="Q17" s="106"/>
      <c r="R17" s="106" t="str">
        <f>IF('Données clients'!K17="Oui",COUNTIF(F$2:F17,F17)," ")</f>
        <v xml:space="preserve"> </v>
      </c>
      <c r="S17" s="107" t="str">
        <f>IF('Données clients'!K17="Oui","5"," ")</f>
        <v xml:space="preserve"> </v>
      </c>
      <c r="T17" s="107"/>
      <c r="U17" s="107" t="str">
        <f t="shared" si="6"/>
        <v xml:space="preserve"> </v>
      </c>
      <c r="W17" s="73">
        <f t="shared" si="4"/>
        <v>1</v>
      </c>
    </row>
    <row r="18" spans="1:23" s="75" customFormat="1" ht="15" customHeight="1" x14ac:dyDescent="0.2">
      <c r="A18" s="97" t="str">
        <f>IF('Données clients'!K18="Oui",'Données clients'!A18," ")</f>
        <v xml:space="preserve"> </v>
      </c>
      <c r="B18" s="98" t="str">
        <f>IF('Données clients'!K18="Oui",'Données clients'!B18," ")</f>
        <v xml:space="preserve"> </v>
      </c>
      <c r="C18" s="99" t="str">
        <f>IF('Données clients'!K18="Oui",'Données clients'!C18," ")</f>
        <v xml:space="preserve"> </v>
      </c>
      <c r="D18" s="100"/>
      <c r="E18" s="122" t="str" cm="1">
        <f t="array" ref="E18">IF('Données clients'!K18="Oui",_xlfn.XLOOKUP(B18&amp;C18,'Données clients'!B$1:B18&amp;'Données clients'!C$1:C18,'Données clients'!I$1:I18)," ")</f>
        <v xml:space="preserve"> </v>
      </c>
      <c r="F18" s="101" t="str" cm="1">
        <f t="array" ref="F18">IF(D18="Oui",(YEAR(A18)&amp;"-"&amp;MONTH(A18)&amp;"-"&amp;"F"&amp;TEXT(W18,"000")),IF(D18="Non",_xlfn.XLOOKUP(B18&amp;C18&amp;E18,B$1:B18&amp;C$1:C18&amp;E$1:E18,F$1:F18)," "))</f>
        <v xml:space="preserve"> </v>
      </c>
      <c r="G18" s="102"/>
      <c r="H18" s="103" t="str">
        <f>IF(ISNA(IF(ISNA(VLOOKUP(E18,B$2:$H18,4,FALSE))=TRUE,VLOOKUP(G18,'Grille tarifaire'!$B$2:$F$72,5,FALSE),"")),"",IF(ISNA(VLOOKUP(E18,B$2:$H18,4,FALSE))=TRUE,VLOOKUP(G18,'Grille tarifaire'!$B$2:$F$72,5,FALSE),""))</f>
        <v/>
      </c>
      <c r="I18" s="104"/>
      <c r="J18" s="103" t="str">
        <f>IF(I18="Saisir code","",IF(ISNA(IF(ISNA(VLOOKUP(E18,D$2:$J18,6,FALSE))=TRUE,VLOOKUP(I18,'Grille tarifaire'!$B$2:$F$72,5,FALSE),"")),"",IF(ISNA(VLOOKUP(E18,D$2:$J18,6,FALSE))=TRUE,VLOOKUP(I18,'Grille tarifaire'!$B$2:$F$72,5,FALSE),"")))</f>
        <v/>
      </c>
      <c r="K18" s="104"/>
      <c r="L18" s="103" t="str">
        <f>IF(K18="Saisir code","",IF(ISNA(IF(ISNA(VLOOKUP(E18,B$2:$J18,8,FALSE))=TRUE,VLOOKUP(K18,'Grille tarifaire'!$B$2:$F$72,5,FALSE),"")),"",IF(ISNA(VLOOKUP(E18,B$2:$J18,8,FALSE))=TRUE,VLOOKUP(K18,'Grille tarifaire'!$B$2:$F$72,5,FALSE),"")))</f>
        <v/>
      </c>
      <c r="M18" s="104"/>
      <c r="N18" s="103" t="str">
        <f>IF(M18="Saisir code","",IF(ISNA(IF(ISNA(VLOOKUP(E18,D$2:$J18,10,FALSE))=TRUE,VLOOKUP(M18,'Grille tarifaire'!$B$2:$F$72,5,FALSE),"")),"",IF(ISNA(VLOOKUP(E18,D$2:$J18,10,FALSE))=TRUE,VLOOKUP(M18,'Grille tarifaire'!$B$2:$F$72,5,FALSE),"")))</f>
        <v/>
      </c>
      <c r="O18" s="105"/>
      <c r="P18" s="104" t="str">
        <f t="shared" si="5"/>
        <v/>
      </c>
      <c r="Q18" s="106"/>
      <c r="R18" s="106" t="str">
        <f>IF('Données clients'!K18="Oui",COUNTIF(F$2:F18,F18)," ")</f>
        <v xml:space="preserve"> </v>
      </c>
      <c r="S18" s="107" t="str">
        <f>IF('Données clients'!K18="Oui","5"," ")</f>
        <v xml:space="preserve"> </v>
      </c>
      <c r="T18" s="107"/>
      <c r="U18" s="107" t="str">
        <f t="shared" si="6"/>
        <v xml:space="preserve"> </v>
      </c>
      <c r="W18" s="73">
        <f t="shared" si="4"/>
        <v>1</v>
      </c>
    </row>
    <row r="19" spans="1:23" s="75" customFormat="1" ht="15" customHeight="1" x14ac:dyDescent="0.2">
      <c r="A19" s="97" t="str">
        <f>IF('Données clients'!K19="Oui",'Données clients'!A19," ")</f>
        <v xml:space="preserve"> </v>
      </c>
      <c r="B19" s="98" t="str">
        <f>IF('Données clients'!K19="Oui",'Données clients'!B19," ")</f>
        <v xml:space="preserve"> </v>
      </c>
      <c r="C19" s="99" t="str">
        <f>IF('Données clients'!K19="Oui",'Données clients'!C19," ")</f>
        <v xml:space="preserve"> </v>
      </c>
      <c r="D19" s="100"/>
      <c r="E19" s="122" t="str" cm="1">
        <f t="array" ref="E19">IF('Données clients'!K19="Oui",_xlfn.XLOOKUP(B19&amp;C19,'Données clients'!B$1:B19&amp;'Données clients'!C$1:C19,'Données clients'!I$1:I19)," ")</f>
        <v xml:space="preserve"> </v>
      </c>
      <c r="F19" s="101" t="str" cm="1">
        <f t="array" ref="F19">IF(D19="Oui",(YEAR(A19)&amp;"-"&amp;MONTH(A19)&amp;"-"&amp;"F"&amp;TEXT(W19,"000")),IF(D19="Non",_xlfn.XLOOKUP(B19&amp;C19&amp;E19,B$1:B19&amp;C$1:C19&amp;E$1:E19,F$1:F19)," "))</f>
        <v xml:space="preserve"> </v>
      </c>
      <c r="G19" s="102"/>
      <c r="H19" s="103" t="str">
        <f>IF(ISNA(IF(ISNA(VLOOKUP(E19,B$2:$H19,4,FALSE))=TRUE,VLOOKUP(G19,'Grille tarifaire'!$B$2:$F$72,5,FALSE),"")),"",IF(ISNA(VLOOKUP(E19,B$2:$H19,4,FALSE))=TRUE,VLOOKUP(G19,'Grille tarifaire'!$B$2:$F$72,5,FALSE),""))</f>
        <v/>
      </c>
      <c r="I19" s="104"/>
      <c r="J19" s="103" t="str">
        <f>IF(I19="Saisir code","",IF(ISNA(IF(ISNA(VLOOKUP(E19,D$2:$J19,6,FALSE))=TRUE,VLOOKUP(I19,'Grille tarifaire'!$B$2:$F$72,5,FALSE),"")),"",IF(ISNA(VLOOKUP(E19,D$2:$J19,6,FALSE))=TRUE,VLOOKUP(I19,'Grille tarifaire'!$B$2:$F$72,5,FALSE),"")))</f>
        <v/>
      </c>
      <c r="K19" s="104"/>
      <c r="L19" s="103" t="str">
        <f>IF(K19="Saisir code","",IF(ISNA(IF(ISNA(VLOOKUP(E19,B$2:$J19,8,FALSE))=TRUE,VLOOKUP(K19,'Grille tarifaire'!$B$2:$F$72,5,FALSE),"")),"",IF(ISNA(VLOOKUP(E19,B$2:$J19,8,FALSE))=TRUE,VLOOKUP(K19,'Grille tarifaire'!$B$2:$F$72,5,FALSE),"")))</f>
        <v/>
      </c>
      <c r="M19" s="104"/>
      <c r="N19" s="103" t="str">
        <f>IF(M19="Saisir code","",IF(ISNA(IF(ISNA(VLOOKUP(E19,D$2:$J19,10,FALSE))=TRUE,VLOOKUP(M19,'Grille tarifaire'!$B$2:$F$72,5,FALSE),"")),"",IF(ISNA(VLOOKUP(E19,D$2:$J19,10,FALSE))=TRUE,VLOOKUP(M19,'Grille tarifaire'!$B$2:$F$72,5,FALSE),"")))</f>
        <v/>
      </c>
      <c r="O19" s="105"/>
      <c r="P19" s="104" t="str">
        <f t="shared" si="5"/>
        <v/>
      </c>
      <c r="Q19" s="106"/>
      <c r="R19" s="106" t="str">
        <f>IF('Données clients'!K19="Oui",COUNTIF(F$2:F19,F19)," ")</f>
        <v xml:space="preserve"> </v>
      </c>
      <c r="S19" s="107" t="str">
        <f>IF('Données clients'!K19="Oui","5"," ")</f>
        <v xml:space="preserve"> </v>
      </c>
      <c r="T19" s="107"/>
      <c r="U19" s="107" t="str">
        <f t="shared" si="6"/>
        <v xml:space="preserve"> </v>
      </c>
      <c r="W19" s="73">
        <f t="shared" si="4"/>
        <v>1</v>
      </c>
    </row>
    <row r="20" spans="1:23" s="75" customFormat="1" ht="15" customHeight="1" x14ac:dyDescent="0.2">
      <c r="A20" s="97" t="str">
        <f>IF('Données clients'!K20="Oui",'Données clients'!A20," ")</f>
        <v xml:space="preserve"> </v>
      </c>
      <c r="B20" s="98" t="str">
        <f>IF('Données clients'!K20="Oui",'Données clients'!B20," ")</f>
        <v xml:space="preserve"> </v>
      </c>
      <c r="C20" s="99" t="str">
        <f>IF('Données clients'!K20="Oui",'Données clients'!C20," ")</f>
        <v xml:space="preserve"> </v>
      </c>
      <c r="D20" s="100"/>
      <c r="E20" s="122" t="str" cm="1">
        <f t="array" ref="E20">IF('Données clients'!K20="Oui",_xlfn.XLOOKUP(B20&amp;C20,'Données clients'!B$1:B20&amp;'Données clients'!C$1:C20,'Données clients'!I$1:I20)," ")</f>
        <v xml:space="preserve"> </v>
      </c>
      <c r="F20" s="101" t="str" cm="1">
        <f t="array" ref="F20">IF(D20="Oui",(YEAR(A20)&amp;"-"&amp;MONTH(A20)&amp;"-"&amp;"F"&amp;TEXT(W20,"000")),IF(D20="Non",_xlfn.XLOOKUP(B20&amp;C20&amp;E20,B$1:B20&amp;C$1:C20&amp;E$1:E20,F$1:F20)," "))</f>
        <v xml:space="preserve"> </v>
      </c>
      <c r="G20" s="102"/>
      <c r="H20" s="103" t="str">
        <f>IF(ISNA(IF(ISNA(VLOOKUP(E20,B$2:$H20,4,FALSE))=TRUE,VLOOKUP(G20,'Grille tarifaire'!$B$2:$F$72,5,FALSE),"")),"",IF(ISNA(VLOOKUP(E20,B$2:$H20,4,FALSE))=TRUE,VLOOKUP(G20,'Grille tarifaire'!$B$2:$F$72,5,FALSE),""))</f>
        <v/>
      </c>
      <c r="I20" s="104"/>
      <c r="J20" s="103" t="str">
        <f>IF(I20="Saisir code","",IF(ISNA(IF(ISNA(VLOOKUP(E20,D$2:$J20,6,FALSE))=TRUE,VLOOKUP(I20,'Grille tarifaire'!$B$2:$F$72,5,FALSE),"")),"",IF(ISNA(VLOOKUP(E20,D$2:$J20,6,FALSE))=TRUE,VLOOKUP(I20,'Grille tarifaire'!$B$2:$F$72,5,FALSE),"")))</f>
        <v/>
      </c>
      <c r="K20" s="104"/>
      <c r="L20" s="103" t="str">
        <f>IF(K20="Saisir code","",IF(ISNA(IF(ISNA(VLOOKUP(E20,B$2:$J20,8,FALSE))=TRUE,VLOOKUP(K20,'Grille tarifaire'!$B$2:$F$72,5,FALSE),"")),"",IF(ISNA(VLOOKUP(E20,B$2:$J20,8,FALSE))=TRUE,VLOOKUP(K20,'Grille tarifaire'!$B$2:$F$72,5,FALSE),"")))</f>
        <v/>
      </c>
      <c r="M20" s="104"/>
      <c r="N20" s="103" t="str">
        <f>IF(M20="Saisir code","",IF(ISNA(IF(ISNA(VLOOKUP(E20,D$2:$J20,10,FALSE))=TRUE,VLOOKUP(M20,'Grille tarifaire'!$B$2:$F$72,5,FALSE),"")),"",IF(ISNA(VLOOKUP(E20,D$2:$J20,10,FALSE))=TRUE,VLOOKUP(M20,'Grille tarifaire'!$B$2:$F$72,5,FALSE),"")))</f>
        <v/>
      </c>
      <c r="O20" s="105"/>
      <c r="P20" s="104" t="str">
        <f t="shared" si="5"/>
        <v/>
      </c>
      <c r="Q20" s="106"/>
      <c r="R20" s="106" t="str">
        <f>IF('Données clients'!K20="Oui",COUNTIF(F$2:F20,F20)," ")</f>
        <v xml:space="preserve"> </v>
      </c>
      <c r="S20" s="107" t="str">
        <f>IF('Données clients'!K20="Oui","5"," ")</f>
        <v xml:space="preserve"> </v>
      </c>
      <c r="T20" s="107"/>
      <c r="U20" s="107" t="str">
        <f t="shared" si="6"/>
        <v xml:space="preserve"> </v>
      </c>
      <c r="W20" s="73">
        <f t="shared" si="4"/>
        <v>1</v>
      </c>
    </row>
    <row r="21" spans="1:23" s="75" customFormat="1" ht="15" customHeight="1" x14ac:dyDescent="0.2">
      <c r="A21" s="97" t="str">
        <f>IF('Données clients'!K21="Oui",'Données clients'!A21," ")</f>
        <v xml:space="preserve"> </v>
      </c>
      <c r="B21" s="98" t="str">
        <f>IF('Données clients'!K21="Oui",'Données clients'!B21," ")</f>
        <v xml:space="preserve"> </v>
      </c>
      <c r="C21" s="99" t="str">
        <f>IF('Données clients'!K21="Oui",'Données clients'!C21," ")</f>
        <v xml:space="preserve"> </v>
      </c>
      <c r="D21" s="100"/>
      <c r="E21" s="122" t="str" cm="1">
        <f t="array" ref="E21">IF('Données clients'!K21="Oui",_xlfn.XLOOKUP(B21&amp;C21,'Données clients'!B$1:B21&amp;'Données clients'!C$1:C21,'Données clients'!I$1:I21)," ")</f>
        <v xml:space="preserve"> </v>
      </c>
      <c r="F21" s="101" t="str" cm="1">
        <f t="array" ref="F21">IF(D21="Oui",(YEAR(A21)&amp;"-"&amp;MONTH(A21)&amp;"-"&amp;"F"&amp;TEXT(W21,"000")),IF(D21="Non",_xlfn.XLOOKUP(B21&amp;C21&amp;E21,B$1:B21&amp;C$1:C21&amp;E$1:E21,F$1:F21)," "))</f>
        <v xml:space="preserve"> </v>
      </c>
      <c r="G21" s="102"/>
      <c r="H21" s="103" t="str">
        <f>IF(ISNA(IF(ISNA(VLOOKUP(E21,B$2:$H21,4,FALSE))=TRUE,VLOOKUP(G21,'Grille tarifaire'!$B$2:$F$72,5,FALSE),"")),"",IF(ISNA(VLOOKUP(E21,B$2:$H21,4,FALSE))=TRUE,VLOOKUP(G21,'Grille tarifaire'!$B$2:$F$72,5,FALSE),""))</f>
        <v/>
      </c>
      <c r="I21" s="104"/>
      <c r="J21" s="103" t="str">
        <f>IF(I21="Saisir code","",IF(ISNA(IF(ISNA(VLOOKUP(E21,D$2:$J21,6,FALSE))=TRUE,VLOOKUP(I21,'Grille tarifaire'!$B$2:$F$72,5,FALSE),"")),"",IF(ISNA(VLOOKUP(E21,D$2:$J21,6,FALSE))=TRUE,VLOOKUP(I21,'Grille tarifaire'!$B$2:$F$72,5,FALSE),"")))</f>
        <v/>
      </c>
      <c r="K21" s="104"/>
      <c r="L21" s="103" t="str">
        <f>IF(K21="Saisir code","",IF(ISNA(IF(ISNA(VLOOKUP(E21,B$2:$J21,8,FALSE))=TRUE,VLOOKUP(K21,'Grille tarifaire'!$B$2:$F$72,5,FALSE),"")),"",IF(ISNA(VLOOKUP(E21,B$2:$J21,8,FALSE))=TRUE,VLOOKUP(K21,'Grille tarifaire'!$B$2:$F$72,5,FALSE),"")))</f>
        <v/>
      </c>
      <c r="M21" s="104"/>
      <c r="N21" s="103" t="str">
        <f>IF(M21="Saisir code","",IF(ISNA(IF(ISNA(VLOOKUP(E21,D$2:$J21,10,FALSE))=TRUE,VLOOKUP(M21,'Grille tarifaire'!$B$2:$F$72,5,FALSE),"")),"",IF(ISNA(VLOOKUP(E21,D$2:$J21,10,FALSE))=TRUE,VLOOKUP(M21,'Grille tarifaire'!$B$2:$F$72,5,FALSE),"")))</f>
        <v/>
      </c>
      <c r="O21" s="105"/>
      <c r="P21" s="104" t="str">
        <f t="shared" si="5"/>
        <v/>
      </c>
      <c r="Q21" s="106"/>
      <c r="R21" s="106" t="str">
        <f>IF('Données clients'!K21="Oui",COUNTIF(F$2:F21,F21)," ")</f>
        <v xml:space="preserve"> </v>
      </c>
      <c r="S21" s="107" t="str">
        <f>IF('Données clients'!K21="Oui","5"," ")</f>
        <v xml:space="preserve"> </v>
      </c>
      <c r="T21" s="107"/>
      <c r="U21" s="107" t="str">
        <f t="shared" si="6"/>
        <v xml:space="preserve"> </v>
      </c>
      <c r="W21" s="73">
        <f t="shared" si="4"/>
        <v>1</v>
      </c>
    </row>
    <row r="22" spans="1:23" s="75" customFormat="1" ht="15" customHeight="1" x14ac:dyDescent="0.2">
      <c r="A22" s="97" t="str">
        <f>IF('Données clients'!K22="Oui",'Données clients'!A22," ")</f>
        <v xml:space="preserve"> </v>
      </c>
      <c r="B22" s="98" t="str">
        <f>IF('Données clients'!K22="Oui",'Données clients'!B22," ")</f>
        <v xml:space="preserve"> </v>
      </c>
      <c r="C22" s="99" t="str">
        <f>IF('Données clients'!K22="Oui",'Données clients'!C22," ")</f>
        <v xml:space="preserve"> </v>
      </c>
      <c r="D22" s="100"/>
      <c r="E22" s="122" t="str" cm="1">
        <f t="array" ref="E22">IF('Données clients'!K22="Oui",_xlfn.XLOOKUP(B22&amp;C22,'Données clients'!B$1:B22&amp;'Données clients'!C$1:C22,'Données clients'!I$1:I22)," ")</f>
        <v xml:space="preserve"> </v>
      </c>
      <c r="F22" s="101" t="str" cm="1">
        <f t="array" ref="F22">IF(D22="Oui",(YEAR(A22)&amp;"-"&amp;MONTH(A22)&amp;"-"&amp;"F"&amp;TEXT(W22,"000")),IF(D22="Non",_xlfn.XLOOKUP(B22&amp;C22&amp;E22,B$1:B22&amp;C$1:C22&amp;E$1:E22,F$1:F22)," "))</f>
        <v xml:space="preserve"> </v>
      </c>
      <c r="G22" s="102"/>
      <c r="H22" s="103" t="str">
        <f>IF(ISNA(IF(ISNA(VLOOKUP(E22,B$2:$H22,4,FALSE))=TRUE,VLOOKUP(G22,'Grille tarifaire'!$B$2:$F$72,5,FALSE),"")),"",IF(ISNA(VLOOKUP(E22,B$2:$H22,4,FALSE))=TRUE,VLOOKUP(G22,'Grille tarifaire'!$B$2:$F$72,5,FALSE),""))</f>
        <v/>
      </c>
      <c r="I22" s="104"/>
      <c r="J22" s="103" t="str">
        <f>IF(I22="Saisir code","",IF(ISNA(IF(ISNA(VLOOKUP(E22,D$2:$J22,6,FALSE))=TRUE,VLOOKUP(I22,'Grille tarifaire'!$B$2:$F$72,5,FALSE),"")),"",IF(ISNA(VLOOKUP(E22,D$2:$J22,6,FALSE))=TRUE,VLOOKUP(I22,'Grille tarifaire'!$B$2:$F$72,5,FALSE),"")))</f>
        <v/>
      </c>
      <c r="K22" s="104"/>
      <c r="L22" s="103" t="str">
        <f>IF(K22="Saisir code","",IF(ISNA(IF(ISNA(VLOOKUP(E22,B$2:$J22,8,FALSE))=TRUE,VLOOKUP(K22,'Grille tarifaire'!$B$2:$F$72,5,FALSE),"")),"",IF(ISNA(VLOOKUP(E22,B$2:$J22,8,FALSE))=TRUE,VLOOKUP(K22,'Grille tarifaire'!$B$2:$F$72,5,FALSE),"")))</f>
        <v/>
      </c>
      <c r="M22" s="104"/>
      <c r="N22" s="103" t="str">
        <f>IF(M22="Saisir code","",IF(ISNA(IF(ISNA(VLOOKUP(E22,D$2:$J22,10,FALSE))=TRUE,VLOOKUP(M22,'Grille tarifaire'!$B$2:$F$72,5,FALSE),"")),"",IF(ISNA(VLOOKUP(E22,D$2:$J22,10,FALSE))=TRUE,VLOOKUP(M22,'Grille tarifaire'!$B$2:$F$72,5,FALSE),"")))</f>
        <v/>
      </c>
      <c r="O22" s="105"/>
      <c r="P22" s="104" t="str">
        <f t="shared" si="5"/>
        <v/>
      </c>
      <c r="Q22" s="106"/>
      <c r="R22" s="106" t="str">
        <f>IF('Données clients'!K22="Oui",COUNTIF(F$2:F22,F22)," ")</f>
        <v xml:space="preserve"> </v>
      </c>
      <c r="S22" s="107" t="str">
        <f>IF('Données clients'!K22="Oui","5"," ")</f>
        <v xml:space="preserve"> </v>
      </c>
      <c r="T22" s="107"/>
      <c r="U22" s="107" t="str">
        <f t="shared" si="6"/>
        <v xml:space="preserve"> </v>
      </c>
      <c r="W22" s="73">
        <f t="shared" si="4"/>
        <v>1</v>
      </c>
    </row>
    <row r="23" spans="1:23" s="75" customFormat="1" ht="15" customHeight="1" x14ac:dyDescent="0.2">
      <c r="A23" s="97" t="str">
        <f>IF('Données clients'!K23="Oui",'Données clients'!A23," ")</f>
        <v xml:space="preserve"> </v>
      </c>
      <c r="B23" s="98" t="str">
        <f>IF('Données clients'!K23="Oui",'Données clients'!B23," ")</f>
        <v xml:space="preserve"> </v>
      </c>
      <c r="C23" s="99" t="str">
        <f>IF('Données clients'!K23="Oui",'Données clients'!C23," ")</f>
        <v xml:space="preserve"> </v>
      </c>
      <c r="D23" s="100"/>
      <c r="E23" s="122" t="str" cm="1">
        <f t="array" ref="E23">IF('Données clients'!K23="Oui",_xlfn.XLOOKUP(B23&amp;C23,'Données clients'!B$1:B23&amp;'Données clients'!C$1:C23,'Données clients'!I$1:I23)," ")</f>
        <v xml:space="preserve"> </v>
      </c>
      <c r="F23" s="101" t="str" cm="1">
        <f t="array" ref="F23">IF(D23="Oui",(YEAR(A23)&amp;"-"&amp;MONTH(A23)&amp;"-"&amp;"F"&amp;TEXT(W23,"000")),IF(D23="Non",_xlfn.XLOOKUP(B23&amp;C23&amp;E23,B$1:B23&amp;C$1:C23&amp;E$1:E23,F$1:F23)," "))</f>
        <v xml:space="preserve"> </v>
      </c>
      <c r="G23" s="102"/>
      <c r="H23" s="103" t="str">
        <f>IF(ISNA(IF(ISNA(VLOOKUP(E23,B$2:$H23,4,FALSE))=TRUE,VLOOKUP(G23,'Grille tarifaire'!$B$2:$F$72,5,FALSE),"")),"",IF(ISNA(VLOOKUP(E23,B$2:$H23,4,FALSE))=TRUE,VLOOKUP(G23,'Grille tarifaire'!$B$2:$F$72,5,FALSE),""))</f>
        <v/>
      </c>
      <c r="I23" s="104"/>
      <c r="J23" s="103" t="str">
        <f>IF(I23="Saisir code","",IF(ISNA(IF(ISNA(VLOOKUP(E23,D$2:$J23,6,FALSE))=TRUE,VLOOKUP(I23,'Grille tarifaire'!$B$2:$F$72,5,FALSE),"")),"",IF(ISNA(VLOOKUP(E23,D$2:$J23,6,FALSE))=TRUE,VLOOKUP(I23,'Grille tarifaire'!$B$2:$F$72,5,FALSE),"")))</f>
        <v/>
      </c>
      <c r="K23" s="104"/>
      <c r="L23" s="103" t="str">
        <f>IF(K23="Saisir code","",IF(ISNA(IF(ISNA(VLOOKUP(E23,B$2:$J23,8,FALSE))=TRUE,VLOOKUP(K23,'Grille tarifaire'!$B$2:$F$72,5,FALSE),"")),"",IF(ISNA(VLOOKUP(E23,B$2:$J23,8,FALSE))=TRUE,VLOOKUP(K23,'Grille tarifaire'!$B$2:$F$72,5,FALSE),"")))</f>
        <v/>
      </c>
      <c r="M23" s="104"/>
      <c r="N23" s="103" t="str">
        <f>IF(M23="Saisir code","",IF(ISNA(IF(ISNA(VLOOKUP(E23,D$2:$J23,10,FALSE))=TRUE,VLOOKUP(M23,'Grille tarifaire'!$B$2:$F$72,5,FALSE),"")),"",IF(ISNA(VLOOKUP(E23,D$2:$J23,10,FALSE))=TRUE,VLOOKUP(M23,'Grille tarifaire'!$B$2:$F$72,5,FALSE),"")))</f>
        <v/>
      </c>
      <c r="O23" s="105"/>
      <c r="P23" s="104" t="str">
        <f t="shared" si="5"/>
        <v/>
      </c>
      <c r="Q23" s="106"/>
      <c r="R23" s="106" t="str">
        <f>IF('Données clients'!K23="Oui",COUNTIF(F$2:F23,F23)," ")</f>
        <v xml:space="preserve"> </v>
      </c>
      <c r="S23" s="107" t="str">
        <f>IF('Données clients'!K23="Oui","5"," ")</f>
        <v xml:space="preserve"> </v>
      </c>
      <c r="T23" s="107"/>
      <c r="U23" s="107" t="str">
        <f t="shared" si="6"/>
        <v xml:space="preserve"> </v>
      </c>
      <c r="W23" s="73">
        <f t="shared" si="4"/>
        <v>1</v>
      </c>
    </row>
    <row r="24" spans="1:23" s="75" customFormat="1" ht="15" customHeight="1" x14ac:dyDescent="0.2">
      <c r="A24" s="97" t="str">
        <f>IF('Données clients'!K24="Oui",'Données clients'!A24," ")</f>
        <v xml:space="preserve"> </v>
      </c>
      <c r="B24" s="98" t="str">
        <f>IF('Données clients'!K24="Oui",'Données clients'!B24," ")</f>
        <v xml:space="preserve"> </v>
      </c>
      <c r="C24" s="99" t="str">
        <f>IF('Données clients'!K24="Oui",'Données clients'!C24," ")</f>
        <v xml:space="preserve"> </v>
      </c>
      <c r="D24" s="100"/>
      <c r="E24" s="122" t="str" cm="1">
        <f t="array" ref="E24">IF('Données clients'!K24="Oui",_xlfn.XLOOKUP(B24&amp;C24,'Données clients'!B$1:B24&amp;'Données clients'!C$1:C24,'Données clients'!I$1:I24)," ")</f>
        <v xml:space="preserve"> </v>
      </c>
      <c r="F24" s="101" t="str" cm="1">
        <f t="array" ref="F24">IF(D24="Oui",(YEAR(A24)&amp;"-"&amp;MONTH(A24)&amp;"-"&amp;"F"&amp;TEXT(W24,"000")),IF(D24="Non",_xlfn.XLOOKUP(B24&amp;C24&amp;E24,B$1:B24&amp;C$1:C24&amp;E$1:E24,F$1:F24)," "))</f>
        <v xml:space="preserve"> </v>
      </c>
      <c r="G24" s="102"/>
      <c r="H24" s="103" t="str">
        <f>IF(ISNA(IF(ISNA(VLOOKUP(E24,B$2:$H24,4,FALSE))=TRUE,VLOOKUP(G24,'Grille tarifaire'!$B$2:$F$72,5,FALSE),"")),"",IF(ISNA(VLOOKUP(E24,B$2:$H24,4,FALSE))=TRUE,VLOOKUP(G24,'Grille tarifaire'!$B$2:$F$72,5,FALSE),""))</f>
        <v/>
      </c>
      <c r="I24" s="104"/>
      <c r="J24" s="103" t="str">
        <f>IF(I24="Saisir code","",IF(ISNA(IF(ISNA(VLOOKUP(E24,D$2:$J24,6,FALSE))=TRUE,VLOOKUP(I24,'Grille tarifaire'!$B$2:$F$72,5,FALSE),"")),"",IF(ISNA(VLOOKUP(E24,D$2:$J24,6,FALSE))=TRUE,VLOOKUP(I24,'Grille tarifaire'!$B$2:$F$72,5,FALSE),"")))</f>
        <v/>
      </c>
      <c r="K24" s="104"/>
      <c r="L24" s="103" t="str">
        <f>IF(K24="Saisir code","",IF(ISNA(IF(ISNA(VLOOKUP(E24,B$2:$J24,8,FALSE))=TRUE,VLOOKUP(K24,'Grille tarifaire'!$B$2:$F$72,5,FALSE),"")),"",IF(ISNA(VLOOKUP(E24,B$2:$J24,8,FALSE))=TRUE,VLOOKUP(K24,'Grille tarifaire'!$B$2:$F$72,5,FALSE),"")))</f>
        <v/>
      </c>
      <c r="M24" s="104"/>
      <c r="N24" s="103" t="str">
        <f>IF(M24="Saisir code","",IF(ISNA(IF(ISNA(VLOOKUP(E24,D$2:$J24,10,FALSE))=TRUE,VLOOKUP(M24,'Grille tarifaire'!$B$2:$F$72,5,FALSE),"")),"",IF(ISNA(VLOOKUP(E24,D$2:$J24,10,FALSE))=TRUE,VLOOKUP(M24,'Grille tarifaire'!$B$2:$F$72,5,FALSE),"")))</f>
        <v/>
      </c>
      <c r="O24" s="105"/>
      <c r="P24" s="104" t="str">
        <f t="shared" si="5"/>
        <v/>
      </c>
      <c r="Q24" s="106"/>
      <c r="R24" s="106" t="str">
        <f>IF('Données clients'!K24="Oui",COUNTIF(F$2:F24,F24)," ")</f>
        <v xml:space="preserve"> </v>
      </c>
      <c r="S24" s="107" t="str">
        <f>IF('Données clients'!K24="Oui","5"," ")</f>
        <v xml:space="preserve"> </v>
      </c>
      <c r="T24" s="107"/>
      <c r="U24" s="107" t="str">
        <f t="shared" si="6"/>
        <v xml:space="preserve"> </v>
      </c>
      <c r="W24" s="73">
        <f t="shared" si="4"/>
        <v>1</v>
      </c>
    </row>
    <row r="25" spans="1:23" s="75" customFormat="1" ht="15" customHeight="1" x14ac:dyDescent="0.2">
      <c r="A25" s="97" t="str">
        <f>IF('Données clients'!K25="Oui",'Données clients'!A25," ")</f>
        <v xml:space="preserve"> </v>
      </c>
      <c r="B25" s="98" t="str">
        <f>IF('Données clients'!K25="Oui",'Données clients'!B25," ")</f>
        <v xml:space="preserve"> </v>
      </c>
      <c r="C25" s="99" t="str">
        <f>IF('Données clients'!K25="Oui",'Données clients'!C25," ")</f>
        <v xml:space="preserve"> </v>
      </c>
      <c r="D25" s="100"/>
      <c r="E25" s="122" t="str" cm="1">
        <f t="array" ref="E25">IF('Données clients'!K25="Oui",_xlfn.XLOOKUP(B25&amp;C25,'Données clients'!B$1:B25&amp;'Données clients'!C$1:C25,'Données clients'!I$1:I25)," ")</f>
        <v xml:space="preserve"> </v>
      </c>
      <c r="F25" s="101" t="str" cm="1">
        <f t="array" ref="F25">IF(D25="Oui",(YEAR(A25)&amp;"-"&amp;MONTH(A25)&amp;"-"&amp;"F"&amp;TEXT(W25,"000")),IF(D25="Non",_xlfn.XLOOKUP(B25&amp;C25&amp;E25,B$1:B25&amp;C$1:C25&amp;E$1:E25,F$1:F25)," "))</f>
        <v xml:space="preserve"> </v>
      </c>
      <c r="G25" s="102"/>
      <c r="H25" s="103" t="str">
        <f>IF(ISNA(IF(ISNA(VLOOKUP(E25,B$2:$H25,4,FALSE))=TRUE,VLOOKUP(G25,'Grille tarifaire'!$B$2:$F$72,5,FALSE),"")),"",IF(ISNA(VLOOKUP(E25,B$2:$H25,4,FALSE))=TRUE,VLOOKUP(G25,'Grille tarifaire'!$B$2:$F$72,5,FALSE),""))</f>
        <v/>
      </c>
      <c r="I25" s="104"/>
      <c r="J25" s="103" t="str">
        <f>IF(I25="Saisir code","",IF(ISNA(IF(ISNA(VLOOKUP(E25,D$2:$J25,6,FALSE))=TRUE,VLOOKUP(I25,'Grille tarifaire'!$B$2:$F$72,5,FALSE),"")),"",IF(ISNA(VLOOKUP(E25,D$2:$J25,6,FALSE))=TRUE,VLOOKUP(I25,'Grille tarifaire'!$B$2:$F$72,5,FALSE),"")))</f>
        <v/>
      </c>
      <c r="K25" s="104"/>
      <c r="L25" s="103" t="str">
        <f>IF(K25="Saisir code","",IF(ISNA(IF(ISNA(VLOOKUP(E25,B$2:$J25,8,FALSE))=TRUE,VLOOKUP(K25,'Grille tarifaire'!$B$2:$F$72,5,FALSE),"")),"",IF(ISNA(VLOOKUP(E25,B$2:$J25,8,FALSE))=TRUE,VLOOKUP(K25,'Grille tarifaire'!$B$2:$F$72,5,FALSE),"")))</f>
        <v/>
      </c>
      <c r="M25" s="104"/>
      <c r="N25" s="103" t="str">
        <f>IF(M25="Saisir code","",IF(ISNA(IF(ISNA(VLOOKUP(E25,D$2:$J25,10,FALSE))=TRUE,VLOOKUP(M25,'Grille tarifaire'!$B$2:$F$72,5,FALSE),"")),"",IF(ISNA(VLOOKUP(E25,D$2:$J25,10,FALSE))=TRUE,VLOOKUP(M25,'Grille tarifaire'!$B$2:$F$72,5,FALSE),"")))</f>
        <v/>
      </c>
      <c r="O25" s="105"/>
      <c r="P25" s="104" t="str">
        <f t="shared" si="5"/>
        <v/>
      </c>
      <c r="Q25" s="106"/>
      <c r="R25" s="106" t="str">
        <f>IF('Données clients'!K25="Oui",COUNTIF(F$2:F25,F25)," ")</f>
        <v xml:space="preserve"> </v>
      </c>
      <c r="S25" s="107" t="str">
        <f>IF('Données clients'!K25="Oui","5"," ")</f>
        <v xml:space="preserve"> </v>
      </c>
      <c r="T25" s="107"/>
      <c r="U25" s="107" t="str">
        <f t="shared" si="6"/>
        <v xml:space="preserve"> </v>
      </c>
      <c r="W25" s="73">
        <f t="shared" si="4"/>
        <v>1</v>
      </c>
    </row>
    <row r="26" spans="1:23" s="75" customFormat="1" ht="15" customHeight="1" x14ac:dyDescent="0.2">
      <c r="A26" s="97" t="str">
        <f>IF('Données clients'!K26="Oui",'Données clients'!A26," ")</f>
        <v xml:space="preserve"> </v>
      </c>
      <c r="B26" s="98" t="str">
        <f>IF('Données clients'!K26="Oui",'Données clients'!B26," ")</f>
        <v xml:space="preserve"> </v>
      </c>
      <c r="C26" s="99" t="str">
        <f>IF('Données clients'!K26="Oui",'Données clients'!C26," ")</f>
        <v xml:space="preserve"> </v>
      </c>
      <c r="D26" s="100"/>
      <c r="E26" s="122" t="str" cm="1">
        <f t="array" ref="E26">IF('Données clients'!K26="Oui",_xlfn.XLOOKUP(B26&amp;C26,'Données clients'!B$1:B26&amp;'Données clients'!C$1:C26,'Données clients'!I$1:I26)," ")</f>
        <v xml:space="preserve"> </v>
      </c>
      <c r="F26" s="101" t="str" cm="1">
        <f t="array" ref="F26">IF(D26="Oui",(YEAR(A26)&amp;"-"&amp;MONTH(A26)&amp;"-"&amp;"F"&amp;TEXT(W26,"000")),IF(D26="Non",_xlfn.XLOOKUP(B26&amp;C26&amp;E26,B$1:B26&amp;C$1:C26&amp;E$1:E26,F$1:F26)," "))</f>
        <v xml:space="preserve"> </v>
      </c>
      <c r="G26" s="102"/>
      <c r="H26" s="103" t="str">
        <f>IF(ISNA(IF(ISNA(VLOOKUP(E26,B$2:$H26,4,FALSE))=TRUE,VLOOKUP(G26,'Grille tarifaire'!$B$2:$F$72,5,FALSE),"")),"",IF(ISNA(VLOOKUP(E26,B$2:$H26,4,FALSE))=TRUE,VLOOKUP(G26,'Grille tarifaire'!$B$2:$F$72,5,FALSE),""))</f>
        <v/>
      </c>
      <c r="I26" s="104"/>
      <c r="J26" s="103" t="str">
        <f>IF(I26="Saisir code","",IF(ISNA(IF(ISNA(VLOOKUP(E26,D$2:$J26,6,FALSE))=TRUE,VLOOKUP(I26,'Grille tarifaire'!$B$2:$F$72,5,FALSE),"")),"",IF(ISNA(VLOOKUP(E26,D$2:$J26,6,FALSE))=TRUE,VLOOKUP(I26,'Grille tarifaire'!$B$2:$F$72,5,FALSE),"")))</f>
        <v/>
      </c>
      <c r="K26" s="104"/>
      <c r="L26" s="103" t="str">
        <f>IF(K26="Saisir code","",IF(ISNA(IF(ISNA(VLOOKUP(E26,B$2:$J26,8,FALSE))=TRUE,VLOOKUP(K26,'Grille tarifaire'!$B$2:$F$72,5,FALSE),"")),"",IF(ISNA(VLOOKUP(E26,B$2:$J26,8,FALSE))=TRUE,VLOOKUP(K26,'Grille tarifaire'!$B$2:$F$72,5,FALSE),"")))</f>
        <v/>
      </c>
      <c r="M26" s="104"/>
      <c r="N26" s="103" t="str">
        <f>IF(M26="Saisir code","",IF(ISNA(IF(ISNA(VLOOKUP(E26,D$2:$J26,10,FALSE))=TRUE,VLOOKUP(M26,'Grille tarifaire'!$B$2:$F$72,5,FALSE),"")),"",IF(ISNA(VLOOKUP(E26,D$2:$J26,10,FALSE))=TRUE,VLOOKUP(M26,'Grille tarifaire'!$B$2:$F$72,5,FALSE),"")))</f>
        <v/>
      </c>
      <c r="O26" s="105"/>
      <c r="P26" s="104" t="str">
        <f t="shared" si="5"/>
        <v/>
      </c>
      <c r="Q26" s="106"/>
      <c r="R26" s="106" t="str">
        <f>IF('Données clients'!K26="Oui",COUNTIF(F$2:F26,F26)," ")</f>
        <v xml:space="preserve"> </v>
      </c>
      <c r="S26" s="107" t="str">
        <f>IF('Données clients'!K26="Oui","5"," ")</f>
        <v xml:space="preserve"> </v>
      </c>
      <c r="T26" s="107"/>
      <c r="U26" s="107" t="str">
        <f t="shared" si="6"/>
        <v xml:space="preserve"> </v>
      </c>
      <c r="W26" s="73">
        <f t="shared" si="4"/>
        <v>1</v>
      </c>
    </row>
    <row r="27" spans="1:23" s="75" customFormat="1" ht="15" customHeight="1" x14ac:dyDescent="0.2">
      <c r="A27" s="97" t="str">
        <f>IF('Données clients'!K27="Oui",'Données clients'!A27," ")</f>
        <v xml:space="preserve"> </v>
      </c>
      <c r="B27" s="98" t="str">
        <f>IF('Données clients'!K27="Oui",'Données clients'!B27," ")</f>
        <v xml:space="preserve"> </v>
      </c>
      <c r="C27" s="99" t="str">
        <f>IF('Données clients'!K27="Oui",'Données clients'!C27," ")</f>
        <v xml:space="preserve"> </v>
      </c>
      <c r="D27" s="100"/>
      <c r="E27" s="122" t="str" cm="1">
        <f t="array" ref="E27">IF('Données clients'!K27="Oui",_xlfn.XLOOKUP(B27&amp;C27,'Données clients'!B$1:B27&amp;'Données clients'!C$1:C27,'Données clients'!I$1:I27)," ")</f>
        <v xml:space="preserve"> </v>
      </c>
      <c r="F27" s="101" t="str" cm="1">
        <f t="array" ref="F27">IF(D27="Oui",(YEAR(A27)&amp;"-"&amp;MONTH(A27)&amp;"-"&amp;"F"&amp;TEXT(W27,"000")),IF(D27="Non",_xlfn.XLOOKUP(B27&amp;C27&amp;E27,B$1:B27&amp;C$1:C27&amp;E$1:E27,F$1:F27)," "))</f>
        <v xml:space="preserve"> </v>
      </c>
      <c r="G27" s="102"/>
      <c r="H27" s="103" t="str">
        <f>IF(ISNA(IF(ISNA(VLOOKUP(E27,B$2:$H27,4,FALSE))=TRUE,VLOOKUP(G27,'Grille tarifaire'!$B$2:$F$72,5,FALSE),"")),"",IF(ISNA(VLOOKUP(E27,B$2:$H27,4,FALSE))=TRUE,VLOOKUP(G27,'Grille tarifaire'!$B$2:$F$72,5,FALSE),""))</f>
        <v/>
      </c>
      <c r="I27" s="104"/>
      <c r="J27" s="103" t="str">
        <f>IF(I27="Saisir code","",IF(ISNA(IF(ISNA(VLOOKUP(E27,D$2:$J27,6,FALSE))=TRUE,VLOOKUP(I27,'Grille tarifaire'!$B$2:$F$72,5,FALSE),"")),"",IF(ISNA(VLOOKUP(E27,D$2:$J27,6,FALSE))=TRUE,VLOOKUP(I27,'Grille tarifaire'!$B$2:$F$72,5,FALSE),"")))</f>
        <v/>
      </c>
      <c r="K27" s="104"/>
      <c r="L27" s="103" t="str">
        <f>IF(K27="Saisir code","",IF(ISNA(IF(ISNA(VLOOKUP(E27,B$2:$J27,8,FALSE))=TRUE,VLOOKUP(K27,'Grille tarifaire'!$B$2:$F$72,5,FALSE),"")),"",IF(ISNA(VLOOKUP(E27,B$2:$J27,8,FALSE))=TRUE,VLOOKUP(K27,'Grille tarifaire'!$B$2:$F$72,5,FALSE),"")))</f>
        <v/>
      </c>
      <c r="M27" s="104"/>
      <c r="N27" s="103" t="str">
        <f>IF(M27="Saisir code","",IF(ISNA(IF(ISNA(VLOOKUP(E27,D$2:$J27,10,FALSE))=TRUE,VLOOKUP(M27,'Grille tarifaire'!$B$2:$F$72,5,FALSE),"")),"",IF(ISNA(VLOOKUP(E27,D$2:$J27,10,FALSE))=TRUE,VLOOKUP(M27,'Grille tarifaire'!$B$2:$F$72,5,FALSE),"")))</f>
        <v/>
      </c>
      <c r="O27" s="105"/>
      <c r="P27" s="104" t="str">
        <f t="shared" si="5"/>
        <v/>
      </c>
      <c r="Q27" s="106"/>
      <c r="R27" s="106" t="str">
        <f>IF('Données clients'!K27="Oui",COUNTIF(F$2:F27,F27)," ")</f>
        <v xml:space="preserve"> </v>
      </c>
      <c r="S27" s="107" t="str">
        <f>IF('Données clients'!K27="Oui","5"," ")</f>
        <v xml:space="preserve"> </v>
      </c>
      <c r="T27" s="107"/>
      <c r="U27" s="107" t="str">
        <f t="shared" si="6"/>
        <v xml:space="preserve"> </v>
      </c>
      <c r="W27" s="73">
        <f t="shared" si="4"/>
        <v>1</v>
      </c>
    </row>
    <row r="28" spans="1:23" s="75" customFormat="1" ht="15" customHeight="1" x14ac:dyDescent="0.2">
      <c r="A28" s="97" t="str">
        <f>IF('Données clients'!K28="Oui",'Données clients'!A28," ")</f>
        <v xml:space="preserve"> </v>
      </c>
      <c r="B28" s="98" t="str">
        <f>IF('Données clients'!K28="Oui",'Données clients'!B28," ")</f>
        <v xml:space="preserve"> </v>
      </c>
      <c r="C28" s="99" t="str">
        <f>IF('Données clients'!K28="Oui",'Données clients'!C28," ")</f>
        <v xml:space="preserve"> </v>
      </c>
      <c r="D28" s="100"/>
      <c r="E28" s="122" t="str" cm="1">
        <f t="array" ref="E28">IF('Données clients'!K28="Oui",_xlfn.XLOOKUP(B28&amp;C28,'Données clients'!B$1:B28&amp;'Données clients'!C$1:C28,'Données clients'!I$1:I28)," ")</f>
        <v xml:space="preserve"> </v>
      </c>
      <c r="F28" s="101" t="str" cm="1">
        <f t="array" ref="F28">IF(D28="Oui",(YEAR(A28)&amp;"-"&amp;MONTH(A28)&amp;"-"&amp;"F"&amp;TEXT(W28,"000")),IF(D28="Non",_xlfn.XLOOKUP(B28&amp;C28&amp;E28,B$1:B28&amp;C$1:C28&amp;E$1:E28,F$1:F28)," "))</f>
        <v xml:space="preserve"> </v>
      </c>
      <c r="G28" s="102"/>
      <c r="H28" s="103" t="str">
        <f>IF(ISNA(IF(ISNA(VLOOKUP(E28,B$2:$H28,4,FALSE))=TRUE,VLOOKUP(G28,'Grille tarifaire'!$B$2:$F$72,5,FALSE),"")),"",IF(ISNA(VLOOKUP(E28,B$2:$H28,4,FALSE))=TRUE,VLOOKUP(G28,'Grille tarifaire'!$B$2:$F$72,5,FALSE),""))</f>
        <v/>
      </c>
      <c r="I28" s="104"/>
      <c r="J28" s="103" t="str">
        <f>IF(I28="Saisir code","",IF(ISNA(IF(ISNA(VLOOKUP(E28,D$2:$J28,6,FALSE))=TRUE,VLOOKUP(I28,'Grille tarifaire'!$B$2:$F$72,5,FALSE),"")),"",IF(ISNA(VLOOKUP(E28,D$2:$J28,6,FALSE))=TRUE,VLOOKUP(I28,'Grille tarifaire'!$B$2:$F$72,5,FALSE),"")))</f>
        <v/>
      </c>
      <c r="K28" s="104"/>
      <c r="L28" s="103" t="str">
        <f>IF(K28="Saisir code","",IF(ISNA(IF(ISNA(VLOOKUP(E28,B$2:$J28,8,FALSE))=TRUE,VLOOKUP(K28,'Grille tarifaire'!$B$2:$F$72,5,FALSE),"")),"",IF(ISNA(VLOOKUP(E28,B$2:$J28,8,FALSE))=TRUE,VLOOKUP(K28,'Grille tarifaire'!$B$2:$F$72,5,FALSE),"")))</f>
        <v/>
      </c>
      <c r="M28" s="104"/>
      <c r="N28" s="103" t="str">
        <f>IF(M28="Saisir code","",IF(ISNA(IF(ISNA(VLOOKUP(E28,D$2:$J28,10,FALSE))=TRUE,VLOOKUP(M28,'Grille tarifaire'!$B$2:$F$72,5,FALSE),"")),"",IF(ISNA(VLOOKUP(E28,D$2:$J28,10,FALSE))=TRUE,VLOOKUP(M28,'Grille tarifaire'!$B$2:$F$72,5,FALSE),"")))</f>
        <v/>
      </c>
      <c r="O28" s="105"/>
      <c r="P28" s="104" t="str">
        <f t="shared" si="5"/>
        <v/>
      </c>
      <c r="Q28" s="106"/>
      <c r="R28" s="106" t="str">
        <f>IF('Données clients'!K28="Oui",COUNTIF(F$2:F28,F28)," ")</f>
        <v xml:space="preserve"> </v>
      </c>
      <c r="S28" s="107" t="str">
        <f>IF('Données clients'!K28="Oui","5"," ")</f>
        <v xml:space="preserve"> </v>
      </c>
      <c r="T28" s="107"/>
      <c r="U28" s="107" t="str">
        <f t="shared" si="6"/>
        <v xml:space="preserve"> </v>
      </c>
      <c r="W28" s="73">
        <f t="shared" si="4"/>
        <v>1</v>
      </c>
    </row>
    <row r="29" spans="1:23" s="75" customFormat="1" ht="15" customHeight="1" x14ac:dyDescent="0.2">
      <c r="A29" s="97" t="str">
        <f>IF('Données clients'!K29="Oui",'Données clients'!A29," ")</f>
        <v xml:space="preserve"> </v>
      </c>
      <c r="B29" s="98" t="str">
        <f>IF('Données clients'!K29="Oui",'Données clients'!B29," ")</f>
        <v xml:space="preserve"> </v>
      </c>
      <c r="C29" s="99" t="str">
        <f>IF('Données clients'!K29="Oui",'Données clients'!C29," ")</f>
        <v xml:space="preserve"> </v>
      </c>
      <c r="D29" s="100"/>
      <c r="E29" s="122" t="str" cm="1">
        <f t="array" ref="E29">IF('Données clients'!K29="Oui",_xlfn.XLOOKUP(B29&amp;C29,'Données clients'!B$1:B29&amp;'Données clients'!C$1:C29,'Données clients'!I$1:I29)," ")</f>
        <v xml:space="preserve"> </v>
      </c>
      <c r="F29" s="101" t="str" cm="1">
        <f t="array" ref="F29">IF(D29="Oui",(YEAR(A29)&amp;"-"&amp;MONTH(A29)&amp;"-"&amp;"F"&amp;TEXT(W29,"000")),IF(D29="Non",_xlfn.XLOOKUP(B29&amp;C29&amp;E29,B$1:B29&amp;C$1:C29&amp;E$1:E29,F$1:F29)," "))</f>
        <v xml:space="preserve"> </v>
      </c>
      <c r="G29" s="102"/>
      <c r="H29" s="103" t="str">
        <f>IF(ISNA(IF(ISNA(VLOOKUP(E29,B$2:$H29,4,FALSE))=TRUE,VLOOKUP(G29,'Grille tarifaire'!$B$2:$F$72,5,FALSE),"")),"",IF(ISNA(VLOOKUP(E29,B$2:$H29,4,FALSE))=TRUE,VLOOKUP(G29,'Grille tarifaire'!$B$2:$F$72,5,FALSE),""))</f>
        <v/>
      </c>
      <c r="I29" s="104"/>
      <c r="J29" s="103" t="str">
        <f>IF(I29="Saisir code","",IF(ISNA(IF(ISNA(VLOOKUP(E29,D$2:$J29,6,FALSE))=TRUE,VLOOKUP(I29,'Grille tarifaire'!$B$2:$F$72,5,FALSE),"")),"",IF(ISNA(VLOOKUP(E29,D$2:$J29,6,FALSE))=TRUE,VLOOKUP(I29,'Grille tarifaire'!$B$2:$F$72,5,FALSE),"")))</f>
        <v/>
      </c>
      <c r="K29" s="104"/>
      <c r="L29" s="103" t="str">
        <f>IF(K29="Saisir code","",IF(ISNA(IF(ISNA(VLOOKUP(E29,B$2:$J29,8,FALSE))=TRUE,VLOOKUP(K29,'Grille tarifaire'!$B$2:$F$72,5,FALSE),"")),"",IF(ISNA(VLOOKUP(E29,B$2:$J29,8,FALSE))=TRUE,VLOOKUP(K29,'Grille tarifaire'!$B$2:$F$72,5,FALSE),"")))</f>
        <v/>
      </c>
      <c r="M29" s="104"/>
      <c r="N29" s="103" t="str">
        <f>IF(M29="Saisir code","",IF(ISNA(IF(ISNA(VLOOKUP(E29,D$2:$J29,10,FALSE))=TRUE,VLOOKUP(M29,'Grille tarifaire'!$B$2:$F$72,5,FALSE),"")),"",IF(ISNA(VLOOKUP(E29,D$2:$J29,10,FALSE))=TRUE,VLOOKUP(M29,'Grille tarifaire'!$B$2:$F$72,5,FALSE),"")))</f>
        <v/>
      </c>
      <c r="O29" s="105"/>
      <c r="P29" s="104" t="str">
        <f t="shared" si="5"/>
        <v/>
      </c>
      <c r="Q29" s="106"/>
      <c r="R29" s="106" t="str">
        <f>IF('Données clients'!K29="Oui",COUNTIF(F$2:F29,F29)," ")</f>
        <v xml:space="preserve"> </v>
      </c>
      <c r="S29" s="107" t="str">
        <f>IF('Données clients'!K29="Oui","5"," ")</f>
        <v xml:space="preserve"> </v>
      </c>
      <c r="T29" s="107"/>
      <c r="U29" s="107" t="str">
        <f t="shared" si="6"/>
        <v xml:space="preserve"> </v>
      </c>
      <c r="W29" s="73">
        <f t="shared" si="4"/>
        <v>1</v>
      </c>
    </row>
    <row r="30" spans="1:23" s="75" customFormat="1" ht="15" customHeight="1" x14ac:dyDescent="0.2">
      <c r="A30" s="97" t="str">
        <f>IF('Données clients'!K30="Oui",'Données clients'!A30," ")</f>
        <v xml:space="preserve"> </v>
      </c>
      <c r="B30" s="98" t="str">
        <f>IF('Données clients'!K30="Oui",'Données clients'!B30," ")</f>
        <v xml:space="preserve"> </v>
      </c>
      <c r="C30" s="99" t="str">
        <f>IF('Données clients'!K30="Oui",'Données clients'!C30," ")</f>
        <v xml:space="preserve"> </v>
      </c>
      <c r="D30" s="100"/>
      <c r="E30" s="122" t="str" cm="1">
        <f t="array" ref="E30">IF('Données clients'!K30="Oui",_xlfn.XLOOKUP(B30&amp;C30,'Données clients'!B$1:B30&amp;'Données clients'!C$1:C30,'Données clients'!I$1:I30)," ")</f>
        <v xml:space="preserve"> </v>
      </c>
      <c r="F30" s="101" t="str" cm="1">
        <f t="array" ref="F30">IF(D30="Oui",(YEAR(A30)&amp;"-"&amp;MONTH(A30)&amp;"-"&amp;"F"&amp;TEXT(W30,"000")),IF(D30="Non",_xlfn.XLOOKUP(B30&amp;C30&amp;E30,B$1:B30&amp;C$1:C30&amp;E$1:E30,F$1:F30)," "))</f>
        <v xml:space="preserve"> </v>
      </c>
      <c r="G30" s="102"/>
      <c r="H30" s="103" t="str">
        <f>IF(ISNA(IF(ISNA(VLOOKUP(E30,B$2:$H30,4,FALSE))=TRUE,VLOOKUP(G30,'Grille tarifaire'!$B$2:$F$72,5,FALSE),"")),"",IF(ISNA(VLOOKUP(E30,B$2:$H30,4,FALSE))=TRUE,VLOOKUP(G30,'Grille tarifaire'!$B$2:$F$72,5,FALSE),""))</f>
        <v/>
      </c>
      <c r="I30" s="104"/>
      <c r="J30" s="103" t="str">
        <f>IF(I30="Saisir code","",IF(ISNA(IF(ISNA(VLOOKUP(E30,D$2:$J30,6,FALSE))=TRUE,VLOOKUP(I30,'Grille tarifaire'!$B$2:$F$72,5,FALSE),"")),"",IF(ISNA(VLOOKUP(E30,D$2:$J30,6,FALSE))=TRUE,VLOOKUP(I30,'Grille tarifaire'!$B$2:$F$72,5,FALSE),"")))</f>
        <v/>
      </c>
      <c r="K30" s="104"/>
      <c r="L30" s="103" t="str">
        <f>IF(K30="Saisir code","",IF(ISNA(IF(ISNA(VLOOKUP(E30,B$2:$J30,8,FALSE))=TRUE,VLOOKUP(K30,'Grille tarifaire'!$B$2:$F$72,5,FALSE),"")),"",IF(ISNA(VLOOKUP(E30,B$2:$J30,8,FALSE))=TRUE,VLOOKUP(K30,'Grille tarifaire'!$B$2:$F$72,5,FALSE),"")))</f>
        <v/>
      </c>
      <c r="M30" s="104"/>
      <c r="N30" s="103" t="str">
        <f>IF(M30="Saisir code","",IF(ISNA(IF(ISNA(VLOOKUP(E30,D$2:$J30,10,FALSE))=TRUE,VLOOKUP(M30,'Grille tarifaire'!$B$2:$F$72,5,FALSE),"")),"",IF(ISNA(VLOOKUP(E30,D$2:$J30,10,FALSE))=TRUE,VLOOKUP(M30,'Grille tarifaire'!$B$2:$F$72,5,FALSE),"")))</f>
        <v/>
      </c>
      <c r="O30" s="105"/>
      <c r="P30" s="104" t="str">
        <f t="shared" si="5"/>
        <v/>
      </c>
      <c r="Q30" s="106"/>
      <c r="R30" s="106" t="str">
        <f>IF('Données clients'!K30="Oui",COUNTIF(F$2:F30,F30)," ")</f>
        <v xml:space="preserve"> </v>
      </c>
      <c r="S30" s="107" t="str">
        <f>IF('Données clients'!K30="Oui","5"," ")</f>
        <v xml:space="preserve"> </v>
      </c>
      <c r="T30" s="107"/>
      <c r="U30" s="107" t="str">
        <f t="shared" si="6"/>
        <v xml:space="preserve"> </v>
      </c>
      <c r="W30" s="73">
        <f t="shared" si="4"/>
        <v>1</v>
      </c>
    </row>
    <row r="31" spans="1:23" s="75" customFormat="1" ht="15" customHeight="1" x14ac:dyDescent="0.2">
      <c r="A31" s="97" t="str">
        <f>IF('Données clients'!K31="Oui",'Données clients'!A31," ")</f>
        <v xml:space="preserve"> </v>
      </c>
      <c r="B31" s="98" t="str">
        <f>IF('Données clients'!K31="Oui",'Données clients'!B31," ")</f>
        <v xml:space="preserve"> </v>
      </c>
      <c r="C31" s="99" t="str">
        <f>IF('Données clients'!K31="Oui",'Données clients'!C31," ")</f>
        <v xml:space="preserve"> </v>
      </c>
      <c r="D31" s="100"/>
      <c r="E31" s="122" t="str" cm="1">
        <f t="array" ref="E31">IF('Données clients'!K31="Oui",_xlfn.XLOOKUP(B31&amp;C31,'Données clients'!B$1:B31&amp;'Données clients'!C$1:C31,'Données clients'!I$1:I31)," ")</f>
        <v xml:space="preserve"> </v>
      </c>
      <c r="F31" s="101" t="str" cm="1">
        <f t="array" ref="F31">IF(D31="Oui",(YEAR(A31)&amp;"-"&amp;MONTH(A31)&amp;"-"&amp;"F"&amp;TEXT(W31,"000")),IF(D31="Non",_xlfn.XLOOKUP(B31&amp;C31&amp;E31,B$1:B31&amp;C$1:C31&amp;E$1:E31,F$1:F31)," "))</f>
        <v xml:space="preserve"> </v>
      </c>
      <c r="G31" s="102"/>
      <c r="H31" s="103" t="str">
        <f>IF(ISNA(IF(ISNA(VLOOKUP(E31,B$2:$H31,4,FALSE))=TRUE,VLOOKUP(G31,'Grille tarifaire'!$B$2:$F$72,5,FALSE),"")),"",IF(ISNA(VLOOKUP(E31,B$2:$H31,4,FALSE))=TRUE,VLOOKUP(G31,'Grille tarifaire'!$B$2:$F$72,5,FALSE),""))</f>
        <v/>
      </c>
      <c r="I31" s="104"/>
      <c r="J31" s="103" t="str">
        <f>IF(I31="Saisir code","",IF(ISNA(IF(ISNA(VLOOKUP(E31,D$2:$J31,6,FALSE))=TRUE,VLOOKUP(I31,'Grille tarifaire'!$B$2:$F$72,5,FALSE),"")),"",IF(ISNA(VLOOKUP(E31,D$2:$J31,6,FALSE))=TRUE,VLOOKUP(I31,'Grille tarifaire'!$B$2:$F$72,5,FALSE),"")))</f>
        <v/>
      </c>
      <c r="K31" s="104"/>
      <c r="L31" s="103" t="str">
        <f>IF(K31="Saisir code","",IF(ISNA(IF(ISNA(VLOOKUP(E31,B$2:$J31,8,FALSE))=TRUE,VLOOKUP(K31,'Grille tarifaire'!$B$2:$F$72,5,FALSE),"")),"",IF(ISNA(VLOOKUP(E31,B$2:$J31,8,FALSE))=TRUE,VLOOKUP(K31,'Grille tarifaire'!$B$2:$F$72,5,FALSE),"")))</f>
        <v/>
      </c>
      <c r="M31" s="104"/>
      <c r="N31" s="103" t="str">
        <f>IF(M31="Saisir code","",IF(ISNA(IF(ISNA(VLOOKUP(E31,D$2:$J31,10,FALSE))=TRUE,VLOOKUP(M31,'Grille tarifaire'!$B$2:$F$72,5,FALSE),"")),"",IF(ISNA(VLOOKUP(E31,D$2:$J31,10,FALSE))=TRUE,VLOOKUP(M31,'Grille tarifaire'!$B$2:$F$72,5,FALSE),"")))</f>
        <v/>
      </c>
      <c r="O31" s="105"/>
      <c r="P31" s="104" t="str">
        <f t="shared" si="5"/>
        <v/>
      </c>
      <c r="Q31" s="106"/>
      <c r="R31" s="106" t="str">
        <f>IF('Données clients'!K31="Oui",COUNTIF(F$2:F31,F31)," ")</f>
        <v xml:space="preserve"> </v>
      </c>
      <c r="S31" s="107" t="str">
        <f>IF('Données clients'!K31="Oui","5"," ")</f>
        <v xml:space="preserve"> </v>
      </c>
      <c r="T31" s="107"/>
      <c r="U31" s="107" t="str">
        <f t="shared" si="6"/>
        <v xml:space="preserve"> </v>
      </c>
      <c r="W31" s="73">
        <f t="shared" si="4"/>
        <v>1</v>
      </c>
    </row>
    <row r="32" spans="1:23" s="75" customFormat="1" ht="15" customHeight="1" x14ac:dyDescent="0.2">
      <c r="A32" s="97" t="str">
        <f>IF('Données clients'!K32="Oui",'Données clients'!A32," ")</f>
        <v xml:space="preserve"> </v>
      </c>
      <c r="B32" s="98" t="str">
        <f>IF('Données clients'!K32="Oui",'Données clients'!B32," ")</f>
        <v xml:space="preserve"> </v>
      </c>
      <c r="C32" s="99" t="str">
        <f>IF('Données clients'!K32="Oui",'Données clients'!C32," ")</f>
        <v xml:space="preserve"> </v>
      </c>
      <c r="D32" s="100"/>
      <c r="E32" s="122" t="str" cm="1">
        <f t="array" ref="E32">IF('Données clients'!K32="Oui",_xlfn.XLOOKUP(B32&amp;C32,'Données clients'!B$1:B32&amp;'Données clients'!C$1:C32,'Données clients'!I$1:I32)," ")</f>
        <v xml:space="preserve"> </v>
      </c>
      <c r="F32" s="101" t="str" cm="1">
        <f t="array" ref="F32">IF(D32="Oui",(YEAR(A32)&amp;"-"&amp;MONTH(A32)&amp;"-"&amp;"F"&amp;TEXT(W32,"000")),IF(D32="Non",_xlfn.XLOOKUP(B32&amp;C32&amp;E32,B$1:B32&amp;C$1:C32&amp;E$1:E32,F$1:F32)," "))</f>
        <v xml:space="preserve"> </v>
      </c>
      <c r="G32" s="102"/>
      <c r="H32" s="103" t="str">
        <f>IF(ISNA(IF(ISNA(VLOOKUP(E32,B$2:$H32,4,FALSE))=TRUE,VLOOKUP(G32,'Grille tarifaire'!$B$2:$F$72,5,FALSE),"")),"",IF(ISNA(VLOOKUP(E32,B$2:$H32,4,FALSE))=TRUE,VLOOKUP(G32,'Grille tarifaire'!$B$2:$F$72,5,FALSE),""))</f>
        <v/>
      </c>
      <c r="I32" s="104"/>
      <c r="J32" s="103" t="str">
        <f>IF(I32="Saisir code","",IF(ISNA(IF(ISNA(VLOOKUP(E32,D$2:$J32,6,FALSE))=TRUE,VLOOKUP(I32,'Grille tarifaire'!$B$2:$F$72,5,FALSE),"")),"",IF(ISNA(VLOOKUP(E32,D$2:$J32,6,FALSE))=TRUE,VLOOKUP(I32,'Grille tarifaire'!$B$2:$F$72,5,FALSE),"")))</f>
        <v/>
      </c>
      <c r="K32" s="104"/>
      <c r="L32" s="103" t="str">
        <f>IF(K32="Saisir code","",IF(ISNA(IF(ISNA(VLOOKUP(E32,B$2:$J32,8,FALSE))=TRUE,VLOOKUP(K32,'Grille tarifaire'!$B$2:$F$72,5,FALSE),"")),"",IF(ISNA(VLOOKUP(E32,B$2:$J32,8,FALSE))=TRUE,VLOOKUP(K32,'Grille tarifaire'!$B$2:$F$72,5,FALSE),"")))</f>
        <v/>
      </c>
      <c r="M32" s="104"/>
      <c r="N32" s="103" t="str">
        <f>IF(M32="Saisir code","",IF(ISNA(IF(ISNA(VLOOKUP(E32,D$2:$J32,10,FALSE))=TRUE,VLOOKUP(M32,'Grille tarifaire'!$B$2:$F$72,5,FALSE),"")),"",IF(ISNA(VLOOKUP(E32,D$2:$J32,10,FALSE))=TRUE,VLOOKUP(M32,'Grille tarifaire'!$B$2:$F$72,5,FALSE),"")))</f>
        <v/>
      </c>
      <c r="O32" s="105"/>
      <c r="P32" s="104" t="str">
        <f t="shared" si="5"/>
        <v/>
      </c>
      <c r="Q32" s="106"/>
      <c r="R32" s="106" t="str">
        <f>IF('Données clients'!K32="Oui",COUNTIF(F$2:F32,F32)," ")</f>
        <v xml:space="preserve"> </v>
      </c>
      <c r="S32" s="107" t="str">
        <f>IF('Données clients'!K32="Oui","5"," ")</f>
        <v xml:space="preserve"> </v>
      </c>
      <c r="T32" s="107"/>
      <c r="U32" s="107" t="str">
        <f t="shared" si="6"/>
        <v xml:space="preserve"> </v>
      </c>
      <c r="W32" s="73">
        <f t="shared" si="4"/>
        <v>1</v>
      </c>
    </row>
    <row r="33" spans="1:23" s="75" customFormat="1" ht="15" customHeight="1" x14ac:dyDescent="0.2">
      <c r="A33" s="97" t="str">
        <f>IF('Données clients'!K33="Oui",'Données clients'!A33," ")</f>
        <v xml:space="preserve"> </v>
      </c>
      <c r="B33" s="98" t="str">
        <f>IF('Données clients'!K33="Oui",'Données clients'!B33," ")</f>
        <v xml:space="preserve"> </v>
      </c>
      <c r="C33" s="99" t="str">
        <f>IF('Données clients'!K33="Oui",'Données clients'!C33," ")</f>
        <v xml:space="preserve"> </v>
      </c>
      <c r="D33" s="100"/>
      <c r="E33" s="122" t="str" cm="1">
        <f t="array" ref="E33">IF('Données clients'!K33="Oui",_xlfn.XLOOKUP(B33&amp;C33,'Données clients'!B$1:B33&amp;'Données clients'!C$1:C33,'Données clients'!I$1:I33)," ")</f>
        <v xml:space="preserve"> </v>
      </c>
      <c r="F33" s="101" t="str" cm="1">
        <f t="array" ref="F33">IF(D33="Oui",(YEAR(A33)&amp;"-"&amp;MONTH(A33)&amp;"-"&amp;"F"&amp;TEXT(W33,"000")),IF(D33="Non",_xlfn.XLOOKUP(B33&amp;C33&amp;E33,B$1:B33&amp;C$1:C33&amp;E$1:E33,F$1:F33)," "))</f>
        <v xml:space="preserve"> </v>
      </c>
      <c r="G33" s="102"/>
      <c r="H33" s="103" t="str">
        <f>IF(ISNA(IF(ISNA(VLOOKUP(E33,B$2:$H33,4,FALSE))=TRUE,VLOOKUP(G33,'Grille tarifaire'!$B$2:$F$72,5,FALSE),"")),"",IF(ISNA(VLOOKUP(E33,B$2:$H33,4,FALSE))=TRUE,VLOOKUP(G33,'Grille tarifaire'!$B$2:$F$72,5,FALSE),""))</f>
        <v/>
      </c>
      <c r="I33" s="104"/>
      <c r="J33" s="103" t="str">
        <f>IF(I33="Saisir code","",IF(ISNA(IF(ISNA(VLOOKUP(E33,D$2:$J33,6,FALSE))=TRUE,VLOOKUP(I33,'Grille tarifaire'!$B$2:$F$72,5,FALSE),"")),"",IF(ISNA(VLOOKUP(E33,D$2:$J33,6,FALSE))=TRUE,VLOOKUP(I33,'Grille tarifaire'!$B$2:$F$72,5,FALSE),"")))</f>
        <v/>
      </c>
      <c r="K33" s="104"/>
      <c r="L33" s="103" t="str">
        <f>IF(K33="Saisir code","",IF(ISNA(IF(ISNA(VLOOKUP(E33,B$2:$J33,8,FALSE))=TRUE,VLOOKUP(K33,'Grille tarifaire'!$B$2:$F$72,5,FALSE),"")),"",IF(ISNA(VLOOKUP(E33,B$2:$J33,8,FALSE))=TRUE,VLOOKUP(K33,'Grille tarifaire'!$B$2:$F$72,5,FALSE),"")))</f>
        <v/>
      </c>
      <c r="M33" s="104"/>
      <c r="N33" s="103" t="str">
        <f>IF(M33="Saisir code","",IF(ISNA(IF(ISNA(VLOOKUP(E33,D$2:$J33,10,FALSE))=TRUE,VLOOKUP(M33,'Grille tarifaire'!$B$2:$F$72,5,FALSE),"")),"",IF(ISNA(VLOOKUP(E33,D$2:$J33,10,FALSE))=TRUE,VLOOKUP(M33,'Grille tarifaire'!$B$2:$F$72,5,FALSE),"")))</f>
        <v/>
      </c>
      <c r="O33" s="105"/>
      <c r="P33" s="104" t="str">
        <f t="shared" si="5"/>
        <v/>
      </c>
      <c r="Q33" s="106"/>
      <c r="R33" s="106" t="str">
        <f>IF('Données clients'!K33="Oui",COUNTIF(F$2:F33,F33)," ")</f>
        <v xml:space="preserve"> </v>
      </c>
      <c r="S33" s="107" t="str">
        <f>IF('Données clients'!K33="Oui","5"," ")</f>
        <v xml:space="preserve"> </v>
      </c>
      <c r="T33" s="107"/>
      <c r="U33" s="107" t="str">
        <f t="shared" si="6"/>
        <v xml:space="preserve"> </v>
      </c>
      <c r="W33" s="73">
        <f t="shared" si="4"/>
        <v>1</v>
      </c>
    </row>
    <row r="34" spans="1:23" s="75" customFormat="1" ht="15" customHeight="1" x14ac:dyDescent="0.2">
      <c r="A34" s="97" t="str">
        <f>IF('Données clients'!K34="Oui",'Données clients'!A34," ")</f>
        <v xml:space="preserve"> </v>
      </c>
      <c r="B34" s="98" t="str">
        <f>IF('Données clients'!K34="Oui",'Données clients'!B34," ")</f>
        <v xml:space="preserve"> </v>
      </c>
      <c r="C34" s="99" t="str">
        <f>IF('Données clients'!K34="Oui",'Données clients'!C34," ")</f>
        <v xml:space="preserve"> </v>
      </c>
      <c r="D34" s="100"/>
      <c r="E34" s="122" t="str" cm="1">
        <f t="array" ref="E34">IF('Données clients'!K34="Oui",_xlfn.XLOOKUP(B34&amp;C34,'Données clients'!B$1:B34&amp;'Données clients'!C$1:C34,'Données clients'!I$1:I34)," ")</f>
        <v xml:space="preserve"> </v>
      </c>
      <c r="F34" s="101" t="str" cm="1">
        <f t="array" ref="F34">IF(D34="Oui",(YEAR(A34)&amp;"-"&amp;MONTH(A34)&amp;"-"&amp;"F"&amp;TEXT(W34,"000")),IF(D34="Non",_xlfn.XLOOKUP(B34&amp;C34&amp;E34,B$1:B34&amp;C$1:C34&amp;E$1:E34,F$1:F34)," "))</f>
        <v xml:space="preserve"> </v>
      </c>
      <c r="G34" s="102"/>
      <c r="H34" s="103" t="str">
        <f>IF(ISNA(IF(ISNA(VLOOKUP(E34,B$2:$H34,4,FALSE))=TRUE,VLOOKUP(G34,'Grille tarifaire'!$B$2:$F$72,5,FALSE),"")),"",IF(ISNA(VLOOKUP(E34,B$2:$H34,4,FALSE))=TRUE,VLOOKUP(G34,'Grille tarifaire'!$B$2:$F$72,5,FALSE),""))</f>
        <v/>
      </c>
      <c r="I34" s="104"/>
      <c r="J34" s="103" t="str">
        <f>IF(I34="Saisir code","",IF(ISNA(IF(ISNA(VLOOKUP(E34,D$2:$J34,6,FALSE))=TRUE,VLOOKUP(I34,'Grille tarifaire'!$B$2:$F$72,5,FALSE),"")),"",IF(ISNA(VLOOKUP(E34,D$2:$J34,6,FALSE))=TRUE,VLOOKUP(I34,'Grille tarifaire'!$B$2:$F$72,5,FALSE),"")))</f>
        <v/>
      </c>
      <c r="K34" s="104"/>
      <c r="L34" s="103" t="str">
        <f>IF(K34="Saisir code","",IF(ISNA(IF(ISNA(VLOOKUP(E34,B$2:$J34,8,FALSE))=TRUE,VLOOKUP(K34,'Grille tarifaire'!$B$2:$F$72,5,FALSE),"")),"",IF(ISNA(VLOOKUP(E34,B$2:$J34,8,FALSE))=TRUE,VLOOKUP(K34,'Grille tarifaire'!$B$2:$F$72,5,FALSE),"")))</f>
        <v/>
      </c>
      <c r="M34" s="104"/>
      <c r="N34" s="103" t="str">
        <f>IF(M34="Saisir code","",IF(ISNA(IF(ISNA(VLOOKUP(E34,D$2:$J34,10,FALSE))=TRUE,VLOOKUP(M34,'Grille tarifaire'!$B$2:$F$72,5,FALSE),"")),"",IF(ISNA(VLOOKUP(E34,D$2:$J34,10,FALSE))=TRUE,VLOOKUP(M34,'Grille tarifaire'!$B$2:$F$72,5,FALSE),"")))</f>
        <v/>
      </c>
      <c r="O34" s="105"/>
      <c r="P34" s="104" t="str">
        <f t="shared" si="5"/>
        <v/>
      </c>
      <c r="Q34" s="106"/>
      <c r="R34" s="106" t="str">
        <f>IF('Données clients'!K34="Oui",COUNTIF(F$2:F34,F34)," ")</f>
        <v xml:space="preserve"> </v>
      </c>
      <c r="S34" s="107" t="str">
        <f>IF('Données clients'!K34="Oui","5"," ")</f>
        <v xml:space="preserve"> </v>
      </c>
      <c r="T34" s="107"/>
      <c r="U34" s="107" t="str">
        <f t="shared" si="6"/>
        <v xml:space="preserve"> </v>
      </c>
      <c r="W34" s="73">
        <f t="shared" si="4"/>
        <v>1</v>
      </c>
    </row>
    <row r="35" spans="1:23" s="75" customFormat="1" ht="15" customHeight="1" x14ac:dyDescent="0.2">
      <c r="A35" s="97" t="str">
        <f>IF('Données clients'!K35="Oui",'Données clients'!A35," ")</f>
        <v xml:space="preserve"> </v>
      </c>
      <c r="B35" s="98" t="str">
        <f>IF('Données clients'!K35="Oui",'Données clients'!B35," ")</f>
        <v xml:space="preserve"> </v>
      </c>
      <c r="C35" s="99" t="str">
        <f>IF('Données clients'!K35="Oui",'Données clients'!C35," ")</f>
        <v xml:space="preserve"> </v>
      </c>
      <c r="D35" s="100"/>
      <c r="E35" s="122" t="str" cm="1">
        <f t="array" ref="E35">IF('Données clients'!K35="Oui",_xlfn.XLOOKUP(B35&amp;C35,'Données clients'!B$1:B35&amp;'Données clients'!C$1:C35,'Données clients'!I$1:I35)," ")</f>
        <v xml:space="preserve"> </v>
      </c>
      <c r="F35" s="101" t="str" cm="1">
        <f t="array" ref="F35">IF(D35="Oui",(YEAR(A35)&amp;"-"&amp;MONTH(A35)&amp;"-"&amp;"F"&amp;TEXT(W35,"000")),IF(D35="Non",_xlfn.XLOOKUP(B35&amp;C35&amp;E35,B$1:B35&amp;C$1:C35&amp;E$1:E35,F$1:F35)," "))</f>
        <v xml:space="preserve"> </v>
      </c>
      <c r="G35" s="102"/>
      <c r="H35" s="103" t="str">
        <f>IF(ISNA(IF(ISNA(VLOOKUP(E35,B$2:$H35,4,FALSE))=TRUE,VLOOKUP(G35,'Grille tarifaire'!$B$2:$F$72,5,FALSE),"")),"",IF(ISNA(VLOOKUP(E35,B$2:$H35,4,FALSE))=TRUE,VLOOKUP(G35,'Grille tarifaire'!$B$2:$F$72,5,FALSE),""))</f>
        <v/>
      </c>
      <c r="I35" s="104"/>
      <c r="J35" s="103" t="str">
        <f>IF(I35="Saisir code","",IF(ISNA(IF(ISNA(VLOOKUP(E35,D$2:$J35,6,FALSE))=TRUE,VLOOKUP(I35,'Grille tarifaire'!$B$2:$F$72,5,FALSE),"")),"",IF(ISNA(VLOOKUP(E35,D$2:$J35,6,FALSE))=TRUE,VLOOKUP(I35,'Grille tarifaire'!$B$2:$F$72,5,FALSE),"")))</f>
        <v/>
      </c>
      <c r="K35" s="104"/>
      <c r="L35" s="103" t="str">
        <f>IF(K35="Saisir code","",IF(ISNA(IF(ISNA(VLOOKUP(E35,B$2:$J35,8,FALSE))=TRUE,VLOOKUP(K35,'Grille tarifaire'!$B$2:$F$72,5,FALSE),"")),"",IF(ISNA(VLOOKUP(E35,B$2:$J35,8,FALSE))=TRUE,VLOOKUP(K35,'Grille tarifaire'!$B$2:$F$72,5,FALSE),"")))</f>
        <v/>
      </c>
      <c r="M35" s="104"/>
      <c r="N35" s="103" t="str">
        <f>IF(M35="Saisir code","",IF(ISNA(IF(ISNA(VLOOKUP(E35,D$2:$J35,10,FALSE))=TRUE,VLOOKUP(M35,'Grille tarifaire'!$B$2:$F$72,5,FALSE),"")),"",IF(ISNA(VLOOKUP(E35,D$2:$J35,10,FALSE))=TRUE,VLOOKUP(M35,'Grille tarifaire'!$B$2:$F$72,5,FALSE),"")))</f>
        <v/>
      </c>
      <c r="O35" s="105"/>
      <c r="P35" s="104" t="str">
        <f t="shared" si="5"/>
        <v/>
      </c>
      <c r="Q35" s="106"/>
      <c r="R35" s="106" t="str">
        <f>IF('Données clients'!K35="Oui",COUNTIF(F$2:F35,F35)," ")</f>
        <v xml:space="preserve"> </v>
      </c>
      <c r="S35" s="107" t="str">
        <f>IF('Données clients'!K35="Oui","5"," ")</f>
        <v xml:space="preserve"> </v>
      </c>
      <c r="T35" s="107"/>
      <c r="U35" s="107" t="str">
        <f t="shared" si="6"/>
        <v xml:space="preserve"> </v>
      </c>
      <c r="W35" s="73">
        <f t="shared" si="4"/>
        <v>1</v>
      </c>
    </row>
    <row r="36" spans="1:23" s="75" customFormat="1" ht="15" customHeight="1" x14ac:dyDescent="0.2">
      <c r="A36" s="97" t="str">
        <f>IF('Données clients'!K36="Oui",'Données clients'!A36," ")</f>
        <v xml:space="preserve"> </v>
      </c>
      <c r="B36" s="98" t="str">
        <f>IF('Données clients'!K36="Oui",'Données clients'!B36," ")</f>
        <v xml:space="preserve"> </v>
      </c>
      <c r="C36" s="99" t="str">
        <f>IF('Données clients'!K36="Oui",'Données clients'!C36," ")</f>
        <v xml:space="preserve"> </v>
      </c>
      <c r="D36" s="100"/>
      <c r="E36" s="122" t="str" cm="1">
        <f t="array" ref="E36">IF('Données clients'!K36="Oui",_xlfn.XLOOKUP(B36&amp;C36,'Données clients'!B$1:B36&amp;'Données clients'!C$1:C36,'Données clients'!I$1:I36)," ")</f>
        <v xml:space="preserve"> </v>
      </c>
      <c r="F36" s="101" t="str" cm="1">
        <f t="array" ref="F36">IF(D36="Oui",(YEAR(A36)&amp;"-"&amp;MONTH(A36)&amp;"-"&amp;"F"&amp;TEXT(W36,"000")),IF(D36="Non",_xlfn.XLOOKUP(B36&amp;C36&amp;E36,B$1:B36&amp;C$1:C36&amp;E$1:E36,F$1:F36)," "))</f>
        <v xml:space="preserve"> </v>
      </c>
      <c r="G36" s="102"/>
      <c r="H36" s="103" t="str">
        <f>IF(ISNA(IF(ISNA(VLOOKUP(E36,B$2:$H36,4,FALSE))=TRUE,VLOOKUP(G36,'Grille tarifaire'!$B$2:$F$72,5,FALSE),"")),"",IF(ISNA(VLOOKUP(E36,B$2:$H36,4,FALSE))=TRUE,VLOOKUP(G36,'Grille tarifaire'!$B$2:$F$72,5,FALSE),""))</f>
        <v/>
      </c>
      <c r="I36" s="104"/>
      <c r="J36" s="103" t="str">
        <f>IF(I36="Saisir code","",IF(ISNA(IF(ISNA(VLOOKUP(E36,D$2:$J36,6,FALSE))=TRUE,VLOOKUP(I36,'Grille tarifaire'!$B$2:$F$72,5,FALSE),"")),"",IF(ISNA(VLOOKUP(E36,D$2:$J36,6,FALSE))=TRUE,VLOOKUP(I36,'Grille tarifaire'!$B$2:$F$72,5,FALSE),"")))</f>
        <v/>
      </c>
      <c r="K36" s="104"/>
      <c r="L36" s="103" t="str">
        <f>IF(K36="Saisir code","",IF(ISNA(IF(ISNA(VLOOKUP(E36,B$2:$J36,8,FALSE))=TRUE,VLOOKUP(K36,'Grille tarifaire'!$B$2:$F$72,5,FALSE),"")),"",IF(ISNA(VLOOKUP(E36,B$2:$J36,8,FALSE))=TRUE,VLOOKUP(K36,'Grille tarifaire'!$B$2:$F$72,5,FALSE),"")))</f>
        <v/>
      </c>
      <c r="M36" s="104"/>
      <c r="N36" s="103" t="str">
        <f>IF(M36="Saisir code","",IF(ISNA(IF(ISNA(VLOOKUP(E36,D$2:$J36,10,FALSE))=TRUE,VLOOKUP(M36,'Grille tarifaire'!$B$2:$F$72,5,FALSE),"")),"",IF(ISNA(VLOOKUP(E36,D$2:$J36,10,FALSE))=TRUE,VLOOKUP(M36,'Grille tarifaire'!$B$2:$F$72,5,FALSE),"")))</f>
        <v/>
      </c>
      <c r="O36" s="105"/>
      <c r="P36" s="104" t="str">
        <f t="shared" si="5"/>
        <v/>
      </c>
      <c r="Q36" s="106"/>
      <c r="R36" s="106" t="str">
        <f>IF('Données clients'!K36="Oui",COUNTIF(F$2:F36,F36)," ")</f>
        <v xml:space="preserve"> </v>
      </c>
      <c r="S36" s="107" t="str">
        <f>IF('Données clients'!K36="Oui","5"," ")</f>
        <v xml:space="preserve"> </v>
      </c>
      <c r="T36" s="107"/>
      <c r="U36" s="107" t="str">
        <f t="shared" si="6"/>
        <v xml:space="preserve"> </v>
      </c>
      <c r="W36" s="73">
        <f t="shared" si="4"/>
        <v>1</v>
      </c>
    </row>
    <row r="37" spans="1:23" s="75" customFormat="1" ht="15" customHeight="1" x14ac:dyDescent="0.2">
      <c r="A37" s="97" t="str">
        <f>IF('Données clients'!K37="Oui",'Données clients'!A37," ")</f>
        <v xml:space="preserve"> </v>
      </c>
      <c r="B37" s="98" t="str">
        <f>IF('Données clients'!K37="Oui",'Données clients'!B37," ")</f>
        <v xml:space="preserve"> </v>
      </c>
      <c r="C37" s="99" t="str">
        <f>IF('Données clients'!K37="Oui",'Données clients'!C37," ")</f>
        <v xml:space="preserve"> </v>
      </c>
      <c r="D37" s="100"/>
      <c r="E37" s="122" t="str" cm="1">
        <f t="array" ref="E37">IF('Données clients'!K37="Oui",_xlfn.XLOOKUP(B37&amp;C37,'Données clients'!B$1:B37&amp;'Données clients'!C$1:C37,'Données clients'!I$1:I37)," ")</f>
        <v xml:space="preserve"> </v>
      </c>
      <c r="F37" s="101" t="str" cm="1">
        <f t="array" ref="F37">IF(D37="Oui",(YEAR(A37)&amp;"-"&amp;MONTH(A37)&amp;"-"&amp;"F"&amp;TEXT(W37,"000")),IF(D37="Non",_xlfn.XLOOKUP(B37&amp;C37&amp;E37,B$1:B37&amp;C$1:C37&amp;E$1:E37,F$1:F37)," "))</f>
        <v xml:space="preserve"> </v>
      </c>
      <c r="G37" s="102"/>
      <c r="H37" s="103" t="str">
        <f>IF(ISNA(IF(ISNA(VLOOKUP(E37,B$2:$H37,4,FALSE))=TRUE,VLOOKUP(G37,'Grille tarifaire'!$B$2:$F$72,5,FALSE),"")),"",IF(ISNA(VLOOKUP(E37,B$2:$H37,4,FALSE))=TRUE,VLOOKUP(G37,'Grille tarifaire'!$B$2:$F$72,5,FALSE),""))</f>
        <v/>
      </c>
      <c r="I37" s="104"/>
      <c r="J37" s="103" t="str">
        <f>IF(I37="Saisir code","",IF(ISNA(IF(ISNA(VLOOKUP(E37,D$2:$J37,6,FALSE))=TRUE,VLOOKUP(I37,'Grille tarifaire'!$B$2:$F$72,5,FALSE),"")),"",IF(ISNA(VLOOKUP(E37,D$2:$J37,6,FALSE))=TRUE,VLOOKUP(I37,'Grille tarifaire'!$B$2:$F$72,5,FALSE),"")))</f>
        <v/>
      </c>
      <c r="K37" s="104"/>
      <c r="L37" s="103" t="str">
        <f>IF(K37="Saisir code","",IF(ISNA(IF(ISNA(VLOOKUP(E37,B$2:$J37,8,FALSE))=TRUE,VLOOKUP(K37,'Grille tarifaire'!$B$2:$F$72,5,FALSE),"")),"",IF(ISNA(VLOOKUP(E37,B$2:$J37,8,FALSE))=TRUE,VLOOKUP(K37,'Grille tarifaire'!$B$2:$F$72,5,FALSE),"")))</f>
        <v/>
      </c>
      <c r="M37" s="104"/>
      <c r="N37" s="103" t="str">
        <f>IF(M37="Saisir code","",IF(ISNA(IF(ISNA(VLOOKUP(E37,D$2:$J37,10,FALSE))=TRUE,VLOOKUP(M37,'Grille tarifaire'!$B$2:$F$72,5,FALSE),"")),"",IF(ISNA(VLOOKUP(E37,D$2:$J37,10,FALSE))=TRUE,VLOOKUP(M37,'Grille tarifaire'!$B$2:$F$72,5,FALSE),"")))</f>
        <v/>
      </c>
      <c r="O37" s="105"/>
      <c r="P37" s="104" t="str">
        <f t="shared" si="5"/>
        <v/>
      </c>
      <c r="Q37" s="106"/>
      <c r="R37" s="106" t="str">
        <f>IF('Données clients'!K37="Oui",COUNTIF(F$2:F37,F37)," ")</f>
        <v xml:space="preserve"> </v>
      </c>
      <c r="S37" s="107" t="str">
        <f>IF('Données clients'!K37="Oui","5"," ")</f>
        <v xml:space="preserve"> </v>
      </c>
      <c r="T37" s="107"/>
      <c r="U37" s="107" t="str">
        <f t="shared" si="6"/>
        <v xml:space="preserve"> </v>
      </c>
      <c r="W37" s="73">
        <f t="shared" si="4"/>
        <v>1</v>
      </c>
    </row>
    <row r="38" spans="1:23" s="75" customFormat="1" ht="15" customHeight="1" x14ac:dyDescent="0.2">
      <c r="A38" s="97" t="str">
        <f>IF('Données clients'!K38="Oui",'Données clients'!A38," ")</f>
        <v xml:space="preserve"> </v>
      </c>
      <c r="B38" s="98" t="str">
        <f>IF('Données clients'!K38="Oui",'Données clients'!B38," ")</f>
        <v xml:space="preserve"> </v>
      </c>
      <c r="C38" s="99" t="str">
        <f>IF('Données clients'!K38="Oui",'Données clients'!C38," ")</f>
        <v xml:space="preserve"> </v>
      </c>
      <c r="D38" s="100"/>
      <c r="E38" s="122" t="str" cm="1">
        <f t="array" ref="E38">IF('Données clients'!K38="Oui",_xlfn.XLOOKUP(B38&amp;C38,'Données clients'!B$1:B38&amp;'Données clients'!C$1:C38,'Données clients'!I$1:I38)," ")</f>
        <v xml:space="preserve"> </v>
      </c>
      <c r="F38" s="101" t="str" cm="1">
        <f t="array" ref="F38">IF(D38="Oui",(YEAR(A38)&amp;"-"&amp;MONTH(A38)&amp;"-"&amp;"F"&amp;TEXT(W38,"000")),IF(D38="Non",_xlfn.XLOOKUP(B38&amp;C38&amp;E38,B$1:B38&amp;C$1:C38&amp;E$1:E38,F$1:F38)," "))</f>
        <v xml:space="preserve"> </v>
      </c>
      <c r="G38" s="102"/>
      <c r="H38" s="103" t="str">
        <f>IF(ISNA(IF(ISNA(VLOOKUP(E38,B$2:$H38,4,FALSE))=TRUE,VLOOKUP(G38,'Grille tarifaire'!$B$2:$F$72,5,FALSE),"")),"",IF(ISNA(VLOOKUP(E38,B$2:$H38,4,FALSE))=TRUE,VLOOKUP(G38,'Grille tarifaire'!$B$2:$F$72,5,FALSE),""))</f>
        <v/>
      </c>
      <c r="I38" s="104"/>
      <c r="J38" s="103" t="str">
        <f>IF(I38="Saisir code","",IF(ISNA(IF(ISNA(VLOOKUP(E38,D$2:$J38,6,FALSE))=TRUE,VLOOKUP(I38,'Grille tarifaire'!$B$2:$F$72,5,FALSE),"")),"",IF(ISNA(VLOOKUP(E38,D$2:$J38,6,FALSE))=TRUE,VLOOKUP(I38,'Grille tarifaire'!$B$2:$F$72,5,FALSE),"")))</f>
        <v/>
      </c>
      <c r="K38" s="104"/>
      <c r="L38" s="103" t="str">
        <f>IF(K38="Saisir code","",IF(ISNA(IF(ISNA(VLOOKUP(E38,B$2:$J38,8,FALSE))=TRUE,VLOOKUP(K38,'Grille tarifaire'!$B$2:$F$72,5,FALSE),"")),"",IF(ISNA(VLOOKUP(E38,B$2:$J38,8,FALSE))=TRUE,VLOOKUP(K38,'Grille tarifaire'!$B$2:$F$72,5,FALSE),"")))</f>
        <v/>
      </c>
      <c r="M38" s="104"/>
      <c r="N38" s="103" t="str">
        <f>IF(M38="Saisir code","",IF(ISNA(IF(ISNA(VLOOKUP(E38,D$2:$J38,10,FALSE))=TRUE,VLOOKUP(M38,'Grille tarifaire'!$B$2:$F$72,5,FALSE),"")),"",IF(ISNA(VLOOKUP(E38,D$2:$J38,10,FALSE))=TRUE,VLOOKUP(M38,'Grille tarifaire'!$B$2:$F$72,5,FALSE),"")))</f>
        <v/>
      </c>
      <c r="O38" s="105"/>
      <c r="P38" s="104" t="str">
        <f t="shared" si="5"/>
        <v/>
      </c>
      <c r="Q38" s="106"/>
      <c r="R38" s="106" t="str">
        <f>IF('Données clients'!K38="Oui",COUNTIF(F$2:F38,F38)," ")</f>
        <v xml:space="preserve"> </v>
      </c>
      <c r="S38" s="107" t="str">
        <f>IF('Données clients'!K38="Oui","5"," ")</f>
        <v xml:space="preserve"> </v>
      </c>
      <c r="T38" s="107"/>
      <c r="U38" s="107" t="str">
        <f t="shared" si="6"/>
        <v xml:space="preserve"> </v>
      </c>
      <c r="W38" s="73">
        <f t="shared" si="4"/>
        <v>1</v>
      </c>
    </row>
    <row r="39" spans="1:23" s="75" customFormat="1" ht="15" customHeight="1" x14ac:dyDescent="0.2">
      <c r="A39" s="97" t="str">
        <f>IF('Données clients'!K39="Oui",'Données clients'!A39," ")</f>
        <v xml:space="preserve"> </v>
      </c>
      <c r="B39" s="98" t="str">
        <f>IF('Données clients'!K39="Oui",'Données clients'!B39," ")</f>
        <v xml:space="preserve"> </v>
      </c>
      <c r="C39" s="99" t="str">
        <f>IF('Données clients'!K39="Oui",'Données clients'!C39," ")</f>
        <v xml:space="preserve"> </v>
      </c>
      <c r="D39" s="100"/>
      <c r="E39" s="122" t="str" cm="1">
        <f t="array" ref="E39">IF('Données clients'!K39="Oui",_xlfn.XLOOKUP(B39&amp;C39,'Données clients'!B$1:B39&amp;'Données clients'!C$1:C39,'Données clients'!I$1:I39)," ")</f>
        <v xml:space="preserve"> </v>
      </c>
      <c r="F39" s="101" t="str" cm="1">
        <f t="array" ref="F39">IF(D39="Oui",(YEAR(A39)&amp;"-"&amp;MONTH(A39)&amp;"-"&amp;"F"&amp;TEXT(W39,"000")),IF(D39="Non",_xlfn.XLOOKUP(B39&amp;C39&amp;E39,B$1:B39&amp;C$1:C39&amp;E$1:E39,F$1:F39)," "))</f>
        <v xml:space="preserve"> </v>
      </c>
      <c r="G39" s="102"/>
      <c r="H39" s="103" t="str">
        <f>IF(ISNA(IF(ISNA(VLOOKUP(E39,B$2:$H39,4,FALSE))=TRUE,VLOOKUP(G39,'Grille tarifaire'!$B$2:$F$72,5,FALSE),"")),"",IF(ISNA(VLOOKUP(E39,B$2:$H39,4,FALSE))=TRUE,VLOOKUP(G39,'Grille tarifaire'!$B$2:$F$72,5,FALSE),""))</f>
        <v/>
      </c>
      <c r="I39" s="104"/>
      <c r="J39" s="103" t="str">
        <f>IF(I39="Saisir code","",IF(ISNA(IF(ISNA(VLOOKUP(E39,D$2:$J39,6,FALSE))=TRUE,VLOOKUP(I39,'Grille tarifaire'!$B$2:$F$72,5,FALSE),"")),"",IF(ISNA(VLOOKUP(E39,D$2:$J39,6,FALSE))=TRUE,VLOOKUP(I39,'Grille tarifaire'!$B$2:$F$72,5,FALSE),"")))</f>
        <v/>
      </c>
      <c r="K39" s="104"/>
      <c r="L39" s="103" t="str">
        <f>IF(K39="Saisir code","",IF(ISNA(IF(ISNA(VLOOKUP(E39,B$2:$J39,8,FALSE))=TRUE,VLOOKUP(K39,'Grille tarifaire'!$B$2:$F$72,5,FALSE),"")),"",IF(ISNA(VLOOKUP(E39,B$2:$J39,8,FALSE))=TRUE,VLOOKUP(K39,'Grille tarifaire'!$B$2:$F$72,5,FALSE),"")))</f>
        <v/>
      </c>
      <c r="M39" s="104"/>
      <c r="N39" s="103" t="str">
        <f>IF(M39="Saisir code","",IF(ISNA(IF(ISNA(VLOOKUP(E39,D$2:$J39,10,FALSE))=TRUE,VLOOKUP(M39,'Grille tarifaire'!$B$2:$F$72,5,FALSE),"")),"",IF(ISNA(VLOOKUP(E39,D$2:$J39,10,FALSE))=TRUE,VLOOKUP(M39,'Grille tarifaire'!$B$2:$F$72,5,FALSE),"")))</f>
        <v/>
      </c>
      <c r="O39" s="105"/>
      <c r="P39" s="104" t="str">
        <f t="shared" si="5"/>
        <v/>
      </c>
      <c r="Q39" s="106"/>
      <c r="R39" s="106" t="str">
        <f>IF('Données clients'!K39="Oui",COUNTIF(F$2:F39,F39)," ")</f>
        <v xml:space="preserve"> </v>
      </c>
      <c r="S39" s="107" t="str">
        <f>IF('Données clients'!K39="Oui","5"," ")</f>
        <v xml:space="preserve"> </v>
      </c>
      <c r="T39" s="107"/>
      <c r="U39" s="107" t="str">
        <f t="shared" si="6"/>
        <v xml:space="preserve"> </v>
      </c>
      <c r="W39" s="73">
        <f t="shared" si="4"/>
        <v>1</v>
      </c>
    </row>
    <row r="40" spans="1:23" s="75" customFormat="1" ht="15" customHeight="1" x14ac:dyDescent="0.2">
      <c r="A40" s="97" t="str">
        <f>IF('Données clients'!K40="Oui",'Données clients'!A40," ")</f>
        <v xml:space="preserve"> </v>
      </c>
      <c r="B40" s="98" t="str">
        <f>IF('Données clients'!K40="Oui",'Données clients'!B40," ")</f>
        <v xml:space="preserve"> </v>
      </c>
      <c r="C40" s="99" t="str">
        <f>IF('Données clients'!K40="Oui",'Données clients'!C40," ")</f>
        <v xml:space="preserve"> </v>
      </c>
      <c r="D40" s="100"/>
      <c r="E40" s="122" t="str" cm="1">
        <f t="array" ref="E40">IF('Données clients'!K40="Oui",_xlfn.XLOOKUP(B40&amp;C40,'Données clients'!B$1:B40&amp;'Données clients'!C$1:C40,'Données clients'!I$1:I40)," ")</f>
        <v xml:space="preserve"> </v>
      </c>
      <c r="F40" s="101" t="str" cm="1">
        <f t="array" ref="F40">IF(D40="Oui",(YEAR(A40)&amp;"-"&amp;MONTH(A40)&amp;"-"&amp;"F"&amp;TEXT(W40,"000")),IF(D40="Non",_xlfn.XLOOKUP(B40&amp;C40&amp;E40,B$1:B40&amp;C$1:C40&amp;E$1:E40,F$1:F40)," "))</f>
        <v xml:space="preserve"> </v>
      </c>
      <c r="G40" s="102"/>
      <c r="H40" s="103" t="str">
        <f>IF(ISNA(IF(ISNA(VLOOKUP(E40,B$2:$H40,4,FALSE))=TRUE,VLOOKUP(G40,'Grille tarifaire'!$B$2:$F$72,5,FALSE),"")),"",IF(ISNA(VLOOKUP(E40,B$2:$H40,4,FALSE))=TRUE,VLOOKUP(G40,'Grille tarifaire'!$B$2:$F$72,5,FALSE),""))</f>
        <v/>
      </c>
      <c r="I40" s="104"/>
      <c r="J40" s="103" t="str">
        <f>IF(I40="Saisir code","",IF(ISNA(IF(ISNA(VLOOKUP(E40,D$2:$J40,6,FALSE))=TRUE,VLOOKUP(I40,'Grille tarifaire'!$B$2:$F$72,5,FALSE),"")),"",IF(ISNA(VLOOKUP(E40,D$2:$J40,6,FALSE))=TRUE,VLOOKUP(I40,'Grille tarifaire'!$B$2:$F$72,5,FALSE),"")))</f>
        <v/>
      </c>
      <c r="K40" s="104"/>
      <c r="L40" s="103" t="str">
        <f>IF(K40="Saisir code","",IF(ISNA(IF(ISNA(VLOOKUP(E40,B$2:$J40,8,FALSE))=TRUE,VLOOKUP(K40,'Grille tarifaire'!$B$2:$F$72,5,FALSE),"")),"",IF(ISNA(VLOOKUP(E40,B$2:$J40,8,FALSE))=TRUE,VLOOKUP(K40,'Grille tarifaire'!$B$2:$F$72,5,FALSE),"")))</f>
        <v/>
      </c>
      <c r="M40" s="104"/>
      <c r="N40" s="103" t="str">
        <f>IF(M40="Saisir code","",IF(ISNA(IF(ISNA(VLOOKUP(E40,D$2:$J40,10,FALSE))=TRUE,VLOOKUP(M40,'Grille tarifaire'!$B$2:$F$72,5,FALSE),"")),"",IF(ISNA(VLOOKUP(E40,D$2:$J40,10,FALSE))=TRUE,VLOOKUP(M40,'Grille tarifaire'!$B$2:$F$72,5,FALSE),"")))</f>
        <v/>
      </c>
      <c r="O40" s="105"/>
      <c r="P40" s="104" t="str">
        <f t="shared" si="5"/>
        <v/>
      </c>
      <c r="Q40" s="106"/>
      <c r="R40" s="106" t="str">
        <f>IF('Données clients'!K40="Oui",COUNTIF(F$2:F40,F40)," ")</f>
        <v xml:space="preserve"> </v>
      </c>
      <c r="S40" s="107" t="str">
        <f>IF('Données clients'!K40="Oui","5"," ")</f>
        <v xml:space="preserve"> </v>
      </c>
      <c r="T40" s="107"/>
      <c r="U40" s="107" t="str">
        <f t="shared" si="6"/>
        <v xml:space="preserve"> </v>
      </c>
      <c r="W40" s="73">
        <f t="shared" si="4"/>
        <v>1</v>
      </c>
    </row>
    <row r="41" spans="1:23" s="75" customFormat="1" ht="15" customHeight="1" x14ac:dyDescent="0.2">
      <c r="A41" s="97" t="str">
        <f>IF('Données clients'!K41="Oui",'Données clients'!A41," ")</f>
        <v xml:space="preserve"> </v>
      </c>
      <c r="B41" s="98" t="str">
        <f>IF('Données clients'!K41="Oui",'Données clients'!B41," ")</f>
        <v xml:space="preserve"> </v>
      </c>
      <c r="C41" s="99" t="str">
        <f>IF('Données clients'!K41="Oui",'Données clients'!C41," ")</f>
        <v xml:space="preserve"> </v>
      </c>
      <c r="D41" s="100"/>
      <c r="E41" s="122" t="str" cm="1">
        <f t="array" ref="E41">IF('Données clients'!K41="Oui",_xlfn.XLOOKUP(B41&amp;C41,'Données clients'!B$1:B41&amp;'Données clients'!C$1:C41,'Données clients'!I$1:I41)," ")</f>
        <v xml:space="preserve"> </v>
      </c>
      <c r="F41" s="101" t="str" cm="1">
        <f t="array" ref="F41">IF(D41="Oui",(YEAR(A41)&amp;"-"&amp;MONTH(A41)&amp;"-"&amp;"F"&amp;TEXT(W41,"000")),IF(D41="Non",_xlfn.XLOOKUP(B41&amp;C41&amp;E41,B$1:B41&amp;C$1:C41&amp;E$1:E41,F$1:F41)," "))</f>
        <v xml:space="preserve"> </v>
      </c>
      <c r="G41" s="102"/>
      <c r="H41" s="103" t="str">
        <f>IF(ISNA(IF(ISNA(VLOOKUP(E41,B$2:$H41,4,FALSE))=TRUE,VLOOKUP(G41,'Grille tarifaire'!$B$2:$F$72,5,FALSE),"")),"",IF(ISNA(VLOOKUP(E41,B$2:$H41,4,FALSE))=TRUE,VLOOKUP(G41,'Grille tarifaire'!$B$2:$F$72,5,FALSE),""))</f>
        <v/>
      </c>
      <c r="I41" s="104"/>
      <c r="J41" s="103" t="str">
        <f>IF(I41="Saisir code","",IF(ISNA(IF(ISNA(VLOOKUP(E41,D$2:$J41,6,FALSE))=TRUE,VLOOKUP(I41,'Grille tarifaire'!$B$2:$F$72,5,FALSE),"")),"",IF(ISNA(VLOOKUP(E41,D$2:$J41,6,FALSE))=TRUE,VLOOKUP(I41,'Grille tarifaire'!$B$2:$F$72,5,FALSE),"")))</f>
        <v/>
      </c>
      <c r="K41" s="104"/>
      <c r="L41" s="103" t="str">
        <f>IF(K41="Saisir code","",IF(ISNA(IF(ISNA(VLOOKUP(E41,B$2:$J41,8,FALSE))=TRUE,VLOOKUP(K41,'Grille tarifaire'!$B$2:$F$72,5,FALSE),"")),"",IF(ISNA(VLOOKUP(E41,B$2:$J41,8,FALSE))=TRUE,VLOOKUP(K41,'Grille tarifaire'!$B$2:$F$72,5,FALSE),"")))</f>
        <v/>
      </c>
      <c r="M41" s="104"/>
      <c r="N41" s="103" t="str">
        <f>IF(M41="Saisir code","",IF(ISNA(IF(ISNA(VLOOKUP(E41,D$2:$J41,10,FALSE))=TRUE,VLOOKUP(M41,'Grille tarifaire'!$B$2:$F$72,5,FALSE),"")),"",IF(ISNA(VLOOKUP(E41,D$2:$J41,10,FALSE))=TRUE,VLOOKUP(M41,'Grille tarifaire'!$B$2:$F$72,5,FALSE),"")))</f>
        <v/>
      </c>
      <c r="O41" s="105"/>
      <c r="P41" s="104" t="str">
        <f t="shared" si="5"/>
        <v/>
      </c>
      <c r="Q41" s="106"/>
      <c r="R41" s="106" t="str">
        <f>IF('Données clients'!K41="Oui",COUNTIF(F$2:F41,F41)," ")</f>
        <v xml:space="preserve"> </v>
      </c>
      <c r="S41" s="107" t="str">
        <f>IF('Données clients'!K41="Oui","5"," ")</f>
        <v xml:space="preserve"> </v>
      </c>
      <c r="T41" s="107"/>
      <c r="U41" s="107" t="str">
        <f t="shared" si="6"/>
        <v xml:space="preserve"> </v>
      </c>
      <c r="W41" s="73">
        <f t="shared" si="4"/>
        <v>1</v>
      </c>
    </row>
    <row r="42" spans="1:23" s="75" customFormat="1" ht="15" customHeight="1" x14ac:dyDescent="0.2">
      <c r="A42" s="97" t="str">
        <f>IF('Données clients'!K42="Oui",'Données clients'!A42," ")</f>
        <v xml:space="preserve"> </v>
      </c>
      <c r="B42" s="98" t="str">
        <f>IF('Données clients'!K42="Oui",'Données clients'!B42," ")</f>
        <v xml:space="preserve"> </v>
      </c>
      <c r="C42" s="99" t="str">
        <f>IF('Données clients'!K42="Oui",'Données clients'!C42," ")</f>
        <v xml:space="preserve"> </v>
      </c>
      <c r="D42" s="100"/>
      <c r="E42" s="122" t="str" cm="1">
        <f t="array" ref="E42">IF('Données clients'!K42="Oui",_xlfn.XLOOKUP(B42&amp;C42,'Données clients'!B$1:B42&amp;'Données clients'!C$1:C42,'Données clients'!I$1:I42)," ")</f>
        <v xml:space="preserve"> </v>
      </c>
      <c r="F42" s="101" t="str" cm="1">
        <f t="array" ref="F42">IF(D42="Oui",(YEAR(A42)&amp;"-"&amp;MONTH(A42)&amp;"-"&amp;"F"&amp;TEXT(W42,"000")),IF(D42="Non",_xlfn.XLOOKUP(B42&amp;C42&amp;E42,B$1:B42&amp;C$1:C42&amp;E$1:E42,F$1:F42)," "))</f>
        <v xml:space="preserve"> </v>
      </c>
      <c r="G42" s="102"/>
      <c r="H42" s="103" t="str">
        <f>IF(ISNA(IF(ISNA(VLOOKUP(E42,B$2:$H42,4,FALSE))=TRUE,VLOOKUP(G42,'Grille tarifaire'!$B$2:$F$72,5,FALSE),"")),"",IF(ISNA(VLOOKUP(E42,B$2:$H42,4,FALSE))=TRUE,VLOOKUP(G42,'Grille tarifaire'!$B$2:$F$72,5,FALSE),""))</f>
        <v/>
      </c>
      <c r="I42" s="104"/>
      <c r="J42" s="103" t="str">
        <f>IF(I42="Saisir code","",IF(ISNA(IF(ISNA(VLOOKUP(E42,D$2:$J42,6,FALSE))=TRUE,VLOOKUP(I42,'Grille tarifaire'!$B$2:$F$72,5,FALSE),"")),"",IF(ISNA(VLOOKUP(E42,D$2:$J42,6,FALSE))=TRUE,VLOOKUP(I42,'Grille tarifaire'!$B$2:$F$72,5,FALSE),"")))</f>
        <v/>
      </c>
      <c r="K42" s="104"/>
      <c r="L42" s="103" t="str">
        <f>IF(K42="Saisir code","",IF(ISNA(IF(ISNA(VLOOKUP(E42,B$2:$J42,8,FALSE))=TRUE,VLOOKUP(K42,'Grille tarifaire'!$B$2:$F$72,5,FALSE),"")),"",IF(ISNA(VLOOKUP(E42,B$2:$J42,8,FALSE))=TRUE,VLOOKUP(K42,'Grille tarifaire'!$B$2:$F$72,5,FALSE),"")))</f>
        <v/>
      </c>
      <c r="M42" s="104"/>
      <c r="N42" s="103" t="str">
        <f>IF(M42="Saisir code","",IF(ISNA(IF(ISNA(VLOOKUP(E42,D$2:$J42,10,FALSE))=TRUE,VLOOKUP(M42,'Grille tarifaire'!$B$2:$F$72,5,FALSE),"")),"",IF(ISNA(VLOOKUP(E42,D$2:$J42,10,FALSE))=TRUE,VLOOKUP(M42,'Grille tarifaire'!$B$2:$F$72,5,FALSE),"")))</f>
        <v/>
      </c>
      <c r="O42" s="105"/>
      <c r="P42" s="104" t="str">
        <f t="shared" si="5"/>
        <v/>
      </c>
      <c r="Q42" s="106"/>
      <c r="R42" s="106" t="str">
        <f>IF('Données clients'!K42="Oui",COUNTIF(F$2:F42,F42)," ")</f>
        <v xml:space="preserve"> </v>
      </c>
      <c r="S42" s="107" t="str">
        <f>IF('Données clients'!K42="Oui","5"," ")</f>
        <v xml:space="preserve"> </v>
      </c>
      <c r="T42" s="107"/>
      <c r="U42" s="107" t="str">
        <f t="shared" si="6"/>
        <v xml:space="preserve"> </v>
      </c>
      <c r="W42" s="73">
        <f t="shared" si="4"/>
        <v>1</v>
      </c>
    </row>
    <row r="43" spans="1:23" s="75" customFormat="1" ht="15" customHeight="1" x14ac:dyDescent="0.2">
      <c r="A43" s="97" t="str">
        <f>IF('Données clients'!K43="Oui",'Données clients'!A43," ")</f>
        <v xml:space="preserve"> </v>
      </c>
      <c r="B43" s="98" t="str">
        <f>IF('Données clients'!K43="Oui",'Données clients'!B43," ")</f>
        <v xml:space="preserve"> </v>
      </c>
      <c r="C43" s="99" t="str">
        <f>IF('Données clients'!K43="Oui",'Données clients'!C43," ")</f>
        <v xml:space="preserve"> </v>
      </c>
      <c r="D43" s="100"/>
      <c r="E43" s="122" t="str" cm="1">
        <f t="array" ref="E43">IF('Données clients'!K43="Oui",_xlfn.XLOOKUP(B43&amp;C43,'Données clients'!B$1:B43&amp;'Données clients'!C$1:C43,'Données clients'!I$1:I43)," ")</f>
        <v xml:space="preserve"> </v>
      </c>
      <c r="F43" s="101" t="str" cm="1">
        <f t="array" ref="F43">IF(D43="Oui",(YEAR(A43)&amp;"-"&amp;MONTH(A43)&amp;"-"&amp;"F"&amp;TEXT(W43,"000")),IF(D43="Non",_xlfn.XLOOKUP(B43&amp;C43&amp;E43,B$1:B43&amp;C$1:C43&amp;E$1:E43,F$1:F43)," "))</f>
        <v xml:space="preserve"> </v>
      </c>
      <c r="G43" s="102"/>
      <c r="H43" s="103" t="str">
        <f>IF(ISNA(IF(ISNA(VLOOKUP(E43,B$2:$H43,4,FALSE))=TRUE,VLOOKUP(G43,'Grille tarifaire'!$B$2:$F$72,5,FALSE),"")),"",IF(ISNA(VLOOKUP(E43,B$2:$H43,4,FALSE))=TRUE,VLOOKUP(G43,'Grille tarifaire'!$B$2:$F$72,5,FALSE),""))</f>
        <v/>
      </c>
      <c r="I43" s="104"/>
      <c r="J43" s="103" t="str">
        <f>IF(I43="Saisir code","",IF(ISNA(IF(ISNA(VLOOKUP(E43,D$2:$J43,6,FALSE))=TRUE,VLOOKUP(I43,'Grille tarifaire'!$B$2:$F$72,5,FALSE),"")),"",IF(ISNA(VLOOKUP(E43,D$2:$J43,6,FALSE))=TRUE,VLOOKUP(I43,'Grille tarifaire'!$B$2:$F$72,5,FALSE),"")))</f>
        <v/>
      </c>
      <c r="K43" s="104"/>
      <c r="L43" s="103" t="str">
        <f>IF(K43="Saisir code","",IF(ISNA(IF(ISNA(VLOOKUP(E43,B$2:$J43,8,FALSE))=TRUE,VLOOKUP(K43,'Grille tarifaire'!$B$2:$F$72,5,FALSE),"")),"",IF(ISNA(VLOOKUP(E43,B$2:$J43,8,FALSE))=TRUE,VLOOKUP(K43,'Grille tarifaire'!$B$2:$F$72,5,FALSE),"")))</f>
        <v/>
      </c>
      <c r="M43" s="104"/>
      <c r="N43" s="103" t="str">
        <f>IF(M43="Saisir code","",IF(ISNA(IF(ISNA(VLOOKUP(E43,D$2:$J43,10,FALSE))=TRUE,VLOOKUP(M43,'Grille tarifaire'!$B$2:$F$72,5,FALSE),"")),"",IF(ISNA(VLOOKUP(E43,D$2:$J43,10,FALSE))=TRUE,VLOOKUP(M43,'Grille tarifaire'!$B$2:$F$72,5,FALSE),"")))</f>
        <v/>
      </c>
      <c r="O43" s="105"/>
      <c r="P43" s="104" t="str">
        <f t="shared" si="5"/>
        <v/>
      </c>
      <c r="Q43" s="106"/>
      <c r="R43" s="106" t="str">
        <f>IF('Données clients'!K43="Oui",COUNTIF(F$2:F43,F43)," ")</f>
        <v xml:space="preserve"> </v>
      </c>
      <c r="S43" s="107" t="str">
        <f>IF('Données clients'!K43="Oui","5"," ")</f>
        <v xml:space="preserve"> </v>
      </c>
      <c r="T43" s="107"/>
      <c r="U43" s="107" t="str">
        <f t="shared" si="6"/>
        <v xml:space="preserve"> </v>
      </c>
      <c r="W43" s="73">
        <f t="shared" si="4"/>
        <v>1</v>
      </c>
    </row>
    <row r="44" spans="1:23" s="75" customFormat="1" ht="15" customHeight="1" x14ac:dyDescent="0.2">
      <c r="A44" s="97" t="str">
        <f>IF('Données clients'!K44="Oui",'Données clients'!A44," ")</f>
        <v xml:space="preserve"> </v>
      </c>
      <c r="B44" s="98" t="str">
        <f>IF('Données clients'!K44="Oui",'Données clients'!B44," ")</f>
        <v xml:space="preserve"> </v>
      </c>
      <c r="C44" s="99" t="str">
        <f>IF('Données clients'!K44="Oui",'Données clients'!C44," ")</f>
        <v xml:space="preserve"> </v>
      </c>
      <c r="D44" s="100"/>
      <c r="E44" s="122" t="str" cm="1">
        <f t="array" ref="E44">IF('Données clients'!K44="Oui",_xlfn.XLOOKUP(B44&amp;C44,'Données clients'!B$1:B44&amp;'Données clients'!C$1:C44,'Données clients'!I$1:I44)," ")</f>
        <v xml:space="preserve"> </v>
      </c>
      <c r="F44" s="101" t="str" cm="1">
        <f t="array" ref="F44">IF(D44="Oui",(YEAR(A44)&amp;"-"&amp;MONTH(A44)&amp;"-"&amp;"F"&amp;TEXT(W44,"000")),IF(D44="Non",_xlfn.XLOOKUP(B44&amp;C44&amp;E44,B$1:B44&amp;C$1:C44&amp;E$1:E44,F$1:F44)," "))</f>
        <v xml:space="preserve"> </v>
      </c>
      <c r="G44" s="102"/>
      <c r="H44" s="103" t="str">
        <f>IF(ISNA(IF(ISNA(VLOOKUP(E44,B$2:$H44,4,FALSE))=TRUE,VLOOKUP(G44,'Grille tarifaire'!$B$2:$F$72,5,FALSE),"")),"",IF(ISNA(VLOOKUP(E44,B$2:$H44,4,FALSE))=TRUE,VLOOKUP(G44,'Grille tarifaire'!$B$2:$F$72,5,FALSE),""))</f>
        <v/>
      </c>
      <c r="I44" s="104"/>
      <c r="J44" s="103" t="str">
        <f>IF(I44="Saisir code","",IF(ISNA(IF(ISNA(VLOOKUP(E44,D$2:$J44,6,FALSE))=TRUE,VLOOKUP(I44,'Grille tarifaire'!$B$2:$F$72,5,FALSE),"")),"",IF(ISNA(VLOOKUP(E44,D$2:$J44,6,FALSE))=TRUE,VLOOKUP(I44,'Grille tarifaire'!$B$2:$F$72,5,FALSE),"")))</f>
        <v/>
      </c>
      <c r="K44" s="104"/>
      <c r="L44" s="103" t="str">
        <f>IF(K44="Saisir code","",IF(ISNA(IF(ISNA(VLOOKUP(E44,B$2:$J44,8,FALSE))=TRUE,VLOOKUP(K44,'Grille tarifaire'!$B$2:$F$72,5,FALSE),"")),"",IF(ISNA(VLOOKUP(E44,B$2:$J44,8,FALSE))=TRUE,VLOOKUP(K44,'Grille tarifaire'!$B$2:$F$72,5,FALSE),"")))</f>
        <v/>
      </c>
      <c r="M44" s="104"/>
      <c r="N44" s="103" t="str">
        <f>IF(M44="Saisir code","",IF(ISNA(IF(ISNA(VLOOKUP(E44,D$2:$J44,10,FALSE))=TRUE,VLOOKUP(M44,'Grille tarifaire'!$B$2:$F$72,5,FALSE),"")),"",IF(ISNA(VLOOKUP(E44,D$2:$J44,10,FALSE))=TRUE,VLOOKUP(M44,'Grille tarifaire'!$B$2:$F$72,5,FALSE),"")))</f>
        <v/>
      </c>
      <c r="O44" s="105"/>
      <c r="P44" s="104" t="str">
        <f t="shared" si="5"/>
        <v/>
      </c>
      <c r="Q44" s="106"/>
      <c r="R44" s="106" t="str">
        <f>IF('Données clients'!K44="Oui",COUNTIF(F$2:F44,F44)," ")</f>
        <v xml:space="preserve"> </v>
      </c>
      <c r="S44" s="107" t="str">
        <f>IF('Données clients'!K44="Oui","5"," ")</f>
        <v xml:space="preserve"> </v>
      </c>
      <c r="T44" s="107"/>
      <c r="U44" s="107" t="str">
        <f t="shared" si="6"/>
        <v xml:space="preserve"> </v>
      </c>
      <c r="W44" s="73">
        <f t="shared" si="4"/>
        <v>1</v>
      </c>
    </row>
    <row r="45" spans="1:23" s="75" customFormat="1" ht="15" customHeight="1" x14ac:dyDescent="0.2">
      <c r="A45" s="97" t="str">
        <f>IF('Données clients'!K45="Oui",'Données clients'!A45," ")</f>
        <v xml:space="preserve"> </v>
      </c>
      <c r="B45" s="98" t="str">
        <f>IF('Données clients'!K45="Oui",'Données clients'!B45," ")</f>
        <v xml:space="preserve"> </v>
      </c>
      <c r="C45" s="99" t="str">
        <f>IF('Données clients'!K45="Oui",'Données clients'!C45," ")</f>
        <v xml:space="preserve"> </v>
      </c>
      <c r="D45" s="100"/>
      <c r="E45" s="122" t="str" cm="1">
        <f t="array" ref="E45">IF('Données clients'!K45="Oui",_xlfn.XLOOKUP(B45&amp;C45,'Données clients'!B$1:B45&amp;'Données clients'!C$1:C45,'Données clients'!I$1:I45)," ")</f>
        <v xml:space="preserve"> </v>
      </c>
      <c r="F45" s="101" t="str" cm="1">
        <f t="array" ref="F45">IF(D45="Oui",(YEAR(A45)&amp;"-"&amp;MONTH(A45)&amp;"-"&amp;"F"&amp;TEXT(W45,"000")),IF(D45="Non",_xlfn.XLOOKUP(B45&amp;C45&amp;E45,B$1:B45&amp;C$1:C45&amp;E$1:E45,F$1:F45)," "))</f>
        <v xml:space="preserve"> </v>
      </c>
      <c r="G45" s="102"/>
      <c r="H45" s="103" t="str">
        <f>IF(ISNA(IF(ISNA(VLOOKUP(E45,B$2:$H45,4,FALSE))=TRUE,VLOOKUP(G45,'Grille tarifaire'!$B$2:$F$72,5,FALSE),"")),"",IF(ISNA(VLOOKUP(E45,B$2:$H45,4,FALSE))=TRUE,VLOOKUP(G45,'Grille tarifaire'!$B$2:$F$72,5,FALSE),""))</f>
        <v/>
      </c>
      <c r="I45" s="104"/>
      <c r="J45" s="103" t="str">
        <f>IF(I45="Saisir code","",IF(ISNA(IF(ISNA(VLOOKUP(E45,D$2:$J45,6,FALSE))=TRUE,VLOOKUP(I45,'Grille tarifaire'!$B$2:$F$72,5,FALSE),"")),"",IF(ISNA(VLOOKUP(E45,D$2:$J45,6,FALSE))=TRUE,VLOOKUP(I45,'Grille tarifaire'!$B$2:$F$72,5,FALSE),"")))</f>
        <v/>
      </c>
      <c r="K45" s="104"/>
      <c r="L45" s="103" t="str">
        <f>IF(K45="Saisir code","",IF(ISNA(IF(ISNA(VLOOKUP(E45,B$2:$J45,8,FALSE))=TRUE,VLOOKUP(K45,'Grille tarifaire'!$B$2:$F$72,5,FALSE),"")),"",IF(ISNA(VLOOKUP(E45,B$2:$J45,8,FALSE))=TRUE,VLOOKUP(K45,'Grille tarifaire'!$B$2:$F$72,5,FALSE),"")))</f>
        <v/>
      </c>
      <c r="M45" s="104"/>
      <c r="N45" s="103" t="str">
        <f>IF(M45="Saisir code","",IF(ISNA(IF(ISNA(VLOOKUP(E45,D$2:$J45,10,FALSE))=TRUE,VLOOKUP(M45,'Grille tarifaire'!$B$2:$F$72,5,FALSE),"")),"",IF(ISNA(VLOOKUP(E45,D$2:$J45,10,FALSE))=TRUE,VLOOKUP(M45,'Grille tarifaire'!$B$2:$F$72,5,FALSE),"")))</f>
        <v/>
      </c>
      <c r="O45" s="105"/>
      <c r="P45" s="104" t="str">
        <f t="shared" si="5"/>
        <v/>
      </c>
      <c r="Q45" s="106"/>
      <c r="R45" s="106" t="str">
        <f>IF('Données clients'!K45="Oui",COUNTIF(F$2:F45,F45)," ")</f>
        <v xml:space="preserve"> </v>
      </c>
      <c r="S45" s="107" t="str">
        <f>IF('Données clients'!K45="Oui","5"," ")</f>
        <v xml:space="preserve"> </v>
      </c>
      <c r="T45" s="107"/>
      <c r="U45" s="107" t="str">
        <f t="shared" si="6"/>
        <v xml:space="preserve"> </v>
      </c>
      <c r="W45" s="73">
        <f t="shared" si="4"/>
        <v>1</v>
      </c>
    </row>
    <row r="46" spans="1:23" s="75" customFormat="1" ht="15" customHeight="1" x14ac:dyDescent="0.2">
      <c r="A46" s="97" t="str">
        <f>IF('Données clients'!K46="Oui",'Données clients'!A46," ")</f>
        <v xml:space="preserve"> </v>
      </c>
      <c r="B46" s="98" t="str">
        <f>IF('Données clients'!K46="Oui",'Données clients'!B46," ")</f>
        <v xml:space="preserve"> </v>
      </c>
      <c r="C46" s="99" t="str">
        <f>IF('Données clients'!K46="Oui",'Données clients'!C46," ")</f>
        <v xml:space="preserve"> </v>
      </c>
      <c r="D46" s="100"/>
      <c r="E46" s="122" t="str" cm="1">
        <f t="array" ref="E46">IF('Données clients'!K46="Oui",_xlfn.XLOOKUP(B46&amp;C46,'Données clients'!B$1:B46&amp;'Données clients'!C$1:C46,'Données clients'!I$1:I46)," ")</f>
        <v xml:space="preserve"> </v>
      </c>
      <c r="F46" s="101" t="str" cm="1">
        <f t="array" ref="F46">IF(D46="Oui",(YEAR(A46)&amp;"-"&amp;MONTH(A46)&amp;"-"&amp;"F"&amp;TEXT(W46,"000")),IF(D46="Non",_xlfn.XLOOKUP(B46&amp;C46&amp;E46,B$1:B46&amp;C$1:C46&amp;E$1:E46,F$1:F46)," "))</f>
        <v xml:space="preserve"> </v>
      </c>
      <c r="G46" s="102"/>
      <c r="H46" s="103" t="str">
        <f>IF(ISNA(IF(ISNA(VLOOKUP(E46,B$2:$H46,4,FALSE))=TRUE,VLOOKUP(G46,'Grille tarifaire'!$B$2:$F$72,5,FALSE),"")),"",IF(ISNA(VLOOKUP(E46,B$2:$H46,4,FALSE))=TRUE,VLOOKUP(G46,'Grille tarifaire'!$B$2:$F$72,5,FALSE),""))</f>
        <v/>
      </c>
      <c r="I46" s="104"/>
      <c r="J46" s="103" t="str">
        <f>IF(I46="Saisir code","",IF(ISNA(IF(ISNA(VLOOKUP(E46,D$2:$J46,6,FALSE))=TRUE,VLOOKUP(I46,'Grille tarifaire'!$B$2:$F$72,5,FALSE),"")),"",IF(ISNA(VLOOKUP(E46,D$2:$J46,6,FALSE))=TRUE,VLOOKUP(I46,'Grille tarifaire'!$B$2:$F$72,5,FALSE),"")))</f>
        <v/>
      </c>
      <c r="K46" s="104"/>
      <c r="L46" s="103" t="str">
        <f>IF(K46="Saisir code","",IF(ISNA(IF(ISNA(VLOOKUP(E46,B$2:$J46,8,FALSE))=TRUE,VLOOKUP(K46,'Grille tarifaire'!$B$2:$F$72,5,FALSE),"")),"",IF(ISNA(VLOOKUP(E46,B$2:$J46,8,FALSE))=TRUE,VLOOKUP(K46,'Grille tarifaire'!$B$2:$F$72,5,FALSE),"")))</f>
        <v/>
      </c>
      <c r="M46" s="104"/>
      <c r="N46" s="103" t="str">
        <f>IF(M46="Saisir code","",IF(ISNA(IF(ISNA(VLOOKUP(E46,D$2:$J46,10,FALSE))=TRUE,VLOOKUP(M46,'Grille tarifaire'!$B$2:$F$72,5,FALSE),"")),"",IF(ISNA(VLOOKUP(E46,D$2:$J46,10,FALSE))=TRUE,VLOOKUP(M46,'Grille tarifaire'!$B$2:$F$72,5,FALSE),"")))</f>
        <v/>
      </c>
      <c r="O46" s="105"/>
      <c r="P46" s="104" t="str">
        <f t="shared" si="5"/>
        <v/>
      </c>
      <c r="Q46" s="106"/>
      <c r="R46" s="106" t="str">
        <f>IF('Données clients'!K46="Oui",COUNTIF(F$2:F46,F46)," ")</f>
        <v xml:space="preserve"> </v>
      </c>
      <c r="S46" s="107" t="str">
        <f>IF('Données clients'!K46="Oui","5"," ")</f>
        <v xml:space="preserve"> </v>
      </c>
      <c r="T46" s="107"/>
      <c r="U46" s="107" t="str">
        <f t="shared" si="6"/>
        <v xml:space="preserve"> </v>
      </c>
      <c r="W46" s="73">
        <f t="shared" si="4"/>
        <v>1</v>
      </c>
    </row>
    <row r="47" spans="1:23" s="75" customFormat="1" ht="15" customHeight="1" x14ac:dyDescent="0.2">
      <c r="A47" s="97" t="str">
        <f>IF('Données clients'!K47="Oui",'Données clients'!A47," ")</f>
        <v xml:space="preserve"> </v>
      </c>
      <c r="B47" s="98" t="str">
        <f>IF('Données clients'!K47="Oui",'Données clients'!B47," ")</f>
        <v xml:space="preserve"> </v>
      </c>
      <c r="C47" s="99" t="str">
        <f>IF('Données clients'!K47="Oui",'Données clients'!C47," ")</f>
        <v xml:space="preserve"> </v>
      </c>
      <c r="D47" s="100"/>
      <c r="E47" s="122" t="str" cm="1">
        <f t="array" ref="E47">IF('Données clients'!K47="Oui",_xlfn.XLOOKUP(B47&amp;C47,'Données clients'!B$1:B47&amp;'Données clients'!C$1:C47,'Données clients'!I$1:I47)," ")</f>
        <v xml:space="preserve"> </v>
      </c>
      <c r="F47" s="101" t="str" cm="1">
        <f t="array" ref="F47">IF(D47="Oui",(YEAR(A47)&amp;"-"&amp;MONTH(A47)&amp;"-"&amp;"F"&amp;TEXT(W47,"000")),IF(D47="Non",_xlfn.XLOOKUP(B47&amp;C47&amp;E47,B$1:B47&amp;C$1:C47&amp;E$1:E47,F$1:F47)," "))</f>
        <v xml:space="preserve"> </v>
      </c>
      <c r="G47" s="102"/>
      <c r="H47" s="103" t="str">
        <f>IF(ISNA(IF(ISNA(VLOOKUP(E47,B$2:$H47,4,FALSE))=TRUE,VLOOKUP(G47,'Grille tarifaire'!$B$2:$F$72,5,FALSE),"")),"",IF(ISNA(VLOOKUP(E47,B$2:$H47,4,FALSE))=TRUE,VLOOKUP(G47,'Grille tarifaire'!$B$2:$F$72,5,FALSE),""))</f>
        <v/>
      </c>
      <c r="I47" s="104"/>
      <c r="J47" s="103" t="str">
        <f>IF(I47="Saisir code","",IF(ISNA(IF(ISNA(VLOOKUP(E47,D$2:$J47,6,FALSE))=TRUE,VLOOKUP(I47,'Grille tarifaire'!$B$2:$F$72,5,FALSE),"")),"",IF(ISNA(VLOOKUP(E47,D$2:$J47,6,FALSE))=TRUE,VLOOKUP(I47,'Grille tarifaire'!$B$2:$F$72,5,FALSE),"")))</f>
        <v/>
      </c>
      <c r="K47" s="104"/>
      <c r="L47" s="103" t="str">
        <f>IF(K47="Saisir code","",IF(ISNA(IF(ISNA(VLOOKUP(E47,B$2:$J47,8,FALSE))=TRUE,VLOOKUP(K47,'Grille tarifaire'!$B$2:$F$72,5,FALSE),"")),"",IF(ISNA(VLOOKUP(E47,B$2:$J47,8,FALSE))=TRUE,VLOOKUP(K47,'Grille tarifaire'!$B$2:$F$72,5,FALSE),"")))</f>
        <v/>
      </c>
      <c r="M47" s="104"/>
      <c r="N47" s="103" t="str">
        <f>IF(M47="Saisir code","",IF(ISNA(IF(ISNA(VLOOKUP(E47,D$2:$J47,10,FALSE))=TRUE,VLOOKUP(M47,'Grille tarifaire'!$B$2:$F$72,5,FALSE),"")),"",IF(ISNA(VLOOKUP(E47,D$2:$J47,10,FALSE))=TRUE,VLOOKUP(M47,'Grille tarifaire'!$B$2:$F$72,5,FALSE),"")))</f>
        <v/>
      </c>
      <c r="O47" s="105"/>
      <c r="P47" s="104" t="str">
        <f t="shared" si="5"/>
        <v/>
      </c>
      <c r="Q47" s="106"/>
      <c r="R47" s="106" t="str">
        <f>IF('Données clients'!K47="Oui",COUNTIF(F$2:F47,F47)," ")</f>
        <v xml:space="preserve"> </v>
      </c>
      <c r="S47" s="107" t="str">
        <f>IF('Données clients'!K47="Oui","5"," ")</f>
        <v xml:space="preserve"> </v>
      </c>
      <c r="T47" s="107"/>
      <c r="U47" s="107" t="str">
        <f t="shared" si="6"/>
        <v xml:space="preserve"> </v>
      </c>
      <c r="W47" s="73">
        <f t="shared" si="4"/>
        <v>1</v>
      </c>
    </row>
    <row r="48" spans="1:23" s="75" customFormat="1" ht="15" customHeight="1" x14ac:dyDescent="0.2">
      <c r="A48" s="97" t="str">
        <f>IF('Données clients'!K48="Oui",'Données clients'!A48," ")</f>
        <v xml:space="preserve"> </v>
      </c>
      <c r="B48" s="98" t="str">
        <f>IF('Données clients'!K48="Oui",'Données clients'!B48," ")</f>
        <v xml:space="preserve"> </v>
      </c>
      <c r="C48" s="99" t="str">
        <f>IF('Données clients'!K48="Oui",'Données clients'!C48," ")</f>
        <v xml:space="preserve"> </v>
      </c>
      <c r="D48" s="100"/>
      <c r="E48" s="122" t="str" cm="1">
        <f t="array" ref="E48">IF('Données clients'!K48="Oui",_xlfn.XLOOKUP(B48&amp;C48,'Données clients'!B$1:B48&amp;'Données clients'!C$1:C48,'Données clients'!I$1:I48)," ")</f>
        <v xml:space="preserve"> </v>
      </c>
      <c r="F48" s="101" t="str" cm="1">
        <f t="array" ref="F48">IF(D48="Oui",(YEAR(A48)&amp;"-"&amp;MONTH(A48)&amp;"-"&amp;"F"&amp;TEXT(W48,"000")),IF(D48="Non",_xlfn.XLOOKUP(B48&amp;C48&amp;E48,B$1:B48&amp;C$1:C48&amp;E$1:E48,F$1:F48)," "))</f>
        <v xml:space="preserve"> </v>
      </c>
      <c r="G48" s="102"/>
      <c r="H48" s="103" t="str">
        <f>IF(ISNA(IF(ISNA(VLOOKUP(E48,B$2:$H48,4,FALSE))=TRUE,VLOOKUP(G48,'Grille tarifaire'!$B$2:$F$72,5,FALSE),"")),"",IF(ISNA(VLOOKUP(E48,B$2:$H48,4,FALSE))=TRUE,VLOOKUP(G48,'Grille tarifaire'!$B$2:$F$72,5,FALSE),""))</f>
        <v/>
      </c>
      <c r="I48" s="104"/>
      <c r="J48" s="103" t="str">
        <f>IF(I48="Saisir code","",IF(ISNA(IF(ISNA(VLOOKUP(E48,D$2:$J48,6,FALSE))=TRUE,VLOOKUP(I48,'Grille tarifaire'!$B$2:$F$72,5,FALSE),"")),"",IF(ISNA(VLOOKUP(E48,D$2:$J48,6,FALSE))=TRUE,VLOOKUP(I48,'Grille tarifaire'!$B$2:$F$72,5,FALSE),"")))</f>
        <v/>
      </c>
      <c r="K48" s="104"/>
      <c r="L48" s="103" t="str">
        <f>IF(K48="Saisir code","",IF(ISNA(IF(ISNA(VLOOKUP(E48,B$2:$J48,8,FALSE))=TRUE,VLOOKUP(K48,'Grille tarifaire'!$B$2:$F$72,5,FALSE),"")),"",IF(ISNA(VLOOKUP(E48,B$2:$J48,8,FALSE))=TRUE,VLOOKUP(K48,'Grille tarifaire'!$B$2:$F$72,5,FALSE),"")))</f>
        <v/>
      </c>
      <c r="M48" s="104"/>
      <c r="N48" s="103" t="str">
        <f>IF(M48="Saisir code","",IF(ISNA(IF(ISNA(VLOOKUP(E48,D$2:$J48,10,FALSE))=TRUE,VLOOKUP(M48,'Grille tarifaire'!$B$2:$F$72,5,FALSE),"")),"",IF(ISNA(VLOOKUP(E48,D$2:$J48,10,FALSE))=TRUE,VLOOKUP(M48,'Grille tarifaire'!$B$2:$F$72,5,FALSE),"")))</f>
        <v/>
      </c>
      <c r="O48" s="105"/>
      <c r="P48" s="104" t="str">
        <f t="shared" si="5"/>
        <v/>
      </c>
      <c r="Q48" s="106"/>
      <c r="R48" s="106" t="str">
        <f>IF('Données clients'!K48="Oui",COUNTIF(F$2:F48,F48)," ")</f>
        <v xml:space="preserve"> </v>
      </c>
      <c r="S48" s="107" t="str">
        <f>IF('Données clients'!K48="Oui","5"," ")</f>
        <v xml:space="preserve"> </v>
      </c>
      <c r="T48" s="107"/>
      <c r="U48" s="107" t="str">
        <f t="shared" si="6"/>
        <v xml:space="preserve"> </v>
      </c>
      <c r="W48" s="73">
        <f t="shared" si="4"/>
        <v>1</v>
      </c>
    </row>
    <row r="49" spans="1:23" s="75" customFormat="1" ht="15" customHeight="1" x14ac:dyDescent="0.2">
      <c r="A49" s="97" t="str">
        <f>IF('Données clients'!K49="Oui",'Données clients'!A49," ")</f>
        <v xml:space="preserve"> </v>
      </c>
      <c r="B49" s="98" t="str">
        <f>IF('Données clients'!K49="Oui",'Données clients'!B49," ")</f>
        <v xml:space="preserve"> </v>
      </c>
      <c r="C49" s="99" t="str">
        <f>IF('Données clients'!K49="Oui",'Données clients'!C49," ")</f>
        <v xml:space="preserve"> </v>
      </c>
      <c r="D49" s="100"/>
      <c r="E49" s="122" t="str" cm="1">
        <f t="array" ref="E49">IF('Données clients'!K49="Oui",_xlfn.XLOOKUP(B49&amp;C49,'Données clients'!B$1:B49&amp;'Données clients'!C$1:C49,'Données clients'!I$1:I49)," ")</f>
        <v xml:space="preserve"> </v>
      </c>
      <c r="F49" s="101" t="str" cm="1">
        <f t="array" ref="F49">IF(D49="Oui",(YEAR(A49)&amp;"-"&amp;MONTH(A49)&amp;"-"&amp;"F"&amp;TEXT(W49,"000")),IF(D49="Non",_xlfn.XLOOKUP(B49&amp;C49&amp;E49,B$1:B49&amp;C$1:C49&amp;E$1:E49,F$1:F49)," "))</f>
        <v xml:space="preserve"> </v>
      </c>
      <c r="G49" s="102"/>
      <c r="H49" s="103" t="str">
        <f>IF(ISNA(IF(ISNA(VLOOKUP(E49,B$2:$H49,4,FALSE))=TRUE,VLOOKUP(G49,'Grille tarifaire'!$B$2:$F$72,5,FALSE),"")),"",IF(ISNA(VLOOKUP(E49,B$2:$H49,4,FALSE))=TRUE,VLOOKUP(G49,'Grille tarifaire'!$B$2:$F$72,5,FALSE),""))</f>
        <v/>
      </c>
      <c r="I49" s="104"/>
      <c r="J49" s="103" t="str">
        <f>IF(I49="Saisir code","",IF(ISNA(IF(ISNA(VLOOKUP(E49,D$2:$J49,6,FALSE))=TRUE,VLOOKUP(I49,'Grille tarifaire'!$B$2:$F$72,5,FALSE),"")),"",IF(ISNA(VLOOKUP(E49,D$2:$J49,6,FALSE))=TRUE,VLOOKUP(I49,'Grille tarifaire'!$B$2:$F$72,5,FALSE),"")))</f>
        <v/>
      </c>
      <c r="K49" s="104"/>
      <c r="L49" s="103" t="str">
        <f>IF(K49="Saisir code","",IF(ISNA(IF(ISNA(VLOOKUP(E49,B$2:$J49,8,FALSE))=TRUE,VLOOKUP(K49,'Grille tarifaire'!$B$2:$F$72,5,FALSE),"")),"",IF(ISNA(VLOOKUP(E49,B$2:$J49,8,FALSE))=TRUE,VLOOKUP(K49,'Grille tarifaire'!$B$2:$F$72,5,FALSE),"")))</f>
        <v/>
      </c>
      <c r="M49" s="104"/>
      <c r="N49" s="103" t="str">
        <f>IF(M49="Saisir code","",IF(ISNA(IF(ISNA(VLOOKUP(E49,D$2:$J49,10,FALSE))=TRUE,VLOOKUP(M49,'Grille tarifaire'!$B$2:$F$72,5,FALSE),"")),"",IF(ISNA(VLOOKUP(E49,D$2:$J49,10,FALSE))=TRUE,VLOOKUP(M49,'Grille tarifaire'!$B$2:$F$72,5,FALSE),"")))</f>
        <v/>
      </c>
      <c r="O49" s="105"/>
      <c r="P49" s="104" t="str">
        <f t="shared" si="5"/>
        <v/>
      </c>
      <c r="Q49" s="106"/>
      <c r="R49" s="106" t="str">
        <f>IF('Données clients'!K49="Oui",COUNTIF(F$2:F49,F49)," ")</f>
        <v xml:space="preserve"> </v>
      </c>
      <c r="S49" s="107" t="str">
        <f>IF('Données clients'!K49="Oui","5"," ")</f>
        <v xml:space="preserve"> </v>
      </c>
      <c r="T49" s="107"/>
      <c r="U49" s="107" t="str">
        <f t="shared" si="6"/>
        <v xml:space="preserve"> </v>
      </c>
      <c r="W49" s="73">
        <f t="shared" si="4"/>
        <v>1</v>
      </c>
    </row>
    <row r="50" spans="1:23" s="75" customFormat="1" ht="15" customHeight="1" x14ac:dyDescent="0.2">
      <c r="A50" s="97" t="str">
        <f>IF('Données clients'!K50="Oui",'Données clients'!A50," ")</f>
        <v xml:space="preserve"> </v>
      </c>
      <c r="B50" s="98" t="str">
        <f>IF('Données clients'!K50="Oui",'Données clients'!B50," ")</f>
        <v xml:space="preserve"> </v>
      </c>
      <c r="C50" s="99" t="str">
        <f>IF('Données clients'!K50="Oui",'Données clients'!C50," ")</f>
        <v xml:space="preserve"> </v>
      </c>
      <c r="D50" s="100"/>
      <c r="E50" s="122" t="str" cm="1">
        <f t="array" ref="E50">IF('Données clients'!K50="Oui",_xlfn.XLOOKUP(B50&amp;C50,'Données clients'!B$1:B50&amp;'Données clients'!C$1:C50,'Données clients'!I$1:I50)," ")</f>
        <v xml:space="preserve"> </v>
      </c>
      <c r="F50" s="101" t="str" cm="1">
        <f t="array" ref="F50">IF(D50="Oui",(YEAR(A50)&amp;"-"&amp;MONTH(A50)&amp;"-"&amp;"F"&amp;TEXT(W50,"000")),IF(D50="Non",_xlfn.XLOOKUP(B50&amp;C50&amp;E50,B$1:B50&amp;C$1:C50&amp;E$1:E50,F$1:F50)," "))</f>
        <v xml:space="preserve"> </v>
      </c>
      <c r="G50" s="102"/>
      <c r="H50" s="103" t="str">
        <f>IF(ISNA(IF(ISNA(VLOOKUP(E50,B$2:$H50,4,FALSE))=TRUE,VLOOKUP(G50,'Grille tarifaire'!$B$2:$F$72,5,FALSE),"")),"",IF(ISNA(VLOOKUP(E50,B$2:$H50,4,FALSE))=TRUE,VLOOKUP(G50,'Grille tarifaire'!$B$2:$F$72,5,FALSE),""))</f>
        <v/>
      </c>
      <c r="I50" s="104"/>
      <c r="J50" s="103" t="str">
        <f>IF(I50="Saisir code","",IF(ISNA(IF(ISNA(VLOOKUP(E50,D$2:$J50,6,FALSE))=TRUE,VLOOKUP(I50,'Grille tarifaire'!$B$2:$F$72,5,FALSE),"")),"",IF(ISNA(VLOOKUP(E50,D$2:$J50,6,FALSE))=TRUE,VLOOKUP(I50,'Grille tarifaire'!$B$2:$F$72,5,FALSE),"")))</f>
        <v/>
      </c>
      <c r="K50" s="104"/>
      <c r="L50" s="103" t="str">
        <f>IF(K50="Saisir code","",IF(ISNA(IF(ISNA(VLOOKUP(E50,B$2:$J50,8,FALSE))=TRUE,VLOOKUP(K50,'Grille tarifaire'!$B$2:$F$72,5,FALSE),"")),"",IF(ISNA(VLOOKUP(E50,B$2:$J50,8,FALSE))=TRUE,VLOOKUP(K50,'Grille tarifaire'!$B$2:$F$72,5,FALSE),"")))</f>
        <v/>
      </c>
      <c r="M50" s="104"/>
      <c r="N50" s="103" t="str">
        <f>IF(M50="Saisir code","",IF(ISNA(IF(ISNA(VLOOKUP(E50,D$2:$J50,10,FALSE))=TRUE,VLOOKUP(M50,'Grille tarifaire'!$B$2:$F$72,5,FALSE),"")),"",IF(ISNA(VLOOKUP(E50,D$2:$J50,10,FALSE))=TRUE,VLOOKUP(M50,'Grille tarifaire'!$B$2:$F$72,5,FALSE),"")))</f>
        <v/>
      </c>
      <c r="O50" s="105"/>
      <c r="P50" s="104" t="str">
        <f t="shared" si="5"/>
        <v/>
      </c>
      <c r="Q50" s="106"/>
      <c r="R50" s="106" t="str">
        <f>IF('Données clients'!K50="Oui",COUNTIF(F$2:F50,F50)," ")</f>
        <v xml:space="preserve"> </v>
      </c>
      <c r="S50" s="107" t="str">
        <f>IF('Données clients'!K50="Oui","5"," ")</f>
        <v xml:space="preserve"> </v>
      </c>
      <c r="T50" s="107"/>
      <c r="U50" s="107" t="str">
        <f t="shared" si="6"/>
        <v xml:space="preserve"> </v>
      </c>
      <c r="W50" s="73">
        <f t="shared" si="4"/>
        <v>1</v>
      </c>
    </row>
    <row r="51" spans="1:23" s="75" customFormat="1" ht="15" customHeight="1" x14ac:dyDescent="0.2">
      <c r="A51" s="97" t="str">
        <f>IF('Données clients'!K51="Oui",'Données clients'!A51," ")</f>
        <v xml:space="preserve"> </v>
      </c>
      <c r="B51" s="98" t="str">
        <f>IF('Données clients'!K51="Oui",'Données clients'!B51," ")</f>
        <v xml:space="preserve"> </v>
      </c>
      <c r="C51" s="99" t="str">
        <f>IF('Données clients'!K51="Oui",'Données clients'!C51," ")</f>
        <v xml:space="preserve"> </v>
      </c>
      <c r="D51" s="100"/>
      <c r="E51" s="122" t="str" cm="1">
        <f t="array" ref="E51">IF('Données clients'!K51="Oui",_xlfn.XLOOKUP(B51&amp;C51,'Données clients'!B$1:B51&amp;'Données clients'!C$1:C51,'Données clients'!I$1:I51)," ")</f>
        <v xml:space="preserve"> </v>
      </c>
      <c r="F51" s="101" t="str" cm="1">
        <f t="array" ref="F51">IF(D51="Oui",(YEAR(A51)&amp;"-"&amp;MONTH(A51)&amp;"-"&amp;"F"&amp;TEXT(W51,"000")),IF(D51="Non",_xlfn.XLOOKUP(B51&amp;C51&amp;E51,B$1:B51&amp;C$1:C51&amp;E$1:E51,F$1:F51)," "))</f>
        <v xml:space="preserve"> </v>
      </c>
      <c r="G51" s="102"/>
      <c r="H51" s="103" t="str">
        <f>IF(ISNA(IF(ISNA(VLOOKUP(E51,B$2:$H51,4,FALSE))=TRUE,VLOOKUP(G51,'Grille tarifaire'!$B$2:$F$72,5,FALSE),"")),"",IF(ISNA(VLOOKUP(E51,B$2:$H51,4,FALSE))=TRUE,VLOOKUP(G51,'Grille tarifaire'!$B$2:$F$72,5,FALSE),""))</f>
        <v/>
      </c>
      <c r="I51" s="104"/>
      <c r="J51" s="103" t="str">
        <f>IF(I51="Saisir code","",IF(ISNA(IF(ISNA(VLOOKUP(E51,D$2:$J51,6,FALSE))=TRUE,VLOOKUP(I51,'Grille tarifaire'!$B$2:$F$72,5,FALSE),"")),"",IF(ISNA(VLOOKUP(E51,D$2:$J51,6,FALSE))=TRUE,VLOOKUP(I51,'Grille tarifaire'!$B$2:$F$72,5,FALSE),"")))</f>
        <v/>
      </c>
      <c r="K51" s="104"/>
      <c r="L51" s="103" t="str">
        <f>IF(K51="Saisir code","",IF(ISNA(IF(ISNA(VLOOKUP(E51,B$2:$J51,8,FALSE))=TRUE,VLOOKUP(K51,'Grille tarifaire'!$B$2:$F$72,5,FALSE),"")),"",IF(ISNA(VLOOKUP(E51,B$2:$J51,8,FALSE))=TRUE,VLOOKUP(K51,'Grille tarifaire'!$B$2:$F$72,5,FALSE),"")))</f>
        <v/>
      </c>
      <c r="M51" s="104"/>
      <c r="N51" s="103" t="str">
        <f>IF(M51="Saisir code","",IF(ISNA(IF(ISNA(VLOOKUP(E51,D$2:$J51,10,FALSE))=TRUE,VLOOKUP(M51,'Grille tarifaire'!$B$2:$F$72,5,FALSE),"")),"",IF(ISNA(VLOOKUP(E51,D$2:$J51,10,FALSE))=TRUE,VLOOKUP(M51,'Grille tarifaire'!$B$2:$F$72,5,FALSE),"")))</f>
        <v/>
      </c>
      <c r="O51" s="105"/>
      <c r="P51" s="104" t="str">
        <f t="shared" si="5"/>
        <v/>
      </c>
      <c r="Q51" s="106"/>
      <c r="R51" s="106" t="str">
        <f>IF('Données clients'!K51="Oui",COUNTIF(F$2:F51,F51)," ")</f>
        <v xml:space="preserve"> </v>
      </c>
      <c r="S51" s="107" t="str">
        <f>IF('Données clients'!K51="Oui","5"," ")</f>
        <v xml:space="preserve"> </v>
      </c>
      <c r="T51" s="107"/>
      <c r="U51" s="107" t="str">
        <f t="shared" si="6"/>
        <v xml:space="preserve"> </v>
      </c>
      <c r="W51" s="73">
        <f t="shared" si="4"/>
        <v>1</v>
      </c>
    </row>
    <row r="52" spans="1:23" s="75" customFormat="1" ht="15" customHeight="1" x14ac:dyDescent="0.2">
      <c r="A52" s="97" t="str">
        <f>IF('Données clients'!K52="Oui",'Données clients'!A52," ")</f>
        <v xml:space="preserve"> </v>
      </c>
      <c r="B52" s="98" t="str">
        <f>IF('Données clients'!K52="Oui",'Données clients'!B52," ")</f>
        <v xml:space="preserve"> </v>
      </c>
      <c r="C52" s="99" t="str">
        <f>IF('Données clients'!K52="Oui",'Données clients'!C52," ")</f>
        <v xml:space="preserve"> </v>
      </c>
      <c r="D52" s="100"/>
      <c r="E52" s="122" t="str" cm="1">
        <f t="array" ref="E52">IF('Données clients'!K52="Oui",_xlfn.XLOOKUP(B52&amp;C52,'Données clients'!B$1:B52&amp;'Données clients'!C$1:C52,'Données clients'!I$1:I52)," ")</f>
        <v xml:space="preserve"> </v>
      </c>
      <c r="F52" s="101" t="str" cm="1">
        <f t="array" ref="F52">IF(D52="Oui",(YEAR(A52)&amp;"-"&amp;MONTH(A52)&amp;"-"&amp;"F"&amp;TEXT(W52,"000")),IF(D52="Non",_xlfn.XLOOKUP(B52&amp;C52&amp;E52,B$1:B52&amp;C$1:C52&amp;E$1:E52,F$1:F52)," "))</f>
        <v xml:space="preserve"> </v>
      </c>
      <c r="G52" s="102"/>
      <c r="H52" s="103" t="str">
        <f>IF(ISNA(IF(ISNA(VLOOKUP(E52,B$2:$H52,4,FALSE))=TRUE,VLOOKUP(G52,'Grille tarifaire'!$B$2:$F$72,5,FALSE),"")),"",IF(ISNA(VLOOKUP(E52,B$2:$H52,4,FALSE))=TRUE,VLOOKUP(G52,'Grille tarifaire'!$B$2:$F$72,5,FALSE),""))</f>
        <v/>
      </c>
      <c r="I52" s="104"/>
      <c r="J52" s="103" t="str">
        <f>IF(I52="Saisir code","",IF(ISNA(IF(ISNA(VLOOKUP(E52,D$2:$J52,6,FALSE))=TRUE,VLOOKUP(I52,'Grille tarifaire'!$B$2:$F$72,5,FALSE),"")),"",IF(ISNA(VLOOKUP(E52,D$2:$J52,6,FALSE))=TRUE,VLOOKUP(I52,'Grille tarifaire'!$B$2:$F$72,5,FALSE),"")))</f>
        <v/>
      </c>
      <c r="K52" s="104"/>
      <c r="L52" s="103" t="str">
        <f>IF(K52="Saisir code","",IF(ISNA(IF(ISNA(VLOOKUP(E52,B$2:$J52,8,FALSE))=TRUE,VLOOKUP(K52,'Grille tarifaire'!$B$2:$F$72,5,FALSE),"")),"",IF(ISNA(VLOOKUP(E52,B$2:$J52,8,FALSE))=TRUE,VLOOKUP(K52,'Grille tarifaire'!$B$2:$F$72,5,FALSE),"")))</f>
        <v/>
      </c>
      <c r="M52" s="104"/>
      <c r="N52" s="103" t="str">
        <f>IF(M52="Saisir code","",IF(ISNA(IF(ISNA(VLOOKUP(E52,D$2:$J52,10,FALSE))=TRUE,VLOOKUP(M52,'Grille tarifaire'!$B$2:$F$72,5,FALSE),"")),"",IF(ISNA(VLOOKUP(E52,D$2:$J52,10,FALSE))=TRUE,VLOOKUP(M52,'Grille tarifaire'!$B$2:$F$72,5,FALSE),"")))</f>
        <v/>
      </c>
      <c r="O52" s="105"/>
      <c r="P52" s="104" t="str">
        <f t="shared" si="5"/>
        <v/>
      </c>
      <c r="Q52" s="106"/>
      <c r="R52" s="106" t="str">
        <f>IF('Données clients'!K52="Oui",COUNTIF(F$2:F52,F52)," ")</f>
        <v xml:space="preserve"> </v>
      </c>
      <c r="S52" s="107" t="str">
        <f>IF('Données clients'!K52="Oui","5"," ")</f>
        <v xml:space="preserve"> </v>
      </c>
      <c r="T52" s="107"/>
      <c r="U52" s="107" t="str">
        <f t="shared" si="6"/>
        <v xml:space="preserve"> </v>
      </c>
      <c r="W52" s="73">
        <f t="shared" si="4"/>
        <v>1</v>
      </c>
    </row>
    <row r="53" spans="1:23" s="75" customFormat="1" ht="15" customHeight="1" x14ac:dyDescent="0.2">
      <c r="A53" s="97" t="str">
        <f>IF('Données clients'!K53="Oui",'Données clients'!A53," ")</f>
        <v xml:space="preserve"> </v>
      </c>
      <c r="B53" s="98" t="str">
        <f>IF('Données clients'!K53="Oui",'Données clients'!B53," ")</f>
        <v xml:space="preserve"> </v>
      </c>
      <c r="C53" s="99" t="str">
        <f>IF('Données clients'!K53="Oui",'Données clients'!C53," ")</f>
        <v xml:space="preserve"> </v>
      </c>
      <c r="D53" s="100"/>
      <c r="E53" s="122" t="str" cm="1">
        <f t="array" ref="E53">IF('Données clients'!K53="Oui",_xlfn.XLOOKUP(B53&amp;C53,'Données clients'!B$1:B53&amp;'Données clients'!C$1:C53,'Données clients'!I$1:I53)," ")</f>
        <v xml:space="preserve"> </v>
      </c>
      <c r="F53" s="101" t="str" cm="1">
        <f t="array" ref="F53">IF(D53="Oui",(YEAR(A53)&amp;"-"&amp;MONTH(A53)&amp;"-"&amp;"F"&amp;TEXT(W53,"000")),IF(D53="Non",_xlfn.XLOOKUP(B53&amp;C53&amp;E53,B$1:B53&amp;C$1:C53&amp;E$1:E53,F$1:F53)," "))</f>
        <v xml:space="preserve"> </v>
      </c>
      <c r="G53" s="102"/>
      <c r="H53" s="103" t="str">
        <f>IF(ISNA(IF(ISNA(VLOOKUP(E53,B$2:$H53,4,FALSE))=TRUE,VLOOKUP(G53,'Grille tarifaire'!$B$2:$F$72,5,FALSE),"")),"",IF(ISNA(VLOOKUP(E53,B$2:$H53,4,FALSE))=TRUE,VLOOKUP(G53,'Grille tarifaire'!$B$2:$F$72,5,FALSE),""))</f>
        <v/>
      </c>
      <c r="I53" s="104"/>
      <c r="J53" s="103" t="str">
        <f>IF(I53="Saisir code","",IF(ISNA(IF(ISNA(VLOOKUP(E53,D$2:$J53,6,FALSE))=TRUE,VLOOKUP(I53,'Grille tarifaire'!$B$2:$F$72,5,FALSE),"")),"",IF(ISNA(VLOOKUP(E53,D$2:$J53,6,FALSE))=TRUE,VLOOKUP(I53,'Grille tarifaire'!$B$2:$F$72,5,FALSE),"")))</f>
        <v/>
      </c>
      <c r="K53" s="104"/>
      <c r="L53" s="103" t="str">
        <f>IF(K53="Saisir code","",IF(ISNA(IF(ISNA(VLOOKUP(E53,B$2:$J53,8,FALSE))=TRUE,VLOOKUP(K53,'Grille tarifaire'!$B$2:$F$72,5,FALSE),"")),"",IF(ISNA(VLOOKUP(E53,B$2:$J53,8,FALSE))=TRUE,VLOOKUP(K53,'Grille tarifaire'!$B$2:$F$72,5,FALSE),"")))</f>
        <v/>
      </c>
      <c r="M53" s="104"/>
      <c r="N53" s="103" t="str">
        <f>IF(M53="Saisir code","",IF(ISNA(IF(ISNA(VLOOKUP(E53,D$2:$J53,10,FALSE))=TRUE,VLOOKUP(M53,'Grille tarifaire'!$B$2:$F$72,5,FALSE),"")),"",IF(ISNA(VLOOKUP(E53,D$2:$J53,10,FALSE))=TRUE,VLOOKUP(M53,'Grille tarifaire'!$B$2:$F$72,5,FALSE),"")))</f>
        <v/>
      </c>
      <c r="O53" s="105"/>
      <c r="P53" s="104" t="str">
        <f t="shared" si="5"/>
        <v/>
      </c>
      <c r="Q53" s="106"/>
      <c r="R53" s="106" t="str">
        <f>IF('Données clients'!K53="Oui",COUNTIF(F$2:F53,F53)," ")</f>
        <v xml:space="preserve"> </v>
      </c>
      <c r="S53" s="107" t="str">
        <f>IF('Données clients'!K53="Oui","5"," ")</f>
        <v xml:space="preserve"> </v>
      </c>
      <c r="T53" s="107"/>
      <c r="U53" s="107" t="str">
        <f t="shared" si="6"/>
        <v xml:space="preserve"> </v>
      </c>
      <c r="W53" s="73">
        <f t="shared" si="4"/>
        <v>1</v>
      </c>
    </row>
    <row r="54" spans="1:23" s="75" customFormat="1" ht="15" customHeight="1" x14ac:dyDescent="0.2">
      <c r="A54" s="97" t="str">
        <f>IF('Données clients'!K54="Oui",'Données clients'!A54," ")</f>
        <v xml:space="preserve"> </v>
      </c>
      <c r="B54" s="98" t="str">
        <f>IF('Données clients'!K54="Oui",'Données clients'!B54," ")</f>
        <v xml:space="preserve"> </v>
      </c>
      <c r="C54" s="99" t="str">
        <f>IF('Données clients'!K54="Oui",'Données clients'!C54," ")</f>
        <v xml:space="preserve"> </v>
      </c>
      <c r="D54" s="100"/>
      <c r="E54" s="122" t="str" cm="1">
        <f t="array" ref="E54">IF('Données clients'!K54="Oui",_xlfn.XLOOKUP(B54&amp;C54,'Données clients'!B$1:B54&amp;'Données clients'!C$1:C54,'Données clients'!I$1:I54)," ")</f>
        <v xml:space="preserve"> </v>
      </c>
      <c r="F54" s="101" t="str" cm="1">
        <f t="array" ref="F54">IF(D54="Oui",(YEAR(A54)&amp;"-"&amp;MONTH(A54)&amp;"-"&amp;"F"&amp;TEXT(W54,"000")),IF(D54="Non",_xlfn.XLOOKUP(B54&amp;C54&amp;E54,B$1:B54&amp;C$1:C54&amp;E$1:E54,F$1:F54)," "))</f>
        <v xml:space="preserve"> </v>
      </c>
      <c r="G54" s="102"/>
      <c r="H54" s="103" t="str">
        <f>IF(ISNA(IF(ISNA(VLOOKUP(E54,B$2:$H54,4,FALSE))=TRUE,VLOOKUP(G54,'Grille tarifaire'!$B$2:$F$72,5,FALSE),"")),"",IF(ISNA(VLOOKUP(E54,B$2:$H54,4,FALSE))=TRUE,VLOOKUP(G54,'Grille tarifaire'!$B$2:$F$72,5,FALSE),""))</f>
        <v/>
      </c>
      <c r="I54" s="104"/>
      <c r="J54" s="103" t="str">
        <f>IF(I54="Saisir code","",IF(ISNA(IF(ISNA(VLOOKUP(E54,D$2:$J54,6,FALSE))=TRUE,VLOOKUP(I54,'Grille tarifaire'!$B$2:$F$72,5,FALSE),"")),"",IF(ISNA(VLOOKUP(E54,D$2:$J54,6,FALSE))=TRUE,VLOOKUP(I54,'Grille tarifaire'!$B$2:$F$72,5,FALSE),"")))</f>
        <v/>
      </c>
      <c r="K54" s="104"/>
      <c r="L54" s="103" t="str">
        <f>IF(K54="Saisir code","",IF(ISNA(IF(ISNA(VLOOKUP(E54,B$2:$J54,8,FALSE))=TRUE,VLOOKUP(K54,'Grille tarifaire'!$B$2:$F$72,5,FALSE),"")),"",IF(ISNA(VLOOKUP(E54,B$2:$J54,8,FALSE))=TRUE,VLOOKUP(K54,'Grille tarifaire'!$B$2:$F$72,5,FALSE),"")))</f>
        <v/>
      </c>
      <c r="M54" s="104"/>
      <c r="N54" s="103" t="str">
        <f>IF(M54="Saisir code","",IF(ISNA(IF(ISNA(VLOOKUP(E54,D$2:$J54,10,FALSE))=TRUE,VLOOKUP(M54,'Grille tarifaire'!$B$2:$F$72,5,FALSE),"")),"",IF(ISNA(VLOOKUP(E54,D$2:$J54,10,FALSE))=TRUE,VLOOKUP(M54,'Grille tarifaire'!$B$2:$F$72,5,FALSE),"")))</f>
        <v/>
      </c>
      <c r="O54" s="105"/>
      <c r="P54" s="104" t="str">
        <f t="shared" si="5"/>
        <v/>
      </c>
      <c r="Q54" s="106"/>
      <c r="R54" s="106" t="str">
        <f>IF('Données clients'!K54="Oui",COUNTIF(F$2:F54,F54)," ")</f>
        <v xml:space="preserve"> </v>
      </c>
      <c r="S54" s="107" t="str">
        <f>IF('Données clients'!K54="Oui","5"," ")</f>
        <v xml:space="preserve"> </v>
      </c>
      <c r="T54" s="107"/>
      <c r="U54" s="107" t="str">
        <f t="shared" si="6"/>
        <v xml:space="preserve"> </v>
      </c>
      <c r="W54" s="73">
        <f t="shared" si="4"/>
        <v>1</v>
      </c>
    </row>
    <row r="55" spans="1:23" s="75" customFormat="1" ht="15" customHeight="1" x14ac:dyDescent="0.2">
      <c r="A55" s="97" t="str">
        <f>IF('Données clients'!K55="Oui",'Données clients'!A55," ")</f>
        <v xml:space="preserve"> </v>
      </c>
      <c r="B55" s="98" t="str">
        <f>IF('Données clients'!K55="Oui",'Données clients'!B55," ")</f>
        <v xml:space="preserve"> </v>
      </c>
      <c r="C55" s="99" t="str">
        <f>IF('Données clients'!K55="Oui",'Données clients'!C55," ")</f>
        <v xml:space="preserve"> </v>
      </c>
      <c r="D55" s="100"/>
      <c r="E55" s="122" t="str" cm="1">
        <f t="array" ref="E55">IF('Données clients'!K55="Oui",_xlfn.XLOOKUP(B55&amp;C55,'Données clients'!B$1:B55&amp;'Données clients'!C$1:C55,'Données clients'!I$1:I55)," ")</f>
        <v xml:space="preserve"> </v>
      </c>
      <c r="F55" s="101" t="str" cm="1">
        <f t="array" ref="F55">IF(D55="Oui",(YEAR(A55)&amp;"-"&amp;MONTH(A55)&amp;"-"&amp;"F"&amp;TEXT(W55,"000")),IF(D55="Non",_xlfn.XLOOKUP(B55&amp;C55&amp;E55,B$1:B55&amp;C$1:C55&amp;E$1:E55,F$1:F55)," "))</f>
        <v xml:space="preserve"> </v>
      </c>
      <c r="G55" s="102"/>
      <c r="H55" s="103" t="str">
        <f>IF(ISNA(IF(ISNA(VLOOKUP(E55,B$2:$H55,4,FALSE))=TRUE,VLOOKUP(G55,'Grille tarifaire'!$B$2:$F$72,5,FALSE),"")),"",IF(ISNA(VLOOKUP(E55,B$2:$H55,4,FALSE))=TRUE,VLOOKUP(G55,'Grille tarifaire'!$B$2:$F$72,5,FALSE),""))</f>
        <v/>
      </c>
      <c r="I55" s="104"/>
      <c r="J55" s="103" t="str">
        <f>IF(I55="Saisir code","",IF(ISNA(IF(ISNA(VLOOKUP(E55,D$2:$J55,6,FALSE))=TRUE,VLOOKUP(I55,'Grille tarifaire'!$B$2:$F$72,5,FALSE),"")),"",IF(ISNA(VLOOKUP(E55,D$2:$J55,6,FALSE))=TRUE,VLOOKUP(I55,'Grille tarifaire'!$B$2:$F$72,5,FALSE),"")))</f>
        <v/>
      </c>
      <c r="K55" s="104"/>
      <c r="L55" s="103" t="str">
        <f>IF(K55="Saisir code","",IF(ISNA(IF(ISNA(VLOOKUP(E55,B$2:$J55,8,FALSE))=TRUE,VLOOKUP(K55,'Grille tarifaire'!$B$2:$F$72,5,FALSE),"")),"",IF(ISNA(VLOOKUP(E55,B$2:$J55,8,FALSE))=TRUE,VLOOKUP(K55,'Grille tarifaire'!$B$2:$F$72,5,FALSE),"")))</f>
        <v/>
      </c>
      <c r="M55" s="104"/>
      <c r="N55" s="103" t="str">
        <f>IF(M55="Saisir code","",IF(ISNA(IF(ISNA(VLOOKUP(E55,D$2:$J55,10,FALSE))=TRUE,VLOOKUP(M55,'Grille tarifaire'!$B$2:$F$72,5,FALSE),"")),"",IF(ISNA(VLOOKUP(E55,D$2:$J55,10,FALSE))=TRUE,VLOOKUP(M55,'Grille tarifaire'!$B$2:$F$72,5,FALSE),"")))</f>
        <v/>
      </c>
      <c r="O55" s="105"/>
      <c r="P55" s="104" t="str">
        <f t="shared" si="5"/>
        <v/>
      </c>
      <c r="Q55" s="106"/>
      <c r="R55" s="106" t="str">
        <f>IF('Données clients'!K55="Oui",COUNTIF(F$2:F55,F55)," ")</f>
        <v xml:space="preserve"> </v>
      </c>
      <c r="S55" s="107" t="str">
        <f>IF('Données clients'!K55="Oui","5"," ")</f>
        <v xml:space="preserve"> </v>
      </c>
      <c r="T55" s="107"/>
      <c r="U55" s="107" t="str">
        <f t="shared" si="6"/>
        <v xml:space="preserve"> </v>
      </c>
      <c r="W55" s="73">
        <f t="shared" si="4"/>
        <v>1</v>
      </c>
    </row>
    <row r="56" spans="1:23" s="75" customFormat="1" ht="15" customHeight="1" x14ac:dyDescent="0.2">
      <c r="A56" s="97" t="str">
        <f>IF('Données clients'!K56="Oui",'Données clients'!A56," ")</f>
        <v xml:space="preserve"> </v>
      </c>
      <c r="B56" s="98" t="str">
        <f>IF('Données clients'!K56="Oui",'Données clients'!B56," ")</f>
        <v xml:space="preserve"> </v>
      </c>
      <c r="C56" s="99" t="str">
        <f>IF('Données clients'!K56="Oui",'Données clients'!C56," ")</f>
        <v xml:space="preserve"> </v>
      </c>
      <c r="D56" s="100"/>
      <c r="E56" s="122" t="str" cm="1">
        <f t="array" ref="E56">IF('Données clients'!K56="Oui",_xlfn.XLOOKUP(B56&amp;C56,'Données clients'!B$1:B56&amp;'Données clients'!C$1:C56,'Données clients'!I$1:I56)," ")</f>
        <v xml:space="preserve"> </v>
      </c>
      <c r="F56" s="101" t="str" cm="1">
        <f t="array" ref="F56">IF(D56="Oui",(YEAR(A56)&amp;"-"&amp;MONTH(A56)&amp;"-"&amp;"F"&amp;TEXT(W56,"000")),IF(D56="Non",_xlfn.XLOOKUP(B56&amp;C56&amp;E56,B$1:B56&amp;C$1:C56&amp;E$1:E56,F$1:F56)," "))</f>
        <v xml:space="preserve"> </v>
      </c>
      <c r="G56" s="102"/>
      <c r="H56" s="103" t="str">
        <f>IF(ISNA(IF(ISNA(VLOOKUP(E56,B$2:$H56,4,FALSE))=TRUE,VLOOKUP(G56,'Grille tarifaire'!$B$2:$F$72,5,FALSE),"")),"",IF(ISNA(VLOOKUP(E56,B$2:$H56,4,FALSE))=TRUE,VLOOKUP(G56,'Grille tarifaire'!$B$2:$F$72,5,FALSE),""))</f>
        <v/>
      </c>
      <c r="I56" s="104"/>
      <c r="J56" s="103" t="str">
        <f>IF(I56="Saisir code","",IF(ISNA(IF(ISNA(VLOOKUP(E56,D$2:$J56,6,FALSE))=TRUE,VLOOKUP(I56,'Grille tarifaire'!$B$2:$F$72,5,FALSE),"")),"",IF(ISNA(VLOOKUP(E56,D$2:$J56,6,FALSE))=TRUE,VLOOKUP(I56,'Grille tarifaire'!$B$2:$F$72,5,FALSE),"")))</f>
        <v/>
      </c>
      <c r="K56" s="104"/>
      <c r="L56" s="103" t="str">
        <f>IF(K56="Saisir code","",IF(ISNA(IF(ISNA(VLOOKUP(E56,B$2:$J56,8,FALSE))=TRUE,VLOOKUP(K56,'Grille tarifaire'!$B$2:$F$72,5,FALSE),"")),"",IF(ISNA(VLOOKUP(E56,B$2:$J56,8,FALSE))=TRUE,VLOOKUP(K56,'Grille tarifaire'!$B$2:$F$72,5,FALSE),"")))</f>
        <v/>
      </c>
      <c r="M56" s="104"/>
      <c r="N56" s="103" t="str">
        <f>IF(M56="Saisir code","",IF(ISNA(IF(ISNA(VLOOKUP(E56,D$2:$J56,10,FALSE))=TRUE,VLOOKUP(M56,'Grille tarifaire'!$B$2:$F$72,5,FALSE),"")),"",IF(ISNA(VLOOKUP(E56,D$2:$J56,10,FALSE))=TRUE,VLOOKUP(M56,'Grille tarifaire'!$B$2:$F$72,5,FALSE),"")))</f>
        <v/>
      </c>
      <c r="O56" s="105"/>
      <c r="P56" s="104" t="str">
        <f t="shared" si="5"/>
        <v/>
      </c>
      <c r="Q56" s="106"/>
      <c r="R56" s="106" t="str">
        <f>IF('Données clients'!K56="Oui",COUNTIF(F$2:F56,F56)," ")</f>
        <v xml:space="preserve"> </v>
      </c>
      <c r="S56" s="107" t="str">
        <f>IF('Données clients'!K56="Oui","5"," ")</f>
        <v xml:space="preserve"> </v>
      </c>
      <c r="T56" s="107"/>
      <c r="U56" s="107" t="str">
        <f t="shared" si="6"/>
        <v xml:space="preserve"> </v>
      </c>
      <c r="W56" s="73">
        <f t="shared" si="4"/>
        <v>1</v>
      </c>
    </row>
    <row r="57" spans="1:23" s="75" customFormat="1" ht="15" customHeight="1" x14ac:dyDescent="0.2">
      <c r="A57" s="97" t="str">
        <f>IF('Données clients'!K57="Oui",'Données clients'!A57," ")</f>
        <v xml:space="preserve"> </v>
      </c>
      <c r="B57" s="98" t="str">
        <f>IF('Données clients'!K57="Oui",'Données clients'!B57," ")</f>
        <v xml:space="preserve"> </v>
      </c>
      <c r="C57" s="99" t="str">
        <f>IF('Données clients'!K57="Oui",'Données clients'!C57," ")</f>
        <v xml:space="preserve"> </v>
      </c>
      <c r="D57" s="100"/>
      <c r="E57" s="122" t="str" cm="1">
        <f t="array" ref="E57">IF('Données clients'!K57="Oui",_xlfn.XLOOKUP(B57&amp;C57,'Données clients'!B$1:B57&amp;'Données clients'!C$1:C57,'Données clients'!I$1:I57)," ")</f>
        <v xml:space="preserve"> </v>
      </c>
      <c r="F57" s="101" t="str" cm="1">
        <f t="array" ref="F57">IF(D57="Oui",(YEAR(A57)&amp;"-"&amp;MONTH(A57)&amp;"-"&amp;"F"&amp;TEXT(W57,"000")),IF(D57="Non",_xlfn.XLOOKUP(B57&amp;C57&amp;E57,B$1:B57&amp;C$1:C57&amp;E$1:E57,F$1:F57)," "))</f>
        <v xml:space="preserve"> </v>
      </c>
      <c r="G57" s="102"/>
      <c r="H57" s="103" t="str">
        <f>IF(ISNA(IF(ISNA(VLOOKUP(E57,B$2:$H57,4,FALSE))=TRUE,VLOOKUP(G57,'Grille tarifaire'!$B$2:$F$72,5,FALSE),"")),"",IF(ISNA(VLOOKUP(E57,B$2:$H57,4,FALSE))=TRUE,VLOOKUP(G57,'Grille tarifaire'!$B$2:$F$72,5,FALSE),""))</f>
        <v/>
      </c>
      <c r="I57" s="104"/>
      <c r="J57" s="103" t="str">
        <f>IF(I57="Saisir code","",IF(ISNA(IF(ISNA(VLOOKUP(E57,D$2:$J57,6,FALSE))=TRUE,VLOOKUP(I57,'Grille tarifaire'!$B$2:$F$72,5,FALSE),"")),"",IF(ISNA(VLOOKUP(E57,D$2:$J57,6,FALSE))=TRUE,VLOOKUP(I57,'Grille tarifaire'!$B$2:$F$72,5,FALSE),"")))</f>
        <v/>
      </c>
      <c r="K57" s="104"/>
      <c r="L57" s="103" t="str">
        <f>IF(K57="Saisir code","",IF(ISNA(IF(ISNA(VLOOKUP(E57,B$2:$J57,8,FALSE))=TRUE,VLOOKUP(K57,'Grille tarifaire'!$B$2:$F$72,5,FALSE),"")),"",IF(ISNA(VLOOKUP(E57,B$2:$J57,8,FALSE))=TRUE,VLOOKUP(K57,'Grille tarifaire'!$B$2:$F$72,5,FALSE),"")))</f>
        <v/>
      </c>
      <c r="M57" s="104"/>
      <c r="N57" s="103" t="str">
        <f>IF(M57="Saisir code","",IF(ISNA(IF(ISNA(VLOOKUP(E57,D$2:$J57,10,FALSE))=TRUE,VLOOKUP(M57,'Grille tarifaire'!$B$2:$F$72,5,FALSE),"")),"",IF(ISNA(VLOOKUP(E57,D$2:$J57,10,FALSE))=TRUE,VLOOKUP(M57,'Grille tarifaire'!$B$2:$F$72,5,FALSE),"")))</f>
        <v/>
      </c>
      <c r="O57" s="105"/>
      <c r="P57" s="104" t="str">
        <f t="shared" si="5"/>
        <v/>
      </c>
      <c r="Q57" s="106"/>
      <c r="R57" s="106" t="str">
        <f>IF('Données clients'!K57="Oui",COUNTIF(F$2:F57,F57)," ")</f>
        <v xml:space="preserve"> </v>
      </c>
      <c r="S57" s="107" t="str">
        <f>IF('Données clients'!K57="Oui","5"," ")</f>
        <v xml:space="preserve"> </v>
      </c>
      <c r="T57" s="107"/>
      <c r="U57" s="107" t="str">
        <f t="shared" si="6"/>
        <v xml:space="preserve"> </v>
      </c>
      <c r="W57" s="73">
        <f t="shared" si="4"/>
        <v>1</v>
      </c>
    </row>
    <row r="58" spans="1:23" s="75" customFormat="1" ht="15" customHeight="1" x14ac:dyDescent="0.2">
      <c r="A58" s="97" t="str">
        <f>IF('Données clients'!K58="Oui",'Données clients'!A58," ")</f>
        <v xml:space="preserve"> </v>
      </c>
      <c r="B58" s="98" t="str">
        <f>IF('Données clients'!K58="Oui",'Données clients'!B58," ")</f>
        <v xml:space="preserve"> </v>
      </c>
      <c r="C58" s="99" t="str">
        <f>IF('Données clients'!K58="Oui",'Données clients'!C58," ")</f>
        <v xml:space="preserve"> </v>
      </c>
      <c r="D58" s="100"/>
      <c r="E58" s="122" t="str" cm="1">
        <f t="array" ref="E58">IF('Données clients'!K58="Oui",_xlfn.XLOOKUP(B58&amp;C58,'Données clients'!B$1:B58&amp;'Données clients'!C$1:C58,'Données clients'!I$1:I58)," ")</f>
        <v xml:space="preserve"> </v>
      </c>
      <c r="F58" s="101" t="str" cm="1">
        <f t="array" ref="F58">IF(D58="Oui",(YEAR(A58)&amp;"-"&amp;MONTH(A58)&amp;"-"&amp;"F"&amp;TEXT(W58,"000")),IF(D58="Non",_xlfn.XLOOKUP(B58&amp;C58&amp;E58,B$1:B58&amp;C$1:C58&amp;E$1:E58,F$1:F58)," "))</f>
        <v xml:space="preserve"> </v>
      </c>
      <c r="G58" s="102"/>
      <c r="H58" s="103" t="str">
        <f>IF(ISNA(IF(ISNA(VLOOKUP(E58,B$2:$H58,4,FALSE))=TRUE,VLOOKUP(G58,'Grille tarifaire'!$B$2:$F$72,5,FALSE),"")),"",IF(ISNA(VLOOKUP(E58,B$2:$H58,4,FALSE))=TRUE,VLOOKUP(G58,'Grille tarifaire'!$B$2:$F$72,5,FALSE),""))</f>
        <v/>
      </c>
      <c r="I58" s="104"/>
      <c r="J58" s="103" t="str">
        <f>IF(I58="Saisir code","",IF(ISNA(IF(ISNA(VLOOKUP(E58,D$2:$J58,6,FALSE))=TRUE,VLOOKUP(I58,'Grille tarifaire'!$B$2:$F$72,5,FALSE),"")),"",IF(ISNA(VLOOKUP(E58,D$2:$J58,6,FALSE))=TRUE,VLOOKUP(I58,'Grille tarifaire'!$B$2:$F$72,5,FALSE),"")))</f>
        <v/>
      </c>
      <c r="K58" s="104"/>
      <c r="L58" s="103" t="str">
        <f>IF(K58="Saisir code","",IF(ISNA(IF(ISNA(VLOOKUP(E58,B$2:$J58,8,FALSE))=TRUE,VLOOKUP(K58,'Grille tarifaire'!$B$2:$F$72,5,FALSE),"")),"",IF(ISNA(VLOOKUP(E58,B$2:$J58,8,FALSE))=TRUE,VLOOKUP(K58,'Grille tarifaire'!$B$2:$F$72,5,FALSE),"")))</f>
        <v/>
      </c>
      <c r="M58" s="104"/>
      <c r="N58" s="103" t="str">
        <f>IF(M58="Saisir code","",IF(ISNA(IF(ISNA(VLOOKUP(E58,D$2:$J58,10,FALSE))=TRUE,VLOOKUP(M58,'Grille tarifaire'!$B$2:$F$72,5,FALSE),"")),"",IF(ISNA(VLOOKUP(E58,D$2:$J58,10,FALSE))=TRUE,VLOOKUP(M58,'Grille tarifaire'!$B$2:$F$72,5,FALSE),"")))</f>
        <v/>
      </c>
      <c r="O58" s="105"/>
      <c r="P58" s="104" t="str">
        <f t="shared" si="5"/>
        <v/>
      </c>
      <c r="Q58" s="106"/>
      <c r="R58" s="106" t="str">
        <f>IF('Données clients'!K58="Oui",COUNTIF(F$2:F58,F58)," ")</f>
        <v xml:space="preserve"> </v>
      </c>
      <c r="S58" s="107" t="str">
        <f>IF('Données clients'!K58="Oui","5"," ")</f>
        <v xml:space="preserve"> </v>
      </c>
      <c r="T58" s="107"/>
      <c r="U58" s="107" t="str">
        <f t="shared" si="6"/>
        <v xml:space="preserve"> </v>
      </c>
      <c r="W58" s="73">
        <f t="shared" si="4"/>
        <v>1</v>
      </c>
    </row>
    <row r="59" spans="1:23" s="75" customFormat="1" ht="15" customHeight="1" x14ac:dyDescent="0.2">
      <c r="A59" s="97" t="str">
        <f>IF('Données clients'!K59="Oui",'Données clients'!A59," ")</f>
        <v xml:space="preserve"> </v>
      </c>
      <c r="B59" s="98" t="str">
        <f>IF('Données clients'!K59="Oui",'Données clients'!B59," ")</f>
        <v xml:space="preserve"> </v>
      </c>
      <c r="C59" s="99" t="str">
        <f>IF('Données clients'!K59="Oui",'Données clients'!C59," ")</f>
        <v xml:space="preserve"> </v>
      </c>
      <c r="D59" s="100"/>
      <c r="E59" s="122" t="str" cm="1">
        <f t="array" ref="E59">IF('Données clients'!K59="Oui",_xlfn.XLOOKUP(B59&amp;C59,'Données clients'!B$1:B59&amp;'Données clients'!C$1:C59,'Données clients'!I$1:I59)," ")</f>
        <v xml:space="preserve"> </v>
      </c>
      <c r="F59" s="101" t="str" cm="1">
        <f t="array" ref="F59">IF(D59="Oui",(YEAR(A59)&amp;"-"&amp;MONTH(A59)&amp;"-"&amp;"F"&amp;TEXT(W59,"000")),IF(D59="Non",_xlfn.XLOOKUP(B59&amp;C59&amp;E59,B$1:B59&amp;C$1:C59&amp;E$1:E59,F$1:F59)," "))</f>
        <v xml:space="preserve"> </v>
      </c>
      <c r="G59" s="102"/>
      <c r="H59" s="103" t="str">
        <f>IF(ISNA(IF(ISNA(VLOOKUP(E59,B$2:$H59,4,FALSE))=TRUE,VLOOKUP(G59,'Grille tarifaire'!$B$2:$F$72,5,FALSE),"")),"",IF(ISNA(VLOOKUP(E59,B$2:$H59,4,FALSE))=TRUE,VLOOKUP(G59,'Grille tarifaire'!$B$2:$F$72,5,FALSE),""))</f>
        <v/>
      </c>
      <c r="I59" s="104"/>
      <c r="J59" s="103" t="str">
        <f>IF(I59="Saisir code","",IF(ISNA(IF(ISNA(VLOOKUP(E59,D$2:$J59,6,FALSE))=TRUE,VLOOKUP(I59,'Grille tarifaire'!$B$2:$F$72,5,FALSE),"")),"",IF(ISNA(VLOOKUP(E59,D$2:$J59,6,FALSE))=TRUE,VLOOKUP(I59,'Grille tarifaire'!$B$2:$F$72,5,FALSE),"")))</f>
        <v/>
      </c>
      <c r="K59" s="104"/>
      <c r="L59" s="103" t="str">
        <f>IF(K59="Saisir code","",IF(ISNA(IF(ISNA(VLOOKUP(E59,B$2:$J59,8,FALSE))=TRUE,VLOOKUP(K59,'Grille tarifaire'!$B$2:$F$72,5,FALSE),"")),"",IF(ISNA(VLOOKUP(E59,B$2:$J59,8,FALSE))=TRUE,VLOOKUP(K59,'Grille tarifaire'!$B$2:$F$72,5,FALSE),"")))</f>
        <v/>
      </c>
      <c r="M59" s="104"/>
      <c r="N59" s="103" t="str">
        <f>IF(M59="Saisir code","",IF(ISNA(IF(ISNA(VLOOKUP(E59,D$2:$J59,10,FALSE))=TRUE,VLOOKUP(M59,'Grille tarifaire'!$B$2:$F$72,5,FALSE),"")),"",IF(ISNA(VLOOKUP(E59,D$2:$J59,10,FALSE))=TRUE,VLOOKUP(M59,'Grille tarifaire'!$B$2:$F$72,5,FALSE),"")))</f>
        <v/>
      </c>
      <c r="O59" s="105"/>
      <c r="P59" s="104" t="str">
        <f t="shared" si="5"/>
        <v/>
      </c>
      <c r="Q59" s="106"/>
      <c r="R59" s="106" t="str">
        <f>IF('Données clients'!K59="Oui",COUNTIF(F$2:F59,F59)," ")</f>
        <v xml:space="preserve"> </v>
      </c>
      <c r="S59" s="107" t="str">
        <f>IF('Données clients'!K59="Oui","5"," ")</f>
        <v xml:space="preserve"> </v>
      </c>
      <c r="T59" s="107"/>
      <c r="U59" s="107" t="str">
        <f t="shared" si="6"/>
        <v xml:space="preserve"> </v>
      </c>
      <c r="W59" s="73">
        <f t="shared" si="4"/>
        <v>1</v>
      </c>
    </row>
    <row r="60" spans="1:23" s="75" customFormat="1" ht="15" customHeight="1" x14ac:dyDescent="0.2">
      <c r="A60" s="97" t="str">
        <f>IF('Données clients'!K60="Oui",'Données clients'!A60," ")</f>
        <v xml:space="preserve"> </v>
      </c>
      <c r="B60" s="98" t="str">
        <f>IF('Données clients'!K60="Oui",'Données clients'!B60," ")</f>
        <v xml:space="preserve"> </v>
      </c>
      <c r="C60" s="99" t="str">
        <f>IF('Données clients'!K60="Oui",'Données clients'!C60," ")</f>
        <v xml:space="preserve"> </v>
      </c>
      <c r="D60" s="100"/>
      <c r="E60" s="122" t="str" cm="1">
        <f t="array" ref="E60">IF('Données clients'!K60="Oui",_xlfn.XLOOKUP(B60&amp;C60,'Données clients'!B$1:B60&amp;'Données clients'!C$1:C60,'Données clients'!I$1:I60)," ")</f>
        <v xml:space="preserve"> </v>
      </c>
      <c r="F60" s="101" t="str" cm="1">
        <f t="array" ref="F60">IF(D60="Oui",(YEAR(A60)&amp;"-"&amp;MONTH(A60)&amp;"-"&amp;"F"&amp;TEXT(W60,"000")),IF(D60="Non",_xlfn.XLOOKUP(B60&amp;C60&amp;E60,B$1:B60&amp;C$1:C60&amp;E$1:E60,F$1:F60)," "))</f>
        <v xml:space="preserve"> </v>
      </c>
      <c r="G60" s="102"/>
      <c r="H60" s="103" t="str">
        <f>IF(ISNA(IF(ISNA(VLOOKUP(E60,B$2:$H60,4,FALSE))=TRUE,VLOOKUP(G60,'Grille tarifaire'!$B$2:$F$72,5,FALSE),"")),"",IF(ISNA(VLOOKUP(E60,B$2:$H60,4,FALSE))=TRUE,VLOOKUP(G60,'Grille tarifaire'!$B$2:$F$72,5,FALSE),""))</f>
        <v/>
      </c>
      <c r="I60" s="104"/>
      <c r="J60" s="103" t="str">
        <f>IF(I60="Saisir code","",IF(ISNA(IF(ISNA(VLOOKUP(E60,D$2:$J60,6,FALSE))=TRUE,VLOOKUP(I60,'Grille tarifaire'!$B$2:$F$72,5,FALSE),"")),"",IF(ISNA(VLOOKUP(E60,D$2:$J60,6,FALSE))=TRUE,VLOOKUP(I60,'Grille tarifaire'!$B$2:$F$72,5,FALSE),"")))</f>
        <v/>
      </c>
      <c r="K60" s="104"/>
      <c r="L60" s="103" t="str">
        <f>IF(K60="Saisir code","",IF(ISNA(IF(ISNA(VLOOKUP(E60,B$2:$J60,8,FALSE))=TRUE,VLOOKUP(K60,'Grille tarifaire'!$B$2:$F$72,5,FALSE),"")),"",IF(ISNA(VLOOKUP(E60,B$2:$J60,8,FALSE))=TRUE,VLOOKUP(K60,'Grille tarifaire'!$B$2:$F$72,5,FALSE),"")))</f>
        <v/>
      </c>
      <c r="M60" s="104"/>
      <c r="N60" s="103" t="str">
        <f>IF(M60="Saisir code","",IF(ISNA(IF(ISNA(VLOOKUP(E60,D$2:$J60,10,FALSE))=TRUE,VLOOKUP(M60,'Grille tarifaire'!$B$2:$F$72,5,FALSE),"")),"",IF(ISNA(VLOOKUP(E60,D$2:$J60,10,FALSE))=TRUE,VLOOKUP(M60,'Grille tarifaire'!$B$2:$F$72,5,FALSE),"")))</f>
        <v/>
      </c>
      <c r="O60" s="105"/>
      <c r="P60" s="104" t="str">
        <f t="shared" si="5"/>
        <v/>
      </c>
      <c r="Q60" s="106"/>
      <c r="R60" s="106" t="str">
        <f>IF('Données clients'!K60="Oui",COUNTIF(F$2:F60,F60)," ")</f>
        <v xml:space="preserve"> </v>
      </c>
      <c r="S60" s="107" t="str">
        <f>IF('Données clients'!K60="Oui","5"," ")</f>
        <v xml:space="preserve"> </v>
      </c>
      <c r="T60" s="107"/>
      <c r="U60" s="107" t="str">
        <f t="shared" si="6"/>
        <v xml:space="preserve"> </v>
      </c>
      <c r="W60" s="73">
        <f t="shared" si="4"/>
        <v>1</v>
      </c>
    </row>
    <row r="61" spans="1:23" s="75" customFormat="1" ht="15" customHeight="1" x14ac:dyDescent="0.2">
      <c r="A61" s="97" t="str">
        <f>IF('Données clients'!K61="Oui",'Données clients'!A61," ")</f>
        <v xml:space="preserve"> </v>
      </c>
      <c r="B61" s="98" t="str">
        <f>IF('Données clients'!K61="Oui",'Données clients'!B61," ")</f>
        <v xml:space="preserve"> </v>
      </c>
      <c r="C61" s="99" t="str">
        <f>IF('Données clients'!K61="Oui",'Données clients'!C61," ")</f>
        <v xml:space="preserve"> </v>
      </c>
      <c r="D61" s="100"/>
      <c r="E61" s="122" t="str" cm="1">
        <f t="array" ref="E61">IF('Données clients'!K61="Oui",_xlfn.XLOOKUP(B61&amp;C61,'Données clients'!B$1:B61&amp;'Données clients'!C$1:C61,'Données clients'!I$1:I61)," ")</f>
        <v xml:space="preserve"> </v>
      </c>
      <c r="F61" s="101" t="str" cm="1">
        <f t="array" ref="F61">IF(D61="Oui",(YEAR(A61)&amp;"-"&amp;MONTH(A61)&amp;"-"&amp;"F"&amp;TEXT(W61,"000")),IF(D61="Non",_xlfn.XLOOKUP(B61&amp;C61&amp;E61,B$1:B61&amp;C$1:C61&amp;E$1:E61,F$1:F61)," "))</f>
        <v xml:space="preserve"> </v>
      </c>
      <c r="G61" s="102"/>
      <c r="H61" s="103" t="str">
        <f>IF(ISNA(IF(ISNA(VLOOKUP(E61,B$2:$H61,4,FALSE))=TRUE,VLOOKUP(G61,'Grille tarifaire'!$B$2:$F$72,5,FALSE),"")),"",IF(ISNA(VLOOKUP(E61,B$2:$H61,4,FALSE))=TRUE,VLOOKUP(G61,'Grille tarifaire'!$B$2:$F$72,5,FALSE),""))</f>
        <v/>
      </c>
      <c r="I61" s="104"/>
      <c r="J61" s="103" t="str">
        <f>IF(I61="Saisir code","",IF(ISNA(IF(ISNA(VLOOKUP(E61,D$2:$J61,6,FALSE))=TRUE,VLOOKUP(I61,'Grille tarifaire'!$B$2:$F$72,5,FALSE),"")),"",IF(ISNA(VLOOKUP(E61,D$2:$J61,6,FALSE))=TRUE,VLOOKUP(I61,'Grille tarifaire'!$B$2:$F$72,5,FALSE),"")))</f>
        <v/>
      </c>
      <c r="K61" s="104"/>
      <c r="L61" s="103" t="str">
        <f>IF(K61="Saisir code","",IF(ISNA(IF(ISNA(VLOOKUP(E61,B$2:$J61,8,FALSE))=TRUE,VLOOKUP(K61,'Grille tarifaire'!$B$2:$F$72,5,FALSE),"")),"",IF(ISNA(VLOOKUP(E61,B$2:$J61,8,FALSE))=TRUE,VLOOKUP(K61,'Grille tarifaire'!$B$2:$F$72,5,FALSE),"")))</f>
        <v/>
      </c>
      <c r="M61" s="104"/>
      <c r="N61" s="103" t="str">
        <f>IF(M61="Saisir code","",IF(ISNA(IF(ISNA(VLOOKUP(E61,D$2:$J61,10,FALSE))=TRUE,VLOOKUP(M61,'Grille tarifaire'!$B$2:$F$72,5,FALSE),"")),"",IF(ISNA(VLOOKUP(E61,D$2:$J61,10,FALSE))=TRUE,VLOOKUP(M61,'Grille tarifaire'!$B$2:$F$72,5,FALSE),"")))</f>
        <v/>
      </c>
      <c r="O61" s="105"/>
      <c r="P61" s="104" t="str">
        <f t="shared" si="5"/>
        <v/>
      </c>
      <c r="Q61" s="106"/>
      <c r="R61" s="106" t="str">
        <f>IF('Données clients'!K61="Oui",COUNTIF(F$2:F61,F61)," ")</f>
        <v xml:space="preserve"> </v>
      </c>
      <c r="S61" s="107" t="str">
        <f>IF('Données clients'!K61="Oui","5"," ")</f>
        <v xml:space="preserve"> </v>
      </c>
      <c r="T61" s="107"/>
      <c r="U61" s="107" t="str">
        <f t="shared" si="6"/>
        <v xml:space="preserve"> </v>
      </c>
      <c r="W61" s="73">
        <f t="shared" si="4"/>
        <v>1</v>
      </c>
    </row>
    <row r="62" spans="1:23" s="75" customFormat="1" ht="15" customHeight="1" x14ac:dyDescent="0.2">
      <c r="A62" s="97" t="str">
        <f>IF('Données clients'!K62="Oui",'Données clients'!A62," ")</f>
        <v xml:space="preserve"> </v>
      </c>
      <c r="B62" s="98" t="str">
        <f>IF('Données clients'!K62="Oui",'Données clients'!B62," ")</f>
        <v xml:space="preserve"> </v>
      </c>
      <c r="C62" s="99" t="str">
        <f>IF('Données clients'!K62="Oui",'Données clients'!C62," ")</f>
        <v xml:space="preserve"> </v>
      </c>
      <c r="D62" s="100"/>
      <c r="E62" s="122" t="str" cm="1">
        <f t="array" ref="E62">IF('Données clients'!K62="Oui",_xlfn.XLOOKUP(B62&amp;C62,'Données clients'!B$1:B62&amp;'Données clients'!C$1:C62,'Données clients'!I$1:I62)," ")</f>
        <v xml:space="preserve"> </v>
      </c>
      <c r="F62" s="101" t="str" cm="1">
        <f t="array" ref="F62">IF(D62="Oui",(YEAR(A62)&amp;"-"&amp;MONTH(A62)&amp;"-"&amp;"F"&amp;TEXT(W62,"000")),IF(D62="Non",_xlfn.XLOOKUP(B62&amp;C62&amp;E62,B$1:B62&amp;C$1:C62&amp;E$1:E62,F$1:F62)," "))</f>
        <v xml:space="preserve"> </v>
      </c>
      <c r="G62" s="102"/>
      <c r="H62" s="103" t="str">
        <f>IF(ISNA(IF(ISNA(VLOOKUP(E62,B$2:$H62,4,FALSE))=TRUE,VLOOKUP(G62,'Grille tarifaire'!$B$2:$F$72,5,FALSE),"")),"",IF(ISNA(VLOOKUP(E62,B$2:$H62,4,FALSE))=TRUE,VLOOKUP(G62,'Grille tarifaire'!$B$2:$F$72,5,FALSE),""))</f>
        <v/>
      </c>
      <c r="I62" s="104"/>
      <c r="J62" s="103" t="str">
        <f>IF(I62="Saisir code","",IF(ISNA(IF(ISNA(VLOOKUP(E62,D$2:$J62,6,FALSE))=TRUE,VLOOKUP(I62,'Grille tarifaire'!$B$2:$F$72,5,FALSE),"")),"",IF(ISNA(VLOOKUP(E62,D$2:$J62,6,FALSE))=TRUE,VLOOKUP(I62,'Grille tarifaire'!$B$2:$F$72,5,FALSE),"")))</f>
        <v/>
      </c>
      <c r="K62" s="104"/>
      <c r="L62" s="103" t="str">
        <f>IF(K62="Saisir code","",IF(ISNA(IF(ISNA(VLOOKUP(E62,B$2:$J62,8,FALSE))=TRUE,VLOOKUP(K62,'Grille tarifaire'!$B$2:$F$72,5,FALSE),"")),"",IF(ISNA(VLOOKUP(E62,B$2:$J62,8,FALSE))=TRUE,VLOOKUP(K62,'Grille tarifaire'!$B$2:$F$72,5,FALSE),"")))</f>
        <v/>
      </c>
      <c r="M62" s="104"/>
      <c r="N62" s="103" t="str">
        <f>IF(M62="Saisir code","",IF(ISNA(IF(ISNA(VLOOKUP(E62,D$2:$J62,10,FALSE))=TRUE,VLOOKUP(M62,'Grille tarifaire'!$B$2:$F$72,5,FALSE),"")),"",IF(ISNA(VLOOKUP(E62,D$2:$J62,10,FALSE))=TRUE,VLOOKUP(M62,'Grille tarifaire'!$B$2:$F$72,5,FALSE),"")))</f>
        <v/>
      </c>
      <c r="O62" s="105"/>
      <c r="P62" s="104" t="str">
        <f t="shared" si="5"/>
        <v/>
      </c>
      <c r="Q62" s="106"/>
      <c r="R62" s="106" t="str">
        <f>IF('Données clients'!K62="Oui",COUNTIF(F$2:F62,F62)," ")</f>
        <v xml:space="preserve"> </v>
      </c>
      <c r="S62" s="107" t="str">
        <f>IF('Données clients'!K62="Oui","5"," ")</f>
        <v xml:space="preserve"> </v>
      </c>
      <c r="T62" s="107"/>
      <c r="U62" s="107" t="str">
        <f t="shared" si="6"/>
        <v xml:space="preserve"> </v>
      </c>
      <c r="W62" s="73">
        <f t="shared" si="4"/>
        <v>1</v>
      </c>
    </row>
    <row r="63" spans="1:23" s="75" customFormat="1" ht="15" customHeight="1" x14ac:dyDescent="0.2">
      <c r="A63" s="97" t="str">
        <f>IF('Données clients'!K63="Oui",'Données clients'!A63," ")</f>
        <v xml:space="preserve"> </v>
      </c>
      <c r="B63" s="98" t="str">
        <f>IF('Données clients'!K63="Oui",'Données clients'!B63," ")</f>
        <v xml:space="preserve"> </v>
      </c>
      <c r="C63" s="99" t="str">
        <f>IF('Données clients'!K63="Oui",'Données clients'!C63," ")</f>
        <v xml:space="preserve"> </v>
      </c>
      <c r="D63" s="100"/>
      <c r="E63" s="122" t="str" cm="1">
        <f t="array" ref="E63">IF('Données clients'!K63="Oui",_xlfn.XLOOKUP(B63&amp;C63,'Données clients'!B$1:B63&amp;'Données clients'!C$1:C63,'Données clients'!I$1:I63)," ")</f>
        <v xml:space="preserve"> </v>
      </c>
      <c r="F63" s="101" t="str" cm="1">
        <f t="array" ref="F63">IF(D63="Oui",(YEAR(A63)&amp;"-"&amp;MONTH(A63)&amp;"-"&amp;"F"&amp;TEXT(W63,"000")),IF(D63="Non",_xlfn.XLOOKUP(B63&amp;C63&amp;E63,B$1:B63&amp;C$1:C63&amp;E$1:E63,F$1:F63)," "))</f>
        <v xml:space="preserve"> </v>
      </c>
      <c r="G63" s="102"/>
      <c r="H63" s="103" t="str">
        <f>IF(ISNA(IF(ISNA(VLOOKUP(E63,B$2:$H63,4,FALSE))=TRUE,VLOOKUP(G63,'Grille tarifaire'!$B$2:$F$72,5,FALSE),"")),"",IF(ISNA(VLOOKUP(E63,B$2:$H63,4,FALSE))=TRUE,VLOOKUP(G63,'Grille tarifaire'!$B$2:$F$72,5,FALSE),""))</f>
        <v/>
      </c>
      <c r="I63" s="104"/>
      <c r="J63" s="103" t="str">
        <f>IF(I63="Saisir code","",IF(ISNA(IF(ISNA(VLOOKUP(E63,D$2:$J63,6,FALSE))=TRUE,VLOOKUP(I63,'Grille tarifaire'!$B$2:$F$72,5,FALSE),"")),"",IF(ISNA(VLOOKUP(E63,D$2:$J63,6,FALSE))=TRUE,VLOOKUP(I63,'Grille tarifaire'!$B$2:$F$72,5,FALSE),"")))</f>
        <v/>
      </c>
      <c r="K63" s="104"/>
      <c r="L63" s="103" t="str">
        <f>IF(K63="Saisir code","",IF(ISNA(IF(ISNA(VLOOKUP(E63,B$2:$J63,8,FALSE))=TRUE,VLOOKUP(K63,'Grille tarifaire'!$B$2:$F$72,5,FALSE),"")),"",IF(ISNA(VLOOKUP(E63,B$2:$J63,8,FALSE))=TRUE,VLOOKUP(K63,'Grille tarifaire'!$B$2:$F$72,5,FALSE),"")))</f>
        <v/>
      </c>
      <c r="M63" s="104"/>
      <c r="N63" s="103" t="str">
        <f>IF(M63="Saisir code","",IF(ISNA(IF(ISNA(VLOOKUP(E63,D$2:$J63,10,FALSE))=TRUE,VLOOKUP(M63,'Grille tarifaire'!$B$2:$F$72,5,FALSE),"")),"",IF(ISNA(VLOOKUP(E63,D$2:$J63,10,FALSE))=TRUE,VLOOKUP(M63,'Grille tarifaire'!$B$2:$F$72,5,FALSE),"")))</f>
        <v/>
      </c>
      <c r="O63" s="105"/>
      <c r="P63" s="104" t="str">
        <f t="shared" si="5"/>
        <v/>
      </c>
      <c r="Q63" s="106"/>
      <c r="R63" s="106" t="str">
        <f>IF('Données clients'!K63="Oui",COUNTIF(F$2:F63,F63)," ")</f>
        <v xml:space="preserve"> </v>
      </c>
      <c r="S63" s="107" t="str">
        <f>IF('Données clients'!K63="Oui","5"," ")</f>
        <v xml:space="preserve"> </v>
      </c>
      <c r="T63" s="107"/>
      <c r="U63" s="107" t="str">
        <f t="shared" si="6"/>
        <v xml:space="preserve"> </v>
      </c>
      <c r="W63" s="73">
        <f t="shared" si="4"/>
        <v>1</v>
      </c>
    </row>
    <row r="64" spans="1:23" s="75" customFormat="1" ht="15" customHeight="1" x14ac:dyDescent="0.2">
      <c r="A64" s="97" t="str">
        <f>IF('Données clients'!K64="Oui",'Données clients'!A64," ")</f>
        <v xml:space="preserve"> </v>
      </c>
      <c r="B64" s="98" t="str">
        <f>IF('Données clients'!K64="Oui",'Données clients'!B64," ")</f>
        <v xml:space="preserve"> </v>
      </c>
      <c r="C64" s="99" t="str">
        <f>IF('Données clients'!K64="Oui",'Données clients'!C64," ")</f>
        <v xml:space="preserve"> </v>
      </c>
      <c r="D64" s="100"/>
      <c r="E64" s="122" t="str" cm="1">
        <f t="array" ref="E64">IF('Données clients'!K64="Oui",_xlfn.XLOOKUP(B64&amp;C64,'Données clients'!B$1:B64&amp;'Données clients'!C$1:C64,'Données clients'!I$1:I64)," ")</f>
        <v xml:space="preserve"> </v>
      </c>
      <c r="F64" s="101" t="str" cm="1">
        <f t="array" ref="F64">IF(D64="Oui",(YEAR(A64)&amp;"-"&amp;MONTH(A64)&amp;"-"&amp;"F"&amp;TEXT(W64,"000")),IF(D64="Non",_xlfn.XLOOKUP(B64&amp;C64&amp;E64,B$1:B64&amp;C$1:C64&amp;E$1:E64,F$1:F64)," "))</f>
        <v xml:space="preserve"> </v>
      </c>
      <c r="G64" s="102"/>
      <c r="H64" s="103" t="str">
        <f>IF(ISNA(IF(ISNA(VLOOKUP(E64,B$2:$H64,4,FALSE))=TRUE,VLOOKUP(G64,'Grille tarifaire'!$B$2:$F$72,5,FALSE),"")),"",IF(ISNA(VLOOKUP(E64,B$2:$H64,4,FALSE))=TRUE,VLOOKUP(G64,'Grille tarifaire'!$B$2:$F$72,5,FALSE),""))</f>
        <v/>
      </c>
      <c r="I64" s="104"/>
      <c r="J64" s="103" t="str">
        <f>IF(I64="Saisir code","",IF(ISNA(IF(ISNA(VLOOKUP(E64,D$2:$J64,6,FALSE))=TRUE,VLOOKUP(I64,'Grille tarifaire'!$B$2:$F$72,5,FALSE),"")),"",IF(ISNA(VLOOKUP(E64,D$2:$J64,6,FALSE))=TRUE,VLOOKUP(I64,'Grille tarifaire'!$B$2:$F$72,5,FALSE),"")))</f>
        <v/>
      </c>
      <c r="K64" s="104"/>
      <c r="L64" s="103" t="str">
        <f>IF(K64="Saisir code","",IF(ISNA(IF(ISNA(VLOOKUP(E64,B$2:$J64,8,FALSE))=TRUE,VLOOKUP(K64,'Grille tarifaire'!$B$2:$F$72,5,FALSE),"")),"",IF(ISNA(VLOOKUP(E64,B$2:$J64,8,FALSE))=TRUE,VLOOKUP(K64,'Grille tarifaire'!$B$2:$F$72,5,FALSE),"")))</f>
        <v/>
      </c>
      <c r="M64" s="104"/>
      <c r="N64" s="103" t="str">
        <f>IF(M64="Saisir code","",IF(ISNA(IF(ISNA(VLOOKUP(E64,D$2:$J64,10,FALSE))=TRUE,VLOOKUP(M64,'Grille tarifaire'!$B$2:$F$72,5,FALSE),"")),"",IF(ISNA(VLOOKUP(E64,D$2:$J64,10,FALSE))=TRUE,VLOOKUP(M64,'Grille tarifaire'!$B$2:$F$72,5,FALSE),"")))</f>
        <v/>
      </c>
      <c r="O64" s="105"/>
      <c r="P64" s="104" t="str">
        <f t="shared" si="5"/>
        <v/>
      </c>
      <c r="Q64" s="106"/>
      <c r="R64" s="106" t="str">
        <f>IF('Données clients'!K64="Oui",COUNTIF(F$2:F64,F64)," ")</f>
        <v xml:space="preserve"> </v>
      </c>
      <c r="S64" s="107" t="str">
        <f>IF('Données clients'!K64="Oui","5"," ")</f>
        <v xml:space="preserve"> </v>
      </c>
      <c r="T64" s="107"/>
      <c r="U64" s="107" t="str">
        <f t="shared" si="6"/>
        <v xml:space="preserve"> </v>
      </c>
      <c r="W64" s="73">
        <f t="shared" si="4"/>
        <v>1</v>
      </c>
    </row>
    <row r="65" spans="1:23" s="75" customFormat="1" ht="15" customHeight="1" x14ac:dyDescent="0.2">
      <c r="A65" s="97" t="str">
        <f>IF('Données clients'!K65="Oui",'Données clients'!A65," ")</f>
        <v xml:space="preserve"> </v>
      </c>
      <c r="B65" s="98" t="str">
        <f>IF('Données clients'!K65="Oui",'Données clients'!B65," ")</f>
        <v xml:space="preserve"> </v>
      </c>
      <c r="C65" s="99" t="str">
        <f>IF('Données clients'!K65="Oui",'Données clients'!C65," ")</f>
        <v xml:space="preserve"> </v>
      </c>
      <c r="D65" s="100"/>
      <c r="E65" s="122" t="str" cm="1">
        <f t="array" ref="E65">IF('Données clients'!K65="Oui",_xlfn.XLOOKUP(B65&amp;C65,'Données clients'!B$1:B65&amp;'Données clients'!C$1:C65,'Données clients'!I$1:I65)," ")</f>
        <v xml:space="preserve"> </v>
      </c>
      <c r="F65" s="101" t="str" cm="1">
        <f t="array" ref="F65">IF(D65="Oui",(YEAR(A65)&amp;"-"&amp;MONTH(A65)&amp;"-"&amp;"F"&amp;TEXT(W65,"000")),IF(D65="Non",_xlfn.XLOOKUP(B65&amp;C65&amp;E65,B$1:B65&amp;C$1:C65&amp;E$1:E65,F$1:F65)," "))</f>
        <v xml:space="preserve"> </v>
      </c>
      <c r="G65" s="102"/>
      <c r="H65" s="103" t="str">
        <f>IF(ISNA(IF(ISNA(VLOOKUP(E65,B$2:$H65,4,FALSE))=TRUE,VLOOKUP(G65,'Grille tarifaire'!$B$2:$F$72,5,FALSE),"")),"",IF(ISNA(VLOOKUP(E65,B$2:$H65,4,FALSE))=TRUE,VLOOKUP(G65,'Grille tarifaire'!$B$2:$F$72,5,FALSE),""))</f>
        <v/>
      </c>
      <c r="I65" s="104"/>
      <c r="J65" s="103" t="str">
        <f>IF(I65="Saisir code","",IF(ISNA(IF(ISNA(VLOOKUP(E65,D$2:$J65,6,FALSE))=TRUE,VLOOKUP(I65,'Grille tarifaire'!$B$2:$F$72,5,FALSE),"")),"",IF(ISNA(VLOOKUP(E65,D$2:$J65,6,FALSE))=TRUE,VLOOKUP(I65,'Grille tarifaire'!$B$2:$F$72,5,FALSE),"")))</f>
        <v/>
      </c>
      <c r="K65" s="104"/>
      <c r="L65" s="103" t="str">
        <f>IF(K65="Saisir code","",IF(ISNA(IF(ISNA(VLOOKUP(E65,B$2:$J65,8,FALSE))=TRUE,VLOOKUP(K65,'Grille tarifaire'!$B$2:$F$72,5,FALSE),"")),"",IF(ISNA(VLOOKUP(E65,B$2:$J65,8,FALSE))=TRUE,VLOOKUP(K65,'Grille tarifaire'!$B$2:$F$72,5,FALSE),"")))</f>
        <v/>
      </c>
      <c r="M65" s="104"/>
      <c r="N65" s="103" t="str">
        <f>IF(M65="Saisir code","",IF(ISNA(IF(ISNA(VLOOKUP(E65,D$2:$J65,10,FALSE))=TRUE,VLOOKUP(M65,'Grille tarifaire'!$B$2:$F$72,5,FALSE),"")),"",IF(ISNA(VLOOKUP(E65,D$2:$J65,10,FALSE))=TRUE,VLOOKUP(M65,'Grille tarifaire'!$B$2:$F$72,5,FALSE),"")))</f>
        <v/>
      </c>
      <c r="O65" s="105"/>
      <c r="P65" s="104" t="str">
        <f t="shared" si="5"/>
        <v/>
      </c>
      <c r="Q65" s="106"/>
      <c r="R65" s="106" t="str">
        <f>IF('Données clients'!K65="Oui",COUNTIF(F$2:F65,F65)," ")</f>
        <v xml:space="preserve"> </v>
      </c>
      <c r="S65" s="107" t="str">
        <f>IF('Données clients'!K65="Oui","5"," ")</f>
        <v xml:space="preserve"> </v>
      </c>
      <c r="T65" s="107"/>
      <c r="U65" s="107" t="str">
        <f t="shared" si="6"/>
        <v xml:space="preserve"> </v>
      </c>
      <c r="W65" s="73">
        <f t="shared" si="4"/>
        <v>1</v>
      </c>
    </row>
    <row r="66" spans="1:23" s="75" customFormat="1" ht="15" customHeight="1" x14ac:dyDescent="0.2">
      <c r="A66" s="97" t="str">
        <f>IF('Données clients'!K66="Oui",'Données clients'!A66," ")</f>
        <v xml:space="preserve"> </v>
      </c>
      <c r="B66" s="98" t="str">
        <f>IF('Données clients'!K66="Oui",'Données clients'!B66," ")</f>
        <v xml:space="preserve"> </v>
      </c>
      <c r="C66" s="99" t="str">
        <f>IF('Données clients'!K66="Oui",'Données clients'!C66," ")</f>
        <v xml:space="preserve"> </v>
      </c>
      <c r="D66" s="100"/>
      <c r="E66" s="122" t="str" cm="1">
        <f t="array" ref="E66">IF('Données clients'!K66="Oui",_xlfn.XLOOKUP(B66&amp;C66,'Données clients'!B$1:B66&amp;'Données clients'!C$1:C66,'Données clients'!I$1:I66)," ")</f>
        <v xml:space="preserve"> </v>
      </c>
      <c r="F66" s="101" t="str" cm="1">
        <f t="array" ref="F66">IF(D66="Oui",(YEAR(A66)&amp;"-"&amp;MONTH(A66)&amp;"-"&amp;"F"&amp;TEXT(W66,"000")),IF(D66="Non",_xlfn.XLOOKUP(B66&amp;C66&amp;E66,B$1:B66&amp;C$1:C66&amp;E$1:E66,F$1:F66)," "))</f>
        <v xml:space="preserve"> </v>
      </c>
      <c r="G66" s="102"/>
      <c r="H66" s="103" t="str">
        <f>IF(ISNA(IF(ISNA(VLOOKUP(E66,B$2:$H66,4,FALSE))=TRUE,VLOOKUP(G66,'Grille tarifaire'!$B$2:$F$72,5,FALSE),"")),"",IF(ISNA(VLOOKUP(E66,B$2:$H66,4,FALSE))=TRUE,VLOOKUP(G66,'Grille tarifaire'!$B$2:$F$72,5,FALSE),""))</f>
        <v/>
      </c>
      <c r="I66" s="104"/>
      <c r="J66" s="103" t="str">
        <f>IF(I66="Saisir code","",IF(ISNA(IF(ISNA(VLOOKUP(E66,D$2:$J66,6,FALSE))=TRUE,VLOOKUP(I66,'Grille tarifaire'!$B$2:$F$72,5,FALSE),"")),"",IF(ISNA(VLOOKUP(E66,D$2:$J66,6,FALSE))=TRUE,VLOOKUP(I66,'Grille tarifaire'!$B$2:$F$72,5,FALSE),"")))</f>
        <v/>
      </c>
      <c r="K66" s="104"/>
      <c r="L66" s="103" t="str">
        <f>IF(K66="Saisir code","",IF(ISNA(IF(ISNA(VLOOKUP(E66,B$2:$J66,8,FALSE))=TRUE,VLOOKUP(K66,'Grille tarifaire'!$B$2:$F$72,5,FALSE),"")),"",IF(ISNA(VLOOKUP(E66,B$2:$J66,8,FALSE))=TRUE,VLOOKUP(K66,'Grille tarifaire'!$B$2:$F$72,5,FALSE),"")))</f>
        <v/>
      </c>
      <c r="M66" s="104"/>
      <c r="N66" s="103" t="str">
        <f>IF(M66="Saisir code","",IF(ISNA(IF(ISNA(VLOOKUP(E66,D$2:$J66,10,FALSE))=TRUE,VLOOKUP(M66,'Grille tarifaire'!$B$2:$F$72,5,FALSE),"")),"",IF(ISNA(VLOOKUP(E66,D$2:$J66,10,FALSE))=TRUE,VLOOKUP(M66,'Grille tarifaire'!$B$2:$F$72,5,FALSE),"")))</f>
        <v/>
      </c>
      <c r="O66" s="105"/>
      <c r="P66" s="104" t="str">
        <f t="shared" si="5"/>
        <v/>
      </c>
      <c r="Q66" s="106"/>
      <c r="R66" s="106" t="str">
        <f>IF('Données clients'!K66="Oui",COUNTIF(F$2:F66,F66)," ")</f>
        <v xml:space="preserve"> </v>
      </c>
      <c r="S66" s="107" t="str">
        <f>IF('Données clients'!K66="Oui","5"," ")</f>
        <v xml:space="preserve"> </v>
      </c>
      <c r="T66" s="107"/>
      <c r="U66" s="107" t="str">
        <f t="shared" si="6"/>
        <v xml:space="preserve"> </v>
      </c>
      <c r="W66" s="73">
        <f t="shared" si="4"/>
        <v>1</v>
      </c>
    </row>
    <row r="67" spans="1:23" s="75" customFormat="1" ht="15" customHeight="1" x14ac:dyDescent="0.2">
      <c r="A67" s="97" t="str">
        <f>IF('Données clients'!K67="Oui",'Données clients'!A67," ")</f>
        <v xml:space="preserve"> </v>
      </c>
      <c r="B67" s="98" t="str">
        <f>IF('Données clients'!K67="Oui",'Données clients'!B67," ")</f>
        <v xml:space="preserve"> </v>
      </c>
      <c r="C67" s="99" t="str">
        <f>IF('Données clients'!K67="Oui",'Données clients'!C67," ")</f>
        <v xml:space="preserve"> </v>
      </c>
      <c r="D67" s="100"/>
      <c r="E67" s="122" t="str" cm="1">
        <f t="array" ref="E67">IF('Données clients'!K67="Oui",_xlfn.XLOOKUP(B67&amp;C67,'Données clients'!B$1:B67&amp;'Données clients'!C$1:C67,'Données clients'!I$1:I67)," ")</f>
        <v xml:space="preserve"> </v>
      </c>
      <c r="F67" s="101" t="str" cm="1">
        <f t="array" ref="F67">IF(D67="Oui",(YEAR(A67)&amp;"-"&amp;MONTH(A67)&amp;"-"&amp;"F"&amp;TEXT(W67,"000")),IF(D67="Non",_xlfn.XLOOKUP(B67&amp;C67&amp;E67,B$1:B67&amp;C$1:C67&amp;E$1:E67,F$1:F67)," "))</f>
        <v xml:space="preserve"> </v>
      </c>
      <c r="G67" s="102"/>
      <c r="H67" s="103" t="str">
        <f>IF(ISNA(IF(ISNA(VLOOKUP(E67,B$2:$H67,4,FALSE))=TRUE,VLOOKUP(G67,'Grille tarifaire'!$B$2:$F$72,5,FALSE),"")),"",IF(ISNA(VLOOKUP(E67,B$2:$H67,4,FALSE))=TRUE,VLOOKUP(G67,'Grille tarifaire'!$B$2:$F$72,5,FALSE),""))</f>
        <v/>
      </c>
      <c r="I67" s="104"/>
      <c r="J67" s="103" t="str">
        <f>IF(I67="Saisir code","",IF(ISNA(IF(ISNA(VLOOKUP(E67,D$2:$J67,6,FALSE))=TRUE,VLOOKUP(I67,'Grille tarifaire'!$B$2:$F$72,5,FALSE),"")),"",IF(ISNA(VLOOKUP(E67,D$2:$J67,6,FALSE))=TRUE,VLOOKUP(I67,'Grille tarifaire'!$B$2:$F$72,5,FALSE),"")))</f>
        <v/>
      </c>
      <c r="K67" s="104"/>
      <c r="L67" s="103" t="str">
        <f>IF(K67="Saisir code","",IF(ISNA(IF(ISNA(VLOOKUP(E67,B$2:$J67,8,FALSE))=TRUE,VLOOKUP(K67,'Grille tarifaire'!$B$2:$F$72,5,FALSE),"")),"",IF(ISNA(VLOOKUP(E67,B$2:$J67,8,FALSE))=TRUE,VLOOKUP(K67,'Grille tarifaire'!$B$2:$F$72,5,FALSE),"")))</f>
        <v/>
      </c>
      <c r="M67" s="104"/>
      <c r="N67" s="103" t="str">
        <f>IF(M67="Saisir code","",IF(ISNA(IF(ISNA(VLOOKUP(E67,D$2:$J67,10,FALSE))=TRUE,VLOOKUP(M67,'Grille tarifaire'!$B$2:$F$72,5,FALSE),"")),"",IF(ISNA(VLOOKUP(E67,D$2:$J67,10,FALSE))=TRUE,VLOOKUP(M67,'Grille tarifaire'!$B$2:$F$72,5,FALSE),"")))</f>
        <v/>
      </c>
      <c r="O67" s="105"/>
      <c r="P67" s="104" t="str">
        <f t="shared" si="5"/>
        <v/>
      </c>
      <c r="Q67" s="106"/>
      <c r="R67" s="106" t="str">
        <f>IF('Données clients'!K67="Oui",COUNTIF(F$2:F67,F67)," ")</f>
        <v xml:space="preserve"> </v>
      </c>
      <c r="S67" s="107" t="str">
        <f>IF('Données clients'!K67="Oui","5"," ")</f>
        <v xml:space="preserve"> </v>
      </c>
      <c r="T67" s="107"/>
      <c r="U67" s="107" t="str">
        <f t="shared" si="6"/>
        <v xml:space="preserve"> </v>
      </c>
      <c r="W67" s="73">
        <f t="shared" ref="W67:W100" si="7">IF(D67="Oui",W66+1,W66)</f>
        <v>1</v>
      </c>
    </row>
    <row r="68" spans="1:23" s="75" customFormat="1" ht="15" customHeight="1" x14ac:dyDescent="0.2">
      <c r="A68" s="97" t="str">
        <f>IF('Données clients'!K68="Oui",'Données clients'!A68," ")</f>
        <v xml:space="preserve"> </v>
      </c>
      <c r="B68" s="98" t="str">
        <f>IF('Données clients'!K68="Oui",'Données clients'!B68," ")</f>
        <v xml:space="preserve"> </v>
      </c>
      <c r="C68" s="99" t="str">
        <f>IF('Données clients'!K68="Oui",'Données clients'!C68," ")</f>
        <v xml:space="preserve"> </v>
      </c>
      <c r="D68" s="100"/>
      <c r="E68" s="122" t="str" cm="1">
        <f t="array" ref="E68">IF('Données clients'!K68="Oui",_xlfn.XLOOKUP(B68&amp;C68,'Données clients'!B$1:B68&amp;'Données clients'!C$1:C68,'Données clients'!I$1:I68)," ")</f>
        <v xml:space="preserve"> </v>
      </c>
      <c r="F68" s="101" t="str" cm="1">
        <f t="array" ref="F68">IF(D68="Oui",(YEAR(A68)&amp;"-"&amp;MONTH(A68)&amp;"-"&amp;"F"&amp;TEXT(W68,"000")),IF(D68="Non",_xlfn.XLOOKUP(B68&amp;C68&amp;E68,B$1:B68&amp;C$1:C68&amp;E$1:E68,F$1:F68)," "))</f>
        <v xml:space="preserve"> </v>
      </c>
      <c r="G68" s="102"/>
      <c r="H68" s="103" t="str">
        <f>IF(ISNA(IF(ISNA(VLOOKUP(E68,B$2:$H68,4,FALSE))=TRUE,VLOOKUP(G68,'Grille tarifaire'!$B$2:$F$72,5,FALSE),"")),"",IF(ISNA(VLOOKUP(E68,B$2:$H68,4,FALSE))=TRUE,VLOOKUP(G68,'Grille tarifaire'!$B$2:$F$72,5,FALSE),""))</f>
        <v/>
      </c>
      <c r="I68" s="104"/>
      <c r="J68" s="103" t="str">
        <f>IF(I68="Saisir code","",IF(ISNA(IF(ISNA(VLOOKUP(E68,D$2:$J68,6,FALSE))=TRUE,VLOOKUP(I68,'Grille tarifaire'!$B$2:$F$72,5,FALSE),"")),"",IF(ISNA(VLOOKUP(E68,D$2:$J68,6,FALSE))=TRUE,VLOOKUP(I68,'Grille tarifaire'!$B$2:$F$72,5,FALSE),"")))</f>
        <v/>
      </c>
      <c r="K68" s="104"/>
      <c r="L68" s="103" t="str">
        <f>IF(K68="Saisir code","",IF(ISNA(IF(ISNA(VLOOKUP(E68,B$2:$J68,8,FALSE))=TRUE,VLOOKUP(K68,'Grille tarifaire'!$B$2:$F$72,5,FALSE),"")),"",IF(ISNA(VLOOKUP(E68,B$2:$J68,8,FALSE))=TRUE,VLOOKUP(K68,'Grille tarifaire'!$B$2:$F$72,5,FALSE),"")))</f>
        <v/>
      </c>
      <c r="M68" s="104"/>
      <c r="N68" s="103" t="str">
        <f>IF(M68="Saisir code","",IF(ISNA(IF(ISNA(VLOOKUP(E68,D$2:$J68,10,FALSE))=TRUE,VLOOKUP(M68,'Grille tarifaire'!$B$2:$F$72,5,FALSE),"")),"",IF(ISNA(VLOOKUP(E68,D$2:$J68,10,FALSE))=TRUE,VLOOKUP(M68,'Grille tarifaire'!$B$2:$F$72,5,FALSE),"")))</f>
        <v/>
      </c>
      <c r="O68" s="105"/>
      <c r="P68" s="104" t="str">
        <f t="shared" si="5"/>
        <v/>
      </c>
      <c r="Q68" s="106"/>
      <c r="R68" s="106" t="str">
        <f>IF('Données clients'!K68="Oui",COUNTIF(F$2:F68,F68)," ")</f>
        <v xml:space="preserve"> </v>
      </c>
      <c r="S68" s="107" t="str">
        <f>IF('Données clients'!K68="Oui","5"," ")</f>
        <v xml:space="preserve"> </v>
      </c>
      <c r="T68" s="107"/>
      <c r="U68" s="107" t="str">
        <f t="shared" si="6"/>
        <v xml:space="preserve"> </v>
      </c>
      <c r="W68" s="73">
        <f t="shared" si="7"/>
        <v>1</v>
      </c>
    </row>
    <row r="69" spans="1:23" s="75" customFormat="1" ht="15" customHeight="1" x14ac:dyDescent="0.2">
      <c r="A69" s="97" t="str">
        <f>IF('Données clients'!K69="Oui",'Données clients'!A69," ")</f>
        <v xml:space="preserve"> </v>
      </c>
      <c r="B69" s="98" t="str">
        <f>IF('Données clients'!K69="Oui",'Données clients'!B69," ")</f>
        <v xml:space="preserve"> </v>
      </c>
      <c r="C69" s="99" t="str">
        <f>IF('Données clients'!K69="Oui",'Données clients'!C69," ")</f>
        <v xml:space="preserve"> </v>
      </c>
      <c r="D69" s="100"/>
      <c r="E69" s="122" t="str" cm="1">
        <f t="array" ref="E69">IF('Données clients'!K69="Oui",_xlfn.XLOOKUP(B69&amp;C69,'Données clients'!B$1:B69&amp;'Données clients'!C$1:C69,'Données clients'!I$1:I69)," ")</f>
        <v xml:space="preserve"> </v>
      </c>
      <c r="F69" s="101" t="str" cm="1">
        <f t="array" ref="F69">IF(D69="Oui",(YEAR(A69)&amp;"-"&amp;MONTH(A69)&amp;"-"&amp;"F"&amp;TEXT(W69,"000")),IF(D69="Non",_xlfn.XLOOKUP(B69&amp;C69&amp;E69,B$1:B69&amp;C$1:C69&amp;E$1:E69,F$1:F69)," "))</f>
        <v xml:space="preserve"> </v>
      </c>
      <c r="G69" s="102"/>
      <c r="H69" s="103" t="str">
        <f>IF(ISNA(IF(ISNA(VLOOKUP(E69,B$2:$H69,4,FALSE))=TRUE,VLOOKUP(G69,'Grille tarifaire'!$B$2:$F$72,5,FALSE),"")),"",IF(ISNA(VLOOKUP(E69,B$2:$H69,4,FALSE))=TRUE,VLOOKUP(G69,'Grille tarifaire'!$B$2:$F$72,5,FALSE),""))</f>
        <v/>
      </c>
      <c r="I69" s="104"/>
      <c r="J69" s="103" t="str">
        <f>IF(I69="Saisir code","",IF(ISNA(IF(ISNA(VLOOKUP(E69,D$2:$J69,6,FALSE))=TRUE,VLOOKUP(I69,'Grille tarifaire'!$B$2:$F$72,5,FALSE),"")),"",IF(ISNA(VLOOKUP(E69,D$2:$J69,6,FALSE))=TRUE,VLOOKUP(I69,'Grille tarifaire'!$B$2:$F$72,5,FALSE),"")))</f>
        <v/>
      </c>
      <c r="K69" s="104"/>
      <c r="L69" s="103" t="str">
        <f>IF(K69="Saisir code","",IF(ISNA(IF(ISNA(VLOOKUP(E69,B$2:$J69,8,FALSE))=TRUE,VLOOKUP(K69,'Grille tarifaire'!$B$2:$F$72,5,FALSE),"")),"",IF(ISNA(VLOOKUP(E69,B$2:$J69,8,FALSE))=TRUE,VLOOKUP(K69,'Grille tarifaire'!$B$2:$F$72,5,FALSE),"")))</f>
        <v/>
      </c>
      <c r="M69" s="104"/>
      <c r="N69" s="103" t="str">
        <f>IF(M69="Saisir code","",IF(ISNA(IF(ISNA(VLOOKUP(E69,D$2:$J69,10,FALSE))=TRUE,VLOOKUP(M69,'Grille tarifaire'!$B$2:$F$72,5,FALSE),"")),"",IF(ISNA(VLOOKUP(E69,D$2:$J69,10,FALSE))=TRUE,VLOOKUP(M69,'Grille tarifaire'!$B$2:$F$72,5,FALSE),"")))</f>
        <v/>
      </c>
      <c r="O69" s="105"/>
      <c r="P69" s="104" t="str">
        <f t="shared" ref="P69:P100" si="8">IF(COUNTBLANK(O69)=1,IF(COUNTBLANK(H69)=1,"",H69+IF(COUNTBLANK(J69)=1,"0",J69)+IF(COUNTBLANK(L69)=1,"0",L69)+IF(COUNTBLANK(N69)=1,"0",N69)),IF(COUNTBLANK(H69)=1,"",H69+IF(COUNTBLANK(J69)=1,"0",J69)+IF(COUNTBLANK(L69)=1,"0",L69)+IF(COUNTBLANK(N69)=1,"0",N69))-IF(COUNTBLANK(H69)=1,"",H69+IF(COUNTBLANK(J69)=1,"0",J69)+IF(COUNTBLANK(L69)=1,"0",L69)+IF(COUNTBLANK(N69)=1,"0",N69))*O69)</f>
        <v/>
      </c>
      <c r="Q69" s="106"/>
      <c r="R69" s="106" t="str">
        <f>IF('Données clients'!K69="Oui",COUNTIF(F$2:F69,F69)," ")</f>
        <v xml:space="preserve"> </v>
      </c>
      <c r="S69" s="107" t="str">
        <f>IF('Données clients'!K69="Oui","5"," ")</f>
        <v xml:space="preserve"> </v>
      </c>
      <c r="T69" s="107"/>
      <c r="U69" s="107" t="str">
        <f t="shared" ref="U69:U100" si="9">IF(COUNTBLANK(Q69)=1," ","Oui")</f>
        <v xml:space="preserve"> </v>
      </c>
      <c r="W69" s="73">
        <f t="shared" si="7"/>
        <v>1</v>
      </c>
    </row>
    <row r="70" spans="1:23" s="75" customFormat="1" ht="15" customHeight="1" x14ac:dyDescent="0.2">
      <c r="A70" s="97" t="str">
        <f>IF('Données clients'!K70="Oui",'Données clients'!A70," ")</f>
        <v xml:space="preserve"> </v>
      </c>
      <c r="B70" s="98" t="str">
        <f>IF('Données clients'!K70="Oui",'Données clients'!B70," ")</f>
        <v xml:space="preserve"> </v>
      </c>
      <c r="C70" s="99" t="str">
        <f>IF('Données clients'!K70="Oui",'Données clients'!C70," ")</f>
        <v xml:space="preserve"> </v>
      </c>
      <c r="D70" s="100"/>
      <c r="E70" s="122" t="str" cm="1">
        <f t="array" ref="E70">IF('Données clients'!K70="Oui",_xlfn.XLOOKUP(B70&amp;C70,'Données clients'!B$1:B70&amp;'Données clients'!C$1:C70,'Données clients'!I$1:I70)," ")</f>
        <v xml:space="preserve"> </v>
      </c>
      <c r="F70" s="101" t="str" cm="1">
        <f t="array" ref="F70">IF(D70="Oui",(YEAR(A70)&amp;"-"&amp;MONTH(A70)&amp;"-"&amp;"F"&amp;TEXT(W70,"000")),IF(D70="Non",_xlfn.XLOOKUP(B70&amp;C70&amp;E70,B$1:B70&amp;C$1:C70&amp;E$1:E70,F$1:F70)," "))</f>
        <v xml:space="preserve"> </v>
      </c>
      <c r="G70" s="102"/>
      <c r="H70" s="103" t="str">
        <f>IF(ISNA(IF(ISNA(VLOOKUP(E70,B$2:$H70,4,FALSE))=TRUE,VLOOKUP(G70,'Grille tarifaire'!$B$2:$F$72,5,FALSE),"")),"",IF(ISNA(VLOOKUP(E70,B$2:$H70,4,FALSE))=TRUE,VLOOKUP(G70,'Grille tarifaire'!$B$2:$F$72,5,FALSE),""))</f>
        <v/>
      </c>
      <c r="I70" s="104"/>
      <c r="J70" s="103" t="str">
        <f>IF(I70="Saisir code","",IF(ISNA(IF(ISNA(VLOOKUP(E70,D$2:$J70,6,FALSE))=TRUE,VLOOKUP(I70,'Grille tarifaire'!$B$2:$F$72,5,FALSE),"")),"",IF(ISNA(VLOOKUP(E70,D$2:$J70,6,FALSE))=TRUE,VLOOKUP(I70,'Grille tarifaire'!$B$2:$F$72,5,FALSE),"")))</f>
        <v/>
      </c>
      <c r="K70" s="104"/>
      <c r="L70" s="103" t="str">
        <f>IF(K70="Saisir code","",IF(ISNA(IF(ISNA(VLOOKUP(E70,B$2:$J70,8,FALSE))=TRUE,VLOOKUP(K70,'Grille tarifaire'!$B$2:$F$72,5,FALSE),"")),"",IF(ISNA(VLOOKUP(E70,B$2:$J70,8,FALSE))=TRUE,VLOOKUP(K70,'Grille tarifaire'!$B$2:$F$72,5,FALSE),"")))</f>
        <v/>
      </c>
      <c r="M70" s="104"/>
      <c r="N70" s="103" t="str">
        <f>IF(M70="Saisir code","",IF(ISNA(IF(ISNA(VLOOKUP(E70,D$2:$J70,10,FALSE))=TRUE,VLOOKUP(M70,'Grille tarifaire'!$B$2:$F$72,5,FALSE),"")),"",IF(ISNA(VLOOKUP(E70,D$2:$J70,10,FALSE))=TRUE,VLOOKUP(M70,'Grille tarifaire'!$B$2:$F$72,5,FALSE),"")))</f>
        <v/>
      </c>
      <c r="O70" s="105"/>
      <c r="P70" s="104" t="str">
        <f t="shared" si="8"/>
        <v/>
      </c>
      <c r="Q70" s="106"/>
      <c r="R70" s="106" t="str">
        <f>IF('Données clients'!K70="Oui",COUNTIF(F$2:F70,F70)," ")</f>
        <v xml:space="preserve"> </v>
      </c>
      <c r="S70" s="107" t="str">
        <f>IF('Données clients'!K70="Oui","5"," ")</f>
        <v xml:space="preserve"> </v>
      </c>
      <c r="T70" s="107"/>
      <c r="U70" s="107" t="str">
        <f t="shared" si="9"/>
        <v xml:space="preserve"> </v>
      </c>
      <c r="W70" s="73">
        <f t="shared" si="7"/>
        <v>1</v>
      </c>
    </row>
    <row r="71" spans="1:23" s="75" customFormat="1" ht="15" customHeight="1" x14ac:dyDescent="0.2">
      <c r="A71" s="97" t="str">
        <f>IF('Données clients'!K71="Oui",'Données clients'!A71," ")</f>
        <v xml:space="preserve"> </v>
      </c>
      <c r="B71" s="98" t="str">
        <f>IF('Données clients'!K71="Oui",'Données clients'!B71," ")</f>
        <v xml:space="preserve"> </v>
      </c>
      <c r="C71" s="99" t="str">
        <f>IF('Données clients'!K71="Oui",'Données clients'!C71," ")</f>
        <v xml:space="preserve"> </v>
      </c>
      <c r="D71" s="100"/>
      <c r="E71" s="122" t="str" cm="1">
        <f t="array" ref="E71">IF('Données clients'!K71="Oui",_xlfn.XLOOKUP(B71&amp;C71,'Données clients'!B$1:B71&amp;'Données clients'!C$1:C71,'Données clients'!I$1:I71)," ")</f>
        <v xml:space="preserve"> </v>
      </c>
      <c r="F71" s="101" t="str" cm="1">
        <f t="array" ref="F71">IF(D71="Oui",(YEAR(A71)&amp;"-"&amp;MONTH(A71)&amp;"-"&amp;"F"&amp;TEXT(W71,"000")),IF(D71="Non",_xlfn.XLOOKUP(B71&amp;C71&amp;E71,B$1:B71&amp;C$1:C71&amp;E$1:E71,F$1:F71)," "))</f>
        <v xml:space="preserve"> </v>
      </c>
      <c r="G71" s="102"/>
      <c r="H71" s="103" t="str">
        <f>IF(ISNA(IF(ISNA(VLOOKUP(E71,B$2:$H71,4,FALSE))=TRUE,VLOOKUP(G71,'Grille tarifaire'!$B$2:$F$72,5,FALSE),"")),"",IF(ISNA(VLOOKUP(E71,B$2:$H71,4,FALSE))=TRUE,VLOOKUP(G71,'Grille tarifaire'!$B$2:$F$72,5,FALSE),""))</f>
        <v/>
      </c>
      <c r="I71" s="104"/>
      <c r="J71" s="103" t="str">
        <f>IF(I71="Saisir code","",IF(ISNA(IF(ISNA(VLOOKUP(E71,D$2:$J71,6,FALSE))=TRUE,VLOOKUP(I71,'Grille tarifaire'!$B$2:$F$72,5,FALSE),"")),"",IF(ISNA(VLOOKUP(E71,D$2:$J71,6,FALSE))=TRUE,VLOOKUP(I71,'Grille tarifaire'!$B$2:$F$72,5,FALSE),"")))</f>
        <v/>
      </c>
      <c r="K71" s="104"/>
      <c r="L71" s="103" t="str">
        <f>IF(K71="Saisir code","",IF(ISNA(IF(ISNA(VLOOKUP(E71,B$2:$J71,8,FALSE))=TRUE,VLOOKUP(K71,'Grille tarifaire'!$B$2:$F$72,5,FALSE),"")),"",IF(ISNA(VLOOKUP(E71,B$2:$J71,8,FALSE))=TRUE,VLOOKUP(K71,'Grille tarifaire'!$B$2:$F$72,5,FALSE),"")))</f>
        <v/>
      </c>
      <c r="M71" s="104"/>
      <c r="N71" s="103" t="str">
        <f>IF(M71="Saisir code","",IF(ISNA(IF(ISNA(VLOOKUP(E71,D$2:$J71,10,FALSE))=TRUE,VLOOKUP(M71,'Grille tarifaire'!$B$2:$F$72,5,FALSE),"")),"",IF(ISNA(VLOOKUP(E71,D$2:$J71,10,FALSE))=TRUE,VLOOKUP(M71,'Grille tarifaire'!$B$2:$F$72,5,FALSE),"")))</f>
        <v/>
      </c>
      <c r="O71" s="105"/>
      <c r="P71" s="104" t="str">
        <f t="shared" si="8"/>
        <v/>
      </c>
      <c r="Q71" s="106"/>
      <c r="R71" s="106" t="str">
        <f>IF('Données clients'!K71="Oui",COUNTIF(F$2:F71,F71)," ")</f>
        <v xml:space="preserve"> </v>
      </c>
      <c r="S71" s="107" t="str">
        <f>IF('Données clients'!K71="Oui","5"," ")</f>
        <v xml:space="preserve"> </v>
      </c>
      <c r="T71" s="107"/>
      <c r="U71" s="107" t="str">
        <f t="shared" si="9"/>
        <v xml:space="preserve"> </v>
      </c>
      <c r="W71" s="73">
        <f t="shared" si="7"/>
        <v>1</v>
      </c>
    </row>
    <row r="72" spans="1:23" s="75" customFormat="1" ht="15" customHeight="1" x14ac:dyDescent="0.2">
      <c r="A72" s="97" t="str">
        <f>IF('Données clients'!K72="Oui",'Données clients'!A72," ")</f>
        <v xml:space="preserve"> </v>
      </c>
      <c r="B72" s="98" t="str">
        <f>IF('Données clients'!K72="Oui",'Données clients'!B72," ")</f>
        <v xml:space="preserve"> </v>
      </c>
      <c r="C72" s="99" t="str">
        <f>IF('Données clients'!K72="Oui",'Données clients'!C72," ")</f>
        <v xml:space="preserve"> </v>
      </c>
      <c r="D72" s="100"/>
      <c r="E72" s="122" t="str" cm="1">
        <f t="array" ref="E72">IF('Données clients'!K72="Oui",_xlfn.XLOOKUP(B72&amp;C72,'Données clients'!B$1:B72&amp;'Données clients'!C$1:C72,'Données clients'!I$1:I72)," ")</f>
        <v xml:space="preserve"> </v>
      </c>
      <c r="F72" s="101" t="str" cm="1">
        <f t="array" ref="F72">IF(D72="Oui",(YEAR(A72)&amp;"-"&amp;MONTH(A72)&amp;"-"&amp;"F"&amp;TEXT(W72,"000")),IF(D72="Non",_xlfn.XLOOKUP(B72&amp;C72&amp;E72,B$1:B72&amp;C$1:C72&amp;E$1:E72,F$1:F72)," "))</f>
        <v xml:space="preserve"> </v>
      </c>
      <c r="G72" s="102"/>
      <c r="H72" s="103" t="str">
        <f>IF(ISNA(IF(ISNA(VLOOKUP(E72,B$2:$H72,4,FALSE))=TRUE,VLOOKUP(G72,'Grille tarifaire'!$B$2:$F$72,5,FALSE),"")),"",IF(ISNA(VLOOKUP(E72,B$2:$H72,4,FALSE))=TRUE,VLOOKUP(G72,'Grille tarifaire'!$B$2:$F$72,5,FALSE),""))</f>
        <v/>
      </c>
      <c r="I72" s="104"/>
      <c r="J72" s="103" t="str">
        <f>IF(I72="Saisir code","",IF(ISNA(IF(ISNA(VLOOKUP(E72,D$2:$J72,6,FALSE))=TRUE,VLOOKUP(I72,'Grille tarifaire'!$B$2:$F$72,5,FALSE),"")),"",IF(ISNA(VLOOKUP(E72,D$2:$J72,6,FALSE))=TRUE,VLOOKUP(I72,'Grille tarifaire'!$B$2:$F$72,5,FALSE),"")))</f>
        <v/>
      </c>
      <c r="K72" s="104"/>
      <c r="L72" s="103" t="str">
        <f>IF(K72="Saisir code","",IF(ISNA(IF(ISNA(VLOOKUP(E72,B$2:$J72,8,FALSE))=TRUE,VLOOKUP(K72,'Grille tarifaire'!$B$2:$F$72,5,FALSE),"")),"",IF(ISNA(VLOOKUP(E72,B$2:$J72,8,FALSE))=TRUE,VLOOKUP(K72,'Grille tarifaire'!$B$2:$F$72,5,FALSE),"")))</f>
        <v/>
      </c>
      <c r="M72" s="104"/>
      <c r="N72" s="103" t="str">
        <f>IF(M72="Saisir code","",IF(ISNA(IF(ISNA(VLOOKUP(E72,D$2:$J72,10,FALSE))=TRUE,VLOOKUP(M72,'Grille tarifaire'!$B$2:$F$72,5,FALSE),"")),"",IF(ISNA(VLOOKUP(E72,D$2:$J72,10,FALSE))=TRUE,VLOOKUP(M72,'Grille tarifaire'!$B$2:$F$72,5,FALSE),"")))</f>
        <v/>
      </c>
      <c r="O72" s="105"/>
      <c r="P72" s="104" t="str">
        <f t="shared" si="8"/>
        <v/>
      </c>
      <c r="Q72" s="106"/>
      <c r="R72" s="106" t="str">
        <f>IF('Données clients'!K72="Oui",COUNTIF(F$2:F72,F72)," ")</f>
        <v xml:space="preserve"> </v>
      </c>
      <c r="S72" s="107" t="str">
        <f>IF('Données clients'!K72="Oui","5"," ")</f>
        <v xml:space="preserve"> </v>
      </c>
      <c r="T72" s="107"/>
      <c r="U72" s="107" t="str">
        <f t="shared" si="9"/>
        <v xml:space="preserve"> </v>
      </c>
      <c r="W72" s="73">
        <f t="shared" si="7"/>
        <v>1</v>
      </c>
    </row>
    <row r="73" spans="1:23" s="75" customFormat="1" ht="15" customHeight="1" x14ac:dyDescent="0.2">
      <c r="A73" s="97" t="str">
        <f>IF('Données clients'!K73="Oui",'Données clients'!A73," ")</f>
        <v xml:space="preserve"> </v>
      </c>
      <c r="B73" s="98" t="str">
        <f>IF('Données clients'!K73="Oui",'Données clients'!B73," ")</f>
        <v xml:space="preserve"> </v>
      </c>
      <c r="C73" s="99" t="str">
        <f>IF('Données clients'!K73="Oui",'Données clients'!C73," ")</f>
        <v xml:space="preserve"> </v>
      </c>
      <c r="D73" s="100"/>
      <c r="E73" s="122" t="str" cm="1">
        <f t="array" ref="E73">IF('Données clients'!K73="Oui",_xlfn.XLOOKUP(B73&amp;C73,'Données clients'!B$1:B73&amp;'Données clients'!C$1:C73,'Données clients'!I$1:I73)," ")</f>
        <v xml:space="preserve"> </v>
      </c>
      <c r="F73" s="101" t="str" cm="1">
        <f t="array" ref="F73">IF(D73="Oui",(YEAR(A73)&amp;"-"&amp;MONTH(A73)&amp;"-"&amp;"F"&amp;TEXT(W73,"000")),IF(D73="Non",_xlfn.XLOOKUP(B73&amp;C73&amp;E73,B$1:B73&amp;C$1:C73&amp;E$1:E73,F$1:F73)," "))</f>
        <v xml:space="preserve"> </v>
      </c>
      <c r="G73" s="102"/>
      <c r="H73" s="103" t="str">
        <f>IF(ISNA(IF(ISNA(VLOOKUP(E73,B$2:$H73,4,FALSE))=TRUE,VLOOKUP(G73,'Grille tarifaire'!$B$2:$F$72,5,FALSE),"")),"",IF(ISNA(VLOOKUP(E73,B$2:$H73,4,FALSE))=TRUE,VLOOKUP(G73,'Grille tarifaire'!$B$2:$F$72,5,FALSE),""))</f>
        <v/>
      </c>
      <c r="I73" s="104"/>
      <c r="J73" s="103" t="str">
        <f>IF(I73="Saisir code","",IF(ISNA(IF(ISNA(VLOOKUP(E73,D$2:$J73,6,FALSE))=TRUE,VLOOKUP(I73,'Grille tarifaire'!$B$2:$F$72,5,FALSE),"")),"",IF(ISNA(VLOOKUP(E73,D$2:$J73,6,FALSE))=TRUE,VLOOKUP(I73,'Grille tarifaire'!$B$2:$F$72,5,FALSE),"")))</f>
        <v/>
      </c>
      <c r="K73" s="104"/>
      <c r="L73" s="103" t="str">
        <f>IF(K73="Saisir code","",IF(ISNA(IF(ISNA(VLOOKUP(E73,B$2:$J73,8,FALSE))=TRUE,VLOOKUP(K73,'Grille tarifaire'!$B$2:$F$72,5,FALSE),"")),"",IF(ISNA(VLOOKUP(E73,B$2:$J73,8,FALSE))=TRUE,VLOOKUP(K73,'Grille tarifaire'!$B$2:$F$72,5,FALSE),"")))</f>
        <v/>
      </c>
      <c r="M73" s="104"/>
      <c r="N73" s="103" t="str">
        <f>IF(M73="Saisir code","",IF(ISNA(IF(ISNA(VLOOKUP(E73,D$2:$J73,10,FALSE))=TRUE,VLOOKUP(M73,'Grille tarifaire'!$B$2:$F$72,5,FALSE),"")),"",IF(ISNA(VLOOKUP(E73,D$2:$J73,10,FALSE))=TRUE,VLOOKUP(M73,'Grille tarifaire'!$B$2:$F$72,5,FALSE),"")))</f>
        <v/>
      </c>
      <c r="O73" s="105"/>
      <c r="P73" s="104" t="str">
        <f t="shared" si="8"/>
        <v/>
      </c>
      <c r="Q73" s="106"/>
      <c r="R73" s="106" t="str">
        <f>IF('Données clients'!K73="Oui",COUNTIF(F$2:F73,F73)," ")</f>
        <v xml:space="preserve"> </v>
      </c>
      <c r="S73" s="107" t="str">
        <f>IF('Données clients'!K73="Oui","5"," ")</f>
        <v xml:space="preserve"> </v>
      </c>
      <c r="T73" s="107"/>
      <c r="U73" s="107" t="str">
        <f t="shared" si="9"/>
        <v xml:space="preserve"> </v>
      </c>
      <c r="W73" s="73">
        <f t="shared" si="7"/>
        <v>1</v>
      </c>
    </row>
    <row r="74" spans="1:23" s="75" customFormat="1" ht="15" customHeight="1" x14ac:dyDescent="0.2">
      <c r="A74" s="97" t="str">
        <f>IF('Données clients'!K74="Oui",'Données clients'!A74," ")</f>
        <v xml:space="preserve"> </v>
      </c>
      <c r="B74" s="98" t="str">
        <f>IF('Données clients'!K74="Oui",'Données clients'!B74," ")</f>
        <v xml:space="preserve"> </v>
      </c>
      <c r="C74" s="99" t="str">
        <f>IF('Données clients'!K74="Oui",'Données clients'!C74," ")</f>
        <v xml:space="preserve"> </v>
      </c>
      <c r="D74" s="100"/>
      <c r="E74" s="122" t="str" cm="1">
        <f t="array" ref="E74">IF('Données clients'!K74="Oui",_xlfn.XLOOKUP(B74&amp;C74,'Données clients'!B$1:B74&amp;'Données clients'!C$1:C74,'Données clients'!I$1:I74)," ")</f>
        <v xml:space="preserve"> </v>
      </c>
      <c r="F74" s="101" t="str" cm="1">
        <f t="array" ref="F74">IF(D74="Oui",(YEAR(A74)&amp;"-"&amp;MONTH(A74)&amp;"-"&amp;"F"&amp;TEXT(W74,"000")),IF(D74="Non",_xlfn.XLOOKUP(B74&amp;C74&amp;E74,B$1:B74&amp;C$1:C74&amp;E$1:E74,F$1:F74)," "))</f>
        <v xml:space="preserve"> </v>
      </c>
      <c r="G74" s="102"/>
      <c r="H74" s="103" t="str">
        <f>IF(ISNA(IF(ISNA(VLOOKUP(E74,B$2:$H74,4,FALSE))=TRUE,VLOOKUP(G74,'Grille tarifaire'!$B$2:$F$72,5,FALSE),"")),"",IF(ISNA(VLOOKUP(E74,B$2:$H74,4,FALSE))=TRUE,VLOOKUP(G74,'Grille tarifaire'!$B$2:$F$72,5,FALSE),""))</f>
        <v/>
      </c>
      <c r="I74" s="104"/>
      <c r="J74" s="103" t="str">
        <f>IF(I74="Saisir code","",IF(ISNA(IF(ISNA(VLOOKUP(E74,D$2:$J74,6,FALSE))=TRUE,VLOOKUP(I74,'Grille tarifaire'!$B$2:$F$72,5,FALSE),"")),"",IF(ISNA(VLOOKUP(E74,D$2:$J74,6,FALSE))=TRUE,VLOOKUP(I74,'Grille tarifaire'!$B$2:$F$72,5,FALSE),"")))</f>
        <v/>
      </c>
      <c r="K74" s="104"/>
      <c r="L74" s="103" t="str">
        <f>IF(K74="Saisir code","",IF(ISNA(IF(ISNA(VLOOKUP(E74,B$2:$J74,8,FALSE))=TRUE,VLOOKUP(K74,'Grille tarifaire'!$B$2:$F$72,5,FALSE),"")),"",IF(ISNA(VLOOKUP(E74,B$2:$J74,8,FALSE))=TRUE,VLOOKUP(K74,'Grille tarifaire'!$B$2:$F$72,5,FALSE),"")))</f>
        <v/>
      </c>
      <c r="M74" s="104"/>
      <c r="N74" s="103" t="str">
        <f>IF(M74="Saisir code","",IF(ISNA(IF(ISNA(VLOOKUP(E74,D$2:$J74,10,FALSE))=TRUE,VLOOKUP(M74,'Grille tarifaire'!$B$2:$F$72,5,FALSE),"")),"",IF(ISNA(VLOOKUP(E74,D$2:$J74,10,FALSE))=TRUE,VLOOKUP(M74,'Grille tarifaire'!$B$2:$F$72,5,FALSE),"")))</f>
        <v/>
      </c>
      <c r="O74" s="105"/>
      <c r="P74" s="104" t="str">
        <f t="shared" si="8"/>
        <v/>
      </c>
      <c r="Q74" s="106"/>
      <c r="R74" s="106" t="str">
        <f>IF('Données clients'!K74="Oui",COUNTIF(F$2:F74,F74)," ")</f>
        <v xml:space="preserve"> </v>
      </c>
      <c r="S74" s="107" t="str">
        <f>IF('Données clients'!K74="Oui","5"," ")</f>
        <v xml:space="preserve"> </v>
      </c>
      <c r="T74" s="107"/>
      <c r="U74" s="107" t="str">
        <f t="shared" si="9"/>
        <v xml:space="preserve"> </v>
      </c>
      <c r="W74" s="73">
        <f t="shared" si="7"/>
        <v>1</v>
      </c>
    </row>
    <row r="75" spans="1:23" s="75" customFormat="1" ht="15" customHeight="1" x14ac:dyDescent="0.2">
      <c r="A75" s="97" t="str">
        <f>IF('Données clients'!K75="Oui",'Données clients'!A75," ")</f>
        <v xml:space="preserve"> </v>
      </c>
      <c r="B75" s="98" t="str">
        <f>IF('Données clients'!K75="Oui",'Données clients'!B75," ")</f>
        <v xml:space="preserve"> </v>
      </c>
      <c r="C75" s="99" t="str">
        <f>IF('Données clients'!K75="Oui",'Données clients'!C75," ")</f>
        <v xml:space="preserve"> </v>
      </c>
      <c r="D75" s="100"/>
      <c r="E75" s="122" t="str" cm="1">
        <f t="array" ref="E75">IF('Données clients'!K75="Oui",_xlfn.XLOOKUP(B75&amp;C75,'Données clients'!B$1:B75&amp;'Données clients'!C$1:C75,'Données clients'!I$1:I75)," ")</f>
        <v xml:space="preserve"> </v>
      </c>
      <c r="F75" s="101" t="str" cm="1">
        <f t="array" ref="F75">IF(D75="Oui",(YEAR(A75)&amp;"-"&amp;MONTH(A75)&amp;"-"&amp;"F"&amp;TEXT(W75,"000")),IF(D75="Non",_xlfn.XLOOKUP(B75&amp;C75&amp;E75,B$1:B75&amp;C$1:C75&amp;E$1:E75,F$1:F75)," "))</f>
        <v xml:space="preserve"> </v>
      </c>
      <c r="G75" s="102"/>
      <c r="H75" s="103" t="str">
        <f>IF(ISNA(IF(ISNA(VLOOKUP(E75,B$2:$H75,4,FALSE))=TRUE,VLOOKUP(G75,'Grille tarifaire'!$B$2:$F$72,5,FALSE),"")),"",IF(ISNA(VLOOKUP(E75,B$2:$H75,4,FALSE))=TRUE,VLOOKUP(G75,'Grille tarifaire'!$B$2:$F$72,5,FALSE),""))</f>
        <v/>
      </c>
      <c r="I75" s="104"/>
      <c r="J75" s="103" t="str">
        <f>IF(I75="Saisir code","",IF(ISNA(IF(ISNA(VLOOKUP(E75,D$2:$J75,6,FALSE))=TRUE,VLOOKUP(I75,'Grille tarifaire'!$B$2:$F$72,5,FALSE),"")),"",IF(ISNA(VLOOKUP(E75,D$2:$J75,6,FALSE))=TRUE,VLOOKUP(I75,'Grille tarifaire'!$B$2:$F$72,5,FALSE),"")))</f>
        <v/>
      </c>
      <c r="K75" s="104"/>
      <c r="L75" s="103" t="str">
        <f>IF(K75="Saisir code","",IF(ISNA(IF(ISNA(VLOOKUP(E75,B$2:$J75,8,FALSE))=TRUE,VLOOKUP(K75,'Grille tarifaire'!$B$2:$F$72,5,FALSE),"")),"",IF(ISNA(VLOOKUP(E75,B$2:$J75,8,FALSE))=TRUE,VLOOKUP(K75,'Grille tarifaire'!$B$2:$F$72,5,FALSE),"")))</f>
        <v/>
      </c>
      <c r="M75" s="104"/>
      <c r="N75" s="103" t="str">
        <f>IF(M75="Saisir code","",IF(ISNA(IF(ISNA(VLOOKUP(E75,D$2:$J75,10,FALSE))=TRUE,VLOOKUP(M75,'Grille tarifaire'!$B$2:$F$72,5,FALSE),"")),"",IF(ISNA(VLOOKUP(E75,D$2:$J75,10,FALSE))=TRUE,VLOOKUP(M75,'Grille tarifaire'!$B$2:$F$72,5,FALSE),"")))</f>
        <v/>
      </c>
      <c r="O75" s="105"/>
      <c r="P75" s="104" t="str">
        <f t="shared" si="8"/>
        <v/>
      </c>
      <c r="Q75" s="106"/>
      <c r="R75" s="106" t="str">
        <f>IF('Données clients'!K75="Oui",COUNTIF(F$2:F75,F75)," ")</f>
        <v xml:space="preserve"> </v>
      </c>
      <c r="S75" s="107" t="str">
        <f>IF('Données clients'!K75="Oui","5"," ")</f>
        <v xml:space="preserve"> </v>
      </c>
      <c r="T75" s="107"/>
      <c r="U75" s="107" t="str">
        <f t="shared" si="9"/>
        <v xml:space="preserve"> </v>
      </c>
      <c r="W75" s="73">
        <f t="shared" si="7"/>
        <v>1</v>
      </c>
    </row>
    <row r="76" spans="1:23" s="75" customFormat="1" ht="15" customHeight="1" x14ac:dyDescent="0.2">
      <c r="A76" s="97" t="str">
        <f>IF('Données clients'!K76="Oui",'Données clients'!A76," ")</f>
        <v xml:space="preserve"> </v>
      </c>
      <c r="B76" s="98" t="str">
        <f>IF('Données clients'!K76="Oui",'Données clients'!B76," ")</f>
        <v xml:space="preserve"> </v>
      </c>
      <c r="C76" s="99" t="str">
        <f>IF('Données clients'!K76="Oui",'Données clients'!C76," ")</f>
        <v xml:space="preserve"> </v>
      </c>
      <c r="D76" s="100"/>
      <c r="E76" s="122" t="str" cm="1">
        <f t="array" ref="E76">IF('Données clients'!K76="Oui",_xlfn.XLOOKUP(B76&amp;C76,'Données clients'!B$1:B76&amp;'Données clients'!C$1:C76,'Données clients'!I$1:I76)," ")</f>
        <v xml:space="preserve"> </v>
      </c>
      <c r="F76" s="101" t="str" cm="1">
        <f t="array" ref="F76">IF(D76="Oui",(YEAR(A76)&amp;"-"&amp;MONTH(A76)&amp;"-"&amp;"F"&amp;TEXT(W76,"000")),IF(D76="Non",_xlfn.XLOOKUP(B76&amp;C76&amp;E76,B$1:B76&amp;C$1:C76&amp;E$1:E76,F$1:F76)," "))</f>
        <v xml:space="preserve"> </v>
      </c>
      <c r="G76" s="102"/>
      <c r="H76" s="103" t="str">
        <f>IF(ISNA(IF(ISNA(VLOOKUP(E76,B$2:$H76,4,FALSE))=TRUE,VLOOKUP(G76,'Grille tarifaire'!$B$2:$F$72,5,FALSE),"")),"",IF(ISNA(VLOOKUP(E76,B$2:$H76,4,FALSE))=TRUE,VLOOKUP(G76,'Grille tarifaire'!$B$2:$F$72,5,FALSE),""))</f>
        <v/>
      </c>
      <c r="I76" s="104"/>
      <c r="J76" s="103" t="str">
        <f>IF(I76="Saisir code","",IF(ISNA(IF(ISNA(VLOOKUP(E76,D$2:$J76,6,FALSE))=TRUE,VLOOKUP(I76,'Grille tarifaire'!$B$2:$F$72,5,FALSE),"")),"",IF(ISNA(VLOOKUP(E76,D$2:$J76,6,FALSE))=TRUE,VLOOKUP(I76,'Grille tarifaire'!$B$2:$F$72,5,FALSE),"")))</f>
        <v/>
      </c>
      <c r="K76" s="104"/>
      <c r="L76" s="103" t="str">
        <f>IF(K76="Saisir code","",IF(ISNA(IF(ISNA(VLOOKUP(E76,B$2:$J76,8,FALSE))=TRUE,VLOOKUP(K76,'Grille tarifaire'!$B$2:$F$72,5,FALSE),"")),"",IF(ISNA(VLOOKUP(E76,B$2:$J76,8,FALSE))=TRUE,VLOOKUP(K76,'Grille tarifaire'!$B$2:$F$72,5,FALSE),"")))</f>
        <v/>
      </c>
      <c r="M76" s="104"/>
      <c r="N76" s="103" t="str">
        <f>IF(M76="Saisir code","",IF(ISNA(IF(ISNA(VLOOKUP(E76,D$2:$J76,10,FALSE))=TRUE,VLOOKUP(M76,'Grille tarifaire'!$B$2:$F$72,5,FALSE),"")),"",IF(ISNA(VLOOKUP(E76,D$2:$J76,10,FALSE))=TRUE,VLOOKUP(M76,'Grille tarifaire'!$B$2:$F$72,5,FALSE),"")))</f>
        <v/>
      </c>
      <c r="O76" s="105"/>
      <c r="P76" s="104" t="str">
        <f t="shared" si="8"/>
        <v/>
      </c>
      <c r="Q76" s="106"/>
      <c r="R76" s="106" t="str">
        <f>IF('Données clients'!K76="Oui",COUNTIF(F$2:F76,F76)," ")</f>
        <v xml:space="preserve"> </v>
      </c>
      <c r="S76" s="107" t="str">
        <f>IF('Données clients'!K76="Oui","5"," ")</f>
        <v xml:space="preserve"> </v>
      </c>
      <c r="T76" s="107"/>
      <c r="U76" s="107" t="str">
        <f t="shared" si="9"/>
        <v xml:space="preserve"> </v>
      </c>
      <c r="W76" s="73">
        <f t="shared" si="7"/>
        <v>1</v>
      </c>
    </row>
    <row r="77" spans="1:23" s="75" customFormat="1" ht="15" customHeight="1" x14ac:dyDescent="0.2">
      <c r="A77" s="97" t="str">
        <f>IF('Données clients'!K77="Oui",'Données clients'!A77," ")</f>
        <v xml:space="preserve"> </v>
      </c>
      <c r="B77" s="98" t="str">
        <f>IF('Données clients'!K77="Oui",'Données clients'!B77," ")</f>
        <v xml:space="preserve"> </v>
      </c>
      <c r="C77" s="99" t="str">
        <f>IF('Données clients'!K77="Oui",'Données clients'!C77," ")</f>
        <v xml:space="preserve"> </v>
      </c>
      <c r="D77" s="100"/>
      <c r="E77" s="122" t="str" cm="1">
        <f t="array" ref="E77">IF('Données clients'!K77="Oui",_xlfn.XLOOKUP(B77&amp;C77,'Données clients'!B$1:B77&amp;'Données clients'!C$1:C77,'Données clients'!I$1:I77)," ")</f>
        <v xml:space="preserve"> </v>
      </c>
      <c r="F77" s="101" t="str" cm="1">
        <f t="array" ref="F77">IF(D77="Oui",(YEAR(A77)&amp;"-"&amp;MONTH(A77)&amp;"-"&amp;"F"&amp;TEXT(W77,"000")),IF(D77="Non",_xlfn.XLOOKUP(B77&amp;C77&amp;E77,B$1:B77&amp;C$1:C77&amp;E$1:E77,F$1:F77)," "))</f>
        <v xml:space="preserve"> </v>
      </c>
      <c r="G77" s="102"/>
      <c r="H77" s="103" t="str">
        <f>IF(ISNA(IF(ISNA(VLOOKUP(E77,B$2:$H77,4,FALSE))=TRUE,VLOOKUP(G77,'Grille tarifaire'!$B$2:$F$72,5,FALSE),"")),"",IF(ISNA(VLOOKUP(E77,B$2:$H77,4,FALSE))=TRUE,VLOOKUP(G77,'Grille tarifaire'!$B$2:$F$72,5,FALSE),""))</f>
        <v/>
      </c>
      <c r="I77" s="104"/>
      <c r="J77" s="103" t="str">
        <f>IF(I77="Saisir code","",IF(ISNA(IF(ISNA(VLOOKUP(E77,D$2:$J77,6,FALSE))=TRUE,VLOOKUP(I77,'Grille tarifaire'!$B$2:$F$72,5,FALSE),"")),"",IF(ISNA(VLOOKUP(E77,D$2:$J77,6,FALSE))=TRUE,VLOOKUP(I77,'Grille tarifaire'!$B$2:$F$72,5,FALSE),"")))</f>
        <v/>
      </c>
      <c r="K77" s="104"/>
      <c r="L77" s="103" t="str">
        <f>IF(K77="Saisir code","",IF(ISNA(IF(ISNA(VLOOKUP(E77,B$2:$J77,8,FALSE))=TRUE,VLOOKUP(K77,'Grille tarifaire'!$B$2:$F$72,5,FALSE),"")),"",IF(ISNA(VLOOKUP(E77,B$2:$J77,8,FALSE))=TRUE,VLOOKUP(K77,'Grille tarifaire'!$B$2:$F$72,5,FALSE),"")))</f>
        <v/>
      </c>
      <c r="M77" s="104"/>
      <c r="N77" s="103" t="str">
        <f>IF(M77="Saisir code","",IF(ISNA(IF(ISNA(VLOOKUP(E77,D$2:$J77,10,FALSE))=TRUE,VLOOKUP(M77,'Grille tarifaire'!$B$2:$F$72,5,FALSE),"")),"",IF(ISNA(VLOOKUP(E77,D$2:$J77,10,FALSE))=TRUE,VLOOKUP(M77,'Grille tarifaire'!$B$2:$F$72,5,FALSE),"")))</f>
        <v/>
      </c>
      <c r="O77" s="105"/>
      <c r="P77" s="104" t="str">
        <f t="shared" si="8"/>
        <v/>
      </c>
      <c r="Q77" s="106"/>
      <c r="R77" s="106" t="str">
        <f>IF('Données clients'!K77="Oui",COUNTIF(F$2:F77,F77)," ")</f>
        <v xml:space="preserve"> </v>
      </c>
      <c r="S77" s="107" t="str">
        <f>IF('Données clients'!K77="Oui","5"," ")</f>
        <v xml:space="preserve"> </v>
      </c>
      <c r="T77" s="107"/>
      <c r="U77" s="107" t="str">
        <f t="shared" si="9"/>
        <v xml:space="preserve"> </v>
      </c>
      <c r="W77" s="73">
        <f t="shared" si="7"/>
        <v>1</v>
      </c>
    </row>
    <row r="78" spans="1:23" s="75" customFormat="1" ht="15" customHeight="1" x14ac:dyDescent="0.2">
      <c r="A78" s="97" t="str">
        <f>IF('Données clients'!K78="Oui",'Données clients'!A78," ")</f>
        <v xml:space="preserve"> </v>
      </c>
      <c r="B78" s="98" t="str">
        <f>IF('Données clients'!K78="Oui",'Données clients'!B78," ")</f>
        <v xml:space="preserve"> </v>
      </c>
      <c r="C78" s="99" t="str">
        <f>IF('Données clients'!K78="Oui",'Données clients'!C78," ")</f>
        <v xml:space="preserve"> </v>
      </c>
      <c r="D78" s="100"/>
      <c r="E78" s="122" t="str" cm="1">
        <f t="array" ref="E78">IF('Données clients'!K78="Oui",_xlfn.XLOOKUP(B78&amp;C78,'Données clients'!B$1:B78&amp;'Données clients'!C$1:C78,'Données clients'!I$1:I78)," ")</f>
        <v xml:space="preserve"> </v>
      </c>
      <c r="F78" s="101" t="str" cm="1">
        <f t="array" ref="F78">IF(D78="Oui",(YEAR(A78)&amp;"-"&amp;MONTH(A78)&amp;"-"&amp;"F"&amp;TEXT(W78,"000")),IF(D78="Non",_xlfn.XLOOKUP(B78&amp;C78&amp;E78,B$1:B78&amp;C$1:C78&amp;E$1:E78,F$1:F78)," "))</f>
        <v xml:space="preserve"> </v>
      </c>
      <c r="G78" s="102"/>
      <c r="H78" s="103" t="str">
        <f>IF(ISNA(IF(ISNA(VLOOKUP(E78,B$2:$H78,4,FALSE))=TRUE,VLOOKUP(G78,'Grille tarifaire'!$B$2:$F$72,5,FALSE),"")),"",IF(ISNA(VLOOKUP(E78,B$2:$H78,4,FALSE))=TRUE,VLOOKUP(G78,'Grille tarifaire'!$B$2:$F$72,5,FALSE),""))</f>
        <v/>
      </c>
      <c r="I78" s="104"/>
      <c r="J78" s="103" t="str">
        <f>IF(I78="Saisir code","",IF(ISNA(IF(ISNA(VLOOKUP(E78,D$2:$J78,6,FALSE))=TRUE,VLOOKUP(I78,'Grille tarifaire'!$B$2:$F$72,5,FALSE),"")),"",IF(ISNA(VLOOKUP(E78,D$2:$J78,6,FALSE))=TRUE,VLOOKUP(I78,'Grille tarifaire'!$B$2:$F$72,5,FALSE),"")))</f>
        <v/>
      </c>
      <c r="K78" s="104"/>
      <c r="L78" s="103" t="str">
        <f>IF(K78="Saisir code","",IF(ISNA(IF(ISNA(VLOOKUP(E78,B$2:$J78,8,FALSE))=TRUE,VLOOKUP(K78,'Grille tarifaire'!$B$2:$F$72,5,FALSE),"")),"",IF(ISNA(VLOOKUP(E78,B$2:$J78,8,FALSE))=TRUE,VLOOKUP(K78,'Grille tarifaire'!$B$2:$F$72,5,FALSE),"")))</f>
        <v/>
      </c>
      <c r="M78" s="104"/>
      <c r="N78" s="103" t="str">
        <f>IF(M78="Saisir code","",IF(ISNA(IF(ISNA(VLOOKUP(E78,D$2:$J78,10,FALSE))=TRUE,VLOOKUP(M78,'Grille tarifaire'!$B$2:$F$72,5,FALSE),"")),"",IF(ISNA(VLOOKUP(E78,D$2:$J78,10,FALSE))=TRUE,VLOOKUP(M78,'Grille tarifaire'!$B$2:$F$72,5,FALSE),"")))</f>
        <v/>
      </c>
      <c r="O78" s="105"/>
      <c r="P78" s="104" t="str">
        <f t="shared" si="8"/>
        <v/>
      </c>
      <c r="Q78" s="106"/>
      <c r="R78" s="106" t="str">
        <f>IF('Données clients'!K78="Oui",COUNTIF(F$2:F78,F78)," ")</f>
        <v xml:space="preserve"> </v>
      </c>
      <c r="S78" s="107" t="str">
        <f>IF('Données clients'!K78="Oui","5"," ")</f>
        <v xml:space="preserve"> </v>
      </c>
      <c r="T78" s="107"/>
      <c r="U78" s="107" t="str">
        <f t="shared" si="9"/>
        <v xml:space="preserve"> </v>
      </c>
      <c r="W78" s="73">
        <f t="shared" si="7"/>
        <v>1</v>
      </c>
    </row>
    <row r="79" spans="1:23" s="75" customFormat="1" ht="15" customHeight="1" x14ac:dyDescent="0.2">
      <c r="A79" s="97" t="str">
        <f>IF('Données clients'!K79="Oui",'Données clients'!A79," ")</f>
        <v xml:space="preserve"> </v>
      </c>
      <c r="B79" s="98" t="str">
        <f>IF('Données clients'!K79="Oui",'Données clients'!B79," ")</f>
        <v xml:space="preserve"> </v>
      </c>
      <c r="C79" s="99" t="str">
        <f>IF('Données clients'!K79="Oui",'Données clients'!C79," ")</f>
        <v xml:space="preserve"> </v>
      </c>
      <c r="D79" s="100"/>
      <c r="E79" s="122" t="str" cm="1">
        <f t="array" ref="E79">IF('Données clients'!K79="Oui",_xlfn.XLOOKUP(B79&amp;C79,'Données clients'!B$1:B79&amp;'Données clients'!C$1:C79,'Données clients'!I$1:I79)," ")</f>
        <v xml:space="preserve"> </v>
      </c>
      <c r="F79" s="101" t="str" cm="1">
        <f t="array" ref="F79">IF(D79="Oui",(YEAR(A79)&amp;"-"&amp;MONTH(A79)&amp;"-"&amp;"F"&amp;TEXT(W79,"000")),IF(D79="Non",_xlfn.XLOOKUP(B79&amp;C79&amp;E79,B$1:B79&amp;C$1:C79&amp;E$1:E79,F$1:F79)," "))</f>
        <v xml:space="preserve"> </v>
      </c>
      <c r="G79" s="102"/>
      <c r="H79" s="103" t="str">
        <f>IF(ISNA(IF(ISNA(VLOOKUP(E79,B$2:$H79,4,FALSE))=TRUE,VLOOKUP(G79,'Grille tarifaire'!$B$2:$F$72,5,FALSE),"")),"",IF(ISNA(VLOOKUP(E79,B$2:$H79,4,FALSE))=TRUE,VLOOKUP(G79,'Grille tarifaire'!$B$2:$F$72,5,FALSE),""))</f>
        <v/>
      </c>
      <c r="I79" s="104"/>
      <c r="J79" s="103" t="str">
        <f>IF(I79="Saisir code","",IF(ISNA(IF(ISNA(VLOOKUP(E79,D$2:$J79,6,FALSE))=TRUE,VLOOKUP(I79,'Grille tarifaire'!$B$2:$F$72,5,FALSE),"")),"",IF(ISNA(VLOOKUP(E79,D$2:$J79,6,FALSE))=TRUE,VLOOKUP(I79,'Grille tarifaire'!$B$2:$F$72,5,FALSE),"")))</f>
        <v/>
      </c>
      <c r="K79" s="104"/>
      <c r="L79" s="103" t="str">
        <f>IF(K79="Saisir code","",IF(ISNA(IF(ISNA(VLOOKUP(E79,B$2:$J79,8,FALSE))=TRUE,VLOOKUP(K79,'Grille tarifaire'!$B$2:$F$72,5,FALSE),"")),"",IF(ISNA(VLOOKUP(E79,B$2:$J79,8,FALSE))=TRUE,VLOOKUP(K79,'Grille tarifaire'!$B$2:$F$72,5,FALSE),"")))</f>
        <v/>
      </c>
      <c r="M79" s="104"/>
      <c r="N79" s="103" t="str">
        <f>IF(M79="Saisir code","",IF(ISNA(IF(ISNA(VLOOKUP(E79,D$2:$J79,10,FALSE))=TRUE,VLOOKUP(M79,'Grille tarifaire'!$B$2:$F$72,5,FALSE),"")),"",IF(ISNA(VLOOKUP(E79,D$2:$J79,10,FALSE))=TRUE,VLOOKUP(M79,'Grille tarifaire'!$B$2:$F$72,5,FALSE),"")))</f>
        <v/>
      </c>
      <c r="O79" s="105"/>
      <c r="P79" s="104" t="str">
        <f t="shared" si="8"/>
        <v/>
      </c>
      <c r="Q79" s="106"/>
      <c r="R79" s="106" t="str">
        <f>IF('Données clients'!K79="Oui",COUNTIF(F$2:F79,F79)," ")</f>
        <v xml:space="preserve"> </v>
      </c>
      <c r="S79" s="107" t="str">
        <f>IF('Données clients'!K79="Oui","5"," ")</f>
        <v xml:space="preserve"> </v>
      </c>
      <c r="T79" s="107"/>
      <c r="U79" s="107" t="str">
        <f t="shared" si="9"/>
        <v xml:space="preserve"> </v>
      </c>
      <c r="W79" s="73">
        <f t="shared" si="7"/>
        <v>1</v>
      </c>
    </row>
    <row r="80" spans="1:23" s="75" customFormat="1" ht="15" customHeight="1" x14ac:dyDescent="0.2">
      <c r="A80" s="97" t="str">
        <f>IF('Données clients'!K80="Oui",'Données clients'!A80," ")</f>
        <v xml:space="preserve"> </v>
      </c>
      <c r="B80" s="98" t="str">
        <f>IF('Données clients'!K80="Oui",'Données clients'!B80," ")</f>
        <v xml:space="preserve"> </v>
      </c>
      <c r="C80" s="99" t="str">
        <f>IF('Données clients'!K80="Oui",'Données clients'!C80," ")</f>
        <v xml:space="preserve"> </v>
      </c>
      <c r="D80" s="100"/>
      <c r="E80" s="122" t="str" cm="1">
        <f t="array" ref="E80">IF('Données clients'!K80="Oui",_xlfn.XLOOKUP(B80&amp;C80,'Données clients'!B$1:B80&amp;'Données clients'!C$1:C80,'Données clients'!I$1:I80)," ")</f>
        <v xml:space="preserve"> </v>
      </c>
      <c r="F80" s="101" t="str" cm="1">
        <f t="array" ref="F80">IF(D80="Oui",(YEAR(A80)&amp;"-"&amp;MONTH(A80)&amp;"-"&amp;"F"&amp;TEXT(W80,"000")),IF(D80="Non",_xlfn.XLOOKUP(B80&amp;C80&amp;E80,B$1:B80&amp;C$1:C80&amp;E$1:E80,F$1:F80)," "))</f>
        <v xml:space="preserve"> </v>
      </c>
      <c r="G80" s="102"/>
      <c r="H80" s="103" t="str">
        <f>IF(ISNA(IF(ISNA(VLOOKUP(E80,B$2:$H80,4,FALSE))=TRUE,VLOOKUP(G80,'Grille tarifaire'!$B$2:$F$72,5,FALSE),"")),"",IF(ISNA(VLOOKUP(E80,B$2:$H80,4,FALSE))=TRUE,VLOOKUP(G80,'Grille tarifaire'!$B$2:$F$72,5,FALSE),""))</f>
        <v/>
      </c>
      <c r="I80" s="104"/>
      <c r="J80" s="103" t="str">
        <f>IF(I80="Saisir code","",IF(ISNA(IF(ISNA(VLOOKUP(E80,D$2:$J80,6,FALSE))=TRUE,VLOOKUP(I80,'Grille tarifaire'!$B$2:$F$72,5,FALSE),"")),"",IF(ISNA(VLOOKUP(E80,D$2:$J80,6,FALSE))=TRUE,VLOOKUP(I80,'Grille tarifaire'!$B$2:$F$72,5,FALSE),"")))</f>
        <v/>
      </c>
      <c r="K80" s="104"/>
      <c r="L80" s="103" t="str">
        <f>IF(K80="Saisir code","",IF(ISNA(IF(ISNA(VLOOKUP(E80,B$2:$J80,8,FALSE))=TRUE,VLOOKUP(K80,'Grille tarifaire'!$B$2:$F$72,5,FALSE),"")),"",IF(ISNA(VLOOKUP(E80,B$2:$J80,8,FALSE))=TRUE,VLOOKUP(K80,'Grille tarifaire'!$B$2:$F$72,5,FALSE),"")))</f>
        <v/>
      </c>
      <c r="M80" s="104"/>
      <c r="N80" s="103" t="str">
        <f>IF(M80="Saisir code","",IF(ISNA(IF(ISNA(VLOOKUP(E80,D$2:$J80,10,FALSE))=TRUE,VLOOKUP(M80,'Grille tarifaire'!$B$2:$F$72,5,FALSE),"")),"",IF(ISNA(VLOOKUP(E80,D$2:$J80,10,FALSE))=TRUE,VLOOKUP(M80,'Grille tarifaire'!$B$2:$F$72,5,FALSE),"")))</f>
        <v/>
      </c>
      <c r="O80" s="105"/>
      <c r="P80" s="104" t="str">
        <f t="shared" si="8"/>
        <v/>
      </c>
      <c r="Q80" s="106"/>
      <c r="R80" s="106" t="str">
        <f>IF('Données clients'!K80="Oui",COUNTIF(F$2:F80,F80)," ")</f>
        <v xml:space="preserve"> </v>
      </c>
      <c r="S80" s="107" t="str">
        <f>IF('Données clients'!K80="Oui","5"," ")</f>
        <v xml:space="preserve"> </v>
      </c>
      <c r="T80" s="107"/>
      <c r="U80" s="107" t="str">
        <f t="shared" si="9"/>
        <v xml:space="preserve"> </v>
      </c>
      <c r="W80" s="73">
        <f t="shared" si="7"/>
        <v>1</v>
      </c>
    </row>
    <row r="81" spans="1:23" s="75" customFormat="1" ht="15" customHeight="1" x14ac:dyDescent="0.2">
      <c r="A81" s="97" t="str">
        <f>IF('Données clients'!K81="Oui",'Données clients'!A81," ")</f>
        <v xml:space="preserve"> </v>
      </c>
      <c r="B81" s="98" t="str">
        <f>IF('Données clients'!K81="Oui",'Données clients'!B81," ")</f>
        <v xml:space="preserve"> </v>
      </c>
      <c r="C81" s="99" t="str">
        <f>IF('Données clients'!K81="Oui",'Données clients'!C81," ")</f>
        <v xml:space="preserve"> </v>
      </c>
      <c r="D81" s="100"/>
      <c r="E81" s="122" t="str" cm="1">
        <f t="array" ref="E81">IF('Données clients'!K81="Oui",_xlfn.XLOOKUP(B81&amp;C81,'Données clients'!B$1:B81&amp;'Données clients'!C$1:C81,'Données clients'!I$1:I81)," ")</f>
        <v xml:space="preserve"> </v>
      </c>
      <c r="F81" s="101" t="str" cm="1">
        <f t="array" ref="F81">IF(D81="Oui",(YEAR(A81)&amp;"-"&amp;MONTH(A81)&amp;"-"&amp;"F"&amp;TEXT(W81,"000")),IF(D81="Non",_xlfn.XLOOKUP(B81&amp;C81&amp;E81,B$1:B81&amp;C$1:C81&amp;E$1:E81,F$1:F81)," "))</f>
        <v xml:space="preserve"> </v>
      </c>
      <c r="G81" s="102"/>
      <c r="H81" s="103" t="str">
        <f>IF(ISNA(IF(ISNA(VLOOKUP(E81,B$2:$H81,4,FALSE))=TRUE,VLOOKUP(G81,'Grille tarifaire'!$B$2:$F$72,5,FALSE),"")),"",IF(ISNA(VLOOKUP(E81,B$2:$H81,4,FALSE))=TRUE,VLOOKUP(G81,'Grille tarifaire'!$B$2:$F$72,5,FALSE),""))</f>
        <v/>
      </c>
      <c r="I81" s="104"/>
      <c r="J81" s="103" t="str">
        <f>IF(I81="Saisir code","",IF(ISNA(IF(ISNA(VLOOKUP(E81,D$2:$J81,6,FALSE))=TRUE,VLOOKUP(I81,'Grille tarifaire'!$B$2:$F$72,5,FALSE),"")),"",IF(ISNA(VLOOKUP(E81,D$2:$J81,6,FALSE))=TRUE,VLOOKUP(I81,'Grille tarifaire'!$B$2:$F$72,5,FALSE),"")))</f>
        <v/>
      </c>
      <c r="K81" s="104"/>
      <c r="L81" s="103" t="str">
        <f>IF(K81="Saisir code","",IF(ISNA(IF(ISNA(VLOOKUP(E81,B$2:$J81,8,FALSE))=TRUE,VLOOKUP(K81,'Grille tarifaire'!$B$2:$F$72,5,FALSE),"")),"",IF(ISNA(VLOOKUP(E81,B$2:$J81,8,FALSE))=TRUE,VLOOKUP(K81,'Grille tarifaire'!$B$2:$F$72,5,FALSE),"")))</f>
        <v/>
      </c>
      <c r="M81" s="104"/>
      <c r="N81" s="103" t="str">
        <f>IF(M81="Saisir code","",IF(ISNA(IF(ISNA(VLOOKUP(E81,D$2:$J81,10,FALSE))=TRUE,VLOOKUP(M81,'Grille tarifaire'!$B$2:$F$72,5,FALSE),"")),"",IF(ISNA(VLOOKUP(E81,D$2:$J81,10,FALSE))=TRUE,VLOOKUP(M81,'Grille tarifaire'!$B$2:$F$72,5,FALSE),"")))</f>
        <v/>
      </c>
      <c r="O81" s="105"/>
      <c r="P81" s="104" t="str">
        <f t="shared" si="8"/>
        <v/>
      </c>
      <c r="Q81" s="106"/>
      <c r="R81" s="106" t="str">
        <f>IF('Données clients'!K81="Oui",COUNTIF(F$2:F81,F81)," ")</f>
        <v xml:space="preserve"> </v>
      </c>
      <c r="S81" s="107" t="str">
        <f>IF('Données clients'!K81="Oui","5"," ")</f>
        <v xml:space="preserve"> </v>
      </c>
      <c r="T81" s="107"/>
      <c r="U81" s="107" t="str">
        <f t="shared" si="9"/>
        <v xml:space="preserve"> </v>
      </c>
      <c r="W81" s="73">
        <f t="shared" si="7"/>
        <v>1</v>
      </c>
    </row>
    <row r="82" spans="1:23" s="75" customFormat="1" ht="15" customHeight="1" x14ac:dyDescent="0.2">
      <c r="A82" s="97" t="str">
        <f>IF('Données clients'!K82="Oui",'Données clients'!A82," ")</f>
        <v xml:space="preserve"> </v>
      </c>
      <c r="B82" s="98" t="str">
        <f>IF('Données clients'!K82="Oui",'Données clients'!B82," ")</f>
        <v xml:space="preserve"> </v>
      </c>
      <c r="C82" s="99" t="str">
        <f>IF('Données clients'!K82="Oui",'Données clients'!C82," ")</f>
        <v xml:space="preserve"> </v>
      </c>
      <c r="D82" s="100"/>
      <c r="E82" s="122" t="str" cm="1">
        <f t="array" ref="E82">IF('Données clients'!K82="Oui",_xlfn.XLOOKUP(B82&amp;C82,'Données clients'!B$1:B82&amp;'Données clients'!C$1:C82,'Données clients'!I$1:I82)," ")</f>
        <v xml:space="preserve"> </v>
      </c>
      <c r="F82" s="101" t="str" cm="1">
        <f t="array" ref="F82">IF(D82="Oui",(YEAR(A82)&amp;"-"&amp;MONTH(A82)&amp;"-"&amp;"F"&amp;TEXT(W82,"000")),IF(D82="Non",_xlfn.XLOOKUP(B82&amp;C82&amp;E82,B$1:B82&amp;C$1:C82&amp;E$1:E82,F$1:F82)," "))</f>
        <v xml:space="preserve"> </v>
      </c>
      <c r="G82" s="102"/>
      <c r="H82" s="103" t="str">
        <f>IF(ISNA(IF(ISNA(VLOOKUP(E82,B$2:$H82,4,FALSE))=TRUE,VLOOKUP(G82,'Grille tarifaire'!$B$2:$F$72,5,FALSE),"")),"",IF(ISNA(VLOOKUP(E82,B$2:$H82,4,FALSE))=TRUE,VLOOKUP(G82,'Grille tarifaire'!$B$2:$F$72,5,FALSE),""))</f>
        <v/>
      </c>
      <c r="I82" s="104"/>
      <c r="J82" s="103" t="str">
        <f>IF(I82="Saisir code","",IF(ISNA(IF(ISNA(VLOOKUP(E82,D$2:$J82,6,FALSE))=TRUE,VLOOKUP(I82,'Grille tarifaire'!$B$2:$F$72,5,FALSE),"")),"",IF(ISNA(VLOOKUP(E82,D$2:$J82,6,FALSE))=TRUE,VLOOKUP(I82,'Grille tarifaire'!$B$2:$F$72,5,FALSE),"")))</f>
        <v/>
      </c>
      <c r="K82" s="104"/>
      <c r="L82" s="103" t="str">
        <f>IF(K82="Saisir code","",IF(ISNA(IF(ISNA(VLOOKUP(E82,B$2:$J82,8,FALSE))=TRUE,VLOOKUP(K82,'Grille tarifaire'!$B$2:$F$72,5,FALSE),"")),"",IF(ISNA(VLOOKUP(E82,B$2:$J82,8,FALSE))=TRUE,VLOOKUP(K82,'Grille tarifaire'!$B$2:$F$72,5,FALSE),"")))</f>
        <v/>
      </c>
      <c r="M82" s="104"/>
      <c r="N82" s="103" t="str">
        <f>IF(M82="Saisir code","",IF(ISNA(IF(ISNA(VLOOKUP(E82,D$2:$J82,10,FALSE))=TRUE,VLOOKUP(M82,'Grille tarifaire'!$B$2:$F$72,5,FALSE),"")),"",IF(ISNA(VLOOKUP(E82,D$2:$J82,10,FALSE))=TRUE,VLOOKUP(M82,'Grille tarifaire'!$B$2:$F$72,5,FALSE),"")))</f>
        <v/>
      </c>
      <c r="O82" s="105"/>
      <c r="P82" s="104" t="str">
        <f t="shared" si="8"/>
        <v/>
      </c>
      <c r="Q82" s="106"/>
      <c r="R82" s="106" t="str">
        <f>IF('Données clients'!K82="Oui",COUNTIF(F$2:F82,F82)," ")</f>
        <v xml:space="preserve"> </v>
      </c>
      <c r="S82" s="107" t="str">
        <f>IF('Données clients'!K82="Oui","5"," ")</f>
        <v xml:space="preserve"> </v>
      </c>
      <c r="T82" s="107"/>
      <c r="U82" s="107" t="str">
        <f t="shared" si="9"/>
        <v xml:space="preserve"> </v>
      </c>
      <c r="W82" s="73">
        <f t="shared" si="7"/>
        <v>1</v>
      </c>
    </row>
    <row r="83" spans="1:23" s="75" customFormat="1" ht="15" customHeight="1" x14ac:dyDescent="0.2">
      <c r="A83" s="97" t="str">
        <f>IF('Données clients'!K83="Oui",'Données clients'!A83," ")</f>
        <v xml:space="preserve"> </v>
      </c>
      <c r="B83" s="98" t="str">
        <f>IF('Données clients'!K83="Oui",'Données clients'!B83," ")</f>
        <v xml:space="preserve"> </v>
      </c>
      <c r="C83" s="99" t="str">
        <f>IF('Données clients'!K83="Oui",'Données clients'!C83," ")</f>
        <v xml:space="preserve"> </v>
      </c>
      <c r="D83" s="100"/>
      <c r="E83" s="122" t="str" cm="1">
        <f t="array" ref="E83">IF('Données clients'!K83="Oui",_xlfn.XLOOKUP(B83&amp;C83,'Données clients'!B$1:B83&amp;'Données clients'!C$1:C83,'Données clients'!I$1:I83)," ")</f>
        <v xml:space="preserve"> </v>
      </c>
      <c r="F83" s="101" t="str" cm="1">
        <f t="array" ref="F83">IF(D83="Oui",(YEAR(A83)&amp;"-"&amp;MONTH(A83)&amp;"-"&amp;"F"&amp;TEXT(W83,"000")),IF(D83="Non",_xlfn.XLOOKUP(B83&amp;C83&amp;E83,B$1:B83&amp;C$1:C83&amp;E$1:E83,F$1:F83)," "))</f>
        <v xml:space="preserve"> </v>
      </c>
      <c r="G83" s="102"/>
      <c r="H83" s="103" t="str">
        <f>IF(ISNA(IF(ISNA(VLOOKUP(E83,B$2:$H83,4,FALSE))=TRUE,VLOOKUP(G83,'Grille tarifaire'!$B$2:$F$72,5,FALSE),"")),"",IF(ISNA(VLOOKUP(E83,B$2:$H83,4,FALSE))=TRUE,VLOOKUP(G83,'Grille tarifaire'!$B$2:$F$72,5,FALSE),""))</f>
        <v/>
      </c>
      <c r="I83" s="104"/>
      <c r="J83" s="103" t="str">
        <f>IF(I83="Saisir code","",IF(ISNA(IF(ISNA(VLOOKUP(E83,D$2:$J83,6,FALSE))=TRUE,VLOOKUP(I83,'Grille tarifaire'!$B$2:$F$72,5,FALSE),"")),"",IF(ISNA(VLOOKUP(E83,D$2:$J83,6,FALSE))=TRUE,VLOOKUP(I83,'Grille tarifaire'!$B$2:$F$72,5,FALSE),"")))</f>
        <v/>
      </c>
      <c r="K83" s="104"/>
      <c r="L83" s="103" t="str">
        <f>IF(K83="Saisir code","",IF(ISNA(IF(ISNA(VLOOKUP(E83,B$2:$J83,8,FALSE))=TRUE,VLOOKUP(K83,'Grille tarifaire'!$B$2:$F$72,5,FALSE),"")),"",IF(ISNA(VLOOKUP(E83,B$2:$J83,8,FALSE))=TRUE,VLOOKUP(K83,'Grille tarifaire'!$B$2:$F$72,5,FALSE),"")))</f>
        <v/>
      </c>
      <c r="M83" s="104"/>
      <c r="N83" s="103" t="str">
        <f>IF(M83="Saisir code","",IF(ISNA(IF(ISNA(VLOOKUP(E83,D$2:$J83,10,FALSE))=TRUE,VLOOKUP(M83,'Grille tarifaire'!$B$2:$F$72,5,FALSE),"")),"",IF(ISNA(VLOOKUP(E83,D$2:$J83,10,FALSE))=TRUE,VLOOKUP(M83,'Grille tarifaire'!$B$2:$F$72,5,FALSE),"")))</f>
        <v/>
      </c>
      <c r="O83" s="105"/>
      <c r="P83" s="104" t="str">
        <f t="shared" si="8"/>
        <v/>
      </c>
      <c r="Q83" s="106"/>
      <c r="R83" s="106" t="str">
        <f>IF('Données clients'!K83="Oui",COUNTIF(F$2:F83,F83)," ")</f>
        <v xml:space="preserve"> </v>
      </c>
      <c r="S83" s="107" t="str">
        <f>IF('Données clients'!K83="Oui","5"," ")</f>
        <v xml:space="preserve"> </v>
      </c>
      <c r="T83" s="107"/>
      <c r="U83" s="107" t="str">
        <f t="shared" si="9"/>
        <v xml:space="preserve"> </v>
      </c>
      <c r="W83" s="73">
        <f t="shared" si="7"/>
        <v>1</v>
      </c>
    </row>
    <row r="84" spans="1:23" s="75" customFormat="1" ht="15" customHeight="1" x14ac:dyDescent="0.2">
      <c r="A84" s="97" t="str">
        <f>IF('Données clients'!K84="Oui",'Données clients'!A84," ")</f>
        <v xml:space="preserve"> </v>
      </c>
      <c r="B84" s="98" t="str">
        <f>IF('Données clients'!K84="Oui",'Données clients'!B84," ")</f>
        <v xml:space="preserve"> </v>
      </c>
      <c r="C84" s="99" t="str">
        <f>IF('Données clients'!K84="Oui",'Données clients'!C84," ")</f>
        <v xml:space="preserve"> </v>
      </c>
      <c r="D84" s="100"/>
      <c r="E84" s="122" t="str" cm="1">
        <f t="array" ref="E84">IF('Données clients'!K84="Oui",_xlfn.XLOOKUP(B84&amp;C84,'Données clients'!B$1:B84&amp;'Données clients'!C$1:C84,'Données clients'!I$1:I84)," ")</f>
        <v xml:space="preserve"> </v>
      </c>
      <c r="F84" s="101" t="str" cm="1">
        <f t="array" ref="F84">IF(D84="Oui",(YEAR(A84)&amp;"-"&amp;MONTH(A84)&amp;"-"&amp;"F"&amp;TEXT(W84,"000")),IF(D84="Non",_xlfn.XLOOKUP(B84&amp;C84&amp;E84,B$1:B84&amp;C$1:C84&amp;E$1:E84,F$1:F84)," "))</f>
        <v xml:space="preserve"> </v>
      </c>
      <c r="G84" s="102"/>
      <c r="H84" s="103" t="str">
        <f>IF(ISNA(IF(ISNA(VLOOKUP(E84,B$2:$H84,4,FALSE))=TRUE,VLOOKUP(G84,'Grille tarifaire'!$B$2:$F$72,5,FALSE),"")),"",IF(ISNA(VLOOKUP(E84,B$2:$H84,4,FALSE))=TRUE,VLOOKUP(G84,'Grille tarifaire'!$B$2:$F$72,5,FALSE),""))</f>
        <v/>
      </c>
      <c r="I84" s="104"/>
      <c r="J84" s="103" t="str">
        <f>IF(I84="Saisir code","",IF(ISNA(IF(ISNA(VLOOKUP(E84,D$2:$J84,6,FALSE))=TRUE,VLOOKUP(I84,'Grille tarifaire'!$B$2:$F$72,5,FALSE),"")),"",IF(ISNA(VLOOKUP(E84,D$2:$J84,6,FALSE))=TRUE,VLOOKUP(I84,'Grille tarifaire'!$B$2:$F$72,5,FALSE),"")))</f>
        <v/>
      </c>
      <c r="K84" s="104"/>
      <c r="L84" s="103" t="str">
        <f>IF(K84="Saisir code","",IF(ISNA(IF(ISNA(VLOOKUP(E84,B$2:$J84,8,FALSE))=TRUE,VLOOKUP(K84,'Grille tarifaire'!$B$2:$F$72,5,FALSE),"")),"",IF(ISNA(VLOOKUP(E84,B$2:$J84,8,FALSE))=TRUE,VLOOKUP(K84,'Grille tarifaire'!$B$2:$F$72,5,FALSE),"")))</f>
        <v/>
      </c>
      <c r="M84" s="104"/>
      <c r="N84" s="103" t="str">
        <f>IF(M84="Saisir code","",IF(ISNA(IF(ISNA(VLOOKUP(E84,D$2:$J84,10,FALSE))=TRUE,VLOOKUP(M84,'Grille tarifaire'!$B$2:$F$72,5,FALSE),"")),"",IF(ISNA(VLOOKUP(E84,D$2:$J84,10,FALSE))=TRUE,VLOOKUP(M84,'Grille tarifaire'!$B$2:$F$72,5,FALSE),"")))</f>
        <v/>
      </c>
      <c r="O84" s="105"/>
      <c r="P84" s="104" t="str">
        <f t="shared" si="8"/>
        <v/>
      </c>
      <c r="Q84" s="106"/>
      <c r="R84" s="106" t="str">
        <f>IF('Données clients'!K84="Oui",COUNTIF(F$2:F84,F84)," ")</f>
        <v xml:space="preserve"> </v>
      </c>
      <c r="S84" s="107" t="str">
        <f>IF('Données clients'!K84="Oui","5"," ")</f>
        <v xml:space="preserve"> </v>
      </c>
      <c r="T84" s="107"/>
      <c r="U84" s="107" t="str">
        <f t="shared" si="9"/>
        <v xml:space="preserve"> </v>
      </c>
      <c r="W84" s="73">
        <f t="shared" si="7"/>
        <v>1</v>
      </c>
    </row>
    <row r="85" spans="1:23" s="75" customFormat="1" ht="15" customHeight="1" x14ac:dyDescent="0.2">
      <c r="A85" s="97" t="str">
        <f>IF('Données clients'!K85="Oui",'Données clients'!A85," ")</f>
        <v xml:space="preserve"> </v>
      </c>
      <c r="B85" s="98" t="str">
        <f>IF('Données clients'!K85="Oui",'Données clients'!B85," ")</f>
        <v xml:space="preserve"> </v>
      </c>
      <c r="C85" s="99" t="str">
        <f>IF('Données clients'!K85="Oui",'Données clients'!C85," ")</f>
        <v xml:space="preserve"> </v>
      </c>
      <c r="D85" s="100"/>
      <c r="E85" s="122" t="str" cm="1">
        <f t="array" ref="E85">IF('Données clients'!K85="Oui",_xlfn.XLOOKUP(B85&amp;C85,'Données clients'!B$1:B85&amp;'Données clients'!C$1:C85,'Données clients'!I$1:I85)," ")</f>
        <v xml:space="preserve"> </v>
      </c>
      <c r="F85" s="101" t="str" cm="1">
        <f t="array" ref="F85">IF(D85="Oui",(YEAR(A85)&amp;"-"&amp;MONTH(A85)&amp;"-"&amp;"F"&amp;TEXT(W85,"000")),IF(D85="Non",_xlfn.XLOOKUP(B85&amp;C85&amp;E85,B$1:B85&amp;C$1:C85&amp;E$1:E85,F$1:F85)," "))</f>
        <v xml:space="preserve"> </v>
      </c>
      <c r="G85" s="102"/>
      <c r="H85" s="103" t="str">
        <f>IF(ISNA(IF(ISNA(VLOOKUP(E85,B$2:$H85,4,FALSE))=TRUE,VLOOKUP(G85,'Grille tarifaire'!$B$2:$F$72,5,FALSE),"")),"",IF(ISNA(VLOOKUP(E85,B$2:$H85,4,FALSE))=TRUE,VLOOKUP(G85,'Grille tarifaire'!$B$2:$F$72,5,FALSE),""))</f>
        <v/>
      </c>
      <c r="I85" s="104"/>
      <c r="J85" s="103" t="str">
        <f>IF(I85="Saisir code","",IF(ISNA(IF(ISNA(VLOOKUP(E85,D$2:$J85,6,FALSE))=TRUE,VLOOKUP(I85,'Grille tarifaire'!$B$2:$F$72,5,FALSE),"")),"",IF(ISNA(VLOOKUP(E85,D$2:$J85,6,FALSE))=TRUE,VLOOKUP(I85,'Grille tarifaire'!$B$2:$F$72,5,FALSE),"")))</f>
        <v/>
      </c>
      <c r="K85" s="104"/>
      <c r="L85" s="103" t="str">
        <f>IF(K85="Saisir code","",IF(ISNA(IF(ISNA(VLOOKUP(E85,B$2:$J85,8,FALSE))=TRUE,VLOOKUP(K85,'Grille tarifaire'!$B$2:$F$72,5,FALSE),"")),"",IF(ISNA(VLOOKUP(E85,B$2:$J85,8,FALSE))=TRUE,VLOOKUP(K85,'Grille tarifaire'!$B$2:$F$72,5,FALSE),"")))</f>
        <v/>
      </c>
      <c r="M85" s="104"/>
      <c r="N85" s="103" t="str">
        <f>IF(M85="Saisir code","",IF(ISNA(IF(ISNA(VLOOKUP(E85,D$2:$J85,10,FALSE))=TRUE,VLOOKUP(M85,'Grille tarifaire'!$B$2:$F$72,5,FALSE),"")),"",IF(ISNA(VLOOKUP(E85,D$2:$J85,10,FALSE))=TRUE,VLOOKUP(M85,'Grille tarifaire'!$B$2:$F$72,5,FALSE),"")))</f>
        <v/>
      </c>
      <c r="O85" s="105"/>
      <c r="P85" s="104" t="str">
        <f t="shared" si="8"/>
        <v/>
      </c>
      <c r="Q85" s="106"/>
      <c r="R85" s="106" t="str">
        <f>IF('Données clients'!K85="Oui",COUNTIF(F$2:F85,F85)," ")</f>
        <v xml:space="preserve"> </v>
      </c>
      <c r="S85" s="107" t="str">
        <f>IF('Données clients'!K85="Oui","5"," ")</f>
        <v xml:space="preserve"> </v>
      </c>
      <c r="T85" s="107"/>
      <c r="U85" s="107" t="str">
        <f t="shared" si="9"/>
        <v xml:space="preserve"> </v>
      </c>
      <c r="W85" s="73">
        <f t="shared" si="7"/>
        <v>1</v>
      </c>
    </row>
    <row r="86" spans="1:23" s="75" customFormat="1" ht="15" customHeight="1" x14ac:dyDescent="0.2">
      <c r="A86" s="97" t="str">
        <f>IF('Données clients'!K86="Oui",'Données clients'!A86," ")</f>
        <v xml:space="preserve"> </v>
      </c>
      <c r="B86" s="98" t="str">
        <f>IF('Données clients'!K86="Oui",'Données clients'!B86," ")</f>
        <v xml:space="preserve"> </v>
      </c>
      <c r="C86" s="99" t="str">
        <f>IF('Données clients'!K86="Oui",'Données clients'!C86," ")</f>
        <v xml:space="preserve"> </v>
      </c>
      <c r="D86" s="100"/>
      <c r="E86" s="122" t="str" cm="1">
        <f t="array" ref="E86">IF('Données clients'!K86="Oui",_xlfn.XLOOKUP(B86&amp;C86,'Données clients'!B$1:B86&amp;'Données clients'!C$1:C86,'Données clients'!I$1:I86)," ")</f>
        <v xml:space="preserve"> </v>
      </c>
      <c r="F86" s="101" t="str" cm="1">
        <f t="array" ref="F86">IF(D86="Oui",(YEAR(A86)&amp;"-"&amp;MONTH(A86)&amp;"-"&amp;"F"&amp;TEXT(W86,"000")),IF(D86="Non",_xlfn.XLOOKUP(B86&amp;C86&amp;E86,B$1:B86&amp;C$1:C86&amp;E$1:E86,F$1:F86)," "))</f>
        <v xml:space="preserve"> </v>
      </c>
      <c r="G86" s="102"/>
      <c r="H86" s="103" t="str">
        <f>IF(ISNA(IF(ISNA(VLOOKUP(E86,B$2:$H86,4,FALSE))=TRUE,VLOOKUP(G86,'Grille tarifaire'!$B$2:$F$72,5,FALSE),"")),"",IF(ISNA(VLOOKUP(E86,B$2:$H86,4,FALSE))=TRUE,VLOOKUP(G86,'Grille tarifaire'!$B$2:$F$72,5,FALSE),""))</f>
        <v/>
      </c>
      <c r="I86" s="104"/>
      <c r="J86" s="103" t="str">
        <f>IF(I86="Saisir code","",IF(ISNA(IF(ISNA(VLOOKUP(E86,D$2:$J86,6,FALSE))=TRUE,VLOOKUP(I86,'Grille tarifaire'!$B$2:$F$72,5,FALSE),"")),"",IF(ISNA(VLOOKUP(E86,D$2:$J86,6,FALSE))=TRUE,VLOOKUP(I86,'Grille tarifaire'!$B$2:$F$72,5,FALSE),"")))</f>
        <v/>
      </c>
      <c r="K86" s="104"/>
      <c r="L86" s="103" t="str">
        <f>IF(K86="Saisir code","",IF(ISNA(IF(ISNA(VLOOKUP(E86,B$2:$J86,8,FALSE))=TRUE,VLOOKUP(K86,'Grille tarifaire'!$B$2:$F$72,5,FALSE),"")),"",IF(ISNA(VLOOKUP(E86,B$2:$J86,8,FALSE))=TRUE,VLOOKUP(K86,'Grille tarifaire'!$B$2:$F$72,5,FALSE),"")))</f>
        <v/>
      </c>
      <c r="M86" s="104"/>
      <c r="N86" s="103" t="str">
        <f>IF(M86="Saisir code","",IF(ISNA(IF(ISNA(VLOOKUP(E86,D$2:$J86,10,FALSE))=TRUE,VLOOKUP(M86,'Grille tarifaire'!$B$2:$F$72,5,FALSE),"")),"",IF(ISNA(VLOOKUP(E86,D$2:$J86,10,FALSE))=TRUE,VLOOKUP(M86,'Grille tarifaire'!$B$2:$F$72,5,FALSE),"")))</f>
        <v/>
      </c>
      <c r="O86" s="105"/>
      <c r="P86" s="104" t="str">
        <f t="shared" si="8"/>
        <v/>
      </c>
      <c r="Q86" s="106"/>
      <c r="R86" s="106" t="str">
        <f>IF('Données clients'!K86="Oui",COUNTIF(F$2:F86,F86)," ")</f>
        <v xml:space="preserve"> </v>
      </c>
      <c r="S86" s="107" t="str">
        <f>IF('Données clients'!K86="Oui","5"," ")</f>
        <v xml:space="preserve"> </v>
      </c>
      <c r="T86" s="107"/>
      <c r="U86" s="107" t="str">
        <f t="shared" si="9"/>
        <v xml:space="preserve"> </v>
      </c>
      <c r="W86" s="73">
        <f t="shared" si="7"/>
        <v>1</v>
      </c>
    </row>
    <row r="87" spans="1:23" s="75" customFormat="1" ht="15" customHeight="1" x14ac:dyDescent="0.2">
      <c r="A87" s="97" t="str">
        <f>IF('Données clients'!K87="Oui",'Données clients'!A87," ")</f>
        <v xml:space="preserve"> </v>
      </c>
      <c r="B87" s="98" t="str">
        <f>IF('Données clients'!K87="Oui",'Données clients'!B87," ")</f>
        <v xml:space="preserve"> </v>
      </c>
      <c r="C87" s="99" t="str">
        <f>IF('Données clients'!K87="Oui",'Données clients'!C87," ")</f>
        <v xml:space="preserve"> </v>
      </c>
      <c r="D87" s="100"/>
      <c r="E87" s="122" t="str" cm="1">
        <f t="array" ref="E87">IF('Données clients'!K87="Oui",_xlfn.XLOOKUP(B87&amp;C87,'Données clients'!B$1:B87&amp;'Données clients'!C$1:C87,'Données clients'!I$1:I87)," ")</f>
        <v xml:space="preserve"> </v>
      </c>
      <c r="F87" s="101" t="str" cm="1">
        <f t="array" ref="F87">IF(D87="Oui",(YEAR(A87)&amp;"-"&amp;MONTH(A87)&amp;"-"&amp;"F"&amp;TEXT(W87,"000")),IF(D87="Non",_xlfn.XLOOKUP(B87&amp;C87&amp;E87,B$1:B87&amp;C$1:C87&amp;E$1:E87,F$1:F87)," "))</f>
        <v xml:space="preserve"> </v>
      </c>
      <c r="G87" s="102"/>
      <c r="H87" s="103" t="str">
        <f>IF(ISNA(IF(ISNA(VLOOKUP(E87,B$2:$H87,4,FALSE))=TRUE,VLOOKUP(G87,'Grille tarifaire'!$B$2:$F$72,5,FALSE),"")),"",IF(ISNA(VLOOKUP(E87,B$2:$H87,4,FALSE))=TRUE,VLOOKUP(G87,'Grille tarifaire'!$B$2:$F$72,5,FALSE),""))</f>
        <v/>
      </c>
      <c r="I87" s="104"/>
      <c r="J87" s="103" t="str">
        <f>IF(I87="Saisir code","",IF(ISNA(IF(ISNA(VLOOKUP(E87,D$2:$J87,6,FALSE))=TRUE,VLOOKUP(I87,'Grille tarifaire'!$B$2:$F$72,5,FALSE),"")),"",IF(ISNA(VLOOKUP(E87,D$2:$J87,6,FALSE))=TRUE,VLOOKUP(I87,'Grille tarifaire'!$B$2:$F$72,5,FALSE),"")))</f>
        <v/>
      </c>
      <c r="K87" s="104"/>
      <c r="L87" s="103" t="str">
        <f>IF(K87="Saisir code","",IF(ISNA(IF(ISNA(VLOOKUP(E87,B$2:$J87,8,FALSE))=TRUE,VLOOKUP(K87,'Grille tarifaire'!$B$2:$F$72,5,FALSE),"")),"",IF(ISNA(VLOOKUP(E87,B$2:$J87,8,FALSE))=TRUE,VLOOKUP(K87,'Grille tarifaire'!$B$2:$F$72,5,FALSE),"")))</f>
        <v/>
      </c>
      <c r="M87" s="104"/>
      <c r="N87" s="103" t="str">
        <f>IF(M87="Saisir code","",IF(ISNA(IF(ISNA(VLOOKUP(E87,D$2:$J87,10,FALSE))=TRUE,VLOOKUP(M87,'Grille tarifaire'!$B$2:$F$72,5,FALSE),"")),"",IF(ISNA(VLOOKUP(E87,D$2:$J87,10,FALSE))=TRUE,VLOOKUP(M87,'Grille tarifaire'!$B$2:$F$72,5,FALSE),"")))</f>
        <v/>
      </c>
      <c r="O87" s="105"/>
      <c r="P87" s="104" t="str">
        <f t="shared" si="8"/>
        <v/>
      </c>
      <c r="Q87" s="106"/>
      <c r="R87" s="106" t="str">
        <f>IF('Données clients'!K87="Oui",COUNTIF(F$2:F87,F87)," ")</f>
        <v xml:space="preserve"> </v>
      </c>
      <c r="S87" s="107" t="str">
        <f>IF('Données clients'!K87="Oui","5"," ")</f>
        <v xml:space="preserve"> </v>
      </c>
      <c r="T87" s="107"/>
      <c r="U87" s="107" t="str">
        <f t="shared" si="9"/>
        <v xml:space="preserve"> </v>
      </c>
      <c r="W87" s="73">
        <f t="shared" si="7"/>
        <v>1</v>
      </c>
    </row>
    <row r="88" spans="1:23" s="75" customFormat="1" ht="15" customHeight="1" x14ac:dyDescent="0.2">
      <c r="A88" s="97" t="str">
        <f>IF('Données clients'!K88="Oui",'Données clients'!A88," ")</f>
        <v xml:space="preserve"> </v>
      </c>
      <c r="B88" s="98" t="str">
        <f>IF('Données clients'!K88="Oui",'Données clients'!B88," ")</f>
        <v xml:space="preserve"> </v>
      </c>
      <c r="C88" s="99" t="str">
        <f>IF('Données clients'!K88="Oui",'Données clients'!C88," ")</f>
        <v xml:space="preserve"> </v>
      </c>
      <c r="D88" s="100"/>
      <c r="E88" s="122" t="str" cm="1">
        <f t="array" ref="E88">IF('Données clients'!K88="Oui",_xlfn.XLOOKUP(B88&amp;C88,'Données clients'!B$1:B88&amp;'Données clients'!C$1:C88,'Données clients'!I$1:I88)," ")</f>
        <v xml:space="preserve"> </v>
      </c>
      <c r="F88" s="101" t="str" cm="1">
        <f t="array" ref="F88">IF(D88="Oui",(YEAR(A88)&amp;"-"&amp;MONTH(A88)&amp;"-"&amp;"F"&amp;TEXT(W88,"000")),IF(D88="Non",_xlfn.XLOOKUP(B88&amp;C88&amp;E88,B$1:B88&amp;C$1:C88&amp;E$1:E88,F$1:F88)," "))</f>
        <v xml:space="preserve"> </v>
      </c>
      <c r="G88" s="102"/>
      <c r="H88" s="103" t="str">
        <f>IF(ISNA(IF(ISNA(VLOOKUP(E88,B$2:$H88,4,FALSE))=TRUE,VLOOKUP(G88,'Grille tarifaire'!$B$2:$F$72,5,FALSE),"")),"",IF(ISNA(VLOOKUP(E88,B$2:$H88,4,FALSE))=TRUE,VLOOKUP(G88,'Grille tarifaire'!$B$2:$F$72,5,FALSE),""))</f>
        <v/>
      </c>
      <c r="I88" s="104"/>
      <c r="J88" s="103" t="str">
        <f>IF(I88="Saisir code","",IF(ISNA(IF(ISNA(VLOOKUP(E88,D$2:$J88,6,FALSE))=TRUE,VLOOKUP(I88,'Grille tarifaire'!$B$2:$F$72,5,FALSE),"")),"",IF(ISNA(VLOOKUP(E88,D$2:$J88,6,FALSE))=TRUE,VLOOKUP(I88,'Grille tarifaire'!$B$2:$F$72,5,FALSE),"")))</f>
        <v/>
      </c>
      <c r="K88" s="104"/>
      <c r="L88" s="103" t="str">
        <f>IF(K88="Saisir code","",IF(ISNA(IF(ISNA(VLOOKUP(E88,B$2:$J88,8,FALSE))=TRUE,VLOOKUP(K88,'Grille tarifaire'!$B$2:$F$72,5,FALSE),"")),"",IF(ISNA(VLOOKUP(E88,B$2:$J88,8,FALSE))=TRUE,VLOOKUP(K88,'Grille tarifaire'!$B$2:$F$72,5,FALSE),"")))</f>
        <v/>
      </c>
      <c r="M88" s="104"/>
      <c r="N88" s="103" t="str">
        <f>IF(M88="Saisir code","",IF(ISNA(IF(ISNA(VLOOKUP(E88,D$2:$J88,10,FALSE))=TRUE,VLOOKUP(M88,'Grille tarifaire'!$B$2:$F$72,5,FALSE),"")),"",IF(ISNA(VLOOKUP(E88,D$2:$J88,10,FALSE))=TRUE,VLOOKUP(M88,'Grille tarifaire'!$B$2:$F$72,5,FALSE),"")))</f>
        <v/>
      </c>
      <c r="O88" s="105"/>
      <c r="P88" s="104" t="str">
        <f t="shared" si="8"/>
        <v/>
      </c>
      <c r="Q88" s="106"/>
      <c r="R88" s="106" t="str">
        <f>IF('Données clients'!K88="Oui",COUNTIF(F$2:F88,F88)," ")</f>
        <v xml:space="preserve"> </v>
      </c>
      <c r="S88" s="107" t="str">
        <f>IF('Données clients'!K88="Oui","5"," ")</f>
        <v xml:space="preserve"> </v>
      </c>
      <c r="T88" s="107"/>
      <c r="U88" s="107" t="str">
        <f t="shared" si="9"/>
        <v xml:space="preserve"> </v>
      </c>
      <c r="W88" s="73">
        <f t="shared" si="7"/>
        <v>1</v>
      </c>
    </row>
    <row r="89" spans="1:23" s="75" customFormat="1" ht="15" customHeight="1" x14ac:dyDescent="0.2">
      <c r="A89" s="97" t="str">
        <f>IF('Données clients'!K89="Oui",'Données clients'!A89," ")</f>
        <v xml:space="preserve"> </v>
      </c>
      <c r="B89" s="98" t="str">
        <f>IF('Données clients'!K89="Oui",'Données clients'!B89," ")</f>
        <v xml:space="preserve"> </v>
      </c>
      <c r="C89" s="99" t="str">
        <f>IF('Données clients'!K89="Oui",'Données clients'!C89," ")</f>
        <v xml:space="preserve"> </v>
      </c>
      <c r="D89" s="100"/>
      <c r="E89" s="122" t="str" cm="1">
        <f t="array" ref="E89">IF('Données clients'!K89="Oui",_xlfn.XLOOKUP(B89&amp;C89,'Données clients'!B$1:B89&amp;'Données clients'!C$1:C89,'Données clients'!I$1:I89)," ")</f>
        <v xml:space="preserve"> </v>
      </c>
      <c r="F89" s="101" t="str" cm="1">
        <f t="array" ref="F89">IF(D89="Oui",(YEAR(A89)&amp;"-"&amp;MONTH(A89)&amp;"-"&amp;"F"&amp;TEXT(W89,"000")),IF(D89="Non",_xlfn.XLOOKUP(B89&amp;C89&amp;E89,B$1:B89&amp;C$1:C89&amp;E$1:E89,F$1:F89)," "))</f>
        <v xml:space="preserve"> </v>
      </c>
      <c r="G89" s="102"/>
      <c r="H89" s="103" t="str">
        <f>IF(ISNA(IF(ISNA(VLOOKUP(E89,B$2:$H89,4,FALSE))=TRUE,VLOOKUP(G89,'Grille tarifaire'!$B$2:$F$72,5,FALSE),"")),"",IF(ISNA(VLOOKUP(E89,B$2:$H89,4,FALSE))=TRUE,VLOOKUP(G89,'Grille tarifaire'!$B$2:$F$72,5,FALSE),""))</f>
        <v/>
      </c>
      <c r="I89" s="104"/>
      <c r="J89" s="103" t="str">
        <f>IF(I89="Saisir code","",IF(ISNA(IF(ISNA(VLOOKUP(E89,D$2:$J89,6,FALSE))=TRUE,VLOOKUP(I89,'Grille tarifaire'!$B$2:$F$72,5,FALSE),"")),"",IF(ISNA(VLOOKUP(E89,D$2:$J89,6,FALSE))=TRUE,VLOOKUP(I89,'Grille tarifaire'!$B$2:$F$72,5,FALSE),"")))</f>
        <v/>
      </c>
      <c r="K89" s="104"/>
      <c r="L89" s="103" t="str">
        <f>IF(K89="Saisir code","",IF(ISNA(IF(ISNA(VLOOKUP(E89,B$2:$J89,8,FALSE))=TRUE,VLOOKUP(K89,'Grille tarifaire'!$B$2:$F$72,5,FALSE),"")),"",IF(ISNA(VLOOKUP(E89,B$2:$J89,8,FALSE))=TRUE,VLOOKUP(K89,'Grille tarifaire'!$B$2:$F$72,5,FALSE),"")))</f>
        <v/>
      </c>
      <c r="M89" s="104"/>
      <c r="N89" s="103" t="str">
        <f>IF(M89="Saisir code","",IF(ISNA(IF(ISNA(VLOOKUP(E89,D$2:$J89,10,FALSE))=TRUE,VLOOKUP(M89,'Grille tarifaire'!$B$2:$F$72,5,FALSE),"")),"",IF(ISNA(VLOOKUP(E89,D$2:$J89,10,FALSE))=TRUE,VLOOKUP(M89,'Grille tarifaire'!$B$2:$F$72,5,FALSE),"")))</f>
        <v/>
      </c>
      <c r="O89" s="105"/>
      <c r="P89" s="104" t="str">
        <f t="shared" si="8"/>
        <v/>
      </c>
      <c r="Q89" s="106"/>
      <c r="R89" s="106" t="str">
        <f>IF('Données clients'!K89="Oui",COUNTIF(F$2:F89,F89)," ")</f>
        <v xml:space="preserve"> </v>
      </c>
      <c r="S89" s="107" t="str">
        <f>IF('Données clients'!K89="Oui","5"," ")</f>
        <v xml:space="preserve"> </v>
      </c>
      <c r="T89" s="107"/>
      <c r="U89" s="107" t="str">
        <f t="shared" si="9"/>
        <v xml:space="preserve"> </v>
      </c>
      <c r="W89" s="73">
        <f t="shared" si="7"/>
        <v>1</v>
      </c>
    </row>
    <row r="90" spans="1:23" s="75" customFormat="1" ht="15" customHeight="1" x14ac:dyDescent="0.2">
      <c r="A90" s="97" t="str">
        <f>IF('Données clients'!K90="Oui",'Données clients'!A90," ")</f>
        <v xml:space="preserve"> </v>
      </c>
      <c r="B90" s="98" t="str">
        <f>IF('Données clients'!K90="Oui",'Données clients'!B90," ")</f>
        <v xml:space="preserve"> </v>
      </c>
      <c r="C90" s="99" t="str">
        <f>IF('Données clients'!K90="Oui",'Données clients'!C90," ")</f>
        <v xml:space="preserve"> </v>
      </c>
      <c r="D90" s="100"/>
      <c r="E90" s="122" t="str" cm="1">
        <f t="array" ref="E90">IF('Données clients'!K90="Oui",_xlfn.XLOOKUP(B90&amp;C90,'Données clients'!B$1:B90&amp;'Données clients'!C$1:C90,'Données clients'!I$1:I90)," ")</f>
        <v xml:space="preserve"> </v>
      </c>
      <c r="F90" s="101" t="str" cm="1">
        <f t="array" ref="F90">IF(D90="Oui",(YEAR(A90)&amp;"-"&amp;MONTH(A90)&amp;"-"&amp;"F"&amp;TEXT(W90,"000")),IF(D90="Non",_xlfn.XLOOKUP(B90&amp;C90&amp;E90,B$1:B90&amp;C$1:C90&amp;E$1:E90,F$1:F90)," "))</f>
        <v xml:space="preserve"> </v>
      </c>
      <c r="G90" s="102"/>
      <c r="H90" s="103" t="str">
        <f>IF(ISNA(IF(ISNA(VLOOKUP(E90,B$2:$H90,4,FALSE))=TRUE,VLOOKUP(G90,'Grille tarifaire'!$B$2:$F$72,5,FALSE),"")),"",IF(ISNA(VLOOKUP(E90,B$2:$H90,4,FALSE))=TRUE,VLOOKUP(G90,'Grille tarifaire'!$B$2:$F$72,5,FALSE),""))</f>
        <v/>
      </c>
      <c r="I90" s="104"/>
      <c r="J90" s="103" t="str">
        <f>IF(I90="Saisir code","",IF(ISNA(IF(ISNA(VLOOKUP(E90,D$2:$J90,6,FALSE))=TRUE,VLOOKUP(I90,'Grille tarifaire'!$B$2:$F$72,5,FALSE),"")),"",IF(ISNA(VLOOKUP(E90,D$2:$J90,6,FALSE))=TRUE,VLOOKUP(I90,'Grille tarifaire'!$B$2:$F$72,5,FALSE),"")))</f>
        <v/>
      </c>
      <c r="K90" s="104"/>
      <c r="L90" s="103" t="str">
        <f>IF(K90="Saisir code","",IF(ISNA(IF(ISNA(VLOOKUP(E90,B$2:$J90,8,FALSE))=TRUE,VLOOKUP(K90,'Grille tarifaire'!$B$2:$F$72,5,FALSE),"")),"",IF(ISNA(VLOOKUP(E90,B$2:$J90,8,FALSE))=TRUE,VLOOKUP(K90,'Grille tarifaire'!$B$2:$F$72,5,FALSE),"")))</f>
        <v/>
      </c>
      <c r="M90" s="104"/>
      <c r="N90" s="103" t="str">
        <f>IF(M90="Saisir code","",IF(ISNA(IF(ISNA(VLOOKUP(E90,D$2:$J90,10,FALSE))=TRUE,VLOOKUP(M90,'Grille tarifaire'!$B$2:$F$72,5,FALSE),"")),"",IF(ISNA(VLOOKUP(E90,D$2:$J90,10,FALSE))=TRUE,VLOOKUP(M90,'Grille tarifaire'!$B$2:$F$72,5,FALSE),"")))</f>
        <v/>
      </c>
      <c r="O90" s="105"/>
      <c r="P90" s="104" t="str">
        <f t="shared" si="8"/>
        <v/>
      </c>
      <c r="Q90" s="106"/>
      <c r="R90" s="106" t="str">
        <f>IF('Données clients'!K90="Oui",COUNTIF(F$2:F90,F90)," ")</f>
        <v xml:space="preserve"> </v>
      </c>
      <c r="S90" s="107" t="str">
        <f>IF('Données clients'!K90="Oui","5"," ")</f>
        <v xml:space="preserve"> </v>
      </c>
      <c r="T90" s="107"/>
      <c r="U90" s="107" t="str">
        <f t="shared" si="9"/>
        <v xml:space="preserve"> </v>
      </c>
      <c r="W90" s="73">
        <f t="shared" si="7"/>
        <v>1</v>
      </c>
    </row>
    <row r="91" spans="1:23" s="75" customFormat="1" ht="15" customHeight="1" x14ac:dyDescent="0.2">
      <c r="A91" s="97" t="str">
        <f>IF('Données clients'!K91="Oui",'Données clients'!A91," ")</f>
        <v xml:space="preserve"> </v>
      </c>
      <c r="B91" s="98" t="str">
        <f>IF('Données clients'!K91="Oui",'Données clients'!B91," ")</f>
        <v xml:space="preserve"> </v>
      </c>
      <c r="C91" s="99" t="str">
        <f>IF('Données clients'!K91="Oui",'Données clients'!C91," ")</f>
        <v xml:space="preserve"> </v>
      </c>
      <c r="D91" s="100"/>
      <c r="E91" s="122" t="str" cm="1">
        <f t="array" ref="E91">IF('Données clients'!K91="Oui",_xlfn.XLOOKUP(B91&amp;C91,'Données clients'!B$1:B91&amp;'Données clients'!C$1:C91,'Données clients'!I$1:I91)," ")</f>
        <v xml:space="preserve"> </v>
      </c>
      <c r="F91" s="101" t="str" cm="1">
        <f t="array" ref="F91">IF(D91="Oui",(YEAR(A91)&amp;"-"&amp;MONTH(A91)&amp;"-"&amp;"F"&amp;TEXT(W91,"000")),IF(D91="Non",_xlfn.XLOOKUP(B91&amp;C91&amp;E91,B$1:B91&amp;C$1:C91&amp;E$1:E91,F$1:F91)," "))</f>
        <v xml:space="preserve"> </v>
      </c>
      <c r="G91" s="102"/>
      <c r="H91" s="103" t="str">
        <f>IF(ISNA(IF(ISNA(VLOOKUP(E91,B$2:$H91,4,FALSE))=TRUE,VLOOKUP(G91,'Grille tarifaire'!$B$2:$F$72,5,FALSE),"")),"",IF(ISNA(VLOOKUP(E91,B$2:$H91,4,FALSE))=TRUE,VLOOKUP(G91,'Grille tarifaire'!$B$2:$F$72,5,FALSE),""))</f>
        <v/>
      </c>
      <c r="I91" s="104"/>
      <c r="J91" s="103" t="str">
        <f>IF(I91="Saisir code","",IF(ISNA(IF(ISNA(VLOOKUP(E91,D$2:$J91,6,FALSE))=TRUE,VLOOKUP(I91,'Grille tarifaire'!$B$2:$F$72,5,FALSE),"")),"",IF(ISNA(VLOOKUP(E91,D$2:$J91,6,FALSE))=TRUE,VLOOKUP(I91,'Grille tarifaire'!$B$2:$F$72,5,FALSE),"")))</f>
        <v/>
      </c>
      <c r="K91" s="104"/>
      <c r="L91" s="103" t="str">
        <f>IF(K91="Saisir code","",IF(ISNA(IF(ISNA(VLOOKUP(E91,B$2:$J91,8,FALSE))=TRUE,VLOOKUP(K91,'Grille tarifaire'!$B$2:$F$72,5,FALSE),"")),"",IF(ISNA(VLOOKUP(E91,B$2:$J91,8,FALSE))=TRUE,VLOOKUP(K91,'Grille tarifaire'!$B$2:$F$72,5,FALSE),"")))</f>
        <v/>
      </c>
      <c r="M91" s="104"/>
      <c r="N91" s="103" t="str">
        <f>IF(M91="Saisir code","",IF(ISNA(IF(ISNA(VLOOKUP(E91,D$2:$J91,10,FALSE))=TRUE,VLOOKUP(M91,'Grille tarifaire'!$B$2:$F$72,5,FALSE),"")),"",IF(ISNA(VLOOKUP(E91,D$2:$J91,10,FALSE))=TRUE,VLOOKUP(M91,'Grille tarifaire'!$B$2:$F$72,5,FALSE),"")))</f>
        <v/>
      </c>
      <c r="O91" s="105"/>
      <c r="P91" s="104" t="str">
        <f t="shared" si="8"/>
        <v/>
      </c>
      <c r="Q91" s="106"/>
      <c r="R91" s="106" t="str">
        <f>IF('Données clients'!K91="Oui",COUNTIF(F$2:F91,F91)," ")</f>
        <v xml:space="preserve"> </v>
      </c>
      <c r="S91" s="107" t="str">
        <f>IF('Données clients'!K91="Oui","5"," ")</f>
        <v xml:space="preserve"> </v>
      </c>
      <c r="T91" s="107"/>
      <c r="U91" s="107" t="str">
        <f t="shared" si="9"/>
        <v xml:space="preserve"> </v>
      </c>
      <c r="W91" s="73">
        <f t="shared" si="7"/>
        <v>1</v>
      </c>
    </row>
    <row r="92" spans="1:23" s="75" customFormat="1" ht="15" customHeight="1" x14ac:dyDescent="0.2">
      <c r="A92" s="97" t="str">
        <f>IF('Données clients'!K92="Oui",'Données clients'!A92," ")</f>
        <v xml:space="preserve"> </v>
      </c>
      <c r="B92" s="98" t="str">
        <f>IF('Données clients'!K92="Oui",'Données clients'!B92," ")</f>
        <v xml:space="preserve"> </v>
      </c>
      <c r="C92" s="99" t="str">
        <f>IF('Données clients'!K92="Oui",'Données clients'!C92," ")</f>
        <v xml:space="preserve"> </v>
      </c>
      <c r="D92" s="100"/>
      <c r="E92" s="122" t="str" cm="1">
        <f t="array" ref="E92">IF('Données clients'!K92="Oui",_xlfn.XLOOKUP(B92&amp;C92,'Données clients'!B$1:B92&amp;'Données clients'!C$1:C92,'Données clients'!I$1:I92)," ")</f>
        <v xml:space="preserve"> </v>
      </c>
      <c r="F92" s="101" t="str" cm="1">
        <f t="array" ref="F92">IF(D92="Oui",(YEAR(A92)&amp;"-"&amp;MONTH(A92)&amp;"-"&amp;"F"&amp;TEXT(W92,"000")),IF(D92="Non",_xlfn.XLOOKUP(B92&amp;C92&amp;E92,B$1:B92&amp;C$1:C92&amp;E$1:E92,F$1:F92)," "))</f>
        <v xml:space="preserve"> </v>
      </c>
      <c r="G92" s="102"/>
      <c r="H92" s="103" t="str">
        <f>IF(ISNA(IF(ISNA(VLOOKUP(E92,B$2:$H92,4,FALSE))=TRUE,VLOOKUP(G92,'Grille tarifaire'!$B$2:$F$72,5,FALSE),"")),"",IF(ISNA(VLOOKUP(E92,B$2:$H92,4,FALSE))=TRUE,VLOOKUP(G92,'Grille tarifaire'!$B$2:$F$72,5,FALSE),""))</f>
        <v/>
      </c>
      <c r="I92" s="104"/>
      <c r="J92" s="103" t="str">
        <f>IF(I92="Saisir code","",IF(ISNA(IF(ISNA(VLOOKUP(E92,D$2:$J92,6,FALSE))=TRUE,VLOOKUP(I92,'Grille tarifaire'!$B$2:$F$72,5,FALSE),"")),"",IF(ISNA(VLOOKUP(E92,D$2:$J92,6,FALSE))=TRUE,VLOOKUP(I92,'Grille tarifaire'!$B$2:$F$72,5,FALSE),"")))</f>
        <v/>
      </c>
      <c r="K92" s="104"/>
      <c r="L92" s="103" t="str">
        <f>IF(K92="Saisir code","",IF(ISNA(IF(ISNA(VLOOKUP(E92,B$2:$J92,8,FALSE))=TRUE,VLOOKUP(K92,'Grille tarifaire'!$B$2:$F$72,5,FALSE),"")),"",IF(ISNA(VLOOKUP(E92,B$2:$J92,8,FALSE))=TRUE,VLOOKUP(K92,'Grille tarifaire'!$B$2:$F$72,5,FALSE),"")))</f>
        <v/>
      </c>
      <c r="M92" s="104"/>
      <c r="N92" s="103" t="str">
        <f>IF(M92="Saisir code","",IF(ISNA(IF(ISNA(VLOOKUP(E92,D$2:$J92,10,FALSE))=TRUE,VLOOKUP(M92,'Grille tarifaire'!$B$2:$F$72,5,FALSE),"")),"",IF(ISNA(VLOOKUP(E92,D$2:$J92,10,FALSE))=TRUE,VLOOKUP(M92,'Grille tarifaire'!$B$2:$F$72,5,FALSE),"")))</f>
        <v/>
      </c>
      <c r="O92" s="105"/>
      <c r="P92" s="104" t="str">
        <f t="shared" si="8"/>
        <v/>
      </c>
      <c r="Q92" s="106"/>
      <c r="R92" s="106" t="str">
        <f>IF('Données clients'!K92="Oui",COUNTIF(F$2:F92,F92)," ")</f>
        <v xml:space="preserve"> </v>
      </c>
      <c r="S92" s="107" t="str">
        <f>IF('Données clients'!K92="Oui","5"," ")</f>
        <v xml:space="preserve"> </v>
      </c>
      <c r="T92" s="107"/>
      <c r="U92" s="107" t="str">
        <f t="shared" si="9"/>
        <v xml:space="preserve"> </v>
      </c>
      <c r="W92" s="73">
        <f t="shared" si="7"/>
        <v>1</v>
      </c>
    </row>
    <row r="93" spans="1:23" s="75" customFormat="1" ht="15" customHeight="1" x14ac:dyDescent="0.2">
      <c r="A93" s="97" t="str">
        <f>IF('Données clients'!K93="Oui",'Données clients'!A93," ")</f>
        <v xml:space="preserve"> </v>
      </c>
      <c r="B93" s="98" t="str">
        <f>IF('Données clients'!K93="Oui",'Données clients'!B93," ")</f>
        <v xml:space="preserve"> </v>
      </c>
      <c r="C93" s="99" t="str">
        <f>IF('Données clients'!K93="Oui",'Données clients'!C93," ")</f>
        <v xml:space="preserve"> </v>
      </c>
      <c r="D93" s="100"/>
      <c r="E93" s="122" t="str" cm="1">
        <f t="array" ref="E93">IF('Données clients'!K93="Oui",_xlfn.XLOOKUP(B93&amp;C93,'Données clients'!B$1:B93&amp;'Données clients'!C$1:C93,'Données clients'!I$1:I93)," ")</f>
        <v xml:space="preserve"> </v>
      </c>
      <c r="F93" s="101" t="str" cm="1">
        <f t="array" ref="F93">IF(D93="Oui",(YEAR(A93)&amp;"-"&amp;MONTH(A93)&amp;"-"&amp;"F"&amp;TEXT(W93,"000")),IF(D93="Non",_xlfn.XLOOKUP(B93&amp;C93&amp;E93,B$1:B93&amp;C$1:C93&amp;E$1:E93,F$1:F93)," "))</f>
        <v xml:space="preserve"> </v>
      </c>
      <c r="G93" s="102"/>
      <c r="H93" s="103" t="str">
        <f>IF(ISNA(IF(ISNA(VLOOKUP(E93,B$2:$H93,4,FALSE))=TRUE,VLOOKUP(G93,'Grille tarifaire'!$B$2:$F$72,5,FALSE),"")),"",IF(ISNA(VLOOKUP(E93,B$2:$H93,4,FALSE))=TRUE,VLOOKUP(G93,'Grille tarifaire'!$B$2:$F$72,5,FALSE),""))</f>
        <v/>
      </c>
      <c r="I93" s="104"/>
      <c r="J93" s="103" t="str">
        <f>IF(I93="Saisir code","",IF(ISNA(IF(ISNA(VLOOKUP(E93,D$2:$J93,6,FALSE))=TRUE,VLOOKUP(I93,'Grille tarifaire'!$B$2:$F$72,5,FALSE),"")),"",IF(ISNA(VLOOKUP(E93,D$2:$J93,6,FALSE))=TRUE,VLOOKUP(I93,'Grille tarifaire'!$B$2:$F$72,5,FALSE),"")))</f>
        <v/>
      </c>
      <c r="K93" s="104"/>
      <c r="L93" s="103" t="str">
        <f>IF(K93="Saisir code","",IF(ISNA(IF(ISNA(VLOOKUP(E93,B$2:$J93,8,FALSE))=TRUE,VLOOKUP(K93,'Grille tarifaire'!$B$2:$F$72,5,FALSE),"")),"",IF(ISNA(VLOOKUP(E93,B$2:$J93,8,FALSE))=TRUE,VLOOKUP(K93,'Grille tarifaire'!$B$2:$F$72,5,FALSE),"")))</f>
        <v/>
      </c>
      <c r="M93" s="104"/>
      <c r="N93" s="103" t="str">
        <f>IF(M93="Saisir code","",IF(ISNA(IF(ISNA(VLOOKUP(E93,D$2:$J93,10,FALSE))=TRUE,VLOOKUP(M93,'Grille tarifaire'!$B$2:$F$72,5,FALSE),"")),"",IF(ISNA(VLOOKUP(E93,D$2:$J93,10,FALSE))=TRUE,VLOOKUP(M93,'Grille tarifaire'!$B$2:$F$72,5,FALSE),"")))</f>
        <v/>
      </c>
      <c r="O93" s="105"/>
      <c r="P93" s="104" t="str">
        <f t="shared" si="8"/>
        <v/>
      </c>
      <c r="Q93" s="106"/>
      <c r="R93" s="106" t="str">
        <f>IF('Données clients'!K93="Oui",COUNTIF(F$2:F93,F93)," ")</f>
        <v xml:space="preserve"> </v>
      </c>
      <c r="S93" s="107" t="str">
        <f>IF('Données clients'!K93="Oui","5"," ")</f>
        <v xml:space="preserve"> </v>
      </c>
      <c r="T93" s="107"/>
      <c r="U93" s="107" t="str">
        <f t="shared" si="9"/>
        <v xml:space="preserve"> </v>
      </c>
      <c r="W93" s="73">
        <f t="shared" si="7"/>
        <v>1</v>
      </c>
    </row>
    <row r="94" spans="1:23" s="75" customFormat="1" ht="15" customHeight="1" x14ac:dyDescent="0.2">
      <c r="A94" s="97" t="str">
        <f>IF('Données clients'!K94="Oui",'Données clients'!A94," ")</f>
        <v xml:space="preserve"> </v>
      </c>
      <c r="B94" s="98" t="str">
        <f>IF('Données clients'!K94="Oui",'Données clients'!B94," ")</f>
        <v xml:space="preserve"> </v>
      </c>
      <c r="C94" s="99" t="str">
        <f>IF('Données clients'!K94="Oui",'Données clients'!C94," ")</f>
        <v xml:space="preserve"> </v>
      </c>
      <c r="D94" s="100"/>
      <c r="E94" s="122" t="str" cm="1">
        <f t="array" ref="E94">IF('Données clients'!K94="Oui",_xlfn.XLOOKUP(B94&amp;C94,'Données clients'!B$1:B94&amp;'Données clients'!C$1:C94,'Données clients'!I$1:I94)," ")</f>
        <v xml:space="preserve"> </v>
      </c>
      <c r="F94" s="101" t="str" cm="1">
        <f t="array" ref="F94">IF(D94="Oui",(YEAR(A94)&amp;"-"&amp;MONTH(A94)&amp;"-"&amp;"F"&amp;TEXT(W94,"000")),IF(D94="Non",_xlfn.XLOOKUP(B94&amp;C94&amp;E94,B$1:B94&amp;C$1:C94&amp;E$1:E94,F$1:F94)," "))</f>
        <v xml:space="preserve"> </v>
      </c>
      <c r="G94" s="102"/>
      <c r="H94" s="103" t="str">
        <f>IF(ISNA(IF(ISNA(VLOOKUP(E94,B$2:$H94,4,FALSE))=TRUE,VLOOKUP(G94,'Grille tarifaire'!$B$2:$F$72,5,FALSE),"")),"",IF(ISNA(VLOOKUP(E94,B$2:$H94,4,FALSE))=TRUE,VLOOKUP(G94,'Grille tarifaire'!$B$2:$F$72,5,FALSE),""))</f>
        <v/>
      </c>
      <c r="I94" s="104"/>
      <c r="J94" s="103" t="str">
        <f>IF(I94="Saisir code","",IF(ISNA(IF(ISNA(VLOOKUP(E94,D$2:$J94,6,FALSE))=TRUE,VLOOKUP(I94,'Grille tarifaire'!$B$2:$F$72,5,FALSE),"")),"",IF(ISNA(VLOOKUP(E94,D$2:$J94,6,FALSE))=TRUE,VLOOKUP(I94,'Grille tarifaire'!$B$2:$F$72,5,FALSE),"")))</f>
        <v/>
      </c>
      <c r="K94" s="104"/>
      <c r="L94" s="103" t="str">
        <f>IF(K94="Saisir code","",IF(ISNA(IF(ISNA(VLOOKUP(E94,B$2:$J94,8,FALSE))=TRUE,VLOOKUP(K94,'Grille tarifaire'!$B$2:$F$72,5,FALSE),"")),"",IF(ISNA(VLOOKUP(E94,B$2:$J94,8,FALSE))=TRUE,VLOOKUP(K94,'Grille tarifaire'!$B$2:$F$72,5,FALSE),"")))</f>
        <v/>
      </c>
      <c r="M94" s="104"/>
      <c r="N94" s="103" t="str">
        <f>IF(M94="Saisir code","",IF(ISNA(IF(ISNA(VLOOKUP(E94,D$2:$J94,10,FALSE))=TRUE,VLOOKUP(M94,'Grille tarifaire'!$B$2:$F$72,5,FALSE),"")),"",IF(ISNA(VLOOKUP(E94,D$2:$J94,10,FALSE))=TRUE,VLOOKUP(M94,'Grille tarifaire'!$B$2:$F$72,5,FALSE),"")))</f>
        <v/>
      </c>
      <c r="O94" s="105"/>
      <c r="P94" s="104" t="str">
        <f t="shared" si="8"/>
        <v/>
      </c>
      <c r="Q94" s="106"/>
      <c r="R94" s="106" t="str">
        <f>IF('Données clients'!K94="Oui",COUNTIF(F$2:F94,F94)," ")</f>
        <v xml:space="preserve"> </v>
      </c>
      <c r="S94" s="107" t="str">
        <f>IF('Données clients'!K94="Oui","5"," ")</f>
        <v xml:space="preserve"> </v>
      </c>
      <c r="T94" s="107"/>
      <c r="U94" s="107" t="str">
        <f t="shared" si="9"/>
        <v xml:space="preserve"> </v>
      </c>
      <c r="W94" s="73">
        <f t="shared" si="7"/>
        <v>1</v>
      </c>
    </row>
    <row r="95" spans="1:23" s="75" customFormat="1" ht="15" customHeight="1" x14ac:dyDescent="0.2">
      <c r="A95" s="97" t="str">
        <f>IF('Données clients'!K95="Oui",'Données clients'!A95," ")</f>
        <v xml:space="preserve"> </v>
      </c>
      <c r="B95" s="98" t="str">
        <f>IF('Données clients'!K95="Oui",'Données clients'!B95," ")</f>
        <v xml:space="preserve"> </v>
      </c>
      <c r="C95" s="99" t="str">
        <f>IF('Données clients'!K95="Oui",'Données clients'!C95," ")</f>
        <v xml:space="preserve"> </v>
      </c>
      <c r="D95" s="100"/>
      <c r="E95" s="122" t="str" cm="1">
        <f t="array" ref="E95">IF('Données clients'!K95="Oui",_xlfn.XLOOKUP(B95&amp;C95,'Données clients'!B$1:B95&amp;'Données clients'!C$1:C95,'Données clients'!I$1:I95)," ")</f>
        <v xml:space="preserve"> </v>
      </c>
      <c r="F95" s="101" t="str" cm="1">
        <f t="array" ref="F95">IF(D95="Oui",(YEAR(A95)&amp;"-"&amp;MONTH(A95)&amp;"-"&amp;"F"&amp;TEXT(W95,"000")),IF(D95="Non",_xlfn.XLOOKUP(B95&amp;C95&amp;E95,B$1:B95&amp;C$1:C95&amp;E$1:E95,F$1:F95)," "))</f>
        <v xml:space="preserve"> </v>
      </c>
      <c r="G95" s="102"/>
      <c r="H95" s="103" t="str">
        <f>IF(ISNA(IF(ISNA(VLOOKUP(E95,B$2:$H95,4,FALSE))=TRUE,VLOOKUP(G95,'Grille tarifaire'!$B$2:$F$72,5,FALSE),"")),"",IF(ISNA(VLOOKUP(E95,B$2:$H95,4,FALSE))=TRUE,VLOOKUP(G95,'Grille tarifaire'!$B$2:$F$72,5,FALSE),""))</f>
        <v/>
      </c>
      <c r="I95" s="104"/>
      <c r="J95" s="103" t="str">
        <f>IF(I95="Saisir code","",IF(ISNA(IF(ISNA(VLOOKUP(E95,D$2:$J95,6,FALSE))=TRUE,VLOOKUP(I95,'Grille tarifaire'!$B$2:$F$72,5,FALSE),"")),"",IF(ISNA(VLOOKUP(E95,D$2:$J95,6,FALSE))=TRUE,VLOOKUP(I95,'Grille tarifaire'!$B$2:$F$72,5,FALSE),"")))</f>
        <v/>
      </c>
      <c r="K95" s="104"/>
      <c r="L95" s="103" t="str">
        <f>IF(K95="Saisir code","",IF(ISNA(IF(ISNA(VLOOKUP(E95,B$2:$J95,8,FALSE))=TRUE,VLOOKUP(K95,'Grille tarifaire'!$B$2:$F$72,5,FALSE),"")),"",IF(ISNA(VLOOKUP(E95,B$2:$J95,8,FALSE))=TRUE,VLOOKUP(K95,'Grille tarifaire'!$B$2:$F$72,5,FALSE),"")))</f>
        <v/>
      </c>
      <c r="M95" s="104"/>
      <c r="N95" s="103" t="str">
        <f>IF(M95="Saisir code","",IF(ISNA(IF(ISNA(VLOOKUP(E95,D$2:$J95,10,FALSE))=TRUE,VLOOKUP(M95,'Grille tarifaire'!$B$2:$F$72,5,FALSE),"")),"",IF(ISNA(VLOOKUP(E95,D$2:$J95,10,FALSE))=TRUE,VLOOKUP(M95,'Grille tarifaire'!$B$2:$F$72,5,FALSE),"")))</f>
        <v/>
      </c>
      <c r="O95" s="105"/>
      <c r="P95" s="104" t="str">
        <f t="shared" si="8"/>
        <v/>
      </c>
      <c r="Q95" s="106"/>
      <c r="R95" s="106" t="str">
        <f>IF('Données clients'!K95="Oui",COUNTIF(F$2:F95,F95)," ")</f>
        <v xml:space="preserve"> </v>
      </c>
      <c r="S95" s="107" t="str">
        <f>IF('Données clients'!K95="Oui","5"," ")</f>
        <v xml:space="preserve"> </v>
      </c>
      <c r="T95" s="107"/>
      <c r="U95" s="107" t="str">
        <f t="shared" si="9"/>
        <v xml:space="preserve"> </v>
      </c>
      <c r="W95" s="73">
        <f t="shared" si="7"/>
        <v>1</v>
      </c>
    </row>
    <row r="96" spans="1:23" s="75" customFormat="1" ht="15" customHeight="1" x14ac:dyDescent="0.2">
      <c r="A96" s="97" t="str">
        <f>IF('Données clients'!K96="Oui",'Données clients'!A96," ")</f>
        <v xml:space="preserve"> </v>
      </c>
      <c r="B96" s="98" t="str">
        <f>IF('Données clients'!K96="Oui",'Données clients'!B96," ")</f>
        <v xml:space="preserve"> </v>
      </c>
      <c r="C96" s="99" t="str">
        <f>IF('Données clients'!K96="Oui",'Données clients'!C96," ")</f>
        <v xml:space="preserve"> </v>
      </c>
      <c r="D96" s="100"/>
      <c r="E96" s="122" t="str" cm="1">
        <f t="array" ref="E96">IF('Données clients'!K96="Oui",_xlfn.XLOOKUP(B96&amp;C96,'Données clients'!B$1:B96&amp;'Données clients'!C$1:C96,'Données clients'!I$1:I96)," ")</f>
        <v xml:space="preserve"> </v>
      </c>
      <c r="F96" s="101" t="str" cm="1">
        <f t="array" ref="F96">IF(D96="Oui",(YEAR(A96)&amp;"-"&amp;MONTH(A96)&amp;"-"&amp;"F"&amp;TEXT(W96,"000")),IF(D96="Non",_xlfn.XLOOKUP(B96&amp;C96&amp;E96,B$1:B96&amp;C$1:C96&amp;E$1:E96,F$1:F96)," "))</f>
        <v xml:space="preserve"> </v>
      </c>
      <c r="G96" s="102"/>
      <c r="H96" s="103" t="str">
        <f>IF(ISNA(IF(ISNA(VLOOKUP(E96,B$2:$H96,4,FALSE))=TRUE,VLOOKUP(G96,'Grille tarifaire'!$B$2:$F$72,5,FALSE),"")),"",IF(ISNA(VLOOKUP(E96,B$2:$H96,4,FALSE))=TRUE,VLOOKUP(G96,'Grille tarifaire'!$B$2:$F$72,5,FALSE),""))</f>
        <v/>
      </c>
      <c r="I96" s="104"/>
      <c r="J96" s="103" t="str">
        <f>IF(I96="Saisir code","",IF(ISNA(IF(ISNA(VLOOKUP(E96,D$2:$J96,6,FALSE))=TRUE,VLOOKUP(I96,'Grille tarifaire'!$B$2:$F$72,5,FALSE),"")),"",IF(ISNA(VLOOKUP(E96,D$2:$J96,6,FALSE))=TRUE,VLOOKUP(I96,'Grille tarifaire'!$B$2:$F$72,5,FALSE),"")))</f>
        <v/>
      </c>
      <c r="K96" s="104"/>
      <c r="L96" s="103" t="str">
        <f>IF(K96="Saisir code","",IF(ISNA(IF(ISNA(VLOOKUP(E96,B$2:$J96,8,FALSE))=TRUE,VLOOKUP(K96,'Grille tarifaire'!$B$2:$F$72,5,FALSE),"")),"",IF(ISNA(VLOOKUP(E96,B$2:$J96,8,FALSE))=TRUE,VLOOKUP(K96,'Grille tarifaire'!$B$2:$F$72,5,FALSE),"")))</f>
        <v/>
      </c>
      <c r="M96" s="104"/>
      <c r="N96" s="103" t="str">
        <f>IF(M96="Saisir code","",IF(ISNA(IF(ISNA(VLOOKUP(E96,D$2:$J96,10,FALSE))=TRUE,VLOOKUP(M96,'Grille tarifaire'!$B$2:$F$72,5,FALSE),"")),"",IF(ISNA(VLOOKUP(E96,D$2:$J96,10,FALSE))=TRUE,VLOOKUP(M96,'Grille tarifaire'!$B$2:$F$72,5,FALSE),"")))</f>
        <v/>
      </c>
      <c r="O96" s="105"/>
      <c r="P96" s="104" t="str">
        <f t="shared" si="8"/>
        <v/>
      </c>
      <c r="Q96" s="106"/>
      <c r="R96" s="106" t="str">
        <f>IF('Données clients'!K96="Oui",COUNTIF(F$2:F96,F96)," ")</f>
        <v xml:space="preserve"> </v>
      </c>
      <c r="S96" s="107" t="str">
        <f>IF('Données clients'!K96="Oui","5"," ")</f>
        <v xml:space="preserve"> </v>
      </c>
      <c r="T96" s="107"/>
      <c r="U96" s="107" t="str">
        <f t="shared" si="9"/>
        <v xml:space="preserve"> </v>
      </c>
      <c r="W96" s="73">
        <f t="shared" si="7"/>
        <v>1</v>
      </c>
    </row>
    <row r="97" spans="1:23" s="75" customFormat="1" ht="15" customHeight="1" x14ac:dyDescent="0.2">
      <c r="A97" s="97" t="str">
        <f>IF('Données clients'!K97="Oui",'Données clients'!A97," ")</f>
        <v xml:space="preserve"> </v>
      </c>
      <c r="B97" s="98" t="str">
        <f>IF('Données clients'!K97="Oui",'Données clients'!B97," ")</f>
        <v xml:space="preserve"> </v>
      </c>
      <c r="C97" s="99" t="str">
        <f>IF('Données clients'!K97="Oui",'Données clients'!C97," ")</f>
        <v xml:space="preserve"> </v>
      </c>
      <c r="D97" s="100"/>
      <c r="E97" s="122" t="str" cm="1">
        <f t="array" ref="E97">IF('Données clients'!K97="Oui",_xlfn.XLOOKUP(B97&amp;C97,'Données clients'!B$1:B97&amp;'Données clients'!C$1:C97,'Données clients'!I$1:I97)," ")</f>
        <v xml:space="preserve"> </v>
      </c>
      <c r="F97" s="101" t="str" cm="1">
        <f t="array" ref="F97">IF(D97="Oui",(YEAR(A97)&amp;"-"&amp;MONTH(A97)&amp;"-"&amp;"F"&amp;TEXT(W97,"000")),IF(D97="Non",_xlfn.XLOOKUP(B97&amp;C97&amp;E97,B$1:B97&amp;C$1:C97&amp;E$1:E97,F$1:F97)," "))</f>
        <v xml:space="preserve"> </v>
      </c>
      <c r="G97" s="102"/>
      <c r="H97" s="103" t="str">
        <f>IF(ISNA(IF(ISNA(VLOOKUP(E97,B$2:$H97,4,FALSE))=TRUE,VLOOKUP(G97,'Grille tarifaire'!$B$2:$F$72,5,FALSE),"")),"",IF(ISNA(VLOOKUP(E97,B$2:$H97,4,FALSE))=TRUE,VLOOKUP(G97,'Grille tarifaire'!$B$2:$F$72,5,FALSE),""))</f>
        <v/>
      </c>
      <c r="I97" s="104"/>
      <c r="J97" s="103" t="str">
        <f>IF(I97="Saisir code","",IF(ISNA(IF(ISNA(VLOOKUP(E97,D$2:$J97,6,FALSE))=TRUE,VLOOKUP(I97,'Grille tarifaire'!$B$2:$F$72,5,FALSE),"")),"",IF(ISNA(VLOOKUP(E97,D$2:$J97,6,FALSE))=TRUE,VLOOKUP(I97,'Grille tarifaire'!$B$2:$F$72,5,FALSE),"")))</f>
        <v/>
      </c>
      <c r="K97" s="104"/>
      <c r="L97" s="103" t="str">
        <f>IF(K97="Saisir code","",IF(ISNA(IF(ISNA(VLOOKUP(E97,B$2:$J97,8,FALSE))=TRUE,VLOOKUP(K97,'Grille tarifaire'!$B$2:$F$72,5,FALSE),"")),"",IF(ISNA(VLOOKUP(E97,B$2:$J97,8,FALSE))=TRUE,VLOOKUP(K97,'Grille tarifaire'!$B$2:$F$72,5,FALSE),"")))</f>
        <v/>
      </c>
      <c r="M97" s="104"/>
      <c r="N97" s="103" t="str">
        <f>IF(M97="Saisir code","",IF(ISNA(IF(ISNA(VLOOKUP(E97,D$2:$J97,10,FALSE))=TRUE,VLOOKUP(M97,'Grille tarifaire'!$B$2:$F$72,5,FALSE),"")),"",IF(ISNA(VLOOKUP(E97,D$2:$J97,10,FALSE))=TRUE,VLOOKUP(M97,'Grille tarifaire'!$B$2:$F$72,5,FALSE),"")))</f>
        <v/>
      </c>
      <c r="O97" s="105"/>
      <c r="P97" s="104" t="str">
        <f t="shared" si="8"/>
        <v/>
      </c>
      <c r="Q97" s="106"/>
      <c r="R97" s="106" t="str">
        <f>IF('Données clients'!K97="Oui",COUNTIF(F$2:F97,F97)," ")</f>
        <v xml:space="preserve"> </v>
      </c>
      <c r="S97" s="107" t="str">
        <f>IF('Données clients'!K97="Oui","5"," ")</f>
        <v xml:space="preserve"> </v>
      </c>
      <c r="T97" s="107"/>
      <c r="U97" s="107" t="str">
        <f t="shared" si="9"/>
        <v xml:space="preserve"> </v>
      </c>
      <c r="W97" s="73">
        <f t="shared" si="7"/>
        <v>1</v>
      </c>
    </row>
    <row r="98" spans="1:23" s="75" customFormat="1" ht="15" customHeight="1" x14ac:dyDescent="0.2">
      <c r="A98" s="97" t="str">
        <f>IF('Données clients'!K98="Oui",'Données clients'!A98," ")</f>
        <v xml:space="preserve"> </v>
      </c>
      <c r="B98" s="98" t="str">
        <f>IF('Données clients'!K98="Oui",'Données clients'!B98," ")</f>
        <v xml:space="preserve"> </v>
      </c>
      <c r="C98" s="99" t="str">
        <f>IF('Données clients'!K98="Oui",'Données clients'!C98," ")</f>
        <v xml:space="preserve"> </v>
      </c>
      <c r="D98" s="100"/>
      <c r="E98" s="122" t="str" cm="1">
        <f t="array" ref="E98">IF('Données clients'!K98="Oui",_xlfn.XLOOKUP(B98&amp;C98,'Données clients'!B$1:B98&amp;'Données clients'!C$1:C98,'Données clients'!I$1:I98)," ")</f>
        <v xml:space="preserve"> </v>
      </c>
      <c r="F98" s="101" t="str" cm="1">
        <f t="array" ref="F98">IF(D98="Oui",(YEAR(A98)&amp;"-"&amp;MONTH(A98)&amp;"-"&amp;"F"&amp;TEXT(W98,"000")),IF(D98="Non",_xlfn.XLOOKUP(B98&amp;C98&amp;E98,B$1:B98&amp;C$1:C98&amp;E$1:E98,F$1:F98)," "))</f>
        <v xml:space="preserve"> </v>
      </c>
      <c r="G98" s="102"/>
      <c r="H98" s="103" t="str">
        <f>IF(ISNA(IF(ISNA(VLOOKUP(E98,B$2:$H98,4,FALSE))=TRUE,VLOOKUP(G98,'Grille tarifaire'!$B$2:$F$72,5,FALSE),"")),"",IF(ISNA(VLOOKUP(E98,B$2:$H98,4,FALSE))=TRUE,VLOOKUP(G98,'Grille tarifaire'!$B$2:$F$72,5,FALSE),""))</f>
        <v/>
      </c>
      <c r="I98" s="104"/>
      <c r="J98" s="103" t="str">
        <f>IF(I98="Saisir code","",IF(ISNA(IF(ISNA(VLOOKUP(E98,D$2:$J98,6,FALSE))=TRUE,VLOOKUP(I98,'Grille tarifaire'!$B$2:$F$72,5,FALSE),"")),"",IF(ISNA(VLOOKUP(E98,D$2:$J98,6,FALSE))=TRUE,VLOOKUP(I98,'Grille tarifaire'!$B$2:$F$72,5,FALSE),"")))</f>
        <v/>
      </c>
      <c r="K98" s="104"/>
      <c r="L98" s="103" t="str">
        <f>IF(K98="Saisir code","",IF(ISNA(IF(ISNA(VLOOKUP(E98,B$2:$J98,8,FALSE))=TRUE,VLOOKUP(K98,'Grille tarifaire'!$B$2:$F$72,5,FALSE),"")),"",IF(ISNA(VLOOKUP(E98,B$2:$J98,8,FALSE))=TRUE,VLOOKUP(K98,'Grille tarifaire'!$B$2:$F$72,5,FALSE),"")))</f>
        <v/>
      </c>
      <c r="M98" s="104"/>
      <c r="N98" s="103" t="str">
        <f>IF(M98="Saisir code","",IF(ISNA(IF(ISNA(VLOOKUP(E98,D$2:$J98,10,FALSE))=TRUE,VLOOKUP(M98,'Grille tarifaire'!$B$2:$F$72,5,FALSE),"")),"",IF(ISNA(VLOOKUP(E98,D$2:$J98,10,FALSE))=TRUE,VLOOKUP(M98,'Grille tarifaire'!$B$2:$F$72,5,FALSE),"")))</f>
        <v/>
      </c>
      <c r="O98" s="105"/>
      <c r="P98" s="104" t="str">
        <f t="shared" si="8"/>
        <v/>
      </c>
      <c r="Q98" s="106"/>
      <c r="R98" s="106" t="str">
        <f>IF('Données clients'!K98="Oui",COUNTIF(F$2:F98,F98)," ")</f>
        <v xml:space="preserve"> </v>
      </c>
      <c r="S98" s="107" t="str">
        <f>IF('Données clients'!K98="Oui","5"," ")</f>
        <v xml:space="preserve"> </v>
      </c>
      <c r="T98" s="107"/>
      <c r="U98" s="107" t="str">
        <f t="shared" si="9"/>
        <v xml:space="preserve"> </v>
      </c>
      <c r="W98" s="73">
        <f t="shared" si="7"/>
        <v>1</v>
      </c>
    </row>
    <row r="99" spans="1:23" s="75" customFormat="1" ht="15" customHeight="1" x14ac:dyDescent="0.2">
      <c r="A99" s="97" t="str">
        <f>IF('Données clients'!K99="Oui",'Données clients'!A99," ")</f>
        <v xml:space="preserve"> </v>
      </c>
      <c r="B99" s="98" t="str">
        <f>IF('Données clients'!K99="Oui",'Données clients'!B99," ")</f>
        <v xml:space="preserve"> </v>
      </c>
      <c r="C99" s="99" t="str">
        <f>IF('Données clients'!K99="Oui",'Données clients'!C99," ")</f>
        <v xml:space="preserve"> </v>
      </c>
      <c r="D99" s="100"/>
      <c r="E99" s="122" t="str" cm="1">
        <f t="array" ref="E99">IF('Données clients'!K99="Oui",_xlfn.XLOOKUP(B99&amp;C99,'Données clients'!B$1:B99&amp;'Données clients'!C$1:C99,'Données clients'!I$1:I99)," ")</f>
        <v xml:space="preserve"> </v>
      </c>
      <c r="F99" s="101" t="str" cm="1">
        <f t="array" ref="F99">IF(D99="Oui",(YEAR(A99)&amp;"-"&amp;MONTH(A99)&amp;"-"&amp;"F"&amp;TEXT(W99,"000")),IF(D99="Non",_xlfn.XLOOKUP(B99&amp;C99&amp;E99,B$1:B99&amp;C$1:C99&amp;E$1:E99,F$1:F99)," "))</f>
        <v xml:space="preserve"> </v>
      </c>
      <c r="G99" s="102"/>
      <c r="H99" s="103" t="str">
        <f>IF(ISNA(IF(ISNA(VLOOKUP(E99,B$2:$H99,4,FALSE))=TRUE,VLOOKUP(G99,'Grille tarifaire'!$B$2:$F$72,5,FALSE),"")),"",IF(ISNA(VLOOKUP(E99,B$2:$H99,4,FALSE))=TRUE,VLOOKUP(G99,'Grille tarifaire'!$B$2:$F$72,5,FALSE),""))</f>
        <v/>
      </c>
      <c r="I99" s="104"/>
      <c r="J99" s="103" t="str">
        <f>IF(I99="Saisir code","",IF(ISNA(IF(ISNA(VLOOKUP(E99,D$2:$J99,6,FALSE))=TRUE,VLOOKUP(I99,'Grille tarifaire'!$B$2:$F$72,5,FALSE),"")),"",IF(ISNA(VLOOKUP(E99,D$2:$J99,6,FALSE))=TRUE,VLOOKUP(I99,'Grille tarifaire'!$B$2:$F$72,5,FALSE),"")))</f>
        <v/>
      </c>
      <c r="K99" s="104"/>
      <c r="L99" s="103" t="str">
        <f>IF(K99="Saisir code","",IF(ISNA(IF(ISNA(VLOOKUP(E99,B$2:$J99,8,FALSE))=TRUE,VLOOKUP(K99,'Grille tarifaire'!$B$2:$F$72,5,FALSE),"")),"",IF(ISNA(VLOOKUP(E99,B$2:$J99,8,FALSE))=TRUE,VLOOKUP(K99,'Grille tarifaire'!$B$2:$F$72,5,FALSE),"")))</f>
        <v/>
      </c>
      <c r="M99" s="104"/>
      <c r="N99" s="103" t="str">
        <f>IF(M99="Saisir code","",IF(ISNA(IF(ISNA(VLOOKUP(E99,D$2:$J99,10,FALSE))=TRUE,VLOOKUP(M99,'Grille tarifaire'!$B$2:$F$72,5,FALSE),"")),"",IF(ISNA(VLOOKUP(E99,D$2:$J99,10,FALSE))=TRUE,VLOOKUP(M99,'Grille tarifaire'!$B$2:$F$72,5,FALSE),"")))</f>
        <v/>
      </c>
      <c r="O99" s="105"/>
      <c r="P99" s="104" t="str">
        <f t="shared" si="8"/>
        <v/>
      </c>
      <c r="Q99" s="106"/>
      <c r="R99" s="106" t="str">
        <f>IF('Données clients'!K99="Oui",COUNTIF(F$2:F99,F99)," ")</f>
        <v xml:space="preserve"> </v>
      </c>
      <c r="S99" s="107" t="str">
        <f>IF('Données clients'!K99="Oui","5"," ")</f>
        <v xml:space="preserve"> </v>
      </c>
      <c r="T99" s="107"/>
      <c r="U99" s="107" t="str">
        <f t="shared" si="9"/>
        <v xml:space="preserve"> </v>
      </c>
      <c r="W99" s="73">
        <f t="shared" si="7"/>
        <v>1</v>
      </c>
    </row>
    <row r="100" spans="1:23" s="75" customFormat="1" ht="15" customHeight="1" x14ac:dyDescent="0.2">
      <c r="A100" s="97" t="str">
        <f>IF('Données clients'!K100="Oui",'Données clients'!A100," ")</f>
        <v xml:space="preserve"> </v>
      </c>
      <c r="B100" s="98" t="str">
        <f>IF('Données clients'!K100="Oui",'Données clients'!B100," ")</f>
        <v xml:space="preserve"> </v>
      </c>
      <c r="C100" s="99" t="str">
        <f>IF('Données clients'!K100="Oui",'Données clients'!C100," ")</f>
        <v xml:space="preserve"> </v>
      </c>
      <c r="D100" s="100"/>
      <c r="E100" s="122" t="str" cm="1">
        <f t="array" ref="E100">IF('Données clients'!K100="Oui",_xlfn.XLOOKUP(B100&amp;C100,'Données clients'!B$1:B100&amp;'Données clients'!C$1:C100,'Données clients'!I$1:I100)," ")</f>
        <v xml:space="preserve"> </v>
      </c>
      <c r="F100" s="101" t="str" cm="1">
        <f t="array" ref="F100">IF(D100="Oui",(YEAR(A100)&amp;"-"&amp;MONTH(A100)&amp;"-"&amp;"F"&amp;TEXT(W100,"000")),IF(D100="Non",_xlfn.XLOOKUP(B100&amp;C100&amp;E100,B$1:B100&amp;C$1:C100&amp;E$1:E100,F$1:F100)," "))</f>
        <v xml:space="preserve"> </v>
      </c>
      <c r="G100" s="102"/>
      <c r="H100" s="103" t="str">
        <f>IF(ISNA(IF(ISNA(VLOOKUP(E100,B$2:$H100,4,FALSE))=TRUE,VLOOKUP(G100,'Grille tarifaire'!$B$2:$F$72,5,FALSE),"")),"",IF(ISNA(VLOOKUP(E100,B$2:$H100,4,FALSE))=TRUE,VLOOKUP(G100,'Grille tarifaire'!$B$2:$F$72,5,FALSE),""))</f>
        <v/>
      </c>
      <c r="I100" s="104"/>
      <c r="J100" s="103" t="str">
        <f>IF(I100="Saisir code","",IF(ISNA(IF(ISNA(VLOOKUP(E100,D$2:$J100,6,FALSE))=TRUE,VLOOKUP(I100,'Grille tarifaire'!$B$2:$F$72,5,FALSE),"")),"",IF(ISNA(VLOOKUP(E100,D$2:$J100,6,FALSE))=TRUE,VLOOKUP(I100,'Grille tarifaire'!$B$2:$F$72,5,FALSE),"")))</f>
        <v/>
      </c>
      <c r="K100" s="104"/>
      <c r="L100" s="103" t="str">
        <f>IF(K100="Saisir code","",IF(ISNA(IF(ISNA(VLOOKUP(E100,B$2:$J100,8,FALSE))=TRUE,VLOOKUP(K100,'Grille tarifaire'!$B$2:$F$72,5,FALSE),"")),"",IF(ISNA(VLOOKUP(E100,B$2:$J100,8,FALSE))=TRUE,VLOOKUP(K100,'Grille tarifaire'!$B$2:$F$72,5,FALSE),"")))</f>
        <v/>
      </c>
      <c r="M100" s="104"/>
      <c r="N100" s="103" t="str">
        <f>IF(M100="Saisir code","",IF(ISNA(IF(ISNA(VLOOKUP(E100,D$2:$J100,10,FALSE))=TRUE,VLOOKUP(M100,'Grille tarifaire'!$B$2:$F$72,5,FALSE),"")),"",IF(ISNA(VLOOKUP(E100,D$2:$J100,10,FALSE))=TRUE,VLOOKUP(M100,'Grille tarifaire'!$B$2:$F$72,5,FALSE),"")))</f>
        <v/>
      </c>
      <c r="O100" s="105"/>
      <c r="P100" s="104" t="str">
        <f t="shared" si="8"/>
        <v/>
      </c>
      <c r="Q100" s="106"/>
      <c r="R100" s="106" t="str">
        <f>IF('Données clients'!K100="Oui",COUNTIF(F$2:F100,F100)," ")</f>
        <v xml:space="preserve"> </v>
      </c>
      <c r="S100" s="107" t="str">
        <f>IF('Données clients'!K100="Oui","5"," ")</f>
        <v xml:space="preserve"> </v>
      </c>
      <c r="T100" s="107"/>
      <c r="U100" s="107" t="str">
        <f t="shared" si="9"/>
        <v xml:space="preserve"> </v>
      </c>
      <c r="W100" s="73">
        <f t="shared" si="7"/>
        <v>1</v>
      </c>
    </row>
    <row r="101" spans="1:23" s="75" customFormat="1" ht="15" customHeight="1" x14ac:dyDescent="0.2">
      <c r="A101" s="91"/>
      <c r="H101" s="91"/>
      <c r="I101" s="91"/>
      <c r="J101" s="91"/>
      <c r="K101" s="91"/>
      <c r="L101" s="91"/>
      <c r="M101" s="91"/>
      <c r="N101" s="91"/>
      <c r="O101" s="91"/>
      <c r="P101" s="91"/>
    </row>
    <row r="102" spans="1:23" s="75" customFormat="1" ht="15" customHeight="1" x14ac:dyDescent="0.2">
      <c r="A102" s="91"/>
      <c r="H102" s="91"/>
      <c r="I102" s="91"/>
      <c r="J102" s="91"/>
      <c r="K102" s="91"/>
      <c r="L102" s="91"/>
      <c r="M102" s="91"/>
      <c r="N102" s="91"/>
      <c r="O102" s="91"/>
      <c r="P102" s="91"/>
    </row>
    <row r="103" spans="1:23" s="75" customFormat="1" ht="15" customHeight="1" x14ac:dyDescent="0.2">
      <c r="A103" s="91"/>
      <c r="H103" s="91"/>
      <c r="I103" s="91"/>
      <c r="J103" s="91"/>
      <c r="K103" s="91"/>
      <c r="L103" s="91"/>
      <c r="M103" s="91"/>
      <c r="N103" s="91"/>
      <c r="O103" s="91"/>
      <c r="P103" s="91"/>
    </row>
    <row r="104" spans="1:23" s="75" customFormat="1" ht="15" customHeight="1" x14ac:dyDescent="0.2">
      <c r="A104" s="91"/>
      <c r="H104" s="91"/>
      <c r="I104" s="91"/>
      <c r="J104" s="91"/>
      <c r="K104" s="91"/>
      <c r="L104" s="91"/>
      <c r="M104" s="91"/>
      <c r="N104" s="91"/>
      <c r="O104" s="91"/>
      <c r="P104" s="91"/>
    </row>
    <row r="105" spans="1:23" s="75" customFormat="1" ht="15" customHeight="1" x14ac:dyDescent="0.2">
      <c r="A105" s="91"/>
      <c r="H105" s="91"/>
      <c r="I105" s="91"/>
      <c r="J105" s="91"/>
      <c r="K105" s="91"/>
      <c r="L105" s="91"/>
      <c r="M105" s="91"/>
      <c r="N105" s="91"/>
      <c r="O105" s="91"/>
      <c r="P105" s="91"/>
    </row>
    <row r="106" spans="1:23" s="75" customFormat="1" ht="15" customHeight="1" x14ac:dyDescent="0.2">
      <c r="A106" s="91"/>
      <c r="H106" s="91"/>
      <c r="I106" s="91"/>
      <c r="J106" s="91"/>
      <c r="K106" s="91"/>
      <c r="L106" s="91"/>
      <c r="M106" s="91"/>
      <c r="N106" s="91"/>
      <c r="O106" s="91"/>
      <c r="P106" s="91"/>
    </row>
    <row r="107" spans="1:23" s="75" customFormat="1" ht="15" customHeight="1" x14ac:dyDescent="0.2">
      <c r="A107" s="91"/>
      <c r="H107" s="91"/>
      <c r="I107" s="91"/>
      <c r="J107" s="91"/>
      <c r="K107" s="91"/>
      <c r="L107" s="91"/>
      <c r="M107" s="91"/>
      <c r="N107" s="91"/>
      <c r="O107" s="91"/>
      <c r="P107" s="91"/>
    </row>
    <row r="108" spans="1:23" s="75" customFormat="1" ht="15" customHeight="1" x14ac:dyDescent="0.2">
      <c r="A108" s="91"/>
      <c r="H108" s="91"/>
      <c r="I108" s="91"/>
      <c r="J108" s="91"/>
      <c r="K108" s="91"/>
      <c r="L108" s="91"/>
      <c r="M108" s="91"/>
      <c r="N108" s="91"/>
      <c r="O108" s="91"/>
      <c r="P108" s="91"/>
    </row>
    <row r="109" spans="1:23" s="75" customFormat="1" ht="15" customHeight="1" x14ac:dyDescent="0.2">
      <c r="A109" s="91"/>
      <c r="H109" s="91"/>
      <c r="I109" s="91"/>
      <c r="J109" s="91"/>
      <c r="K109" s="91"/>
      <c r="L109" s="91"/>
      <c r="M109" s="91"/>
      <c r="N109" s="91"/>
      <c r="O109" s="91"/>
      <c r="P109" s="91"/>
    </row>
    <row r="110" spans="1:23" s="75" customFormat="1" ht="15" customHeight="1" x14ac:dyDescent="0.2">
      <c r="A110" s="91"/>
      <c r="H110" s="91"/>
      <c r="I110" s="91"/>
      <c r="J110" s="91"/>
      <c r="K110" s="91"/>
      <c r="L110" s="91"/>
      <c r="M110" s="91"/>
      <c r="N110" s="91"/>
      <c r="O110" s="91"/>
      <c r="P110" s="91"/>
    </row>
    <row r="111" spans="1:23" s="75" customFormat="1" ht="15" customHeight="1" x14ac:dyDescent="0.2">
      <c r="A111" s="91"/>
      <c r="H111" s="91"/>
      <c r="I111" s="91"/>
      <c r="J111" s="91"/>
      <c r="K111" s="91"/>
      <c r="L111" s="91"/>
      <c r="M111" s="91"/>
      <c r="N111" s="91"/>
      <c r="O111" s="91"/>
      <c r="P111" s="91"/>
    </row>
    <row r="112" spans="1:23" s="75" customFormat="1" ht="15" customHeight="1" x14ac:dyDescent="0.2">
      <c r="A112" s="91"/>
      <c r="H112" s="91"/>
      <c r="I112" s="91"/>
      <c r="J112" s="91"/>
      <c r="K112" s="91"/>
      <c r="L112" s="91"/>
      <c r="M112" s="91"/>
      <c r="N112" s="91"/>
      <c r="O112" s="91"/>
      <c r="P112" s="91"/>
    </row>
    <row r="113" spans="1:16" s="75" customFormat="1" ht="15" customHeight="1" x14ac:dyDescent="0.2">
      <c r="A113" s="91"/>
      <c r="H113" s="91"/>
      <c r="I113" s="91"/>
      <c r="J113" s="91"/>
      <c r="K113" s="91"/>
      <c r="L113" s="91"/>
      <c r="M113" s="91"/>
      <c r="N113" s="91"/>
      <c r="O113" s="91"/>
      <c r="P113" s="91"/>
    </row>
    <row r="114" spans="1:16" s="75" customFormat="1" ht="15" customHeight="1" x14ac:dyDescent="0.2">
      <c r="A114" s="91"/>
      <c r="H114" s="91"/>
      <c r="I114" s="91"/>
      <c r="J114" s="91"/>
      <c r="K114" s="91"/>
      <c r="L114" s="91"/>
      <c r="M114" s="91"/>
      <c r="N114" s="91"/>
      <c r="O114" s="91"/>
      <c r="P114" s="91"/>
    </row>
    <row r="115" spans="1:16" s="75" customFormat="1" ht="15" customHeight="1" x14ac:dyDescent="0.2">
      <c r="A115" s="91"/>
      <c r="H115" s="91"/>
      <c r="I115" s="91"/>
      <c r="J115" s="91"/>
      <c r="K115" s="91"/>
      <c r="L115" s="91"/>
      <c r="M115" s="91"/>
      <c r="N115" s="91"/>
      <c r="O115" s="91"/>
      <c r="P115" s="91"/>
    </row>
    <row r="116" spans="1:16" s="75" customFormat="1" ht="15" customHeight="1" x14ac:dyDescent="0.2">
      <c r="A116" s="91"/>
      <c r="H116" s="91"/>
      <c r="I116" s="91"/>
      <c r="J116" s="91"/>
      <c r="K116" s="91"/>
      <c r="L116" s="91"/>
      <c r="M116" s="91"/>
      <c r="N116" s="91"/>
      <c r="O116" s="91"/>
      <c r="P116" s="91"/>
    </row>
    <row r="117" spans="1:16" s="75" customFormat="1" ht="15" customHeight="1" x14ac:dyDescent="0.2">
      <c r="A117" s="91"/>
      <c r="H117" s="91"/>
      <c r="I117" s="91"/>
      <c r="J117" s="91"/>
      <c r="K117" s="91"/>
      <c r="L117" s="91"/>
      <c r="M117" s="91"/>
      <c r="N117" s="91"/>
      <c r="O117" s="91"/>
      <c r="P117" s="91"/>
    </row>
    <row r="118" spans="1:16" s="75" customFormat="1" ht="15" customHeight="1" x14ac:dyDescent="0.2">
      <c r="A118" s="91"/>
      <c r="H118" s="91"/>
      <c r="I118" s="91"/>
      <c r="J118" s="91"/>
      <c r="K118" s="91"/>
      <c r="L118" s="91"/>
      <c r="M118" s="91"/>
      <c r="N118" s="91"/>
      <c r="O118" s="91"/>
      <c r="P118" s="91"/>
    </row>
    <row r="119" spans="1:16" s="75" customFormat="1" ht="15" customHeight="1" x14ac:dyDescent="0.2">
      <c r="A119" s="91"/>
      <c r="H119" s="91"/>
      <c r="I119" s="91"/>
      <c r="J119" s="91"/>
      <c r="K119" s="91"/>
      <c r="L119" s="91"/>
      <c r="M119" s="91"/>
      <c r="N119" s="91"/>
      <c r="O119" s="91"/>
      <c r="P119" s="91"/>
    </row>
    <row r="120" spans="1:16" s="75" customFormat="1" ht="15" customHeight="1" x14ac:dyDescent="0.2">
      <c r="A120" s="91"/>
      <c r="H120" s="91"/>
      <c r="I120" s="91"/>
      <c r="J120" s="91"/>
      <c r="K120" s="91"/>
      <c r="L120" s="91"/>
      <c r="M120" s="91"/>
      <c r="N120" s="91"/>
      <c r="O120" s="91"/>
      <c r="P120" s="91"/>
    </row>
    <row r="121" spans="1:16" s="75" customFormat="1" ht="15" customHeight="1" x14ac:dyDescent="0.2">
      <c r="A121" s="91"/>
      <c r="H121" s="91"/>
      <c r="I121" s="91"/>
      <c r="J121" s="91"/>
      <c r="K121" s="91"/>
      <c r="L121" s="91"/>
      <c r="M121" s="91"/>
      <c r="N121" s="91"/>
      <c r="O121" s="91"/>
      <c r="P121" s="91"/>
    </row>
    <row r="122" spans="1:16" s="75" customFormat="1" ht="15" customHeight="1" x14ac:dyDescent="0.2">
      <c r="A122" s="91"/>
      <c r="H122" s="91"/>
      <c r="I122" s="91"/>
      <c r="J122" s="91"/>
      <c r="K122" s="91"/>
      <c r="L122" s="91"/>
      <c r="M122" s="91"/>
      <c r="N122" s="91"/>
      <c r="O122" s="91"/>
      <c r="P122" s="91"/>
    </row>
    <row r="123" spans="1:16" s="75" customFormat="1" ht="15" customHeight="1" x14ac:dyDescent="0.2">
      <c r="A123" s="91"/>
      <c r="H123" s="91"/>
      <c r="I123" s="91"/>
      <c r="J123" s="91"/>
      <c r="K123" s="91"/>
      <c r="L123" s="91"/>
      <c r="M123" s="91"/>
      <c r="N123" s="91"/>
      <c r="O123" s="91"/>
      <c r="P123" s="91"/>
    </row>
    <row r="124" spans="1:16" s="2" customFormat="1" ht="15" customHeight="1" x14ac:dyDescent="0.2">
      <c r="A124" s="6"/>
      <c r="H124" s="6"/>
      <c r="I124" s="6"/>
      <c r="J124" s="6"/>
      <c r="K124" s="6"/>
      <c r="L124" s="6"/>
      <c r="M124" s="6"/>
      <c r="N124" s="6"/>
      <c r="O124" s="6"/>
      <c r="P124" s="6"/>
    </row>
    <row r="125" spans="1:16" s="2" customFormat="1" ht="15" customHeight="1" x14ac:dyDescent="0.2">
      <c r="A125" s="6"/>
      <c r="H125" s="6"/>
      <c r="I125" s="6"/>
      <c r="J125" s="6"/>
      <c r="K125" s="6"/>
      <c r="L125" s="6"/>
      <c r="M125" s="6"/>
      <c r="N125" s="6"/>
      <c r="O125" s="6"/>
      <c r="P125" s="6"/>
    </row>
    <row r="126" spans="1:16" s="2" customFormat="1" ht="15" customHeight="1" x14ac:dyDescent="0.2">
      <c r="A126" s="6"/>
      <c r="H126" s="6"/>
      <c r="I126" s="6"/>
      <c r="J126" s="6"/>
      <c r="K126" s="6"/>
      <c r="L126" s="6"/>
      <c r="M126" s="6"/>
      <c r="N126" s="6"/>
      <c r="O126" s="6"/>
      <c r="P126" s="6"/>
    </row>
    <row r="127" spans="1:16" s="2" customFormat="1" ht="15" customHeight="1" x14ac:dyDescent="0.2">
      <c r="A127" s="6"/>
      <c r="H127" s="6"/>
      <c r="I127" s="6"/>
      <c r="J127" s="6"/>
      <c r="K127" s="6"/>
      <c r="L127" s="6"/>
      <c r="M127" s="6"/>
      <c r="N127" s="6"/>
      <c r="O127" s="6"/>
      <c r="P127" s="6"/>
    </row>
    <row r="128" spans="1:16" s="2" customFormat="1" ht="15" customHeight="1" x14ac:dyDescent="0.2">
      <c r="A128" s="6"/>
      <c r="H128" s="6"/>
      <c r="I128" s="6"/>
      <c r="J128" s="6"/>
      <c r="K128" s="6"/>
      <c r="L128" s="6"/>
      <c r="M128" s="6"/>
      <c r="N128" s="6"/>
      <c r="O128" s="6"/>
      <c r="P128" s="6"/>
    </row>
    <row r="129" spans="1:16" s="2" customFormat="1" ht="15" customHeight="1" x14ac:dyDescent="0.2">
      <c r="A129" s="6"/>
      <c r="H129" s="6"/>
      <c r="I129" s="6"/>
      <c r="J129" s="6"/>
      <c r="K129" s="6"/>
      <c r="L129" s="6"/>
      <c r="M129" s="6"/>
      <c r="N129" s="6"/>
      <c r="O129" s="6"/>
      <c r="P129" s="6"/>
    </row>
    <row r="130" spans="1:16" s="2" customFormat="1" ht="15" customHeight="1" x14ac:dyDescent="0.2">
      <c r="A130" s="6"/>
      <c r="H130" s="6"/>
      <c r="I130" s="6"/>
      <c r="J130" s="6"/>
      <c r="K130" s="6"/>
      <c r="L130" s="6"/>
      <c r="M130" s="6"/>
      <c r="N130" s="6"/>
      <c r="O130" s="6"/>
      <c r="P130" s="6"/>
    </row>
    <row r="131" spans="1:16" s="2" customFormat="1" ht="15" customHeight="1" x14ac:dyDescent="0.2">
      <c r="A131" s="6"/>
      <c r="H131" s="6"/>
      <c r="I131" s="6"/>
      <c r="J131" s="6"/>
      <c r="K131" s="6"/>
      <c r="L131" s="6"/>
      <c r="M131" s="6"/>
      <c r="N131" s="6"/>
      <c r="O131" s="6"/>
      <c r="P131" s="6"/>
    </row>
    <row r="132" spans="1:16" s="2" customFormat="1" ht="15" customHeight="1" x14ac:dyDescent="0.2">
      <c r="A132" s="6"/>
      <c r="H132" s="6"/>
      <c r="I132" s="6"/>
      <c r="J132" s="6"/>
      <c r="K132" s="6"/>
      <c r="L132" s="6"/>
      <c r="M132" s="6"/>
      <c r="N132" s="6"/>
      <c r="O132" s="6"/>
      <c r="P132" s="6"/>
    </row>
    <row r="133" spans="1:16" s="2" customFormat="1" ht="15" customHeight="1" x14ac:dyDescent="0.2">
      <c r="A133" s="6"/>
      <c r="H133" s="6"/>
      <c r="I133" s="6"/>
      <c r="J133" s="6"/>
      <c r="K133" s="6"/>
      <c r="L133" s="6"/>
      <c r="M133" s="6"/>
      <c r="N133" s="6"/>
      <c r="O133" s="6"/>
      <c r="P133" s="6"/>
    </row>
    <row r="134" spans="1:16" s="2" customFormat="1" ht="15" customHeight="1" x14ac:dyDescent="0.2">
      <c r="A134" s="6"/>
      <c r="H134" s="6"/>
      <c r="I134" s="6"/>
      <c r="J134" s="6"/>
      <c r="K134" s="6"/>
      <c r="L134" s="6"/>
      <c r="M134" s="6"/>
      <c r="N134" s="6"/>
      <c r="O134" s="6"/>
      <c r="P134" s="6"/>
    </row>
    <row r="135" spans="1:16" s="2" customFormat="1" ht="15" customHeight="1" x14ac:dyDescent="0.2">
      <c r="A135" s="6"/>
      <c r="H135" s="6"/>
      <c r="I135" s="6"/>
      <c r="J135" s="6"/>
      <c r="K135" s="6"/>
      <c r="L135" s="6"/>
      <c r="M135" s="6"/>
      <c r="N135" s="6"/>
      <c r="O135" s="6"/>
      <c r="P135" s="6"/>
    </row>
    <row r="136" spans="1:16" s="2" customFormat="1" ht="15" customHeight="1" x14ac:dyDescent="0.2">
      <c r="A136" s="6"/>
      <c r="H136" s="6"/>
      <c r="I136" s="6"/>
      <c r="J136" s="6"/>
      <c r="K136" s="6"/>
      <c r="L136" s="6"/>
      <c r="M136" s="6"/>
      <c r="N136" s="6"/>
      <c r="O136" s="6"/>
      <c r="P136" s="6"/>
    </row>
    <row r="137" spans="1:16" s="2" customFormat="1" ht="15" customHeight="1" x14ac:dyDescent="0.2">
      <c r="A137" s="6"/>
      <c r="H137" s="6"/>
      <c r="I137" s="6"/>
      <c r="J137" s="6"/>
      <c r="K137" s="6"/>
      <c r="L137" s="6"/>
      <c r="M137" s="6"/>
      <c r="N137" s="6"/>
      <c r="O137" s="6"/>
      <c r="P137" s="6"/>
    </row>
    <row r="138" spans="1:16" s="2" customFormat="1" ht="15" customHeight="1" x14ac:dyDescent="0.2">
      <c r="A138" s="6"/>
      <c r="H138" s="6"/>
      <c r="I138" s="6"/>
      <c r="J138" s="6"/>
      <c r="K138" s="6"/>
      <c r="L138" s="6"/>
      <c r="M138" s="6"/>
      <c r="N138" s="6"/>
      <c r="O138" s="6"/>
      <c r="P138" s="6"/>
    </row>
    <row r="139" spans="1:16" s="2" customFormat="1" ht="15" customHeight="1" x14ac:dyDescent="0.2">
      <c r="A139" s="6"/>
      <c r="H139" s="6"/>
      <c r="I139" s="6"/>
      <c r="J139" s="6"/>
      <c r="K139" s="6"/>
      <c r="L139" s="6"/>
      <c r="M139" s="6"/>
      <c r="N139" s="6"/>
      <c r="O139" s="6"/>
      <c r="P139" s="6"/>
    </row>
    <row r="140" spans="1:16" s="2" customFormat="1" ht="15" customHeight="1" x14ac:dyDescent="0.2">
      <c r="A140" s="6"/>
      <c r="H140" s="6"/>
      <c r="I140" s="6"/>
      <c r="J140" s="6"/>
      <c r="K140" s="6"/>
      <c r="L140" s="6"/>
      <c r="M140" s="6"/>
      <c r="N140" s="6"/>
      <c r="O140" s="6"/>
      <c r="P140" s="6"/>
    </row>
    <row r="141" spans="1:16" s="2" customFormat="1" ht="15" customHeight="1" x14ac:dyDescent="0.2">
      <c r="A141" s="6"/>
      <c r="H141" s="6"/>
      <c r="I141" s="6"/>
      <c r="J141" s="6"/>
      <c r="K141" s="6"/>
      <c r="L141" s="6"/>
      <c r="M141" s="6"/>
      <c r="N141" s="6"/>
      <c r="O141" s="6"/>
      <c r="P141" s="6"/>
    </row>
    <row r="142" spans="1:16" s="2" customFormat="1" ht="15" customHeight="1" x14ac:dyDescent="0.2">
      <c r="A142" s="6"/>
      <c r="H142" s="6"/>
      <c r="I142" s="6"/>
      <c r="J142" s="6"/>
      <c r="K142" s="6"/>
      <c r="L142" s="6"/>
      <c r="M142" s="6"/>
      <c r="N142" s="6"/>
      <c r="O142" s="6"/>
      <c r="P142" s="6"/>
    </row>
    <row r="143" spans="1:16" s="2" customFormat="1" ht="15" customHeight="1" x14ac:dyDescent="0.2">
      <c r="A143" s="6"/>
      <c r="H143" s="6"/>
      <c r="I143" s="6"/>
      <c r="J143" s="6"/>
      <c r="K143" s="6"/>
      <c r="L143" s="6"/>
      <c r="M143" s="6"/>
      <c r="N143" s="6"/>
      <c r="O143" s="6"/>
      <c r="P143" s="6"/>
    </row>
    <row r="144" spans="1:16" s="2" customFormat="1" ht="15" customHeight="1" x14ac:dyDescent="0.2">
      <c r="A144" s="6"/>
      <c r="H144" s="6"/>
      <c r="I144" s="6"/>
      <c r="J144" s="6"/>
      <c r="K144" s="6"/>
      <c r="L144" s="6"/>
      <c r="M144" s="6"/>
      <c r="N144" s="6"/>
      <c r="O144" s="6"/>
      <c r="P144" s="6"/>
    </row>
    <row r="145" spans="1:16" s="2" customFormat="1" ht="15" customHeight="1" x14ac:dyDescent="0.2">
      <c r="A145" s="6"/>
      <c r="H145" s="6"/>
      <c r="I145" s="6"/>
      <c r="J145" s="6"/>
      <c r="K145" s="6"/>
      <c r="L145" s="6"/>
      <c r="M145" s="6"/>
      <c r="N145" s="6"/>
      <c r="O145" s="6"/>
      <c r="P145" s="6"/>
    </row>
    <row r="146" spans="1:16" s="2" customFormat="1" ht="15" customHeight="1" x14ac:dyDescent="0.2">
      <c r="A146" s="6"/>
      <c r="H146" s="6"/>
      <c r="I146" s="6"/>
      <c r="J146" s="6"/>
      <c r="K146" s="6"/>
      <c r="L146" s="6"/>
      <c r="M146" s="6"/>
      <c r="N146" s="6"/>
      <c r="O146" s="6"/>
      <c r="P146" s="6"/>
    </row>
    <row r="147" spans="1:16" s="2" customFormat="1" ht="15" customHeight="1" x14ac:dyDescent="0.2">
      <c r="A147" s="6"/>
      <c r="H147" s="6"/>
      <c r="I147" s="6"/>
      <c r="J147" s="6"/>
      <c r="K147" s="6"/>
      <c r="L147" s="6"/>
      <c r="M147" s="6"/>
      <c r="N147" s="6"/>
      <c r="O147" s="6"/>
      <c r="P147" s="6"/>
    </row>
    <row r="148" spans="1:16" s="2" customFormat="1" ht="15" customHeight="1" x14ac:dyDescent="0.2">
      <c r="A148" s="6"/>
      <c r="H148" s="6"/>
      <c r="I148" s="6"/>
      <c r="J148" s="6"/>
      <c r="K148" s="6"/>
      <c r="L148" s="6"/>
      <c r="M148" s="6"/>
      <c r="N148" s="6"/>
      <c r="O148" s="6"/>
      <c r="P148" s="6"/>
    </row>
    <row r="149" spans="1:16" s="2" customFormat="1" ht="15" customHeight="1" x14ac:dyDescent="0.2">
      <c r="A149" s="6"/>
      <c r="H149" s="6"/>
      <c r="I149" s="6"/>
      <c r="J149" s="6"/>
      <c r="K149" s="6"/>
      <c r="L149" s="6"/>
      <c r="M149" s="6"/>
      <c r="N149" s="6"/>
      <c r="O149" s="6"/>
      <c r="P149" s="6"/>
    </row>
    <row r="150" spans="1:16" s="2" customFormat="1" ht="15" customHeight="1" x14ac:dyDescent="0.2">
      <c r="A150" s="6"/>
      <c r="H150" s="6"/>
      <c r="I150" s="6"/>
      <c r="J150" s="6"/>
      <c r="K150" s="6"/>
      <c r="L150" s="6"/>
      <c r="M150" s="6"/>
      <c r="N150" s="6"/>
      <c r="O150" s="6"/>
      <c r="P150" s="6"/>
    </row>
    <row r="151" spans="1:16" s="2" customFormat="1" ht="15" customHeight="1" x14ac:dyDescent="0.2">
      <c r="A151" s="6"/>
      <c r="H151" s="6"/>
      <c r="I151" s="6"/>
      <c r="J151" s="6"/>
      <c r="K151" s="6"/>
      <c r="L151" s="6"/>
      <c r="M151" s="6"/>
      <c r="N151" s="6"/>
      <c r="O151" s="6"/>
      <c r="P151" s="6"/>
    </row>
    <row r="152" spans="1:16" s="2" customFormat="1" ht="15" customHeight="1" x14ac:dyDescent="0.2">
      <c r="A152" s="6"/>
      <c r="H152" s="6"/>
      <c r="I152" s="6"/>
      <c r="J152" s="6"/>
      <c r="K152" s="6"/>
      <c r="L152" s="6"/>
      <c r="M152" s="6"/>
      <c r="N152" s="6"/>
      <c r="O152" s="6"/>
      <c r="P152" s="6"/>
    </row>
    <row r="153" spans="1:16" s="2" customFormat="1" ht="15" customHeight="1" x14ac:dyDescent="0.2">
      <c r="A153" s="6"/>
      <c r="H153" s="6"/>
      <c r="I153" s="6"/>
      <c r="J153" s="6"/>
      <c r="K153" s="6"/>
      <c r="L153" s="6"/>
      <c r="M153" s="6"/>
      <c r="N153" s="6"/>
      <c r="O153" s="6"/>
      <c r="P153" s="6"/>
    </row>
    <row r="154" spans="1:16" s="2" customFormat="1" ht="15" customHeight="1" x14ac:dyDescent="0.2">
      <c r="A154" s="6"/>
      <c r="H154" s="6"/>
      <c r="I154" s="6"/>
      <c r="J154" s="6"/>
      <c r="K154" s="6"/>
      <c r="L154" s="6"/>
      <c r="M154" s="6"/>
      <c r="N154" s="6"/>
      <c r="O154" s="6"/>
      <c r="P154" s="6"/>
    </row>
    <row r="155" spans="1:16" s="2" customFormat="1" ht="15" customHeight="1" x14ac:dyDescent="0.2">
      <c r="A155" s="6"/>
      <c r="H155" s="6"/>
      <c r="I155" s="6"/>
      <c r="J155" s="6"/>
      <c r="K155" s="6"/>
      <c r="L155" s="6"/>
      <c r="M155" s="6"/>
      <c r="N155" s="6"/>
      <c r="O155" s="6"/>
      <c r="P155" s="6"/>
    </row>
    <row r="156" spans="1:16" s="2" customFormat="1" ht="15" customHeight="1" x14ac:dyDescent="0.2">
      <c r="A156" s="6"/>
      <c r="H156" s="6"/>
      <c r="I156" s="6"/>
      <c r="J156" s="6"/>
      <c r="K156" s="6"/>
      <c r="L156" s="6"/>
      <c r="M156" s="6"/>
      <c r="N156" s="6"/>
      <c r="O156" s="6"/>
      <c r="P156" s="6"/>
    </row>
    <row r="157" spans="1:16" s="2" customFormat="1" ht="15" customHeight="1" x14ac:dyDescent="0.2">
      <c r="A157" s="6"/>
      <c r="H157" s="6"/>
      <c r="I157" s="6"/>
      <c r="J157" s="6"/>
      <c r="K157" s="6"/>
      <c r="L157" s="6"/>
      <c r="M157" s="6"/>
      <c r="N157" s="6"/>
      <c r="O157" s="6"/>
      <c r="P157" s="6"/>
    </row>
    <row r="158" spans="1:16" s="2" customFormat="1" ht="15" customHeight="1" x14ac:dyDescent="0.2">
      <c r="A158" s="6"/>
      <c r="H158" s="6"/>
      <c r="I158" s="6"/>
      <c r="J158" s="6"/>
      <c r="K158" s="6"/>
      <c r="L158" s="6"/>
      <c r="M158" s="6"/>
      <c r="N158" s="6"/>
      <c r="O158" s="6"/>
      <c r="P158" s="6"/>
    </row>
    <row r="159" spans="1:16" s="2" customFormat="1" ht="15" customHeight="1" x14ac:dyDescent="0.2">
      <c r="A159" s="6"/>
      <c r="H159" s="6"/>
      <c r="I159" s="6"/>
      <c r="J159" s="6"/>
      <c r="K159" s="6"/>
      <c r="L159" s="6"/>
      <c r="M159" s="6"/>
      <c r="N159" s="6"/>
      <c r="O159" s="6"/>
      <c r="P159" s="6"/>
    </row>
    <row r="160" spans="1:16" s="2" customFormat="1" ht="15" customHeight="1" x14ac:dyDescent="0.2">
      <c r="A160" s="6"/>
      <c r="H160" s="6"/>
      <c r="I160" s="6"/>
      <c r="J160" s="6"/>
      <c r="K160" s="6"/>
      <c r="L160" s="6"/>
      <c r="M160" s="6"/>
      <c r="N160" s="6"/>
      <c r="O160" s="6"/>
      <c r="P160" s="6"/>
    </row>
    <row r="161" spans="1:16" s="2" customFormat="1" ht="15" customHeight="1" x14ac:dyDescent="0.2">
      <c r="A161" s="6"/>
      <c r="H161" s="6"/>
      <c r="I161" s="6"/>
      <c r="J161" s="6"/>
      <c r="K161" s="6"/>
      <c r="L161" s="6"/>
      <c r="M161" s="6"/>
      <c r="N161" s="6"/>
      <c r="O161" s="6"/>
      <c r="P161" s="6"/>
    </row>
    <row r="162" spans="1:16" s="2" customFormat="1" ht="15" customHeight="1" x14ac:dyDescent="0.2">
      <c r="A162" s="6"/>
      <c r="H162" s="6"/>
      <c r="I162" s="6"/>
      <c r="J162" s="6"/>
      <c r="K162" s="6"/>
      <c r="L162" s="6"/>
      <c r="M162" s="6"/>
      <c r="N162" s="6"/>
      <c r="O162" s="6"/>
      <c r="P162" s="6"/>
    </row>
    <row r="163" spans="1:16" s="2" customFormat="1" ht="15" customHeight="1" x14ac:dyDescent="0.2">
      <c r="A163" s="6"/>
      <c r="H163" s="6"/>
      <c r="I163" s="6"/>
      <c r="J163" s="6"/>
      <c r="K163" s="6"/>
      <c r="L163" s="6"/>
      <c r="M163" s="6"/>
      <c r="N163" s="6"/>
      <c r="O163" s="6"/>
      <c r="P163" s="6"/>
    </row>
    <row r="164" spans="1:16" s="2" customFormat="1" ht="15" customHeight="1" x14ac:dyDescent="0.2">
      <c r="A164" s="6"/>
      <c r="H164" s="6"/>
      <c r="I164" s="6"/>
      <c r="J164" s="6"/>
      <c r="K164" s="6"/>
      <c r="L164" s="6"/>
      <c r="M164" s="6"/>
      <c r="N164" s="6"/>
      <c r="O164" s="6"/>
      <c r="P164" s="6"/>
    </row>
    <row r="165" spans="1:16" s="2" customFormat="1" ht="15" customHeight="1" x14ac:dyDescent="0.2">
      <c r="A165" s="6"/>
      <c r="H165" s="6"/>
      <c r="I165" s="6"/>
      <c r="J165" s="6"/>
      <c r="K165" s="6"/>
      <c r="L165" s="6"/>
      <c r="M165" s="6"/>
      <c r="N165" s="6"/>
      <c r="O165" s="6"/>
      <c r="P165" s="6"/>
    </row>
    <row r="166" spans="1:16" s="2" customFormat="1" ht="15" customHeight="1" x14ac:dyDescent="0.2">
      <c r="A166" s="6"/>
      <c r="H166" s="6"/>
      <c r="I166" s="6"/>
      <c r="J166" s="6"/>
      <c r="K166" s="6"/>
      <c r="L166" s="6"/>
      <c r="M166" s="6"/>
      <c r="N166" s="6"/>
      <c r="O166" s="6"/>
      <c r="P166" s="6"/>
    </row>
    <row r="167" spans="1:16" s="2" customFormat="1" ht="15" customHeight="1" x14ac:dyDescent="0.2">
      <c r="A167" s="6"/>
      <c r="H167" s="6"/>
      <c r="I167" s="6"/>
      <c r="J167" s="6"/>
      <c r="K167" s="6"/>
      <c r="L167" s="6"/>
      <c r="M167" s="6"/>
      <c r="N167" s="6"/>
      <c r="O167" s="6"/>
      <c r="P167" s="6"/>
    </row>
    <row r="168" spans="1:16" s="2" customFormat="1" ht="15" customHeight="1" x14ac:dyDescent="0.2">
      <c r="A168" s="6"/>
      <c r="H168" s="6"/>
      <c r="I168" s="6"/>
      <c r="J168" s="6"/>
      <c r="K168" s="6"/>
      <c r="L168" s="6"/>
      <c r="M168" s="6"/>
      <c r="N168" s="6"/>
      <c r="O168" s="6"/>
      <c r="P168" s="6"/>
    </row>
    <row r="169" spans="1:16" s="2" customFormat="1" ht="15" customHeight="1" x14ac:dyDescent="0.2">
      <c r="A169" s="6"/>
      <c r="H169" s="6"/>
      <c r="I169" s="6"/>
      <c r="J169" s="6"/>
      <c r="K169" s="6"/>
      <c r="L169" s="6"/>
      <c r="M169" s="6"/>
      <c r="N169" s="6"/>
      <c r="O169" s="6"/>
      <c r="P169" s="6"/>
    </row>
    <row r="170" spans="1:16" s="2" customFormat="1" ht="15" customHeight="1" x14ac:dyDescent="0.2">
      <c r="A170" s="6"/>
      <c r="H170" s="6"/>
      <c r="I170" s="6"/>
      <c r="J170" s="6"/>
      <c r="K170" s="6"/>
      <c r="L170" s="6"/>
      <c r="M170" s="6"/>
      <c r="N170" s="6"/>
      <c r="O170" s="6"/>
      <c r="P170" s="6"/>
    </row>
    <row r="171" spans="1:16" s="2" customFormat="1" ht="15" customHeight="1" x14ac:dyDescent="0.2">
      <c r="A171" s="6"/>
      <c r="H171" s="6"/>
      <c r="I171" s="6"/>
      <c r="J171" s="6"/>
      <c r="K171" s="6"/>
      <c r="L171" s="6"/>
      <c r="M171" s="6"/>
      <c r="N171" s="6"/>
      <c r="O171" s="6"/>
      <c r="P171" s="6"/>
    </row>
    <row r="172" spans="1:16" s="2" customFormat="1" ht="15" customHeight="1" x14ac:dyDescent="0.2">
      <c r="A172" s="6"/>
      <c r="H172" s="6"/>
      <c r="I172" s="6"/>
      <c r="J172" s="6"/>
      <c r="K172" s="6"/>
      <c r="L172" s="6"/>
      <c r="M172" s="6"/>
      <c r="N172" s="6"/>
      <c r="O172" s="6"/>
      <c r="P172" s="6"/>
    </row>
    <row r="173" spans="1:16" s="2" customFormat="1" ht="15" customHeight="1" x14ac:dyDescent="0.2">
      <c r="A173" s="6"/>
      <c r="H173" s="6"/>
      <c r="I173" s="6"/>
      <c r="J173" s="6"/>
      <c r="K173" s="6"/>
      <c r="L173" s="6"/>
      <c r="M173" s="6"/>
      <c r="N173" s="6"/>
      <c r="O173" s="6"/>
      <c r="P173" s="6"/>
    </row>
    <row r="174" spans="1:16" s="2" customFormat="1" ht="15" customHeight="1" x14ac:dyDescent="0.2">
      <c r="A174" s="6"/>
      <c r="H174" s="6"/>
      <c r="I174" s="6"/>
      <c r="J174" s="6"/>
      <c r="K174" s="6"/>
      <c r="L174" s="6"/>
      <c r="M174" s="6"/>
      <c r="N174" s="6"/>
      <c r="O174" s="6"/>
      <c r="P174" s="6"/>
    </row>
    <row r="175" spans="1:16" s="2" customFormat="1" ht="15" customHeight="1" x14ac:dyDescent="0.2">
      <c r="A175" s="6"/>
      <c r="H175" s="6"/>
      <c r="I175" s="6"/>
      <c r="J175" s="6"/>
      <c r="K175" s="6"/>
      <c r="L175" s="6"/>
      <c r="M175" s="6"/>
      <c r="N175" s="6"/>
      <c r="O175" s="6"/>
      <c r="P175" s="6"/>
    </row>
    <row r="176" spans="1:16" s="2" customFormat="1" ht="15" customHeight="1" x14ac:dyDescent="0.2">
      <c r="A176" s="6"/>
      <c r="H176" s="6"/>
      <c r="I176" s="6"/>
      <c r="J176" s="6"/>
      <c r="K176" s="6"/>
      <c r="L176" s="6"/>
      <c r="M176" s="6"/>
      <c r="N176" s="6"/>
      <c r="O176" s="6"/>
      <c r="P176" s="6"/>
    </row>
    <row r="177" spans="1:16" s="2" customFormat="1" ht="15" customHeight="1" x14ac:dyDescent="0.2">
      <c r="A177" s="6"/>
      <c r="H177" s="6"/>
      <c r="I177" s="6"/>
      <c r="J177" s="6"/>
      <c r="K177" s="6"/>
      <c r="L177" s="6"/>
      <c r="M177" s="6"/>
      <c r="N177" s="6"/>
      <c r="O177" s="6"/>
      <c r="P177" s="6"/>
    </row>
    <row r="178" spans="1:16" s="2" customFormat="1" ht="15" customHeight="1" x14ac:dyDescent="0.2">
      <c r="A178" s="6"/>
      <c r="H178" s="6"/>
      <c r="I178" s="6"/>
      <c r="J178" s="6"/>
      <c r="K178" s="6"/>
      <c r="L178" s="6"/>
      <c r="M178" s="6"/>
      <c r="N178" s="6"/>
      <c r="O178" s="6"/>
      <c r="P178" s="6"/>
    </row>
    <row r="179" spans="1:16" s="2" customFormat="1" ht="15" customHeight="1" x14ac:dyDescent="0.2">
      <c r="A179" s="6"/>
      <c r="H179" s="6"/>
      <c r="I179" s="6"/>
      <c r="J179" s="6"/>
      <c r="K179" s="6"/>
      <c r="L179" s="6"/>
      <c r="M179" s="6"/>
      <c r="N179" s="6"/>
      <c r="O179" s="6"/>
      <c r="P179" s="6"/>
    </row>
    <row r="180" spans="1:16" s="2" customFormat="1" ht="15" customHeight="1" x14ac:dyDescent="0.2">
      <c r="A180" s="6"/>
      <c r="H180" s="6"/>
      <c r="I180" s="6"/>
      <c r="J180" s="6"/>
      <c r="K180" s="6"/>
      <c r="L180" s="6"/>
      <c r="M180" s="6"/>
      <c r="N180" s="6"/>
      <c r="O180" s="6"/>
      <c r="P180" s="6"/>
    </row>
    <row r="181" spans="1:16" s="2" customFormat="1" ht="15" customHeight="1" x14ac:dyDescent="0.2">
      <c r="A181" s="6"/>
      <c r="H181" s="6"/>
      <c r="I181" s="6"/>
      <c r="J181" s="6"/>
      <c r="K181" s="6"/>
      <c r="L181" s="6"/>
      <c r="M181" s="6"/>
      <c r="N181" s="6"/>
      <c r="O181" s="6"/>
      <c r="P181" s="6"/>
    </row>
    <row r="182" spans="1:16" s="2" customFormat="1" ht="15" customHeight="1" x14ac:dyDescent="0.2">
      <c r="A182" s="6"/>
      <c r="H182" s="6"/>
      <c r="I182" s="6"/>
      <c r="J182" s="6"/>
      <c r="K182" s="6"/>
      <c r="L182" s="6"/>
      <c r="M182" s="6"/>
      <c r="N182" s="6"/>
      <c r="O182" s="6"/>
      <c r="P182" s="6"/>
    </row>
    <row r="183" spans="1:16" s="2" customFormat="1" ht="15" customHeight="1" x14ac:dyDescent="0.2">
      <c r="A183" s="6"/>
      <c r="H183" s="6"/>
      <c r="I183" s="6"/>
      <c r="J183" s="6"/>
      <c r="K183" s="6"/>
      <c r="L183" s="6"/>
      <c r="M183" s="6"/>
      <c r="N183" s="6"/>
      <c r="O183" s="6"/>
      <c r="P183" s="6"/>
    </row>
    <row r="184" spans="1:16" s="2" customFormat="1" ht="15" customHeight="1" x14ac:dyDescent="0.2">
      <c r="A184" s="6"/>
      <c r="H184" s="6"/>
      <c r="I184" s="6"/>
      <c r="J184" s="6"/>
      <c r="K184" s="6"/>
      <c r="L184" s="6"/>
      <c r="M184" s="6"/>
      <c r="N184" s="6"/>
      <c r="O184" s="6"/>
      <c r="P184" s="6"/>
    </row>
    <row r="185" spans="1:16" s="2" customFormat="1" ht="15" customHeight="1" x14ac:dyDescent="0.2">
      <c r="A185" s="6"/>
      <c r="H185" s="6"/>
      <c r="I185" s="6"/>
      <c r="J185" s="6"/>
      <c r="K185" s="6"/>
      <c r="L185" s="6"/>
      <c r="M185" s="6"/>
      <c r="N185" s="6"/>
      <c r="O185" s="6"/>
      <c r="P185" s="6"/>
    </row>
    <row r="186" spans="1:16" s="2" customFormat="1" ht="15" customHeight="1" x14ac:dyDescent="0.2">
      <c r="A186" s="6"/>
      <c r="H186" s="6"/>
      <c r="I186" s="6"/>
      <c r="J186" s="6"/>
      <c r="K186" s="6"/>
      <c r="L186" s="6"/>
      <c r="M186" s="6"/>
      <c r="N186" s="6"/>
      <c r="O186" s="6"/>
      <c r="P186" s="6"/>
    </row>
    <row r="187" spans="1:16" s="2" customFormat="1" ht="15" customHeight="1" x14ac:dyDescent="0.2">
      <c r="A187" s="6"/>
      <c r="H187" s="6"/>
      <c r="I187" s="6"/>
      <c r="J187" s="6"/>
      <c r="K187" s="6"/>
      <c r="L187" s="6"/>
      <c r="M187" s="6"/>
      <c r="N187" s="6"/>
      <c r="O187" s="6"/>
      <c r="P187" s="6"/>
    </row>
    <row r="188" spans="1:16" s="2" customFormat="1" ht="15" customHeight="1" x14ac:dyDescent="0.2">
      <c r="A188" s="6"/>
      <c r="H188" s="6"/>
      <c r="I188" s="6"/>
      <c r="J188" s="6"/>
      <c r="K188" s="6"/>
      <c r="L188" s="6"/>
      <c r="M188" s="6"/>
      <c r="N188" s="6"/>
      <c r="O188" s="6"/>
      <c r="P188" s="6"/>
    </row>
    <row r="189" spans="1:16" s="2" customFormat="1" ht="15" customHeight="1" x14ac:dyDescent="0.2">
      <c r="A189" s="6"/>
      <c r="H189" s="6"/>
      <c r="I189" s="6"/>
      <c r="J189" s="6"/>
      <c r="K189" s="6"/>
      <c r="L189" s="6"/>
      <c r="M189" s="6"/>
      <c r="N189" s="6"/>
      <c r="O189" s="6"/>
      <c r="P189" s="6"/>
    </row>
    <row r="190" spans="1:16" s="2" customFormat="1" ht="15" customHeight="1" x14ac:dyDescent="0.2">
      <c r="A190" s="6"/>
      <c r="H190" s="6"/>
      <c r="I190" s="6"/>
      <c r="J190" s="6"/>
      <c r="K190" s="6"/>
      <c r="L190" s="6"/>
      <c r="M190" s="6"/>
      <c r="N190" s="6"/>
      <c r="O190" s="6"/>
      <c r="P190" s="6"/>
    </row>
    <row r="191" spans="1:16" s="2" customFormat="1" ht="15" customHeight="1" x14ac:dyDescent="0.2">
      <c r="A191" s="6"/>
      <c r="H191" s="6"/>
      <c r="I191" s="6"/>
      <c r="J191" s="6"/>
      <c r="K191" s="6"/>
      <c r="L191" s="6"/>
      <c r="M191" s="6"/>
      <c r="N191" s="6"/>
      <c r="O191" s="6"/>
      <c r="P191" s="6"/>
    </row>
    <row r="192" spans="1:16" s="2" customFormat="1" ht="15" customHeight="1" x14ac:dyDescent="0.2">
      <c r="A192" s="6"/>
      <c r="H192" s="6"/>
      <c r="I192" s="6"/>
      <c r="J192" s="6"/>
      <c r="K192" s="6"/>
      <c r="L192" s="6"/>
      <c r="M192" s="6"/>
      <c r="N192" s="6"/>
      <c r="O192" s="6"/>
      <c r="P192" s="6"/>
    </row>
    <row r="193" spans="1:16" s="2" customFormat="1" ht="15" customHeight="1" x14ac:dyDescent="0.2">
      <c r="A193" s="6"/>
      <c r="H193" s="6"/>
      <c r="I193" s="6"/>
      <c r="J193" s="6"/>
      <c r="K193" s="6"/>
      <c r="L193" s="6"/>
      <c r="M193" s="6"/>
      <c r="N193" s="6"/>
      <c r="O193" s="6"/>
      <c r="P193" s="6"/>
    </row>
    <row r="194" spans="1:16" s="2" customFormat="1" ht="15" customHeight="1" x14ac:dyDescent="0.2">
      <c r="A194" s="6"/>
      <c r="H194" s="6"/>
      <c r="I194" s="6"/>
      <c r="J194" s="6"/>
      <c r="K194" s="6"/>
      <c r="L194" s="6"/>
      <c r="M194" s="6"/>
      <c r="N194" s="6"/>
      <c r="O194" s="6"/>
      <c r="P194" s="6"/>
    </row>
    <row r="195" spans="1:16" s="2" customFormat="1" ht="15" customHeight="1" x14ac:dyDescent="0.2">
      <c r="A195" s="6"/>
      <c r="H195" s="6"/>
      <c r="I195" s="6"/>
      <c r="J195" s="6"/>
      <c r="K195" s="6"/>
      <c r="L195" s="6"/>
      <c r="M195" s="6"/>
      <c r="N195" s="6"/>
      <c r="O195" s="6"/>
      <c r="P195" s="6"/>
    </row>
    <row r="196" spans="1:16" s="2" customFormat="1" ht="15" customHeight="1" x14ac:dyDescent="0.2">
      <c r="A196" s="6"/>
      <c r="H196" s="6"/>
      <c r="I196" s="6"/>
      <c r="J196" s="6"/>
      <c r="K196" s="6"/>
      <c r="L196" s="6"/>
      <c r="M196" s="6"/>
      <c r="N196" s="6"/>
      <c r="O196" s="6"/>
      <c r="P196" s="6"/>
    </row>
    <row r="197" spans="1:16" s="2" customFormat="1" ht="15" customHeight="1" x14ac:dyDescent="0.2">
      <c r="A197" s="6"/>
      <c r="H197" s="6"/>
      <c r="I197" s="6"/>
      <c r="J197" s="6"/>
      <c r="K197" s="6"/>
      <c r="L197" s="6"/>
      <c r="M197" s="6"/>
      <c r="N197" s="6"/>
      <c r="O197" s="6"/>
      <c r="P197" s="6"/>
    </row>
    <row r="198" spans="1:16" s="2" customFormat="1" ht="15" customHeight="1" x14ac:dyDescent="0.2">
      <c r="A198" s="6"/>
      <c r="H198" s="6"/>
      <c r="I198" s="6"/>
      <c r="J198" s="6"/>
      <c r="K198" s="6"/>
      <c r="L198" s="6"/>
      <c r="M198" s="6"/>
      <c r="N198" s="6"/>
      <c r="O198" s="6"/>
      <c r="P198" s="6"/>
    </row>
    <row r="199" spans="1:16" s="2" customFormat="1" ht="12.75" x14ac:dyDescent="0.2">
      <c r="A199" s="6"/>
      <c r="H199" s="6"/>
      <c r="I199" s="6"/>
      <c r="J199" s="6"/>
      <c r="K199" s="6"/>
      <c r="L199" s="6"/>
      <c r="M199" s="6"/>
      <c r="N199" s="6"/>
      <c r="O199" s="6"/>
      <c r="P199" s="6"/>
    </row>
    <row r="200" spans="1:16" s="2" customFormat="1" ht="12.75" x14ac:dyDescent="0.2">
      <c r="A200" s="6"/>
      <c r="H200" s="6"/>
      <c r="I200" s="6"/>
      <c r="J200" s="6"/>
      <c r="K200" s="6"/>
      <c r="L200" s="6"/>
      <c r="M200" s="6"/>
      <c r="N200" s="6"/>
      <c r="O200" s="6"/>
      <c r="P200" s="6"/>
    </row>
    <row r="201" spans="1:16" s="2" customFormat="1" ht="12.75" x14ac:dyDescent="0.2">
      <c r="A201" s="6"/>
      <c r="H201" s="6"/>
      <c r="I201" s="6"/>
      <c r="J201" s="6"/>
      <c r="K201" s="6"/>
      <c r="L201" s="6"/>
      <c r="M201" s="6"/>
      <c r="N201" s="6"/>
      <c r="O201" s="6"/>
      <c r="P201" s="6"/>
    </row>
    <row r="202" spans="1:16" s="2" customFormat="1" ht="12.75" x14ac:dyDescent="0.2">
      <c r="A202" s="6"/>
      <c r="H202" s="6"/>
      <c r="I202" s="6"/>
      <c r="J202" s="6"/>
      <c r="K202" s="6"/>
      <c r="L202" s="6"/>
      <c r="M202" s="6"/>
      <c r="N202" s="6"/>
      <c r="O202" s="6"/>
      <c r="P202" s="6"/>
    </row>
    <row r="203" spans="1:16" s="2" customFormat="1" ht="12.75" x14ac:dyDescent="0.2">
      <c r="A203" s="6"/>
      <c r="H203" s="6"/>
      <c r="I203" s="6"/>
      <c r="J203" s="6"/>
      <c r="K203" s="6"/>
      <c r="L203" s="6"/>
      <c r="M203" s="6"/>
      <c r="N203" s="6"/>
      <c r="O203" s="6"/>
      <c r="P203" s="6"/>
    </row>
    <row r="204" spans="1:16" s="2" customFormat="1" ht="12.75" x14ac:dyDescent="0.2">
      <c r="A204" s="6"/>
      <c r="H204" s="6"/>
      <c r="I204" s="6"/>
      <c r="J204" s="6"/>
      <c r="K204" s="6"/>
      <c r="L204" s="6"/>
      <c r="M204" s="6"/>
      <c r="N204" s="6"/>
      <c r="O204" s="6"/>
      <c r="P204" s="6"/>
    </row>
    <row r="205" spans="1:16" s="2" customFormat="1" ht="12.75" x14ac:dyDescent="0.2">
      <c r="A205" s="6"/>
      <c r="H205" s="6"/>
      <c r="I205" s="6"/>
      <c r="J205" s="6"/>
      <c r="K205" s="6"/>
      <c r="L205" s="6"/>
      <c r="M205" s="6"/>
      <c r="N205" s="6"/>
      <c r="O205" s="6"/>
      <c r="P205" s="6"/>
    </row>
    <row r="206" spans="1:16" s="2" customFormat="1" ht="12.75" x14ac:dyDescent="0.2">
      <c r="A206" s="6"/>
      <c r="H206" s="6"/>
      <c r="I206" s="6"/>
      <c r="J206" s="6"/>
      <c r="K206" s="6"/>
      <c r="L206" s="6"/>
      <c r="M206" s="6"/>
      <c r="N206" s="6"/>
      <c r="O206" s="6"/>
      <c r="P206" s="6"/>
    </row>
    <row r="207" spans="1:16" s="2" customFormat="1" ht="12.75" x14ac:dyDescent="0.2">
      <c r="A207" s="6"/>
      <c r="H207" s="6"/>
      <c r="I207" s="6"/>
      <c r="J207" s="6"/>
      <c r="K207" s="6"/>
      <c r="L207" s="6"/>
      <c r="M207" s="6"/>
      <c r="N207" s="6"/>
      <c r="O207" s="6"/>
      <c r="P207" s="6"/>
    </row>
    <row r="208" spans="1:16" s="2" customFormat="1" ht="12.75" x14ac:dyDescent="0.2">
      <c r="A208" s="6"/>
      <c r="H208" s="6"/>
      <c r="I208" s="6"/>
      <c r="J208" s="6"/>
      <c r="K208" s="6"/>
      <c r="L208" s="6"/>
      <c r="M208" s="6"/>
      <c r="N208" s="6"/>
      <c r="O208" s="6"/>
      <c r="P208" s="6"/>
    </row>
    <row r="209" spans="1:16" s="2" customFormat="1" ht="12.75" x14ac:dyDescent="0.2">
      <c r="A209" s="6"/>
      <c r="H209" s="6"/>
      <c r="I209" s="6"/>
      <c r="J209" s="6"/>
      <c r="K209" s="6"/>
      <c r="L209" s="6"/>
      <c r="M209" s="6"/>
      <c r="N209" s="6"/>
      <c r="O209" s="6"/>
      <c r="P209" s="6"/>
    </row>
    <row r="210" spans="1:16" s="2" customFormat="1" ht="12.75" x14ac:dyDescent="0.2">
      <c r="A210" s="6"/>
      <c r="H210" s="6"/>
      <c r="I210" s="6"/>
      <c r="J210" s="6"/>
      <c r="K210" s="6"/>
      <c r="L210" s="6"/>
      <c r="M210" s="6"/>
      <c r="N210" s="6"/>
      <c r="O210" s="6"/>
      <c r="P210" s="6"/>
    </row>
    <row r="211" spans="1:16" s="2" customFormat="1" ht="12.75" x14ac:dyDescent="0.2">
      <c r="A211" s="6"/>
      <c r="H211" s="6"/>
      <c r="I211" s="6"/>
      <c r="J211" s="6"/>
      <c r="K211" s="6"/>
      <c r="L211" s="6"/>
      <c r="M211" s="6"/>
      <c r="N211" s="6"/>
      <c r="O211" s="6"/>
      <c r="P211" s="6"/>
    </row>
    <row r="212" spans="1:16" s="2" customFormat="1" ht="12.75" x14ac:dyDescent="0.2">
      <c r="A212" s="6"/>
      <c r="H212" s="6"/>
      <c r="I212" s="6"/>
      <c r="J212" s="6"/>
      <c r="K212" s="6"/>
      <c r="L212" s="6"/>
      <c r="M212" s="6"/>
      <c r="N212" s="6"/>
      <c r="O212" s="6"/>
      <c r="P212" s="6"/>
    </row>
    <row r="213" spans="1:16" s="2" customFormat="1" ht="12.75" x14ac:dyDescent="0.2">
      <c r="A213" s="6"/>
      <c r="H213" s="6"/>
      <c r="I213" s="6"/>
      <c r="J213" s="6"/>
      <c r="K213" s="6"/>
      <c r="L213" s="6"/>
      <c r="M213" s="6"/>
      <c r="N213" s="6"/>
      <c r="O213" s="6"/>
      <c r="P213" s="6"/>
    </row>
    <row r="214" spans="1:16" s="2" customFormat="1" ht="12.75" x14ac:dyDescent="0.2">
      <c r="A214" s="6"/>
      <c r="H214" s="6"/>
      <c r="I214" s="6"/>
      <c r="J214" s="6"/>
      <c r="K214" s="6"/>
      <c r="L214" s="6"/>
      <c r="M214" s="6"/>
      <c r="N214" s="6"/>
      <c r="O214" s="6"/>
      <c r="P214" s="6"/>
    </row>
    <row r="215" spans="1:16" s="2" customFormat="1" ht="12.75" x14ac:dyDescent="0.2">
      <c r="A215" s="6"/>
      <c r="H215" s="6"/>
      <c r="I215" s="6"/>
      <c r="J215" s="6"/>
      <c r="K215" s="6"/>
      <c r="L215" s="6"/>
      <c r="M215" s="6"/>
      <c r="N215" s="6"/>
      <c r="O215" s="6"/>
      <c r="P215" s="6"/>
    </row>
    <row r="216" spans="1:16" s="2" customFormat="1" ht="12.75" x14ac:dyDescent="0.2">
      <c r="A216" s="6"/>
      <c r="H216" s="6"/>
      <c r="I216" s="6"/>
      <c r="J216" s="6"/>
      <c r="K216" s="6"/>
      <c r="L216" s="6"/>
      <c r="M216" s="6"/>
      <c r="N216" s="6"/>
      <c r="O216" s="6"/>
      <c r="P216" s="6"/>
    </row>
    <row r="217" spans="1:16" s="2" customFormat="1" ht="12.75" x14ac:dyDescent="0.2">
      <c r="A217" s="6"/>
      <c r="H217" s="6"/>
      <c r="I217" s="6"/>
      <c r="J217" s="6"/>
      <c r="K217" s="6"/>
      <c r="L217" s="6"/>
      <c r="M217" s="6"/>
      <c r="N217" s="6"/>
      <c r="O217" s="6"/>
      <c r="P217" s="6"/>
    </row>
    <row r="218" spans="1:16" s="2" customFormat="1" ht="12.75" x14ac:dyDescent="0.2">
      <c r="A218" s="6"/>
      <c r="H218" s="6"/>
      <c r="I218" s="6"/>
      <c r="J218" s="6"/>
      <c r="K218" s="6"/>
      <c r="L218" s="6"/>
      <c r="M218" s="6"/>
      <c r="N218" s="6"/>
      <c r="O218" s="6"/>
      <c r="P218" s="6"/>
    </row>
    <row r="219" spans="1:16" s="2" customFormat="1" ht="12.75" x14ac:dyDescent="0.2">
      <c r="A219" s="6"/>
      <c r="H219" s="6"/>
      <c r="I219" s="6"/>
      <c r="J219" s="6"/>
      <c r="K219" s="6"/>
      <c r="L219" s="6"/>
      <c r="M219" s="6"/>
      <c r="N219" s="6"/>
      <c r="O219" s="6"/>
      <c r="P219" s="6"/>
    </row>
    <row r="220" spans="1:16" s="2" customFormat="1" ht="12.75" x14ac:dyDescent="0.2">
      <c r="A220" s="6"/>
      <c r="H220" s="6"/>
      <c r="I220" s="6"/>
      <c r="J220" s="6"/>
      <c r="K220" s="6"/>
      <c r="L220" s="6"/>
      <c r="M220" s="6"/>
      <c r="N220" s="6"/>
      <c r="O220" s="6"/>
      <c r="P220" s="6"/>
    </row>
    <row r="221" spans="1:16" s="2" customFormat="1" ht="12.75" x14ac:dyDescent="0.2">
      <c r="A221" s="6"/>
      <c r="H221" s="6"/>
      <c r="I221" s="6"/>
      <c r="J221" s="6"/>
      <c r="K221" s="6"/>
      <c r="L221" s="6"/>
      <c r="M221" s="6"/>
      <c r="N221" s="6"/>
      <c r="O221" s="6"/>
      <c r="P221" s="6"/>
    </row>
    <row r="222" spans="1:16" s="2" customFormat="1" ht="12.75" x14ac:dyDescent="0.2">
      <c r="A222" s="6"/>
      <c r="H222" s="6"/>
      <c r="I222" s="6"/>
      <c r="J222" s="6"/>
      <c r="K222" s="6"/>
      <c r="L222" s="6"/>
      <c r="M222" s="6"/>
      <c r="N222" s="6"/>
      <c r="O222" s="6"/>
      <c r="P222" s="6"/>
    </row>
    <row r="223" spans="1:16" s="2" customFormat="1" ht="12.75" x14ac:dyDescent="0.2">
      <c r="A223" s="6"/>
      <c r="H223" s="6"/>
      <c r="I223" s="6"/>
      <c r="J223" s="6"/>
      <c r="K223" s="6"/>
      <c r="L223" s="6"/>
      <c r="M223" s="6"/>
      <c r="N223" s="6"/>
      <c r="O223" s="6"/>
      <c r="P223" s="6"/>
    </row>
    <row r="224" spans="1:16" s="2" customFormat="1" ht="12.75" x14ac:dyDescent="0.2">
      <c r="A224" s="6"/>
      <c r="H224" s="6"/>
      <c r="I224" s="6"/>
      <c r="J224" s="6"/>
      <c r="K224" s="6"/>
      <c r="L224" s="6"/>
      <c r="M224" s="6"/>
      <c r="N224" s="6"/>
      <c r="O224" s="6"/>
      <c r="P224" s="6"/>
    </row>
    <row r="225" spans="1:18" ht="12.75" x14ac:dyDescent="0.2">
      <c r="A225" s="6"/>
      <c r="B225" s="2"/>
      <c r="C225" s="2"/>
      <c r="G225" s="2"/>
      <c r="H225" s="6"/>
      <c r="I225" s="6"/>
      <c r="J225" s="6"/>
      <c r="K225" s="6"/>
      <c r="L225" s="6"/>
      <c r="M225" s="6"/>
      <c r="N225" s="6"/>
      <c r="O225" s="6"/>
      <c r="P225" s="6"/>
      <c r="Q225" s="2"/>
      <c r="R225" s="2"/>
    </row>
    <row r="226" spans="1:18" ht="12.75" x14ac:dyDescent="0.2">
      <c r="A226" s="6"/>
      <c r="B226" s="2"/>
      <c r="C226" s="2"/>
      <c r="G226" s="2"/>
      <c r="H226" s="6"/>
      <c r="I226" s="6"/>
      <c r="J226" s="6"/>
      <c r="K226" s="6"/>
      <c r="L226" s="6"/>
      <c r="M226" s="6"/>
      <c r="N226" s="6"/>
      <c r="O226" s="6"/>
      <c r="P226" s="6"/>
      <c r="Q226" s="2"/>
      <c r="R226" s="2"/>
    </row>
    <row r="227" spans="1:18" ht="12.75" x14ac:dyDescent="0.2">
      <c r="A227" s="6"/>
      <c r="B227" s="2"/>
      <c r="C227" s="2"/>
      <c r="G227" s="2"/>
      <c r="H227" s="6"/>
      <c r="I227" s="6"/>
      <c r="J227" s="6"/>
      <c r="K227" s="6"/>
      <c r="L227" s="6"/>
      <c r="M227" s="6"/>
      <c r="N227" s="6"/>
      <c r="O227" s="6"/>
      <c r="P227" s="6"/>
      <c r="Q227" s="2"/>
      <c r="R227" s="2"/>
    </row>
    <row r="228" spans="1:18" ht="12.75" x14ac:dyDescent="0.2">
      <c r="A228" s="6"/>
      <c r="B228" s="2"/>
      <c r="C228" s="2"/>
      <c r="G228" s="2"/>
      <c r="H228" s="6"/>
      <c r="I228" s="6"/>
      <c r="J228" s="6"/>
      <c r="K228" s="6"/>
      <c r="L228" s="6"/>
      <c r="M228" s="6"/>
      <c r="N228" s="6"/>
      <c r="O228" s="6"/>
      <c r="P228" s="6"/>
      <c r="Q228" s="2"/>
      <c r="R228" s="2"/>
    </row>
    <row r="229" spans="1:18" ht="12.75" x14ac:dyDescent="0.2">
      <c r="A229" s="6"/>
      <c r="B229" s="2"/>
      <c r="C229" s="2"/>
      <c r="G229" s="2"/>
      <c r="H229" s="6"/>
      <c r="I229" s="6"/>
      <c r="J229" s="6"/>
      <c r="K229" s="6"/>
      <c r="L229" s="6"/>
      <c r="M229" s="6"/>
      <c r="N229" s="6"/>
      <c r="O229" s="6"/>
      <c r="P229" s="6"/>
      <c r="Q229" s="2"/>
      <c r="R229" s="2"/>
    </row>
    <row r="230" spans="1:18" ht="12.75" x14ac:dyDescent="0.2">
      <c r="A230" s="6"/>
      <c r="B230" s="2"/>
      <c r="C230" s="2"/>
      <c r="G230" s="2"/>
      <c r="H230" s="6"/>
      <c r="I230" s="6"/>
      <c r="J230" s="6"/>
      <c r="K230" s="6"/>
      <c r="L230" s="6"/>
      <c r="M230" s="6"/>
      <c r="N230" s="6"/>
      <c r="O230" s="6"/>
      <c r="P230" s="6"/>
      <c r="Q230" s="2"/>
      <c r="R230" s="2"/>
    </row>
    <row r="231" spans="1:18" ht="12.75" x14ac:dyDescent="0.2">
      <c r="A231" s="6"/>
      <c r="B231" s="2"/>
      <c r="C231" s="2"/>
      <c r="G231" s="2"/>
      <c r="H231" s="6"/>
      <c r="I231" s="6"/>
      <c r="J231" s="6"/>
      <c r="K231" s="6"/>
      <c r="L231" s="6"/>
      <c r="M231" s="6"/>
      <c r="N231" s="6"/>
      <c r="O231" s="6"/>
      <c r="P231" s="6"/>
      <c r="Q231" s="2"/>
      <c r="R231" s="2"/>
    </row>
    <row r="232" spans="1:18" ht="12.75" x14ac:dyDescent="0.2">
      <c r="A232" s="6"/>
      <c r="B232" s="2"/>
      <c r="C232" s="2"/>
      <c r="G232" s="2"/>
      <c r="H232" s="6"/>
      <c r="I232" s="6"/>
      <c r="J232" s="6"/>
      <c r="K232" s="6"/>
      <c r="L232" s="6"/>
      <c r="M232" s="6"/>
      <c r="N232" s="6"/>
      <c r="O232" s="6"/>
      <c r="P232" s="6"/>
      <c r="Q232" s="2"/>
      <c r="R232" s="2"/>
    </row>
    <row r="233" spans="1:18" ht="12.75" x14ac:dyDescent="0.2">
      <c r="A233" s="6"/>
      <c r="B233" s="2"/>
      <c r="C233" s="2"/>
      <c r="G233" s="2"/>
      <c r="H233" s="6"/>
      <c r="I233" s="6"/>
      <c r="J233" s="6"/>
      <c r="K233" s="6"/>
      <c r="L233" s="6"/>
      <c r="M233" s="6"/>
      <c r="N233" s="6"/>
      <c r="O233" s="6"/>
      <c r="P233" s="6"/>
      <c r="Q233" s="2"/>
      <c r="R233" s="2"/>
    </row>
    <row r="234" spans="1:18" ht="12.75" x14ac:dyDescent="0.2">
      <c r="A234" s="6"/>
      <c r="B234" s="2"/>
      <c r="C234" s="2"/>
      <c r="G234" s="2"/>
      <c r="H234" s="6"/>
      <c r="I234" s="6"/>
      <c r="J234" s="6"/>
      <c r="K234" s="6"/>
      <c r="L234" s="6"/>
      <c r="M234" s="6"/>
      <c r="N234" s="6"/>
      <c r="O234" s="6"/>
      <c r="P234" s="6"/>
      <c r="Q234" s="2"/>
      <c r="R234" s="2"/>
    </row>
    <row r="235" spans="1:18" ht="12.75" x14ac:dyDescent="0.2">
      <c r="A235" s="6"/>
      <c r="B235" s="2"/>
      <c r="C235" s="2"/>
      <c r="G235" s="2"/>
      <c r="H235" s="6"/>
      <c r="I235" s="6"/>
      <c r="J235" s="6"/>
      <c r="K235" s="6"/>
      <c r="L235" s="6"/>
      <c r="M235" s="6"/>
      <c r="N235" s="6"/>
      <c r="O235" s="6"/>
      <c r="P235" s="6"/>
      <c r="Q235" s="2"/>
      <c r="R235" s="2"/>
    </row>
    <row r="236" spans="1:18" ht="12.75" x14ac:dyDescent="0.2">
      <c r="A236" s="6"/>
      <c r="B236" s="2"/>
      <c r="C236" s="2"/>
      <c r="G236" s="2"/>
      <c r="H236" s="6"/>
      <c r="I236" s="6"/>
      <c r="J236" s="6"/>
      <c r="K236" s="6"/>
      <c r="L236" s="6"/>
      <c r="M236" s="6"/>
      <c r="N236" s="6"/>
      <c r="O236" s="6"/>
      <c r="P236" s="6"/>
      <c r="Q236" s="2"/>
      <c r="R236" s="2"/>
    </row>
    <row r="237" spans="1:18" ht="12.75" x14ac:dyDescent="0.2">
      <c r="A237" s="6"/>
      <c r="B237" s="2"/>
      <c r="C237" s="2"/>
      <c r="G237" s="2"/>
      <c r="H237" s="6"/>
      <c r="I237" s="6"/>
      <c r="J237" s="6"/>
      <c r="K237" s="6"/>
      <c r="L237" s="6"/>
      <c r="M237" s="6"/>
      <c r="N237" s="6"/>
      <c r="O237" s="6"/>
      <c r="P237" s="6"/>
      <c r="Q237" s="2"/>
      <c r="R237" s="2"/>
    </row>
    <row r="238" spans="1:18" ht="12.75" x14ac:dyDescent="0.2">
      <c r="A238" s="6"/>
      <c r="B238" s="2"/>
      <c r="C238" s="2"/>
      <c r="G238" s="2"/>
      <c r="H238" s="6"/>
      <c r="I238" s="6"/>
      <c r="J238" s="6"/>
      <c r="K238" s="6"/>
      <c r="L238" s="6"/>
      <c r="M238" s="6"/>
      <c r="N238" s="6"/>
      <c r="O238" s="6"/>
      <c r="P238" s="6"/>
      <c r="Q238" s="2"/>
      <c r="R238" s="2"/>
    </row>
    <row r="239" spans="1:18" ht="12.75" x14ac:dyDescent="0.2">
      <c r="A239" s="6"/>
      <c r="B239" s="2"/>
      <c r="C239" s="2"/>
      <c r="G239" s="2"/>
      <c r="H239" s="6"/>
      <c r="I239" s="6"/>
      <c r="J239" s="6"/>
      <c r="K239" s="6"/>
      <c r="L239" s="6"/>
      <c r="M239" s="6"/>
      <c r="N239" s="6"/>
      <c r="O239" s="6"/>
      <c r="P239" s="6"/>
      <c r="Q239" s="2"/>
      <c r="R239" s="2"/>
    </row>
    <row r="240" spans="1:18" ht="12.75" x14ac:dyDescent="0.2">
      <c r="A240" s="6"/>
      <c r="B240" s="2"/>
      <c r="C240" s="2"/>
      <c r="G240" s="2"/>
      <c r="H240" s="6"/>
      <c r="I240" s="6"/>
      <c r="J240" s="6"/>
      <c r="K240" s="6"/>
      <c r="L240" s="6"/>
      <c r="M240" s="6"/>
      <c r="N240" s="6"/>
      <c r="O240" s="6"/>
      <c r="P240" s="6"/>
      <c r="Q240" s="2"/>
      <c r="R240" s="2"/>
    </row>
    <row r="241" spans="1:18" ht="12.75" x14ac:dyDescent="0.2">
      <c r="A241" s="6"/>
      <c r="B241" s="2"/>
      <c r="C241" s="2"/>
      <c r="G241" s="2"/>
      <c r="H241" s="6"/>
      <c r="I241" s="6"/>
      <c r="J241" s="6"/>
      <c r="K241" s="6"/>
      <c r="L241" s="6"/>
      <c r="M241" s="6"/>
      <c r="N241" s="6"/>
      <c r="O241" s="6"/>
      <c r="P241" s="6"/>
      <c r="Q241" s="2"/>
      <c r="R241" s="2"/>
    </row>
    <row r="242" spans="1:18" ht="12.75" x14ac:dyDescent="0.2">
      <c r="A242" s="6"/>
      <c r="B242" s="2"/>
      <c r="C242" s="2"/>
      <c r="G242" s="2"/>
      <c r="H242" s="6"/>
      <c r="I242" s="6"/>
      <c r="J242" s="6"/>
      <c r="K242" s="6"/>
      <c r="L242" s="6"/>
      <c r="M242" s="6"/>
      <c r="N242" s="6"/>
      <c r="O242" s="6"/>
      <c r="P242" s="6"/>
      <c r="Q242" s="2"/>
      <c r="R242" s="2"/>
    </row>
    <row r="243" spans="1:18" ht="38.25" customHeight="1" x14ac:dyDescent="0.2">
      <c r="A243" s="6"/>
      <c r="B243" s="2"/>
      <c r="C243" s="2"/>
      <c r="G243" s="2"/>
      <c r="H243" s="6"/>
      <c r="I243" s="6"/>
      <c r="J243" s="6"/>
      <c r="K243" s="6"/>
      <c r="L243" s="6"/>
      <c r="M243" s="6"/>
      <c r="N243" s="6"/>
      <c r="O243" s="6"/>
      <c r="P243" s="6"/>
      <c r="Q243" s="2"/>
      <c r="R243" s="2"/>
    </row>
    <row r="244" spans="1:18" ht="38.25" customHeight="1" x14ac:dyDescent="0.2">
      <c r="A244" s="6"/>
      <c r="B244" s="2"/>
      <c r="C244" s="2"/>
      <c r="G244" s="2"/>
      <c r="H244" s="6"/>
      <c r="I244" s="6"/>
      <c r="J244" s="6"/>
      <c r="K244" s="6"/>
      <c r="L244" s="6"/>
      <c r="M244" s="6"/>
      <c r="N244" s="6"/>
      <c r="O244" s="6"/>
      <c r="P244" s="6"/>
      <c r="Q244" s="2"/>
      <c r="R244" s="2"/>
    </row>
    <row r="245" spans="1:18" ht="38.25" customHeight="1" x14ac:dyDescent="0.2">
      <c r="A245" s="6"/>
      <c r="B245" s="2"/>
      <c r="C245" s="2"/>
      <c r="G245" s="2"/>
      <c r="H245" s="6"/>
      <c r="I245" s="6"/>
      <c r="J245" s="6"/>
      <c r="K245" s="6"/>
      <c r="L245" s="6"/>
      <c r="M245" s="6"/>
      <c r="N245" s="6"/>
      <c r="O245" s="6"/>
      <c r="P245" s="6"/>
      <c r="Q245" s="2"/>
      <c r="R245" s="2"/>
    </row>
    <row r="246" spans="1:18" ht="38.25" customHeight="1" x14ac:dyDescent="0.2">
      <c r="A246" s="6"/>
      <c r="B246" s="2"/>
      <c r="C246" s="2"/>
      <c r="G246" s="2"/>
      <c r="H246" s="6"/>
      <c r="I246" s="6"/>
      <c r="J246" s="6"/>
      <c r="K246" s="6"/>
      <c r="L246" s="6"/>
      <c r="M246" s="6"/>
      <c r="N246" s="6"/>
      <c r="O246" s="6"/>
      <c r="P246" s="6"/>
      <c r="Q246" s="2"/>
      <c r="R246" s="2"/>
    </row>
    <row r="247" spans="1:18" ht="38.25" customHeight="1" x14ac:dyDescent="0.2">
      <c r="A247" s="6"/>
      <c r="B247" s="2"/>
      <c r="C247" s="2"/>
      <c r="G247" s="2"/>
      <c r="H247" s="6"/>
      <c r="I247" s="6"/>
      <c r="J247" s="6"/>
      <c r="K247" s="6"/>
      <c r="L247" s="6"/>
      <c r="M247" s="6"/>
      <c r="N247" s="6"/>
      <c r="O247" s="6"/>
      <c r="P247" s="6"/>
      <c r="Q247" s="2"/>
      <c r="R247" s="2"/>
    </row>
    <row r="248" spans="1:18" ht="38.25" customHeight="1" x14ac:dyDescent="0.2">
      <c r="A248" s="6"/>
      <c r="B248" s="2"/>
      <c r="C248" s="2"/>
      <c r="G248" s="2"/>
      <c r="H248" s="6"/>
      <c r="I248" s="6"/>
      <c r="J248" s="6"/>
      <c r="K248" s="6"/>
      <c r="L248" s="6"/>
      <c r="M248" s="6"/>
      <c r="N248" s="6"/>
      <c r="O248" s="6"/>
      <c r="P248" s="6"/>
      <c r="Q248" s="2"/>
      <c r="R248" s="2"/>
    </row>
    <row r="249" spans="1:18" ht="38.25" customHeight="1" x14ac:dyDescent="0.2">
      <c r="A249" s="6"/>
      <c r="B249" s="2"/>
      <c r="C249" s="2"/>
      <c r="G249" s="2"/>
      <c r="H249" s="6"/>
      <c r="I249" s="6"/>
      <c r="J249" s="6"/>
      <c r="K249" s="6"/>
      <c r="L249" s="6"/>
      <c r="M249" s="6"/>
      <c r="N249" s="6"/>
      <c r="O249" s="6"/>
      <c r="P249" s="6"/>
      <c r="Q249" s="2"/>
      <c r="R249" s="2"/>
    </row>
    <row r="250" spans="1:18" ht="38.25" customHeight="1" x14ac:dyDescent="0.2">
      <c r="A250" s="6"/>
      <c r="B250" s="2"/>
      <c r="C250" s="2"/>
      <c r="G250" s="2"/>
      <c r="H250" s="6"/>
      <c r="I250" s="6"/>
      <c r="J250" s="6"/>
      <c r="K250" s="6"/>
      <c r="L250" s="6"/>
      <c r="M250" s="6"/>
      <c r="N250" s="6"/>
      <c r="O250" s="6"/>
      <c r="P250" s="6"/>
      <c r="Q250" s="2"/>
      <c r="R250" s="2"/>
    </row>
    <row r="251" spans="1:18" ht="38.25" customHeight="1" x14ac:dyDescent="0.2">
      <c r="A251" s="6"/>
      <c r="B251" s="2"/>
      <c r="C251" s="2"/>
      <c r="G251" s="2"/>
      <c r="H251" s="6"/>
      <c r="I251" s="6"/>
      <c r="J251" s="6"/>
      <c r="K251" s="6"/>
      <c r="L251" s="6"/>
      <c r="M251" s="6"/>
      <c r="N251" s="6"/>
      <c r="O251" s="6"/>
      <c r="P251" s="6"/>
      <c r="Q251" s="2"/>
      <c r="R251" s="2"/>
    </row>
    <row r="252" spans="1:18" ht="38.25" customHeight="1" x14ac:dyDescent="0.2">
      <c r="A252" s="6"/>
      <c r="B252" s="2"/>
      <c r="C252" s="2"/>
      <c r="G252" s="2"/>
      <c r="H252" s="6"/>
      <c r="I252" s="6"/>
      <c r="J252" s="6"/>
      <c r="K252" s="6"/>
      <c r="L252" s="6"/>
      <c r="M252" s="6"/>
      <c r="N252" s="6"/>
      <c r="O252" s="6"/>
      <c r="P252" s="6"/>
      <c r="Q252" s="2"/>
      <c r="R252" s="2"/>
    </row>
    <row r="253" spans="1:18" ht="38.25" customHeight="1" x14ac:dyDescent="0.2">
      <c r="A253" s="6"/>
      <c r="B253" s="2"/>
      <c r="C253" s="2"/>
      <c r="G253" s="2"/>
      <c r="H253" s="6"/>
      <c r="I253" s="6"/>
      <c r="J253" s="6"/>
      <c r="K253" s="6"/>
      <c r="L253" s="6"/>
      <c r="M253" s="6"/>
      <c r="N253" s="6"/>
      <c r="O253" s="6"/>
      <c r="P253" s="6"/>
      <c r="Q253" s="2"/>
      <c r="R253" s="2"/>
    </row>
    <row r="254" spans="1:18" ht="38.25" customHeight="1" x14ac:dyDescent="0.2">
      <c r="A254" s="6"/>
      <c r="B254" s="2"/>
      <c r="C254" s="2"/>
      <c r="G254" s="2"/>
      <c r="H254" s="6"/>
      <c r="I254" s="6"/>
      <c r="J254" s="6"/>
      <c r="K254" s="6"/>
      <c r="L254" s="6"/>
      <c r="M254" s="6"/>
      <c r="N254" s="6"/>
      <c r="O254" s="6"/>
      <c r="P254" s="6"/>
      <c r="Q254" s="2"/>
      <c r="R254" s="2"/>
    </row>
    <row r="255" spans="1:18" ht="38.25" customHeight="1" x14ac:dyDescent="0.2">
      <c r="A255" s="6"/>
      <c r="B255" s="2"/>
      <c r="C255" s="2"/>
      <c r="G255" s="2"/>
      <c r="H255" s="6"/>
      <c r="I255" s="6"/>
      <c r="J255" s="6"/>
      <c r="K255" s="6"/>
      <c r="L255" s="6"/>
      <c r="M255" s="6"/>
      <c r="N255" s="6"/>
      <c r="O255" s="6"/>
      <c r="P255" s="6"/>
      <c r="Q255" s="2"/>
      <c r="R255" s="2"/>
    </row>
    <row r="256" spans="1:18" ht="38.25" customHeight="1" x14ac:dyDescent="0.2">
      <c r="A256" s="6"/>
      <c r="B256" s="2"/>
      <c r="C256" s="2"/>
      <c r="G256" s="2"/>
      <c r="H256" s="6"/>
      <c r="I256" s="6"/>
      <c r="J256" s="6"/>
      <c r="K256" s="6"/>
      <c r="L256" s="6"/>
      <c r="M256" s="6"/>
      <c r="N256" s="6"/>
      <c r="O256" s="6"/>
      <c r="P256" s="6"/>
      <c r="Q256" s="2"/>
      <c r="R256" s="2"/>
    </row>
    <row r="257" spans="1:18" ht="38.25" customHeight="1" x14ac:dyDescent="0.2">
      <c r="A257" s="6"/>
      <c r="B257" s="2"/>
      <c r="C257" s="2"/>
      <c r="G257" s="2"/>
      <c r="H257" s="6"/>
      <c r="I257" s="6"/>
      <c r="J257" s="6"/>
      <c r="K257" s="6"/>
      <c r="L257" s="6"/>
      <c r="M257" s="6"/>
      <c r="N257" s="6"/>
      <c r="O257" s="6"/>
      <c r="P257" s="6"/>
      <c r="Q257" s="2"/>
      <c r="R257" s="2"/>
    </row>
    <row r="258" spans="1:18" ht="38.25" customHeight="1" x14ac:dyDescent="0.2">
      <c r="A258" s="6"/>
      <c r="B258" s="2"/>
      <c r="C258" s="2"/>
      <c r="G258" s="2"/>
      <c r="H258" s="6"/>
      <c r="I258" s="6"/>
      <c r="J258" s="6"/>
      <c r="K258" s="6"/>
      <c r="L258" s="6"/>
      <c r="M258" s="6"/>
      <c r="N258" s="6"/>
      <c r="O258" s="6"/>
      <c r="P258" s="6"/>
      <c r="Q258" s="2"/>
      <c r="R258" s="2"/>
    </row>
    <row r="259" spans="1:18" ht="38.25" customHeight="1" x14ac:dyDescent="0.2">
      <c r="A259" s="6"/>
      <c r="B259" s="2"/>
      <c r="C259" s="2"/>
      <c r="G259" s="2"/>
      <c r="H259" s="6"/>
      <c r="I259" s="6"/>
      <c r="J259" s="6"/>
      <c r="K259" s="6"/>
      <c r="L259" s="6"/>
      <c r="M259" s="6"/>
      <c r="N259" s="6"/>
      <c r="O259" s="6"/>
      <c r="P259" s="6"/>
      <c r="Q259" s="2"/>
      <c r="R259" s="2"/>
    </row>
    <row r="260" spans="1:18" ht="38.25" customHeight="1" x14ac:dyDescent="0.2">
      <c r="A260" s="6"/>
      <c r="B260" s="2"/>
      <c r="C260" s="2"/>
      <c r="G260" s="2"/>
      <c r="H260" s="6"/>
      <c r="I260" s="6"/>
      <c r="J260" s="6"/>
      <c r="K260" s="6"/>
      <c r="L260" s="6"/>
      <c r="M260" s="6"/>
      <c r="N260" s="6"/>
      <c r="O260" s="6"/>
      <c r="P260" s="6"/>
      <c r="Q260" s="2"/>
      <c r="R260" s="2"/>
    </row>
    <row r="261" spans="1:18" ht="38.25" customHeight="1" x14ac:dyDescent="0.2">
      <c r="A261" s="6"/>
      <c r="B261" s="2"/>
      <c r="C261" s="2"/>
      <c r="G261" s="2"/>
      <c r="H261" s="6"/>
      <c r="I261" s="6"/>
      <c r="J261" s="6"/>
      <c r="K261" s="6"/>
      <c r="L261" s="6"/>
      <c r="M261" s="6"/>
      <c r="N261" s="6"/>
      <c r="O261" s="6"/>
      <c r="P261" s="6"/>
      <c r="Q261" s="2"/>
      <c r="R261" s="2"/>
    </row>
    <row r="262" spans="1:18" ht="38.25" customHeight="1" x14ac:dyDescent="0.2">
      <c r="A262" s="6"/>
      <c r="B262" s="2"/>
      <c r="C262" s="2"/>
      <c r="G262" s="2"/>
      <c r="H262" s="6"/>
      <c r="I262" s="6"/>
      <c r="J262" s="6"/>
      <c r="K262" s="6"/>
      <c r="L262" s="6"/>
      <c r="M262" s="6"/>
      <c r="N262" s="6"/>
      <c r="O262" s="6"/>
      <c r="P262" s="6"/>
      <c r="Q262" s="2"/>
      <c r="R262" s="2"/>
    </row>
    <row r="263" spans="1:18" ht="38.25" customHeight="1" x14ac:dyDescent="0.2">
      <c r="A263" s="6"/>
      <c r="B263" s="2"/>
      <c r="C263" s="2"/>
      <c r="G263" s="2"/>
      <c r="H263" s="6"/>
      <c r="I263" s="6"/>
      <c r="J263" s="6"/>
      <c r="K263" s="6"/>
      <c r="L263" s="6"/>
      <c r="M263" s="6"/>
      <c r="N263" s="6"/>
      <c r="O263" s="6"/>
      <c r="P263" s="6"/>
      <c r="Q263" s="2"/>
      <c r="R263" s="2"/>
    </row>
    <row r="264" spans="1:18" ht="38.25" customHeight="1" x14ac:dyDescent="0.2">
      <c r="A264" s="6"/>
      <c r="B264" s="2"/>
      <c r="C264" s="2"/>
      <c r="G264" s="2"/>
      <c r="H264" s="6"/>
      <c r="I264" s="6"/>
      <c r="J264" s="6"/>
      <c r="K264" s="6"/>
      <c r="L264" s="6"/>
      <c r="M264" s="6"/>
      <c r="N264" s="6"/>
      <c r="O264" s="6"/>
      <c r="P264" s="6"/>
      <c r="Q264" s="2"/>
      <c r="R264" s="2"/>
    </row>
    <row r="265" spans="1:18" ht="38.25" customHeight="1" x14ac:dyDescent="0.2">
      <c r="A265" s="6"/>
      <c r="B265" s="2"/>
      <c r="C265" s="2"/>
      <c r="G265" s="2"/>
      <c r="H265" s="6"/>
      <c r="I265" s="6"/>
      <c r="J265" s="6"/>
      <c r="K265" s="6"/>
      <c r="L265" s="6"/>
      <c r="M265" s="6"/>
      <c r="N265" s="6"/>
      <c r="O265" s="6"/>
      <c r="P265" s="6"/>
      <c r="Q265" s="2"/>
      <c r="R265" s="2"/>
    </row>
    <row r="266" spans="1:18" ht="38.25" customHeight="1" x14ac:dyDescent="0.2">
      <c r="A266" s="6"/>
      <c r="B266" s="2"/>
      <c r="C266" s="2"/>
      <c r="G266" s="2"/>
      <c r="H266" s="6"/>
      <c r="I266" s="6"/>
      <c r="J266" s="6"/>
      <c r="K266" s="6"/>
      <c r="L266" s="6"/>
      <c r="M266" s="6"/>
      <c r="N266" s="6"/>
      <c r="O266" s="6"/>
      <c r="P266" s="6"/>
      <c r="Q266" s="2"/>
      <c r="R266" s="2"/>
    </row>
    <row r="267" spans="1:18" ht="38.25" customHeight="1" x14ac:dyDescent="0.2">
      <c r="A267" s="6"/>
      <c r="B267" s="2"/>
      <c r="C267" s="2"/>
      <c r="G267" s="2"/>
      <c r="H267" s="6"/>
      <c r="I267" s="6"/>
      <c r="J267" s="6"/>
      <c r="K267" s="6"/>
      <c r="L267" s="6"/>
      <c r="M267" s="6"/>
      <c r="N267" s="6"/>
      <c r="O267" s="6"/>
      <c r="P267" s="6"/>
      <c r="Q267" s="2"/>
      <c r="R267" s="2"/>
    </row>
    <row r="268" spans="1:18" ht="38.25" customHeight="1" x14ac:dyDescent="0.2">
      <c r="A268" s="6"/>
      <c r="B268" s="2"/>
      <c r="C268" s="2"/>
      <c r="G268" s="2"/>
      <c r="H268" s="6"/>
      <c r="I268" s="6"/>
      <c r="J268" s="6"/>
      <c r="K268" s="6"/>
      <c r="L268" s="6"/>
      <c r="M268" s="6"/>
      <c r="N268" s="6"/>
      <c r="O268" s="6"/>
      <c r="P268" s="6"/>
      <c r="Q268" s="2"/>
      <c r="R268" s="2"/>
    </row>
    <row r="269" spans="1:18" ht="38.25" customHeight="1" x14ac:dyDescent="0.2">
      <c r="A269" s="6"/>
      <c r="B269" s="2"/>
      <c r="C269" s="2"/>
      <c r="G269" s="2"/>
      <c r="H269" s="6"/>
      <c r="I269" s="6"/>
      <c r="J269" s="6"/>
      <c r="K269" s="6"/>
      <c r="L269" s="6"/>
      <c r="M269" s="6"/>
      <c r="N269" s="6"/>
      <c r="O269" s="6"/>
      <c r="P269" s="6"/>
      <c r="Q269" s="2"/>
      <c r="R269" s="2"/>
    </row>
    <row r="270" spans="1:18" ht="38.25" customHeight="1" x14ac:dyDescent="0.2">
      <c r="A270" s="6"/>
      <c r="B270" s="2"/>
      <c r="C270" s="2"/>
      <c r="G270" s="2"/>
      <c r="H270" s="6"/>
      <c r="I270" s="6"/>
      <c r="J270" s="6"/>
      <c r="K270" s="6"/>
      <c r="L270" s="6"/>
      <c r="M270" s="6"/>
      <c r="N270" s="6"/>
      <c r="O270" s="6"/>
      <c r="P270" s="6"/>
      <c r="Q270" s="2"/>
      <c r="R270" s="2"/>
    </row>
    <row r="271" spans="1:18" ht="38.25" customHeight="1" x14ac:dyDescent="0.2">
      <c r="A271" s="6"/>
      <c r="B271" s="2"/>
      <c r="C271" s="2"/>
      <c r="G271" s="2"/>
      <c r="H271" s="6"/>
      <c r="I271" s="6"/>
      <c r="J271" s="6"/>
      <c r="K271" s="6"/>
      <c r="L271" s="6"/>
      <c r="M271" s="6"/>
      <c r="N271" s="6"/>
      <c r="O271" s="6"/>
      <c r="P271" s="6"/>
      <c r="Q271" s="2"/>
      <c r="R271" s="2"/>
    </row>
    <row r="272" spans="1:18" ht="38.25" customHeight="1" x14ac:dyDescent="0.2">
      <c r="A272" s="6"/>
      <c r="B272" s="2"/>
      <c r="C272" s="2"/>
      <c r="G272" s="2"/>
      <c r="H272" s="6"/>
      <c r="I272" s="6"/>
      <c r="J272" s="6"/>
      <c r="K272" s="6"/>
      <c r="L272" s="6"/>
      <c r="M272" s="6"/>
      <c r="N272" s="6"/>
      <c r="O272" s="6"/>
      <c r="P272" s="6"/>
      <c r="Q272" s="2"/>
      <c r="R272" s="2"/>
    </row>
    <row r="273" spans="1:18" ht="38.25" customHeight="1" x14ac:dyDescent="0.2">
      <c r="A273" s="6"/>
      <c r="B273" s="2"/>
      <c r="C273" s="2"/>
      <c r="G273" s="2"/>
      <c r="H273" s="6"/>
      <c r="I273" s="6"/>
      <c r="J273" s="6"/>
      <c r="K273" s="6"/>
      <c r="L273" s="6"/>
      <c r="M273" s="6"/>
      <c r="N273" s="6"/>
      <c r="O273" s="6"/>
      <c r="P273" s="6"/>
      <c r="Q273" s="2"/>
      <c r="R273" s="2"/>
    </row>
    <row r="274" spans="1:18" ht="38.25" customHeight="1" x14ac:dyDescent="0.2">
      <c r="A274" s="6"/>
      <c r="B274" s="2"/>
      <c r="C274" s="2"/>
      <c r="G274" s="2"/>
      <c r="H274" s="6"/>
      <c r="I274" s="6"/>
      <c r="J274" s="6"/>
      <c r="K274" s="6"/>
      <c r="L274" s="6"/>
      <c r="M274" s="6"/>
      <c r="N274" s="6"/>
      <c r="O274" s="6"/>
      <c r="P274" s="6"/>
      <c r="Q274" s="2"/>
      <c r="R274" s="2"/>
    </row>
    <row r="275" spans="1:18" ht="38.25" customHeight="1" x14ac:dyDescent="0.2">
      <c r="A275" s="6"/>
      <c r="B275" s="2"/>
      <c r="C275" s="2"/>
      <c r="G275" s="2"/>
      <c r="H275" s="6"/>
      <c r="I275" s="6"/>
      <c r="J275" s="6"/>
      <c r="K275" s="6"/>
      <c r="L275" s="6"/>
      <c r="M275" s="6"/>
      <c r="N275" s="6"/>
      <c r="O275" s="6"/>
      <c r="P275" s="6"/>
      <c r="Q275" s="2"/>
      <c r="R275" s="2"/>
    </row>
    <row r="276" spans="1:18" ht="38.25" customHeight="1" x14ac:dyDescent="0.2">
      <c r="A276" s="6"/>
      <c r="B276" s="2"/>
      <c r="C276" s="2"/>
      <c r="G276" s="2"/>
      <c r="H276" s="6"/>
      <c r="I276" s="6"/>
      <c r="J276" s="6"/>
      <c r="K276" s="6"/>
      <c r="L276" s="6"/>
      <c r="M276" s="6"/>
      <c r="N276" s="6"/>
      <c r="O276" s="6"/>
      <c r="P276" s="6"/>
      <c r="Q276" s="2"/>
      <c r="R276" s="2"/>
    </row>
    <row r="277" spans="1:18" ht="38.25" customHeight="1" x14ac:dyDescent="0.2">
      <c r="A277" s="6"/>
      <c r="B277" s="2"/>
      <c r="C277" s="2"/>
      <c r="G277" s="2"/>
      <c r="H277" s="6"/>
      <c r="I277" s="6"/>
      <c r="J277" s="6"/>
      <c r="K277" s="6"/>
      <c r="L277" s="6"/>
      <c r="M277" s="6"/>
      <c r="N277" s="6"/>
      <c r="O277" s="6"/>
      <c r="P277" s="6"/>
      <c r="Q277" s="2"/>
      <c r="R277" s="2"/>
    </row>
    <row r="278" spans="1:18" ht="38.25" customHeight="1" x14ac:dyDescent="0.2">
      <c r="A278" s="6"/>
      <c r="B278" s="2"/>
      <c r="C278" s="2"/>
      <c r="G278" s="2"/>
      <c r="H278" s="6"/>
      <c r="I278" s="6"/>
      <c r="J278" s="6"/>
      <c r="K278" s="6"/>
      <c r="L278" s="6"/>
      <c r="M278" s="6"/>
      <c r="N278" s="6"/>
      <c r="O278" s="6"/>
      <c r="P278" s="6"/>
      <c r="Q278" s="2"/>
      <c r="R278" s="2"/>
    </row>
    <row r="279" spans="1:18" ht="38.25" customHeight="1" x14ac:dyDescent="0.2">
      <c r="A279" s="6"/>
      <c r="B279" s="2"/>
      <c r="C279" s="2"/>
      <c r="G279" s="2"/>
      <c r="H279" s="6"/>
      <c r="I279" s="6"/>
      <c r="J279" s="6"/>
      <c r="K279" s="6"/>
      <c r="L279" s="6"/>
      <c r="M279" s="6"/>
      <c r="N279" s="6"/>
      <c r="O279" s="6"/>
      <c r="P279" s="6"/>
      <c r="Q279" s="2"/>
      <c r="R279" s="2"/>
    </row>
    <row r="280" spans="1:18" ht="38.25" customHeight="1" x14ac:dyDescent="0.2">
      <c r="A280" s="6"/>
      <c r="B280" s="2"/>
      <c r="C280" s="2"/>
      <c r="G280" s="2"/>
      <c r="H280" s="6"/>
      <c r="I280" s="6"/>
      <c r="J280" s="6"/>
      <c r="K280" s="6"/>
      <c r="L280" s="6"/>
      <c r="M280" s="6"/>
      <c r="N280" s="6"/>
      <c r="O280" s="6"/>
      <c r="P280" s="6"/>
      <c r="Q280" s="2"/>
      <c r="R280" s="2"/>
    </row>
    <row r="281" spans="1:18" ht="38.25" customHeight="1" x14ac:dyDescent="0.2">
      <c r="A281" s="6"/>
      <c r="B281" s="2"/>
      <c r="C281" s="2"/>
      <c r="G281" s="2"/>
      <c r="H281" s="6"/>
      <c r="I281" s="6"/>
      <c r="J281" s="6"/>
      <c r="K281" s="6"/>
      <c r="L281" s="6"/>
      <c r="M281" s="6"/>
      <c r="N281" s="6"/>
      <c r="O281" s="6"/>
      <c r="P281" s="6"/>
      <c r="Q281" s="2"/>
      <c r="R281" s="2"/>
    </row>
    <row r="282" spans="1:18" ht="38.25" customHeight="1" x14ac:dyDescent="0.2">
      <c r="A282" s="6"/>
      <c r="B282" s="2"/>
      <c r="C282" s="2"/>
      <c r="G282" s="2"/>
      <c r="H282" s="6"/>
      <c r="I282" s="6"/>
      <c r="J282" s="6"/>
      <c r="K282" s="6"/>
      <c r="L282" s="6"/>
      <c r="M282" s="6"/>
      <c r="N282" s="6"/>
      <c r="O282" s="6"/>
      <c r="P282" s="6"/>
      <c r="Q282" s="2"/>
      <c r="R282" s="2"/>
    </row>
    <row r="283" spans="1:18" ht="38.25" customHeight="1" x14ac:dyDescent="0.2">
      <c r="A283" s="6"/>
      <c r="B283" s="2"/>
      <c r="C283" s="2"/>
      <c r="G283" s="2"/>
      <c r="H283" s="6"/>
      <c r="I283" s="6"/>
      <c r="J283" s="6"/>
      <c r="K283" s="6"/>
      <c r="L283" s="6"/>
      <c r="M283" s="6"/>
      <c r="N283" s="6"/>
      <c r="O283" s="6"/>
      <c r="P283" s="6"/>
      <c r="Q283" s="2"/>
      <c r="R283" s="2"/>
    </row>
    <row r="284" spans="1:18" ht="38.25" customHeight="1" x14ac:dyDescent="0.2">
      <c r="A284" s="6"/>
      <c r="B284" s="2"/>
      <c r="C284" s="2"/>
      <c r="G284" s="2"/>
      <c r="H284" s="6"/>
      <c r="I284" s="6"/>
      <c r="J284" s="6"/>
      <c r="K284" s="6"/>
      <c r="L284" s="6"/>
      <c r="M284" s="6"/>
      <c r="N284" s="6"/>
      <c r="O284" s="6"/>
      <c r="P284" s="6"/>
      <c r="Q284" s="2"/>
      <c r="R284" s="2"/>
    </row>
    <row r="285" spans="1:18" ht="38.25" customHeight="1" x14ac:dyDescent="0.2">
      <c r="A285" s="6"/>
      <c r="B285" s="2"/>
      <c r="C285" s="2"/>
      <c r="G285" s="2"/>
      <c r="H285" s="6"/>
      <c r="I285" s="6"/>
      <c r="J285" s="6"/>
      <c r="K285" s="6"/>
      <c r="L285" s="6"/>
      <c r="M285" s="6"/>
      <c r="N285" s="6"/>
      <c r="O285" s="6"/>
      <c r="P285" s="6"/>
      <c r="Q285" s="2"/>
      <c r="R285" s="2"/>
    </row>
    <row r="286" spans="1:18" ht="38.25" customHeight="1" x14ac:dyDescent="0.2">
      <c r="A286" s="6"/>
      <c r="B286" s="2"/>
      <c r="C286" s="2"/>
      <c r="G286" s="2"/>
      <c r="H286" s="6"/>
      <c r="I286" s="6"/>
      <c r="J286" s="6"/>
      <c r="K286" s="6"/>
      <c r="L286" s="6"/>
      <c r="M286" s="6"/>
      <c r="N286" s="6"/>
      <c r="O286" s="6"/>
      <c r="P286" s="6"/>
      <c r="Q286" s="2"/>
      <c r="R286" s="2"/>
    </row>
    <row r="287" spans="1:18" ht="38.25" customHeight="1" x14ac:dyDescent="0.2">
      <c r="A287" s="6"/>
      <c r="B287" s="2"/>
      <c r="C287" s="2"/>
      <c r="G287" s="2"/>
      <c r="H287" s="6"/>
      <c r="I287" s="6"/>
      <c r="J287" s="6"/>
      <c r="K287" s="6"/>
      <c r="L287" s="6"/>
      <c r="M287" s="6"/>
      <c r="N287" s="6"/>
      <c r="O287" s="6"/>
      <c r="P287" s="6"/>
      <c r="Q287" s="2"/>
      <c r="R287" s="2"/>
    </row>
    <row r="288" spans="1:18" ht="38.25" customHeight="1" x14ac:dyDescent="0.2">
      <c r="A288" s="6"/>
      <c r="B288" s="2"/>
      <c r="C288" s="2"/>
      <c r="G288" s="2"/>
      <c r="H288" s="6"/>
      <c r="I288" s="6"/>
      <c r="J288" s="6"/>
      <c r="K288" s="6"/>
      <c r="L288" s="6"/>
      <c r="M288" s="6"/>
      <c r="N288" s="6"/>
      <c r="O288" s="6"/>
      <c r="P288" s="6"/>
      <c r="Q288" s="2"/>
      <c r="R288" s="2"/>
    </row>
    <row r="289" spans="1:18" ht="38.25" customHeight="1" x14ac:dyDescent="0.2">
      <c r="A289" s="6"/>
      <c r="B289" s="2"/>
      <c r="C289" s="2"/>
      <c r="G289" s="2"/>
      <c r="H289" s="6"/>
      <c r="I289" s="6"/>
      <c r="J289" s="6"/>
      <c r="K289" s="6"/>
      <c r="L289" s="6"/>
      <c r="M289" s="6"/>
      <c r="N289" s="6"/>
      <c r="O289" s="6"/>
      <c r="P289" s="6"/>
      <c r="Q289" s="2"/>
      <c r="R289" s="2"/>
    </row>
    <row r="290" spans="1:18" ht="38.25" customHeight="1" x14ac:dyDescent="0.2">
      <c r="A290" s="6"/>
      <c r="B290" s="2"/>
      <c r="C290" s="2"/>
      <c r="G290" s="2"/>
      <c r="H290" s="6"/>
      <c r="I290" s="6"/>
      <c r="J290" s="6"/>
      <c r="K290" s="6"/>
      <c r="L290" s="6"/>
      <c r="M290" s="6"/>
      <c r="N290" s="6"/>
      <c r="O290" s="6"/>
      <c r="P290" s="6"/>
      <c r="Q290" s="2"/>
      <c r="R290" s="2"/>
    </row>
    <row r="291" spans="1:18" ht="38.25" customHeight="1" x14ac:dyDescent="0.2">
      <c r="A291" s="6"/>
      <c r="B291" s="2"/>
      <c r="C291" s="2"/>
      <c r="G291" s="2"/>
      <c r="H291" s="6"/>
      <c r="I291" s="6"/>
      <c r="J291" s="6"/>
      <c r="K291" s="6"/>
      <c r="L291" s="6"/>
      <c r="M291" s="6"/>
      <c r="N291" s="6"/>
      <c r="O291" s="6"/>
      <c r="P291" s="6"/>
      <c r="Q291" s="2"/>
      <c r="R291" s="2"/>
    </row>
    <row r="292" spans="1:18" ht="38.25" customHeight="1" x14ac:dyDescent="0.2">
      <c r="A292" s="6"/>
      <c r="B292" s="2"/>
      <c r="C292" s="2"/>
      <c r="G292" s="2"/>
      <c r="H292" s="6"/>
      <c r="I292" s="6"/>
      <c r="J292" s="6"/>
      <c r="K292" s="6"/>
      <c r="L292" s="6"/>
      <c r="M292" s="6"/>
      <c r="N292" s="6"/>
      <c r="O292" s="6"/>
      <c r="P292" s="6"/>
      <c r="Q292" s="2"/>
      <c r="R292" s="2"/>
    </row>
    <row r="293" spans="1:18" ht="38.25" customHeight="1" x14ac:dyDescent="0.2">
      <c r="A293" s="6"/>
      <c r="B293" s="2"/>
      <c r="C293" s="2"/>
      <c r="G293" s="2"/>
      <c r="H293" s="6"/>
      <c r="I293" s="6"/>
      <c r="J293" s="6"/>
      <c r="K293" s="6"/>
      <c r="L293" s="6"/>
      <c r="M293" s="6"/>
      <c r="N293" s="6"/>
      <c r="O293" s="6"/>
      <c r="P293" s="6"/>
      <c r="Q293" s="2"/>
      <c r="R293" s="2"/>
    </row>
    <row r="294" spans="1:18" ht="38.25" customHeight="1" x14ac:dyDescent="0.2">
      <c r="A294" s="6"/>
      <c r="B294" s="2"/>
      <c r="C294" s="2"/>
      <c r="G294" s="2"/>
      <c r="H294" s="6"/>
      <c r="I294" s="6"/>
      <c r="J294" s="6"/>
      <c r="K294" s="6"/>
      <c r="L294" s="6"/>
      <c r="M294" s="6"/>
      <c r="N294" s="6"/>
      <c r="O294" s="6"/>
      <c r="P294" s="6"/>
      <c r="Q294" s="2"/>
      <c r="R294" s="2"/>
    </row>
    <row r="295" spans="1:18" ht="38.25" customHeight="1" x14ac:dyDescent="0.2">
      <c r="A295" s="6"/>
      <c r="B295" s="2"/>
      <c r="C295" s="2"/>
      <c r="G295" s="2"/>
      <c r="H295" s="6"/>
      <c r="I295" s="6"/>
      <c r="J295" s="6"/>
      <c r="K295" s="6"/>
      <c r="L295" s="6"/>
      <c r="M295" s="6"/>
      <c r="N295" s="6"/>
      <c r="O295" s="6"/>
      <c r="P295" s="6"/>
      <c r="Q295" s="2"/>
      <c r="R295" s="2"/>
    </row>
    <row r="296" spans="1:18" ht="38.25" customHeight="1" x14ac:dyDescent="0.2">
      <c r="A296" s="6"/>
      <c r="B296" s="2"/>
      <c r="C296" s="2"/>
      <c r="G296" s="2"/>
      <c r="H296" s="6"/>
      <c r="I296" s="6"/>
      <c r="J296" s="6"/>
      <c r="K296" s="6"/>
      <c r="L296" s="6"/>
      <c r="M296" s="6"/>
      <c r="N296" s="6"/>
      <c r="O296" s="6"/>
      <c r="P296" s="6"/>
      <c r="Q296" s="2"/>
      <c r="R296" s="2"/>
    </row>
    <row r="297" spans="1:18" ht="38.25" customHeight="1" x14ac:dyDescent="0.2">
      <c r="A297" s="6"/>
      <c r="B297" s="2"/>
      <c r="C297" s="2"/>
      <c r="G297" s="2"/>
      <c r="H297" s="6"/>
      <c r="I297" s="6"/>
      <c r="J297" s="6"/>
      <c r="K297" s="6"/>
      <c r="L297" s="6"/>
      <c r="M297" s="6"/>
      <c r="N297" s="6"/>
      <c r="O297" s="6"/>
      <c r="P297" s="6"/>
      <c r="Q297" s="2"/>
      <c r="R297" s="2"/>
    </row>
    <row r="298" spans="1:18" ht="38.25" customHeight="1" x14ac:dyDescent="0.2">
      <c r="A298" s="6"/>
      <c r="B298" s="2"/>
      <c r="C298" s="2"/>
      <c r="G298" s="2"/>
      <c r="H298" s="6"/>
      <c r="I298" s="6"/>
      <c r="J298" s="6"/>
      <c r="K298" s="6"/>
      <c r="L298" s="6"/>
      <c r="M298" s="6"/>
      <c r="N298" s="6"/>
      <c r="O298" s="6"/>
      <c r="P298" s="6"/>
      <c r="Q298" s="2"/>
      <c r="R298" s="2"/>
    </row>
    <row r="299" spans="1:18" ht="38.25" customHeight="1" x14ac:dyDescent="0.2">
      <c r="A299" s="6"/>
      <c r="B299" s="2"/>
      <c r="C299" s="2"/>
      <c r="G299" s="2"/>
      <c r="H299" s="6"/>
      <c r="I299" s="6"/>
      <c r="J299" s="6"/>
      <c r="K299" s="6"/>
      <c r="L299" s="6"/>
      <c r="M299" s="6"/>
      <c r="N299" s="6"/>
      <c r="O299" s="6"/>
      <c r="P299" s="6"/>
      <c r="Q299" s="2"/>
      <c r="R299" s="2"/>
    </row>
    <row r="300" spans="1:18" ht="38.25" customHeight="1" x14ac:dyDescent="0.2">
      <c r="A300" s="6"/>
      <c r="B300" s="2"/>
      <c r="C300" s="2"/>
      <c r="G300" s="2"/>
      <c r="H300" s="6"/>
      <c r="I300" s="6"/>
      <c r="J300" s="6"/>
      <c r="K300" s="6"/>
      <c r="L300" s="6"/>
      <c r="M300" s="6"/>
      <c r="N300" s="6"/>
      <c r="O300" s="6"/>
      <c r="P300" s="6"/>
      <c r="Q300" s="2"/>
      <c r="R300" s="2"/>
    </row>
    <row r="301" spans="1:18" ht="38.25" customHeight="1" x14ac:dyDescent="0.2">
      <c r="A301" s="6"/>
      <c r="B301" s="2"/>
      <c r="C301" s="2"/>
      <c r="G301" s="2"/>
      <c r="H301" s="6"/>
      <c r="I301" s="6"/>
      <c r="J301" s="6"/>
      <c r="K301" s="6"/>
      <c r="L301" s="6"/>
      <c r="M301" s="6"/>
      <c r="N301" s="6"/>
      <c r="O301" s="6"/>
      <c r="P301" s="6"/>
      <c r="Q301" s="2"/>
      <c r="R301" s="2"/>
    </row>
    <row r="302" spans="1:18" ht="38.25" customHeight="1" x14ac:dyDescent="0.2">
      <c r="A302" s="6"/>
      <c r="B302" s="2"/>
      <c r="C302" s="2"/>
      <c r="G302" s="2"/>
      <c r="H302" s="6"/>
      <c r="I302" s="6"/>
      <c r="J302" s="6"/>
      <c r="K302" s="6"/>
      <c r="L302" s="6"/>
      <c r="M302" s="6"/>
      <c r="N302" s="6"/>
      <c r="O302" s="6"/>
      <c r="P302" s="6"/>
      <c r="Q302" s="2"/>
      <c r="R302" s="2"/>
    </row>
    <row r="303" spans="1:18" ht="38.25" customHeight="1" x14ac:dyDescent="0.2">
      <c r="A303" s="6"/>
      <c r="B303" s="2"/>
      <c r="C303" s="2"/>
      <c r="G303" s="2"/>
      <c r="H303" s="6"/>
      <c r="I303" s="6"/>
      <c r="J303" s="6"/>
      <c r="K303" s="6"/>
      <c r="L303" s="6"/>
      <c r="M303" s="6"/>
      <c r="N303" s="6"/>
      <c r="O303" s="6"/>
      <c r="P303" s="6"/>
      <c r="Q303" s="2"/>
      <c r="R303" s="2"/>
    </row>
    <row r="304" spans="1:18" ht="38.25" customHeight="1" x14ac:dyDescent="0.2">
      <c r="A304" s="6"/>
      <c r="B304" s="2"/>
      <c r="C304" s="2"/>
      <c r="G304" s="2"/>
      <c r="H304" s="6"/>
      <c r="I304" s="6"/>
      <c r="J304" s="6"/>
      <c r="K304" s="6"/>
      <c r="L304" s="6"/>
      <c r="M304" s="6"/>
      <c r="N304" s="6"/>
      <c r="O304" s="6"/>
      <c r="P304" s="6"/>
      <c r="Q304" s="2"/>
      <c r="R304" s="2"/>
    </row>
    <row r="305" spans="1:18" ht="38.25" customHeight="1" x14ac:dyDescent="0.2">
      <c r="A305" s="6"/>
      <c r="B305" s="2"/>
      <c r="C305" s="2"/>
      <c r="G305" s="2"/>
      <c r="H305" s="6"/>
      <c r="I305" s="6"/>
      <c r="J305" s="6"/>
      <c r="K305" s="6"/>
      <c r="L305" s="6"/>
      <c r="M305" s="6"/>
      <c r="N305" s="6"/>
      <c r="O305" s="6"/>
      <c r="P305" s="6"/>
      <c r="Q305" s="2"/>
      <c r="R305" s="2"/>
    </row>
    <row r="306" spans="1:18" ht="38.25" customHeight="1" x14ac:dyDescent="0.2">
      <c r="A306" s="6"/>
      <c r="B306" s="2"/>
      <c r="C306" s="2"/>
      <c r="G306" s="2"/>
      <c r="H306" s="6"/>
      <c r="I306" s="6"/>
      <c r="J306" s="6"/>
      <c r="K306" s="6"/>
      <c r="L306" s="6"/>
      <c r="M306" s="6"/>
      <c r="N306" s="6"/>
      <c r="O306" s="6"/>
      <c r="P306" s="6"/>
      <c r="Q306" s="2"/>
      <c r="R306" s="2"/>
    </row>
    <row r="307" spans="1:18" ht="38.25" customHeight="1" x14ac:dyDescent="0.2">
      <c r="A307" s="6"/>
      <c r="B307" s="2"/>
      <c r="C307" s="2"/>
      <c r="G307" s="2"/>
      <c r="H307" s="6"/>
      <c r="I307" s="6"/>
      <c r="J307" s="6"/>
      <c r="K307" s="6"/>
      <c r="L307" s="6"/>
      <c r="M307" s="6"/>
      <c r="N307" s="6"/>
      <c r="O307" s="6"/>
      <c r="P307" s="6"/>
      <c r="Q307" s="2"/>
      <c r="R307" s="2"/>
    </row>
    <row r="308" spans="1:18" ht="38.25" customHeight="1" x14ac:dyDescent="0.2">
      <c r="A308" s="6"/>
      <c r="B308" s="2"/>
      <c r="C308" s="2"/>
      <c r="G308" s="2"/>
      <c r="H308" s="6"/>
      <c r="I308" s="6"/>
      <c r="J308" s="6"/>
      <c r="K308" s="6"/>
      <c r="L308" s="6"/>
      <c r="M308" s="6"/>
      <c r="N308" s="6"/>
      <c r="O308" s="6"/>
      <c r="P308" s="6"/>
      <c r="Q308" s="2"/>
      <c r="R308" s="2"/>
    </row>
    <row r="309" spans="1:18" ht="38.25" customHeight="1" x14ac:dyDescent="0.2">
      <c r="A309" s="6"/>
      <c r="B309" s="2"/>
      <c r="C309" s="2"/>
      <c r="G309" s="2"/>
      <c r="H309" s="6"/>
      <c r="I309" s="6"/>
      <c r="J309" s="6"/>
      <c r="K309" s="6"/>
      <c r="L309" s="6"/>
      <c r="M309" s="6"/>
      <c r="N309" s="6"/>
      <c r="O309" s="6"/>
      <c r="P309" s="6"/>
      <c r="Q309" s="2"/>
      <c r="R309" s="2"/>
    </row>
    <row r="310" spans="1:18" ht="38.25" customHeight="1" x14ac:dyDescent="0.2">
      <c r="A310" s="6"/>
      <c r="B310" s="2"/>
      <c r="C310" s="2"/>
      <c r="G310" s="2"/>
      <c r="H310" s="6"/>
      <c r="I310" s="6"/>
      <c r="J310" s="6"/>
      <c r="K310" s="6"/>
      <c r="L310" s="6"/>
      <c r="M310" s="6"/>
      <c r="N310" s="6"/>
      <c r="O310" s="6"/>
      <c r="P310" s="6"/>
      <c r="Q310" s="2"/>
      <c r="R310" s="2"/>
    </row>
    <row r="311" spans="1:18" ht="38.25" customHeight="1" x14ac:dyDescent="0.2">
      <c r="A311" s="6"/>
      <c r="B311" s="2"/>
      <c r="C311" s="2"/>
      <c r="G311" s="2"/>
      <c r="H311" s="6"/>
      <c r="I311" s="6"/>
      <c r="J311" s="6"/>
      <c r="K311" s="6"/>
      <c r="L311" s="6"/>
      <c r="M311" s="6"/>
      <c r="N311" s="6"/>
      <c r="O311" s="6"/>
      <c r="P311" s="6"/>
      <c r="Q311" s="2"/>
      <c r="R311" s="2"/>
    </row>
    <row r="312" spans="1:18" ht="38.25" customHeight="1" x14ac:dyDescent="0.2">
      <c r="A312" s="6"/>
      <c r="B312" s="2"/>
      <c r="C312" s="2"/>
      <c r="G312" s="2"/>
      <c r="H312" s="6"/>
      <c r="I312" s="6"/>
      <c r="J312" s="6"/>
      <c r="K312" s="6"/>
      <c r="L312" s="6"/>
      <c r="M312" s="6"/>
      <c r="N312" s="6"/>
      <c r="O312" s="6"/>
      <c r="P312" s="6"/>
      <c r="Q312" s="2"/>
      <c r="R312" s="2"/>
    </row>
    <row r="313" spans="1:18" ht="38.25" customHeight="1" x14ac:dyDescent="0.2">
      <c r="A313" s="6"/>
      <c r="B313" s="2"/>
      <c r="C313" s="2"/>
      <c r="G313" s="2"/>
      <c r="H313" s="6"/>
      <c r="I313" s="6"/>
      <c r="J313" s="6"/>
      <c r="K313" s="6"/>
      <c r="L313" s="6"/>
      <c r="M313" s="6"/>
      <c r="N313" s="6"/>
      <c r="O313" s="6"/>
      <c r="P313" s="6"/>
      <c r="Q313" s="2"/>
      <c r="R313" s="2"/>
    </row>
    <row r="314" spans="1:18" ht="38.25" customHeight="1" x14ac:dyDescent="0.2">
      <c r="A314" s="6"/>
      <c r="B314" s="2"/>
      <c r="C314" s="2"/>
      <c r="G314" s="2"/>
      <c r="H314" s="6"/>
      <c r="I314" s="6"/>
      <c r="J314" s="6"/>
      <c r="K314" s="6"/>
      <c r="L314" s="6"/>
      <c r="M314" s="6"/>
      <c r="N314" s="6"/>
      <c r="O314" s="6"/>
      <c r="P314" s="6"/>
      <c r="Q314" s="2"/>
      <c r="R314" s="2"/>
    </row>
    <row r="315" spans="1:18" ht="38.25" customHeight="1" x14ac:dyDescent="0.2">
      <c r="A315" s="6"/>
      <c r="B315" s="2"/>
      <c r="C315" s="2"/>
      <c r="G315" s="2"/>
      <c r="H315" s="6"/>
      <c r="I315" s="6"/>
      <c r="J315" s="6"/>
      <c r="K315" s="6"/>
      <c r="L315" s="6"/>
      <c r="M315" s="6"/>
      <c r="N315" s="6"/>
      <c r="O315" s="6"/>
      <c r="P315" s="6"/>
      <c r="Q315" s="2"/>
      <c r="R315" s="2"/>
    </row>
    <row r="316" spans="1:18" ht="38.25" customHeight="1" x14ac:dyDescent="0.2">
      <c r="A316" s="6"/>
      <c r="B316" s="2"/>
      <c r="C316" s="2"/>
      <c r="G316" s="2"/>
      <c r="H316" s="6"/>
      <c r="I316" s="6"/>
      <c r="J316" s="6"/>
      <c r="K316" s="6"/>
      <c r="L316" s="6"/>
      <c r="M316" s="6"/>
      <c r="N316" s="6"/>
      <c r="O316" s="6"/>
      <c r="P316" s="6"/>
      <c r="Q316" s="2"/>
      <c r="R316" s="2"/>
    </row>
    <row r="317" spans="1:18" ht="38.25" customHeight="1" x14ac:dyDescent="0.2">
      <c r="A317" s="6"/>
      <c r="B317" s="2"/>
      <c r="C317" s="2"/>
      <c r="G317" s="2"/>
      <c r="H317" s="6"/>
      <c r="I317" s="6"/>
      <c r="J317" s="6"/>
      <c r="K317" s="6"/>
      <c r="L317" s="6"/>
      <c r="M317" s="6"/>
      <c r="N317" s="6"/>
      <c r="O317" s="6"/>
      <c r="P317" s="6"/>
      <c r="Q317" s="2"/>
      <c r="R317" s="2"/>
    </row>
    <row r="318" spans="1:18" ht="38.25" customHeight="1" x14ac:dyDescent="0.2">
      <c r="A318" s="6"/>
      <c r="B318" s="2"/>
      <c r="C318" s="2"/>
      <c r="G318" s="2"/>
      <c r="H318" s="6"/>
      <c r="I318" s="6"/>
      <c r="J318" s="6"/>
      <c r="K318" s="6"/>
      <c r="L318" s="6"/>
      <c r="M318" s="6"/>
      <c r="N318" s="6"/>
      <c r="O318" s="6"/>
      <c r="P318" s="6"/>
      <c r="Q318" s="2"/>
      <c r="R318" s="2"/>
    </row>
    <row r="319" spans="1:18" ht="38.25" customHeight="1" x14ac:dyDescent="0.2">
      <c r="A319" s="6"/>
      <c r="B319" s="2"/>
      <c r="C319" s="2"/>
      <c r="G319" s="2"/>
      <c r="H319" s="6"/>
      <c r="I319" s="6"/>
      <c r="J319" s="6"/>
      <c r="K319" s="6"/>
      <c r="L319" s="6"/>
      <c r="M319" s="6"/>
      <c r="N319" s="6"/>
      <c r="O319" s="6"/>
      <c r="P319" s="6"/>
      <c r="Q319" s="2"/>
      <c r="R319" s="2"/>
    </row>
    <row r="320" spans="1:18" ht="38.25" customHeight="1" x14ac:dyDescent="0.2">
      <c r="A320" s="6"/>
      <c r="B320" s="2"/>
      <c r="C320" s="2"/>
      <c r="G320" s="2"/>
      <c r="H320" s="6"/>
      <c r="I320" s="6"/>
      <c r="J320" s="6"/>
      <c r="K320" s="6"/>
      <c r="L320" s="6"/>
      <c r="M320" s="6"/>
      <c r="N320" s="6"/>
      <c r="O320" s="6"/>
      <c r="P320" s="6"/>
      <c r="Q320" s="2"/>
      <c r="R320" s="2"/>
    </row>
    <row r="321" spans="1:18" ht="38.25" customHeight="1" x14ac:dyDescent="0.2">
      <c r="A321" s="6"/>
      <c r="B321" s="2"/>
      <c r="C321" s="2"/>
      <c r="G321" s="2"/>
      <c r="H321" s="6"/>
      <c r="I321" s="6"/>
      <c r="J321" s="6"/>
      <c r="K321" s="6"/>
      <c r="L321" s="6"/>
      <c r="M321" s="6"/>
      <c r="N321" s="6"/>
      <c r="O321" s="6"/>
      <c r="P321" s="6"/>
      <c r="Q321" s="2"/>
      <c r="R321" s="2"/>
    </row>
    <row r="322" spans="1:18" ht="38.25" customHeight="1" x14ac:dyDescent="0.2">
      <c r="A322" s="6"/>
      <c r="B322" s="2"/>
      <c r="C322" s="2"/>
      <c r="G322" s="2"/>
      <c r="H322" s="6"/>
      <c r="I322" s="6"/>
      <c r="J322" s="6"/>
      <c r="K322" s="6"/>
      <c r="L322" s="6"/>
      <c r="M322" s="6"/>
      <c r="N322" s="6"/>
      <c r="O322" s="6"/>
      <c r="P322" s="6"/>
      <c r="Q322" s="2"/>
      <c r="R322" s="2"/>
    </row>
    <row r="323" spans="1:18" ht="38.25" customHeight="1" x14ac:dyDescent="0.2">
      <c r="A323" s="6"/>
      <c r="B323" s="2"/>
      <c r="C323" s="2"/>
      <c r="G323" s="2"/>
      <c r="H323" s="6"/>
      <c r="I323" s="6"/>
      <c r="J323" s="6"/>
      <c r="K323" s="6"/>
      <c r="L323" s="6"/>
      <c r="M323" s="6"/>
      <c r="N323" s="6"/>
      <c r="O323" s="6"/>
      <c r="P323" s="6"/>
      <c r="Q323" s="2"/>
      <c r="R323" s="2"/>
    </row>
    <row r="324" spans="1:18" ht="38.25" customHeight="1" x14ac:dyDescent="0.2">
      <c r="A324" s="6"/>
      <c r="B324" s="2"/>
      <c r="C324" s="2"/>
      <c r="G324" s="2"/>
      <c r="H324" s="6"/>
      <c r="I324" s="6"/>
      <c r="J324" s="6"/>
      <c r="K324" s="6"/>
      <c r="L324" s="6"/>
      <c r="M324" s="6"/>
      <c r="N324" s="6"/>
      <c r="O324" s="6"/>
      <c r="P324" s="6"/>
      <c r="Q324" s="2"/>
      <c r="R324" s="2"/>
    </row>
    <row r="325" spans="1:18" ht="38.25" customHeight="1" x14ac:dyDescent="0.2">
      <c r="A325" s="6"/>
      <c r="H325" s="6"/>
      <c r="I325" s="6"/>
      <c r="J325" s="6"/>
      <c r="K325" s="6"/>
      <c r="L325" s="6"/>
      <c r="M325" s="6"/>
      <c r="N325" s="6"/>
      <c r="O325" s="6"/>
      <c r="P325" s="6"/>
    </row>
    <row r="326" spans="1:18" ht="38.25" customHeight="1" x14ac:dyDescent="0.2">
      <c r="A326" s="6"/>
      <c r="H326" s="6"/>
      <c r="I326" s="6"/>
      <c r="J326" s="6"/>
      <c r="K326" s="6"/>
      <c r="L326" s="6"/>
      <c r="M326" s="6"/>
      <c r="N326" s="6"/>
      <c r="O326" s="6"/>
      <c r="P326" s="6"/>
    </row>
    <row r="327" spans="1:18" ht="38.25" customHeight="1" x14ac:dyDescent="0.2">
      <c r="A327" s="6"/>
      <c r="H327" s="6"/>
      <c r="I327" s="6"/>
      <c r="J327" s="6"/>
      <c r="K327" s="6"/>
      <c r="L327" s="6"/>
      <c r="M327" s="6"/>
      <c r="N327" s="6"/>
      <c r="O327" s="6"/>
      <c r="P327" s="6"/>
    </row>
    <row r="328" spans="1:18" ht="38.25" customHeight="1" x14ac:dyDescent="0.2">
      <c r="A328" s="6"/>
      <c r="H328" s="6"/>
      <c r="I328" s="6"/>
      <c r="J328" s="6"/>
      <c r="K328" s="6"/>
      <c r="L328" s="6"/>
      <c r="M328" s="6"/>
      <c r="N328" s="6"/>
      <c r="O328" s="6"/>
      <c r="P328" s="6"/>
    </row>
    <row r="329" spans="1:18" ht="38.25" customHeight="1" x14ac:dyDescent="0.2">
      <c r="A329" s="6"/>
      <c r="H329" s="6"/>
      <c r="I329" s="6"/>
      <c r="J329" s="6"/>
      <c r="K329" s="6"/>
      <c r="L329" s="6"/>
      <c r="M329" s="6"/>
      <c r="N329" s="6"/>
      <c r="O329" s="6"/>
      <c r="P329" s="6"/>
    </row>
    <row r="330" spans="1:18" ht="38.25" customHeight="1" x14ac:dyDescent="0.2">
      <c r="A330" s="6"/>
      <c r="H330" s="6"/>
      <c r="I330" s="6"/>
      <c r="J330" s="6"/>
      <c r="K330" s="6"/>
      <c r="L330" s="6"/>
      <c r="M330" s="6"/>
      <c r="N330" s="6"/>
      <c r="O330" s="6"/>
      <c r="P330" s="6"/>
    </row>
    <row r="331" spans="1:18" ht="38.25" customHeight="1" x14ac:dyDescent="0.2">
      <c r="A331" s="6"/>
      <c r="H331" s="6"/>
      <c r="I331" s="6"/>
      <c r="J331" s="6"/>
      <c r="K331" s="6"/>
      <c r="L331" s="6"/>
      <c r="M331" s="6"/>
      <c r="N331" s="6"/>
      <c r="O331" s="6"/>
      <c r="P331" s="6"/>
    </row>
    <row r="332" spans="1:18" ht="38.25" customHeight="1" x14ac:dyDescent="0.2">
      <c r="A332" s="6"/>
      <c r="H332" s="6"/>
      <c r="I332" s="6"/>
      <c r="J332" s="6"/>
      <c r="K332" s="6"/>
      <c r="L332" s="6"/>
      <c r="M332" s="6"/>
      <c r="N332" s="6"/>
      <c r="O332" s="6"/>
      <c r="P332" s="6"/>
    </row>
    <row r="333" spans="1:18" ht="38.25" customHeight="1" x14ac:dyDescent="0.2">
      <c r="A333" s="6"/>
      <c r="H333" s="6"/>
      <c r="I333" s="6"/>
      <c r="J333" s="6"/>
      <c r="K333" s="6"/>
      <c r="L333" s="6"/>
      <c r="M333" s="6"/>
      <c r="N333" s="6"/>
      <c r="O333" s="6"/>
      <c r="P333" s="6"/>
    </row>
    <row r="334" spans="1:18" ht="38.25" customHeight="1" x14ac:dyDescent="0.2">
      <c r="A334" s="6"/>
      <c r="H334" s="6"/>
      <c r="I334" s="6"/>
      <c r="J334" s="6"/>
      <c r="K334" s="6"/>
      <c r="L334" s="6"/>
      <c r="M334" s="6"/>
      <c r="N334" s="6"/>
      <c r="O334" s="6"/>
      <c r="P334" s="6"/>
    </row>
    <row r="335" spans="1:18" ht="38.25" customHeight="1" x14ac:dyDescent="0.2">
      <c r="A335" s="6"/>
      <c r="H335" s="6"/>
      <c r="I335" s="6"/>
      <c r="J335" s="6"/>
      <c r="K335" s="6"/>
      <c r="L335" s="6"/>
      <c r="M335" s="6"/>
      <c r="N335" s="6"/>
      <c r="O335" s="6"/>
      <c r="P335" s="6"/>
    </row>
    <row r="336" spans="1:18" ht="38.25" customHeight="1" x14ac:dyDescent="0.2">
      <c r="A336" s="6"/>
      <c r="H336" s="6"/>
      <c r="I336" s="6"/>
      <c r="J336" s="6"/>
      <c r="K336" s="6"/>
      <c r="L336" s="6"/>
      <c r="M336" s="6"/>
      <c r="N336" s="6"/>
      <c r="O336" s="6"/>
      <c r="P336" s="6"/>
    </row>
    <row r="337" spans="1:16" ht="38.25" customHeight="1" x14ac:dyDescent="0.2">
      <c r="A337" s="6"/>
      <c r="H337" s="6"/>
      <c r="I337" s="6"/>
      <c r="J337" s="6"/>
      <c r="K337" s="6"/>
      <c r="L337" s="6"/>
      <c r="M337" s="6"/>
      <c r="N337" s="6"/>
      <c r="O337" s="6"/>
      <c r="P337" s="6"/>
    </row>
    <row r="338" spans="1:16" ht="38.25" customHeight="1" x14ac:dyDescent="0.2">
      <c r="A338" s="6"/>
      <c r="H338" s="6"/>
      <c r="I338" s="6"/>
      <c r="J338" s="6"/>
      <c r="K338" s="6"/>
      <c r="L338" s="6"/>
      <c r="M338" s="6"/>
      <c r="N338" s="6"/>
      <c r="O338" s="6"/>
      <c r="P338" s="6"/>
    </row>
    <row r="339" spans="1:16" ht="38.25" customHeight="1" x14ac:dyDescent="0.2">
      <c r="A339" s="6"/>
      <c r="H339" s="6"/>
      <c r="I339" s="6"/>
      <c r="J339" s="6"/>
      <c r="K339" s="6"/>
      <c r="L339" s="6"/>
      <c r="M339" s="6"/>
      <c r="N339" s="6"/>
      <c r="O339" s="6"/>
      <c r="P339" s="6"/>
    </row>
    <row r="340" spans="1:16" ht="38.25" customHeight="1" x14ac:dyDescent="0.2">
      <c r="A340" s="6"/>
      <c r="H340" s="6"/>
      <c r="I340" s="6"/>
      <c r="J340" s="6"/>
      <c r="K340" s="6"/>
      <c r="L340" s="6"/>
      <c r="M340" s="6"/>
      <c r="N340" s="6"/>
      <c r="O340" s="6"/>
      <c r="P340" s="6"/>
    </row>
    <row r="341" spans="1:16" ht="38.25" customHeight="1" x14ac:dyDescent="0.2">
      <c r="A341" s="6"/>
      <c r="H341" s="6"/>
      <c r="I341" s="6"/>
      <c r="J341" s="6"/>
      <c r="K341" s="6"/>
      <c r="L341" s="6"/>
      <c r="M341" s="6"/>
      <c r="N341" s="6"/>
      <c r="O341" s="6"/>
      <c r="P341" s="6"/>
    </row>
    <row r="342" spans="1:16" ht="38.25" customHeight="1" x14ac:dyDescent="0.2">
      <c r="A342" s="6"/>
      <c r="H342" s="6"/>
      <c r="I342" s="6"/>
      <c r="J342" s="6"/>
      <c r="K342" s="6"/>
      <c r="L342" s="6"/>
      <c r="M342" s="6"/>
      <c r="N342" s="6"/>
      <c r="O342" s="6"/>
      <c r="P342" s="6"/>
    </row>
    <row r="343" spans="1:16" ht="38.25" customHeight="1" x14ac:dyDescent="0.2">
      <c r="A343" s="6"/>
      <c r="H343" s="6"/>
      <c r="I343" s="6"/>
      <c r="J343" s="6"/>
      <c r="K343" s="6"/>
      <c r="L343" s="6"/>
      <c r="M343" s="6"/>
      <c r="N343" s="6"/>
      <c r="O343" s="6"/>
      <c r="P343" s="6"/>
    </row>
    <row r="344" spans="1:16" ht="38.25" customHeight="1" x14ac:dyDescent="0.2">
      <c r="A344" s="6"/>
      <c r="H344" s="6"/>
      <c r="I344" s="6"/>
      <c r="J344" s="6"/>
      <c r="K344" s="6"/>
      <c r="L344" s="6"/>
      <c r="M344" s="6"/>
      <c r="N344" s="6"/>
      <c r="O344" s="6"/>
      <c r="P344" s="6"/>
    </row>
    <row r="345" spans="1:16" ht="38.25" customHeight="1" x14ac:dyDescent="0.2">
      <c r="A345" s="6"/>
      <c r="H345" s="6"/>
      <c r="I345" s="6"/>
      <c r="J345" s="6"/>
      <c r="K345" s="6"/>
      <c r="L345" s="6"/>
      <c r="M345" s="6"/>
      <c r="N345" s="6"/>
      <c r="O345" s="6"/>
      <c r="P345" s="6"/>
    </row>
    <row r="346" spans="1:16" ht="38.25" customHeight="1" x14ac:dyDescent="0.2">
      <c r="A346" s="6"/>
      <c r="H346" s="6"/>
      <c r="I346" s="6"/>
      <c r="J346" s="6"/>
      <c r="K346" s="6"/>
      <c r="L346" s="6"/>
      <c r="M346" s="6"/>
      <c r="N346" s="6"/>
      <c r="O346" s="6"/>
      <c r="P346" s="6"/>
    </row>
    <row r="347" spans="1:16" ht="38.25" customHeight="1" x14ac:dyDescent="0.2">
      <c r="A347" s="6"/>
      <c r="H347" s="6"/>
      <c r="I347" s="6"/>
      <c r="J347" s="6"/>
      <c r="K347" s="6"/>
      <c r="L347" s="6"/>
      <c r="M347" s="6"/>
      <c r="N347" s="6"/>
      <c r="O347" s="6"/>
      <c r="P347" s="6"/>
    </row>
    <row r="348" spans="1:16" ht="38.25" customHeight="1" x14ac:dyDescent="0.2">
      <c r="A348" s="6"/>
      <c r="H348" s="6"/>
      <c r="I348" s="6"/>
      <c r="J348" s="6"/>
      <c r="K348" s="6"/>
      <c r="L348" s="6"/>
      <c r="M348" s="6"/>
      <c r="N348" s="6"/>
      <c r="O348" s="6"/>
      <c r="P348" s="6"/>
    </row>
    <row r="349" spans="1:16" ht="38.25" customHeight="1" x14ac:dyDescent="0.2">
      <c r="A349" s="6"/>
      <c r="H349" s="6"/>
      <c r="I349" s="6"/>
      <c r="J349" s="6"/>
      <c r="K349" s="6"/>
      <c r="L349" s="6"/>
      <c r="M349" s="6"/>
      <c r="N349" s="6"/>
      <c r="O349" s="6"/>
      <c r="P349" s="6"/>
    </row>
    <row r="350" spans="1:16" ht="38.25" customHeight="1" x14ac:dyDescent="0.2">
      <c r="A350" s="6"/>
      <c r="H350" s="6"/>
      <c r="I350" s="6"/>
      <c r="J350" s="6"/>
      <c r="K350" s="6"/>
      <c r="L350" s="6"/>
      <c r="M350" s="6"/>
      <c r="N350" s="6"/>
      <c r="O350" s="6"/>
      <c r="P350" s="6"/>
    </row>
    <row r="351" spans="1:16" ht="38.25" customHeight="1" x14ac:dyDescent="0.2">
      <c r="A351" s="6"/>
      <c r="H351" s="6"/>
      <c r="I351" s="6"/>
      <c r="J351" s="6"/>
      <c r="K351" s="6"/>
      <c r="L351" s="6"/>
      <c r="M351" s="6"/>
      <c r="N351" s="6"/>
      <c r="O351" s="6"/>
      <c r="P351" s="6"/>
    </row>
    <row r="352" spans="1:16" ht="38.25" customHeight="1" x14ac:dyDescent="0.2">
      <c r="A352" s="6"/>
      <c r="H352" s="6"/>
      <c r="I352" s="6"/>
      <c r="J352" s="6"/>
      <c r="K352" s="6"/>
      <c r="L352" s="6"/>
      <c r="M352" s="6"/>
      <c r="N352" s="6"/>
      <c r="O352" s="6"/>
      <c r="P352" s="6"/>
    </row>
    <row r="353" spans="1:16" ht="38.25" customHeight="1" x14ac:dyDescent="0.2">
      <c r="A353" s="6"/>
      <c r="H353" s="6"/>
      <c r="I353" s="6"/>
      <c r="J353" s="6"/>
      <c r="K353" s="6"/>
      <c r="L353" s="6"/>
      <c r="M353" s="6"/>
      <c r="N353" s="6"/>
      <c r="O353" s="6"/>
      <c r="P353" s="6"/>
    </row>
    <row r="354" spans="1:16" ht="38.25" customHeight="1" x14ac:dyDescent="0.2">
      <c r="A354" s="6"/>
      <c r="H354" s="6"/>
      <c r="I354" s="6"/>
      <c r="J354" s="6"/>
      <c r="K354" s="6"/>
      <c r="L354" s="6"/>
      <c r="M354" s="6"/>
      <c r="N354" s="6"/>
      <c r="O354" s="6"/>
      <c r="P354" s="6"/>
    </row>
    <row r="355" spans="1:16" ht="38.25" customHeight="1" x14ac:dyDescent="0.2">
      <c r="A355" s="6"/>
      <c r="H355" s="6"/>
      <c r="I355" s="6"/>
      <c r="J355" s="6"/>
      <c r="K355" s="6"/>
      <c r="L355" s="6"/>
      <c r="M355" s="6"/>
      <c r="N355" s="6"/>
      <c r="O355" s="6"/>
      <c r="P355" s="6"/>
    </row>
    <row r="356" spans="1:16" ht="38.25" customHeight="1" x14ac:dyDescent="0.2">
      <c r="A356" s="6"/>
      <c r="H356" s="6"/>
      <c r="I356" s="6"/>
      <c r="J356" s="6"/>
      <c r="K356" s="6"/>
      <c r="L356" s="6"/>
      <c r="M356" s="6"/>
      <c r="N356" s="6"/>
      <c r="O356" s="6"/>
      <c r="P356" s="6"/>
    </row>
    <row r="357" spans="1:16" ht="38.25" customHeight="1" x14ac:dyDescent="0.2">
      <c r="A357" s="6"/>
      <c r="H357" s="6"/>
      <c r="I357" s="6"/>
      <c r="J357" s="6"/>
      <c r="K357" s="6"/>
      <c r="L357" s="6"/>
      <c r="M357" s="6"/>
      <c r="N357" s="6"/>
      <c r="O357" s="6"/>
      <c r="P357" s="6"/>
    </row>
    <row r="358" spans="1:16" ht="38.25" customHeight="1" x14ac:dyDescent="0.2">
      <c r="A358" s="6"/>
      <c r="H358" s="6"/>
      <c r="I358" s="6"/>
      <c r="J358" s="6"/>
      <c r="K358" s="6"/>
      <c r="L358" s="6"/>
      <c r="M358" s="6"/>
      <c r="N358" s="6"/>
      <c r="O358" s="6"/>
      <c r="P358" s="6"/>
    </row>
    <row r="359" spans="1:16" ht="38.25" customHeight="1" x14ac:dyDescent="0.2">
      <c r="A359" s="6"/>
      <c r="H359" s="6"/>
      <c r="I359" s="6"/>
      <c r="J359" s="6"/>
      <c r="K359" s="6"/>
      <c r="L359" s="6"/>
      <c r="M359" s="6"/>
      <c r="N359" s="6"/>
      <c r="O359" s="6"/>
      <c r="P359" s="6"/>
    </row>
    <row r="360" spans="1:16" ht="38.25" customHeight="1" x14ac:dyDescent="0.2">
      <c r="A360" s="6"/>
      <c r="H360" s="6"/>
      <c r="I360" s="6"/>
      <c r="J360" s="6"/>
      <c r="K360" s="6"/>
      <c r="L360" s="6"/>
      <c r="M360" s="6"/>
      <c r="N360" s="6"/>
      <c r="O360" s="6"/>
      <c r="P360" s="6"/>
    </row>
    <row r="361" spans="1:16" ht="38.25" customHeight="1" x14ac:dyDescent="0.2">
      <c r="A361" s="6"/>
      <c r="H361" s="6"/>
      <c r="I361" s="6"/>
      <c r="J361" s="6"/>
      <c r="K361" s="6"/>
      <c r="L361" s="6"/>
      <c r="M361" s="6"/>
      <c r="N361" s="6"/>
      <c r="O361" s="6"/>
      <c r="P361" s="6"/>
    </row>
    <row r="362" spans="1:16" ht="38.25" customHeight="1" x14ac:dyDescent="0.2">
      <c r="A362" s="6"/>
      <c r="H362" s="6"/>
      <c r="I362" s="6"/>
      <c r="J362" s="6"/>
      <c r="K362" s="6"/>
      <c r="L362" s="6"/>
      <c r="M362" s="6"/>
      <c r="N362" s="6"/>
      <c r="O362" s="6"/>
      <c r="P362" s="6"/>
    </row>
    <row r="363" spans="1:16" ht="38.25" customHeight="1" x14ac:dyDescent="0.2">
      <c r="A363" s="6"/>
      <c r="H363" s="6"/>
      <c r="I363" s="6"/>
      <c r="J363" s="6"/>
      <c r="K363" s="6"/>
      <c r="L363" s="6"/>
      <c r="M363" s="6"/>
      <c r="N363" s="6"/>
      <c r="O363" s="6"/>
      <c r="P363" s="6"/>
    </row>
    <row r="364" spans="1:16" ht="38.25" customHeight="1" x14ac:dyDescent="0.2">
      <c r="A364" s="6"/>
      <c r="H364" s="6"/>
      <c r="I364" s="6"/>
      <c r="J364" s="6"/>
      <c r="K364" s="6"/>
      <c r="L364" s="6"/>
      <c r="M364" s="6"/>
      <c r="N364" s="6"/>
      <c r="O364" s="6"/>
      <c r="P364" s="6"/>
    </row>
    <row r="365" spans="1:16" ht="38.25" customHeight="1" x14ac:dyDescent="0.2">
      <c r="A365" s="6"/>
      <c r="H365" s="6"/>
      <c r="I365" s="6"/>
      <c r="J365" s="6"/>
      <c r="K365" s="6"/>
      <c r="L365" s="6"/>
      <c r="M365" s="6"/>
      <c r="N365" s="6"/>
      <c r="O365" s="6"/>
      <c r="P365" s="6"/>
    </row>
    <row r="366" spans="1:16" ht="38.25" customHeight="1" x14ac:dyDescent="0.2">
      <c r="A366" s="6"/>
      <c r="H366" s="6"/>
      <c r="I366" s="6"/>
      <c r="J366" s="6"/>
      <c r="K366" s="6"/>
      <c r="L366" s="6"/>
      <c r="M366" s="6"/>
      <c r="N366" s="6"/>
      <c r="O366" s="6"/>
      <c r="P366" s="6"/>
    </row>
    <row r="367" spans="1:16" ht="38.25" customHeight="1" x14ac:dyDescent="0.2">
      <c r="A367" s="6"/>
      <c r="H367" s="6"/>
      <c r="I367" s="6"/>
      <c r="J367" s="6"/>
      <c r="K367" s="6"/>
      <c r="L367" s="6"/>
      <c r="M367" s="6"/>
      <c r="N367" s="6"/>
      <c r="O367" s="6"/>
      <c r="P367" s="6"/>
    </row>
    <row r="368" spans="1:16" ht="38.25" customHeight="1" x14ac:dyDescent="0.2">
      <c r="A368" s="6"/>
      <c r="H368" s="6"/>
      <c r="I368" s="6"/>
      <c r="J368" s="6"/>
      <c r="K368" s="6"/>
      <c r="L368" s="6"/>
      <c r="M368" s="6"/>
      <c r="N368" s="6"/>
      <c r="O368" s="6"/>
      <c r="P368" s="6"/>
    </row>
    <row r="369" spans="1:16" ht="38.25" customHeight="1" x14ac:dyDescent="0.2">
      <c r="A369" s="6"/>
      <c r="H369" s="6"/>
      <c r="I369" s="6"/>
      <c r="J369" s="6"/>
      <c r="K369" s="6"/>
      <c r="L369" s="6"/>
      <c r="M369" s="6"/>
      <c r="N369" s="6"/>
      <c r="O369" s="6"/>
      <c r="P369" s="6"/>
    </row>
    <row r="370" spans="1:16" ht="38.25" customHeight="1" x14ac:dyDescent="0.2">
      <c r="A370" s="6"/>
      <c r="H370" s="6"/>
      <c r="I370" s="6"/>
      <c r="J370" s="6"/>
      <c r="K370" s="6"/>
      <c r="L370" s="6"/>
      <c r="M370" s="6"/>
      <c r="N370" s="6"/>
      <c r="O370" s="6"/>
      <c r="P370" s="6"/>
    </row>
    <row r="371" spans="1:16" ht="38.25" customHeight="1" x14ac:dyDescent="0.2">
      <c r="A371" s="6"/>
      <c r="H371" s="6"/>
      <c r="I371" s="6"/>
      <c r="J371" s="6"/>
      <c r="K371" s="6"/>
      <c r="L371" s="6"/>
      <c r="M371" s="6"/>
      <c r="N371" s="6"/>
      <c r="O371" s="6"/>
      <c r="P371" s="6"/>
    </row>
    <row r="372" spans="1:16" ht="38.25" customHeight="1" x14ac:dyDescent="0.2">
      <c r="A372" s="6"/>
      <c r="H372" s="6"/>
      <c r="I372" s="6"/>
      <c r="J372" s="6"/>
      <c r="K372" s="6"/>
      <c r="L372" s="6"/>
      <c r="M372" s="6"/>
      <c r="N372" s="6"/>
      <c r="O372" s="6"/>
      <c r="P372" s="6"/>
    </row>
    <row r="373" spans="1:16" ht="38.25" customHeight="1" x14ac:dyDescent="0.2">
      <c r="A373" s="6"/>
      <c r="H373" s="6"/>
      <c r="I373" s="6"/>
      <c r="J373" s="6"/>
      <c r="K373" s="6"/>
      <c r="L373" s="6"/>
      <c r="M373" s="6"/>
      <c r="N373" s="6"/>
      <c r="O373" s="6"/>
      <c r="P373" s="6"/>
    </row>
    <row r="374" spans="1:16" ht="38.25" customHeight="1" x14ac:dyDescent="0.2">
      <c r="A374" s="6"/>
      <c r="H374" s="6"/>
      <c r="I374" s="6"/>
      <c r="J374" s="6"/>
      <c r="K374" s="6"/>
      <c r="L374" s="6"/>
      <c r="M374" s="6"/>
      <c r="N374" s="6"/>
      <c r="O374" s="6"/>
      <c r="P374" s="6"/>
    </row>
    <row r="375" spans="1:16" ht="38.25" customHeight="1" x14ac:dyDescent="0.2">
      <c r="A375" s="6"/>
      <c r="H375" s="6"/>
      <c r="I375" s="6"/>
      <c r="J375" s="6"/>
      <c r="K375" s="6"/>
      <c r="L375" s="6"/>
      <c r="M375" s="6"/>
      <c r="N375" s="6"/>
      <c r="O375" s="6"/>
      <c r="P375" s="6"/>
    </row>
    <row r="376" spans="1:16" ht="38.25" customHeight="1" x14ac:dyDescent="0.2">
      <c r="A376" s="6"/>
      <c r="H376" s="6"/>
      <c r="I376" s="6"/>
      <c r="J376" s="6"/>
      <c r="K376" s="6"/>
      <c r="L376" s="6"/>
      <c r="M376" s="6"/>
      <c r="N376" s="6"/>
      <c r="O376" s="6"/>
      <c r="P376" s="6"/>
    </row>
    <row r="377" spans="1:16" ht="38.25" customHeight="1" x14ac:dyDescent="0.2">
      <c r="A377" s="6"/>
      <c r="H377" s="6"/>
      <c r="I377" s="6"/>
      <c r="J377" s="6"/>
      <c r="K377" s="6"/>
      <c r="L377" s="6"/>
      <c r="M377" s="6"/>
      <c r="N377" s="6"/>
      <c r="O377" s="6"/>
      <c r="P377" s="6"/>
    </row>
    <row r="378" spans="1:16" ht="38.25" customHeight="1" x14ac:dyDescent="0.2">
      <c r="A378" s="6"/>
      <c r="H378" s="6"/>
      <c r="I378" s="6"/>
      <c r="J378" s="6"/>
      <c r="K378" s="6"/>
      <c r="L378" s="6"/>
      <c r="M378" s="6"/>
      <c r="N378" s="6"/>
      <c r="O378" s="6"/>
      <c r="P378" s="6"/>
    </row>
    <row r="379" spans="1:16" ht="38.25" customHeight="1" x14ac:dyDescent="0.2">
      <c r="A379" s="6"/>
      <c r="H379" s="6"/>
      <c r="I379" s="6"/>
      <c r="J379" s="6"/>
      <c r="K379" s="6"/>
      <c r="L379" s="6"/>
      <c r="M379" s="6"/>
      <c r="N379" s="6"/>
      <c r="O379" s="6"/>
      <c r="P379" s="6"/>
    </row>
    <row r="380" spans="1:16" ht="38.25" customHeight="1" x14ac:dyDescent="0.2">
      <c r="A380" s="6"/>
      <c r="H380" s="6"/>
      <c r="I380" s="6"/>
      <c r="J380" s="6"/>
      <c r="K380" s="6"/>
      <c r="L380" s="6"/>
      <c r="M380" s="6"/>
      <c r="N380" s="6"/>
      <c r="O380" s="6"/>
      <c r="P380" s="6"/>
    </row>
    <row r="381" spans="1:16" ht="38.25" customHeight="1" x14ac:dyDescent="0.2">
      <c r="A381" s="6"/>
      <c r="H381" s="6"/>
      <c r="I381" s="6"/>
      <c r="J381" s="6"/>
      <c r="K381" s="6"/>
      <c r="L381" s="6"/>
      <c r="M381" s="6"/>
      <c r="N381" s="6"/>
      <c r="O381" s="6"/>
      <c r="P381" s="6"/>
    </row>
    <row r="382" spans="1:16" ht="38.25" customHeight="1" x14ac:dyDescent="0.2">
      <c r="A382" s="6"/>
      <c r="H382" s="6"/>
      <c r="I382" s="6"/>
      <c r="J382" s="6"/>
      <c r="K382" s="6"/>
      <c r="L382" s="6"/>
      <c r="M382" s="6"/>
      <c r="N382" s="6"/>
      <c r="O382" s="6"/>
      <c r="P382" s="6"/>
    </row>
    <row r="383" spans="1:16" ht="38.25" customHeight="1" x14ac:dyDescent="0.2">
      <c r="A383" s="6"/>
      <c r="H383" s="6"/>
      <c r="I383" s="6"/>
      <c r="J383" s="6"/>
      <c r="K383" s="6"/>
      <c r="L383" s="6"/>
      <c r="M383" s="6"/>
      <c r="N383" s="6"/>
      <c r="O383" s="6"/>
      <c r="P383" s="6"/>
    </row>
    <row r="384" spans="1:16" ht="38.25" customHeight="1" x14ac:dyDescent="0.2">
      <c r="A384" s="6"/>
      <c r="H384" s="6"/>
      <c r="I384" s="6"/>
      <c r="J384" s="6"/>
      <c r="K384" s="6"/>
      <c r="L384" s="6"/>
      <c r="M384" s="6"/>
      <c r="N384" s="6"/>
      <c r="O384" s="6"/>
      <c r="P384" s="6"/>
    </row>
    <row r="385" spans="1:16" ht="38.25" customHeight="1" x14ac:dyDescent="0.2">
      <c r="A385" s="6"/>
      <c r="H385" s="6"/>
      <c r="I385" s="6"/>
      <c r="J385" s="6"/>
      <c r="K385" s="6"/>
      <c r="L385" s="6"/>
      <c r="M385" s="6"/>
      <c r="N385" s="6"/>
      <c r="O385" s="6"/>
      <c r="P385" s="6"/>
    </row>
    <row r="386" spans="1:16" ht="38.25" customHeight="1" x14ac:dyDescent="0.2">
      <c r="A386" s="6"/>
      <c r="H386" s="6"/>
      <c r="I386" s="6"/>
      <c r="J386" s="6"/>
      <c r="K386" s="6"/>
      <c r="L386" s="6"/>
      <c r="M386" s="6"/>
      <c r="N386" s="6"/>
      <c r="O386" s="6"/>
      <c r="P386" s="6"/>
    </row>
    <row r="387" spans="1:16" ht="38.25" customHeight="1" x14ac:dyDescent="0.2">
      <c r="A387" s="6"/>
      <c r="H387" s="6"/>
      <c r="I387" s="6"/>
      <c r="J387" s="6"/>
      <c r="K387" s="6"/>
      <c r="L387" s="6"/>
      <c r="M387" s="6"/>
      <c r="N387" s="6"/>
      <c r="O387" s="6"/>
      <c r="P387" s="6"/>
    </row>
    <row r="388" spans="1:16" ht="38.25" customHeight="1" x14ac:dyDescent="0.2">
      <c r="A388" s="6"/>
      <c r="H388" s="6"/>
      <c r="I388" s="6"/>
      <c r="J388" s="6"/>
      <c r="K388" s="6"/>
      <c r="L388" s="6"/>
      <c r="M388" s="6"/>
      <c r="N388" s="6"/>
      <c r="O388" s="6"/>
      <c r="P388" s="6"/>
    </row>
    <row r="389" spans="1:16" ht="38.25" customHeight="1" x14ac:dyDescent="0.2">
      <c r="A389" s="6"/>
      <c r="H389" s="6"/>
      <c r="I389" s="6"/>
      <c r="J389" s="6"/>
      <c r="K389" s="6"/>
      <c r="L389" s="6"/>
      <c r="M389" s="6"/>
      <c r="N389" s="6"/>
      <c r="O389" s="6"/>
      <c r="P389" s="6"/>
    </row>
    <row r="390" spans="1:16" ht="38.25" customHeight="1" x14ac:dyDescent="0.2">
      <c r="A390" s="6"/>
      <c r="H390" s="6"/>
      <c r="I390" s="6"/>
      <c r="J390" s="6"/>
      <c r="K390" s="6"/>
      <c r="L390" s="6"/>
      <c r="M390" s="6"/>
      <c r="N390" s="6"/>
      <c r="O390" s="6"/>
      <c r="P390" s="6"/>
    </row>
    <row r="391" spans="1:16" ht="38.25" customHeight="1" x14ac:dyDescent="0.2">
      <c r="A391" s="6"/>
      <c r="H391" s="6"/>
      <c r="I391" s="6"/>
      <c r="J391" s="6"/>
      <c r="K391" s="6"/>
      <c r="L391" s="6"/>
      <c r="M391" s="6"/>
      <c r="N391" s="6"/>
      <c r="O391" s="6"/>
      <c r="P391" s="6"/>
    </row>
    <row r="392" spans="1:16" ht="38.25" customHeight="1" x14ac:dyDescent="0.2">
      <c r="A392" s="6"/>
      <c r="H392" s="6"/>
      <c r="I392" s="6"/>
      <c r="J392" s="6"/>
      <c r="K392" s="6"/>
      <c r="L392" s="6"/>
      <c r="M392" s="6"/>
      <c r="N392" s="6"/>
      <c r="O392" s="6"/>
      <c r="P392" s="6"/>
    </row>
    <row r="393" spans="1:16" ht="38.25" customHeight="1" x14ac:dyDescent="0.2">
      <c r="A393" s="6"/>
      <c r="H393" s="6"/>
      <c r="I393" s="6"/>
      <c r="J393" s="6"/>
      <c r="K393" s="6"/>
      <c r="L393" s="6"/>
      <c r="M393" s="6"/>
      <c r="N393" s="6"/>
      <c r="O393" s="6"/>
      <c r="P393" s="6"/>
    </row>
    <row r="394" spans="1:16" ht="38.25" customHeight="1" x14ac:dyDescent="0.2">
      <c r="A394" s="6"/>
      <c r="H394" s="6"/>
      <c r="I394" s="6"/>
      <c r="J394" s="6"/>
      <c r="K394" s="6"/>
      <c r="L394" s="6"/>
      <c r="M394" s="6"/>
      <c r="N394" s="6"/>
      <c r="O394" s="6"/>
      <c r="P394" s="6"/>
    </row>
    <row r="395" spans="1:16" ht="38.25" customHeight="1" x14ac:dyDescent="0.2">
      <c r="A395" s="6"/>
      <c r="H395" s="6"/>
      <c r="I395" s="6"/>
      <c r="J395" s="6"/>
      <c r="K395" s="6"/>
      <c r="L395" s="6"/>
      <c r="M395" s="6"/>
      <c r="N395" s="6"/>
      <c r="O395" s="6"/>
      <c r="P395" s="6"/>
    </row>
    <row r="396" spans="1:16" ht="38.25" customHeight="1" x14ac:dyDescent="0.2">
      <c r="A396" s="6"/>
      <c r="H396" s="6"/>
      <c r="I396" s="6"/>
      <c r="J396" s="6"/>
      <c r="K396" s="6"/>
      <c r="L396" s="6"/>
      <c r="M396" s="6"/>
      <c r="N396" s="6"/>
      <c r="O396" s="6"/>
      <c r="P396" s="6"/>
    </row>
    <row r="397" spans="1:16" ht="38.25" customHeight="1" x14ac:dyDescent="0.2">
      <c r="A397" s="6"/>
      <c r="H397" s="6"/>
      <c r="I397" s="6"/>
      <c r="J397" s="6"/>
      <c r="K397" s="6"/>
      <c r="L397" s="6"/>
      <c r="M397" s="6"/>
      <c r="N397" s="6"/>
      <c r="O397" s="6"/>
      <c r="P397" s="6"/>
    </row>
    <row r="398" spans="1:16" ht="38.25" customHeight="1" x14ac:dyDescent="0.2">
      <c r="A398" s="6"/>
      <c r="H398" s="6"/>
      <c r="I398" s="6"/>
      <c r="J398" s="6"/>
      <c r="K398" s="6"/>
      <c r="L398" s="6"/>
      <c r="M398" s="6"/>
      <c r="N398" s="6"/>
      <c r="O398" s="6"/>
      <c r="P398" s="6"/>
    </row>
    <row r="399" spans="1:16" ht="38.25" customHeight="1" x14ac:dyDescent="0.2">
      <c r="A399" s="6"/>
      <c r="H399" s="6"/>
      <c r="I399" s="6"/>
      <c r="J399" s="6"/>
      <c r="K399" s="6"/>
      <c r="L399" s="6"/>
      <c r="M399" s="6"/>
      <c r="N399" s="6"/>
      <c r="O399" s="6"/>
      <c r="P399" s="6"/>
    </row>
    <row r="400" spans="1:16" ht="38.25" customHeight="1" x14ac:dyDescent="0.2">
      <c r="A400" s="6"/>
      <c r="H400" s="6"/>
      <c r="I400" s="6"/>
      <c r="J400" s="6"/>
      <c r="K400" s="6"/>
      <c r="L400" s="6"/>
      <c r="M400" s="6"/>
      <c r="N400" s="6"/>
      <c r="O400" s="6"/>
      <c r="P400" s="6"/>
    </row>
  </sheetData>
  <sheetProtection insertRows="0" deleteRows="0" selectLockedCells="1" sort="0" autoFilter="0"/>
  <autoFilter ref="A1:U1" xr:uid="{244688F1-0D07-4606-99E3-358E928CAA7E}"/>
  <phoneticPr fontId="0" type="noConversion"/>
  <conditionalFormatting sqref="A2:U9999">
    <cfRule type="expression" dxfId="43" priority="1">
      <formula>IF($V2="X",TRUE)</formula>
    </cfRule>
    <cfRule type="expression" dxfId="42" priority="2">
      <formula>IF($R2=5,TRUE)</formula>
    </cfRule>
  </conditionalFormatting>
  <dataValidations xWindow="1212" yWindow="250" count="1">
    <dataValidation type="list" allowBlank="1" showInputMessage="1" showErrorMessage="1" sqref="Q2" xr:uid="{01327EAF-9029-400B-8E3A-094234B09515}">
      <formula1>"Anaïs,Christian,Matthieu"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extLst>
    <ext xmlns:x14="http://schemas.microsoft.com/office/spreadsheetml/2009/9/main" uri="{CCE6A557-97BC-4b89-ADB6-D9C93CAAB3DF}">
      <x14:dataValidations xmlns:xm="http://schemas.microsoft.com/office/excel/2006/main" xWindow="1212" yWindow="250" count="8">
        <x14:dataValidation type="list" allowBlank="1" showInputMessage="1" showErrorMessage="1" xr:uid="{92DABD25-F659-4D21-8829-776ED2C6A446}">
          <x14:formula1>
            <xm:f>'Ne pas toucher'!$E$2:$E$5</xm:f>
          </x14:formula1>
          <xm:sqref>O2:O100</xm:sqref>
        </x14:dataValidation>
        <x14:dataValidation type="list" allowBlank="1" showInputMessage="1" showErrorMessage="1" xr:uid="{CDDEDA6F-8BF0-4F7A-89A4-C34BC81A25DF}">
          <x14:formula1>
            <xm:f>'Ne pas toucher'!$H$2:$H$3</xm:f>
          </x14:formula1>
          <xm:sqref>D2:D100</xm:sqref>
        </x14:dataValidation>
        <x14:dataValidation type="list" allowBlank="1" showInputMessage="1" showErrorMessage="1" xr:uid="{2D19A87F-0F81-406E-9C87-B62E52C77613}">
          <x14:formula1>
            <xm:f>'Ne pas toucher'!$I$2:$I$5</xm:f>
          </x14:formula1>
          <xm:sqref>T2:T100</xm:sqref>
        </x14:dataValidation>
        <x14:dataValidation type="list" allowBlank="1" showInputMessage="1" showErrorMessage="1" xr:uid="{6AE1660A-A205-4991-8EF4-88F1C122049A}">
          <x14:formula1>
            <xm:f>IF('Données clients'!E2="F",'Grille tarifaire'!$B$3:$B$29,'Grille tarifaire'!$B$31:$B$56)</xm:f>
          </x14:formula1>
          <xm:sqref>G2:G100</xm:sqref>
        </x14:dataValidation>
        <x14:dataValidation type="list" allowBlank="1" showInputMessage="1" showErrorMessage="1" xr:uid="{575EE690-2FEB-4C12-96C0-9BADDA55F87C}">
          <x14:formula1>
            <xm:f>IF('Données clients'!E2="F",'Grille tarifaire'!$B$3:$B$29,'Grille tarifaire'!$B$31:$B$56)</xm:f>
          </x14:formula1>
          <xm:sqref>I2:I100</xm:sqref>
        </x14:dataValidation>
        <x14:dataValidation type="list" allowBlank="1" showInputMessage="1" showErrorMessage="1" xr:uid="{948031F4-001C-4DF5-BBBB-6E6C9D1D7D17}">
          <x14:formula1>
            <xm:f>IF('Données clients'!E2="F",'Grille tarifaire'!$B$3:$B$29,'Grille tarifaire'!$B$31:$B$56)</xm:f>
          </x14:formula1>
          <xm:sqref>K2:K100</xm:sqref>
        </x14:dataValidation>
        <x14:dataValidation type="list" allowBlank="1" showInputMessage="1" showErrorMessage="1" xr:uid="{5B96EB07-909D-4242-B36C-89386A285C7D}">
          <x14:formula1>
            <xm:f>IF('Données clients'!E2="F",'Grille tarifaire'!$B$3:$B$29,'Grille tarifaire'!$B$31:$B$56)</xm:f>
          </x14:formula1>
          <xm:sqref>M2:M100</xm:sqref>
        </x14:dataValidation>
        <x14:dataValidation type="list" allowBlank="1" showInputMessage="1" showErrorMessage="1" xr:uid="{4B38EC0D-67FA-4147-9841-CA4937D3541B}">
          <x14:formula1>
            <xm:f>'Ne pas toucher'!$A$3:$A$5</xm:f>
          </x14:formula1>
          <xm:sqref>Q3:Q100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6331E-AD1F-4398-8B52-AE1876CA9C64}">
  <sheetPr codeName="Feuil11">
    <tabColor theme="9" tint="-0.249977111117893"/>
  </sheetPr>
  <dimension ref="A1:Q400"/>
  <sheetViews>
    <sheetView topLeftCell="C1" zoomScaleNormal="100" zoomScaleSheetLayoutView="100" workbookViewId="0">
      <pane ySplit="1" topLeftCell="A11" activePane="bottomLeft" state="frozenSplit"/>
      <selection pane="bottomLeft" activeCell="F13" sqref="F13"/>
    </sheetView>
  </sheetViews>
  <sheetFormatPr baseColWidth="10" defaultColWidth="10" defaultRowHeight="38.25" customHeight="1" x14ac:dyDescent="0.2"/>
  <cols>
    <col min="1" max="1" width="12.5703125" style="5" customWidth="1"/>
    <col min="2" max="2" width="19" style="1" customWidth="1"/>
    <col min="3" max="3" width="17.85546875" style="1" customWidth="1"/>
    <col min="4" max="4" width="14.85546875" style="2" customWidth="1"/>
    <col min="5" max="5" width="16.140625" style="2" customWidth="1"/>
    <col min="6" max="6" width="13" style="1" customWidth="1"/>
    <col min="7" max="14" width="9.7109375" style="5" customWidth="1"/>
    <col min="15" max="15" width="11.42578125" style="1" customWidth="1"/>
    <col min="16" max="16" width="6.7109375" style="2" customWidth="1"/>
    <col min="17" max="17" width="10" style="1" hidden="1" customWidth="1"/>
    <col min="18" max="18" width="12.85546875" style="1" customWidth="1"/>
    <col min="19" max="16384" width="10" style="1"/>
  </cols>
  <sheetData>
    <row r="1" spans="1:17" s="50" customFormat="1" ht="161.25" customHeight="1" x14ac:dyDescent="0.2">
      <c r="A1" s="123" t="s">
        <v>16</v>
      </c>
      <c r="B1" s="124" t="s">
        <v>148</v>
      </c>
      <c r="C1" s="128" t="s">
        <v>15</v>
      </c>
      <c r="D1" s="132" t="s">
        <v>160</v>
      </c>
      <c r="E1" s="125" t="s">
        <v>21</v>
      </c>
      <c r="F1" s="126" t="s">
        <v>247</v>
      </c>
      <c r="G1" s="211" t="s">
        <v>248</v>
      </c>
      <c r="H1" s="145" t="s">
        <v>204</v>
      </c>
      <c r="I1" s="206" t="s">
        <v>253</v>
      </c>
      <c r="J1" s="207" t="s">
        <v>204</v>
      </c>
      <c r="K1" s="146" t="s">
        <v>253</v>
      </c>
      <c r="L1" s="208" t="s">
        <v>204</v>
      </c>
      <c r="M1" s="206" t="s">
        <v>249</v>
      </c>
      <c r="N1" s="130" t="s">
        <v>254</v>
      </c>
      <c r="O1" s="132" t="s">
        <v>1</v>
      </c>
      <c r="P1" s="128" t="s">
        <v>203</v>
      </c>
    </row>
    <row r="2" spans="1:17" s="73" customFormat="1" ht="15" customHeight="1" x14ac:dyDescent="0.2">
      <c r="A2" s="97" t="str">
        <f>IF('Données clients'!R2="Oui",'Données clients'!A2," ")</f>
        <v xml:space="preserve"> </v>
      </c>
      <c r="B2" s="98" t="str">
        <f>IF('Données clients'!R2="Oui",'Données clients'!B2," ")</f>
        <v xml:space="preserve"> </v>
      </c>
      <c r="C2" s="99" t="str">
        <f>IF('Données clients'!R2="Oui",'Données clients'!C2," ")</f>
        <v xml:space="preserve"> </v>
      </c>
      <c r="D2" s="109" t="str" cm="1">
        <f t="array" ref="D2">IF('Données clients'!R2="Oui",_xlfn.XLOOKUP(B2&amp;C2,'Données clients'!B$1:B2&amp;'Données clients'!C$1:C2,'Données clients'!I$1:I2)," ")</f>
        <v xml:space="preserve"> </v>
      </c>
      <c r="E2" s="110" t="str" cm="1">
        <f t="array" ref="E2">IF('Données clients'!R2="Oui",_xlfn.XLOOKUP(B2&amp;C2,'Achat Forfait Epilation'!B$1:B2&amp;'Achat Forfait Epilation'!C$1:C2,'Achat Forfait Epilation'!F$1:F2)," ")</f>
        <v xml:space="preserve"> </v>
      </c>
      <c r="F2" s="117" t="e" cm="1">
        <f t="array" aca="1" ref="F2" ca="1">IF(ISNA(_xlfn.XLOOKUP(D2&amp;E2,'Achat Forfait Epilation'!E$1:E2&amp;'Achat Forfait Epilation'!F$1:F2,'Achat Forfait Epilation'!P$1:P2))," ",_xlfn.XLOOKUP(D2&amp;E2,'Achat Forfait Epilation'!E$1:E2&amp;'Achat Forfait Epilation'!F$1:F2,'Achat Forfait Epilation'!P$1:P2))</f>
        <v>#NAME?</v>
      </c>
      <c r="G2" s="116" t="str">
        <f t="shared" ref="G2:G33" ca="1" si="0">IF(ISERROR(F2/3)," ",F2/3)</f>
        <v xml:space="preserve"> </v>
      </c>
      <c r="H2" s="118" t="str" cm="1">
        <f t="array" ref="H2">IF('Données clients'!R2="Oui",IFERROR(INDEX('Achat Forfait Epilation'!$T$2:$T$9999,SMALL(IF('Achat Forfait Epilation'!$F$2:$F$9999='Suivi Forfait Epilation'!$E2,ROW('Achat Forfait Epilation'!$E$2:$E$9999),9^9),1)-1)," ")," ")</f>
        <v xml:space="preserve"> </v>
      </c>
      <c r="I2" s="119" t="str">
        <f ca="1">G2</f>
        <v xml:space="preserve"> </v>
      </c>
      <c r="J2" s="118" t="str" cm="1">
        <f t="array" ref="J2">IF('Données clients'!R2="Oui",IFERROR(IF('Achat Forfait Epilation'!$R2&gt;1,INDEX('Achat Forfait Epilation'!$T$2:$T$9999,SMALL(IF('Achat Forfait Epilation'!$F$2:$F$9999='Suivi Forfait Epilation'!$E2,ROW('Achat Forfait Epilation'!$F$2:$F$9999),9^9),2)-1)," ")," ")," ")</f>
        <v xml:space="preserve"> </v>
      </c>
      <c r="K2" s="119" t="str">
        <f>IF(OR(J2="CB",J2="Chèque",J2="Paypal",J2="Espèces"),G2,"0")</f>
        <v>0</v>
      </c>
      <c r="L2" s="118" t="str" cm="1">
        <f t="array" ref="L2">IF('Données clients'!R2="Oui",IFERROR(IF('Achat Forfait Epilation'!$R2=3,INDEX('Achat Forfait Epilation'!$T$2:$T$9999,SMALL(IF('Achat Forfait Epilation'!$F$2:$F$9999='Suivi Forfait Epilation'!$E2,ROW('Achat Forfait Epilation'!$F$2:$F$9999),9^9),2)-1)," ")," ")," ")</f>
        <v xml:space="preserve"> </v>
      </c>
      <c r="M2" s="119" t="str">
        <f>IF(OR(L2="CB",L2="Chèque",L2="Paypal",L2="Espèces"),G2,"0")</f>
        <v>0</v>
      </c>
      <c r="N2" s="120" t="str">
        <f ca="1">IF(ISERROR(F2-SUM(I2+K2+M2))," ",F2-SUM(I2+K2+M2))</f>
        <v xml:space="preserve"> </v>
      </c>
      <c r="O2" s="106" t="e" cm="1">
        <f t="array" aca="1" ref="O2" ca="1">IF(ISNA(_xlfn.XLOOKUP(D2&amp;E2,'Suivi Forfait Epilation'!D$1:D2&amp;'Suivi Forfait Epilation'!E$1:E2,'Suivi Forfait Epilation'!I$1:I2))," ",_xlfn.XLOOKUP(D2&amp;E2,'Suivi Forfait Epilation'!D$1:D2&amp;'Suivi Forfait Epilation'!E$1:E2,'Suivi Forfait Epilation'!I$1:I2))</f>
        <v>#NAME?</v>
      </c>
      <c r="P2" s="107" t="str">
        <f t="shared" ref="P2:P66" si="1">IF(OR(H2="CB",H2="Chèque",H2="Paypal",H2="Espèces"),"Oui"," ")</f>
        <v xml:space="preserve"> </v>
      </c>
      <c r="Q2" s="73">
        <f>IF(OR(H2="CB",H2="Espèces",H2="Paypal",H2="Chèque"),"1","0")+IF(OR(J2="CB",J2="Espèces",J2="Paypal",J2="Chèque"),"1","0")+IF(OR(L2="CB",L2="Espèces",L2="Paypal",L2="Chèque"),"1","0")</f>
        <v>0</v>
      </c>
    </row>
    <row r="3" spans="1:17" s="75" customFormat="1" ht="15" customHeight="1" x14ac:dyDescent="0.2">
      <c r="A3" s="93" t="str">
        <f>IF('Données clients'!R3="Oui",'Données clients'!A3," ")</f>
        <v xml:space="preserve"> </v>
      </c>
      <c r="B3" s="94" t="str">
        <f>IF('Données clients'!R3="Oui",'Données clients'!B3," ")</f>
        <v xml:space="preserve"> </v>
      </c>
      <c r="C3" s="95" t="str">
        <f>IF('Données clients'!R3="Oui",'Données clients'!C3," ")</f>
        <v xml:space="preserve"> </v>
      </c>
      <c r="D3" s="109" t="str" cm="1">
        <f t="array" ref="D3">IF('Données clients'!R3="Oui",_xlfn.XLOOKUP(B3&amp;C3,'Données clients'!B$1:B3&amp;'Données clients'!C$1:C3,'Données clients'!I$1:I3)," ")</f>
        <v xml:space="preserve"> </v>
      </c>
      <c r="E3" s="110" t="str" cm="1">
        <f t="array" ref="E3">IF('Données clients'!R3="Oui",_xlfn.XLOOKUP(B3&amp;C3,'Achat Forfait Epilation'!B$1:B3&amp;'Achat Forfait Epilation'!C$1:C3,'Achat Forfait Epilation'!F$1:F3)," ")</f>
        <v xml:space="preserve"> </v>
      </c>
      <c r="F3" s="111" t="e" cm="1">
        <f t="array" aca="1" ref="F3" ca="1">IF(ISNA(_xlfn.XLOOKUP(D3&amp;E3,'Achat Forfait Epilation'!E$1:E3&amp;'Achat Forfait Epilation'!F$1:F3,'Achat Forfait Epilation'!P$1:P3))," ",_xlfn.XLOOKUP(D3&amp;E3,'Achat Forfait Epilation'!E$1:E3&amp;'Achat Forfait Epilation'!F$1:F3,'Achat Forfait Epilation'!P$1:P3))</f>
        <v>#NAME?</v>
      </c>
      <c r="G3" s="112" t="str">
        <f t="shared" ca="1" si="0"/>
        <v xml:space="preserve"> </v>
      </c>
      <c r="H3" s="113" t="str" cm="1">
        <f t="array" ref="H3">IF('Données clients'!R3="Oui",IFERROR(INDEX('Achat Forfait Epilation'!$T$2:$T$9999,SMALL(IF('Achat Forfait Epilation'!$F$2:$F$9999='Suivi Forfait Epilation'!$E3,ROW('Achat Forfait Epilation'!$E$2:$E$9999),9^9),1)-1)," ")," ")</f>
        <v xml:space="preserve"> </v>
      </c>
      <c r="I3" s="114" t="str">
        <f t="shared" ref="I3:I66" ca="1" si="2">G3</f>
        <v xml:space="preserve"> </v>
      </c>
      <c r="J3" s="113" t="str" cm="1">
        <f t="array" ref="J3">IF('Données clients'!R3="Oui",IFERROR(IF('Achat Forfait Epilation'!$R3&gt;1,INDEX('Achat Forfait Epilation'!$T$2:$T$9999,SMALL(IF('Achat Forfait Epilation'!$F$2:$F$9999='Suivi Forfait Epilation'!$E3,ROW('Achat Forfait Epilation'!$F$2:$F$9999),9^9),2)-1)," ")," ")," ")</f>
        <v xml:space="preserve"> </v>
      </c>
      <c r="K3" s="114" t="str">
        <f t="shared" ref="K3:K66" si="3">IF(OR(J3="CB",J3="Chèque",J3="Paypal",J3="Espèces"),G3,"0")</f>
        <v>0</v>
      </c>
      <c r="L3" s="113" t="str" cm="1">
        <f t="array" ref="L3">IF('Données clients'!R3="Oui",IFERROR(IF('Achat Forfait Epilation'!$R3=3,INDEX('Achat Forfait Epilation'!$T$2:$T$9999,SMALL(IF('Achat Forfait Epilation'!$F$2:$F$9999='Suivi Forfait Epilation'!$E3,ROW('Achat Forfait Epilation'!$F$2:$F$9999),9^9),2)-1)," ")," ")," ")</f>
        <v xml:space="preserve"> </v>
      </c>
      <c r="M3" s="114" t="str">
        <f t="shared" ref="M3:M66" si="4">IF(OR(L3="CB",L3="Chèque",L3="Paypal",L3="Espèces"),G3,"0")</f>
        <v>0</v>
      </c>
      <c r="N3" s="115" t="str">
        <f t="shared" ref="N3:N66" ca="1" si="5">IF(ISERROR(F3-SUM(I3+K3+M3))," ",F3-SUM(I3+K3+M3))</f>
        <v xml:space="preserve"> </v>
      </c>
      <c r="O3" s="81" t="e" cm="1">
        <f t="array" aca="1" ref="O3" ca="1">IF(ISNA(_xlfn.XLOOKUP(D3&amp;E3,'Suivi Forfait Epilation'!D$1:D3&amp;'Suivi Forfait Epilation'!E$1:E3,'Suivi Forfait Epilation'!I$1:I3))," ",_xlfn.XLOOKUP(D3&amp;E3,'Suivi Forfait Epilation'!D$1:D3&amp;'Suivi Forfait Epilation'!E$1:E3,'Suivi Forfait Epilation'!I$1:I3))</f>
        <v>#NAME?</v>
      </c>
      <c r="P3" s="96" t="str">
        <f t="shared" si="1"/>
        <v xml:space="preserve"> </v>
      </c>
      <c r="Q3" s="73">
        <f t="shared" ref="Q3:Q66" si="6">IF(OR(H3="CB",H3="Espèces",H3="Paypal",H3="Chèque"),"1","0")+IF(OR(J3="CB",J3="Espèces",J3="Paypal",J3="Chèque"),"1","0")+IF(OR(L3="CB",L3="Espèces",L3="Paypal",L3="Chèque"),"1","0")</f>
        <v>0</v>
      </c>
    </row>
    <row r="4" spans="1:17" s="75" customFormat="1" ht="15" customHeight="1" x14ac:dyDescent="0.2">
      <c r="A4" s="93" t="str">
        <f>IF('Données clients'!R4="Oui",'Données clients'!A4," ")</f>
        <v xml:space="preserve"> </v>
      </c>
      <c r="B4" s="94" t="str">
        <f>IF('Données clients'!R4="Oui",'Données clients'!B4," ")</f>
        <v xml:space="preserve"> </v>
      </c>
      <c r="C4" s="95" t="str">
        <f>IF('Données clients'!R4="Oui",'Données clients'!C4," ")</f>
        <v xml:space="preserve"> </v>
      </c>
      <c r="D4" s="109" t="str" cm="1">
        <f t="array" ref="D4">IF('Données clients'!R4="Oui",_xlfn.XLOOKUP(B4&amp;C4,'Données clients'!B$1:B4&amp;'Données clients'!C$1:C4,'Données clients'!I$1:I4)," ")</f>
        <v xml:space="preserve"> </v>
      </c>
      <c r="E4" s="110" t="str" cm="1">
        <f t="array" ref="E4">IF('Données clients'!R4="Oui",_xlfn.XLOOKUP(B4&amp;C4,'Achat Forfait Epilation'!B$1:B4&amp;'Achat Forfait Epilation'!C$1:C4,'Achat Forfait Epilation'!F$1:F4)," ")</f>
        <v xml:space="preserve"> </v>
      </c>
      <c r="F4" s="111" t="e" cm="1">
        <f t="array" aca="1" ref="F4" ca="1">IF(ISNA(_xlfn.XLOOKUP(D4&amp;E4,'Achat Forfait Epilation'!E$1:E4&amp;'Achat Forfait Epilation'!F$1:F4,'Achat Forfait Epilation'!P$1:P4))," ",_xlfn.XLOOKUP(D4&amp;E4,'Achat Forfait Epilation'!E$1:E4&amp;'Achat Forfait Epilation'!F$1:F4,'Achat Forfait Epilation'!P$1:P4))</f>
        <v>#NAME?</v>
      </c>
      <c r="G4" s="112" t="str">
        <f t="shared" ca="1" si="0"/>
        <v xml:space="preserve"> </v>
      </c>
      <c r="H4" s="113" t="str" cm="1">
        <f t="array" ref="H4">IF('Données clients'!R4="Oui",IFERROR(INDEX('Achat Forfait Epilation'!$T$2:$T$9999,SMALL(IF('Achat Forfait Epilation'!$F$2:$F$9999='Suivi Forfait Epilation'!$E4,ROW('Achat Forfait Epilation'!$E$2:$E$9999),9^9),1)-1)," ")," ")</f>
        <v xml:space="preserve"> </v>
      </c>
      <c r="I4" s="114" t="str">
        <f t="shared" ca="1" si="2"/>
        <v xml:space="preserve"> </v>
      </c>
      <c r="J4" s="113" t="str" cm="1">
        <f t="array" ref="J4">IF('Données clients'!R4="Oui",IFERROR(IF('Achat Forfait Epilation'!$R4&gt;1,INDEX('Achat Forfait Epilation'!$T$2:$T$9999,SMALL(IF('Achat Forfait Epilation'!$F$2:$F$9999='Suivi Forfait Epilation'!$E4,ROW('Achat Forfait Epilation'!$F$2:$F$9999),9^9),2)-1)," ")," ")," ")</f>
        <v xml:space="preserve"> </v>
      </c>
      <c r="K4" s="114" t="str">
        <f t="shared" si="3"/>
        <v>0</v>
      </c>
      <c r="L4" s="113" t="str" cm="1">
        <f t="array" ref="L4">IF('Données clients'!R4="Oui",IFERROR(IF('Achat Forfait Epilation'!$R4=3,INDEX('Achat Forfait Epilation'!$T$2:$T$9999,SMALL(IF('Achat Forfait Epilation'!$F$2:$F$9999='Suivi Forfait Epilation'!$E4,ROW('Achat Forfait Epilation'!$F$2:$F$9999),9^9),2)-1)," ")," ")," ")</f>
        <v xml:space="preserve"> </v>
      </c>
      <c r="M4" s="114" t="str">
        <f t="shared" si="4"/>
        <v>0</v>
      </c>
      <c r="N4" s="115" t="str">
        <f t="shared" ca="1" si="5"/>
        <v xml:space="preserve"> </v>
      </c>
      <c r="O4" s="81" t="e" cm="1">
        <f t="array" aca="1" ref="O4" ca="1">IF(ISNA(_xlfn.XLOOKUP(D4&amp;E4,'Suivi Forfait Epilation'!D$1:D3&amp;'Suivi Forfait Epilation'!E$1:E3,'Suivi Forfait Epilation'!I$1:I3))," ",_xlfn.XLOOKUP(D4&amp;E4,'Suivi Forfait Epilation'!D$1:D3&amp;'Suivi Forfait Epilation'!E$1:E3,'Suivi Forfait Epilation'!I$1:I3))</f>
        <v>#NAME?</v>
      </c>
      <c r="P4" s="96" t="str">
        <f t="shared" si="1"/>
        <v xml:space="preserve"> </v>
      </c>
      <c r="Q4" s="73">
        <f t="shared" si="6"/>
        <v>0</v>
      </c>
    </row>
    <row r="5" spans="1:17" s="75" customFormat="1" ht="15" customHeight="1" x14ac:dyDescent="0.2">
      <c r="A5" s="93" t="str">
        <f>IF('Données clients'!R5="Oui",'Données clients'!A5," ")</f>
        <v xml:space="preserve"> </v>
      </c>
      <c r="B5" s="94" t="str">
        <f>IF('Données clients'!R5="Oui",'Données clients'!B5," ")</f>
        <v xml:space="preserve"> </v>
      </c>
      <c r="C5" s="95" t="str">
        <f>IF('Données clients'!R5="Oui",'Données clients'!C5," ")</f>
        <v xml:space="preserve"> </v>
      </c>
      <c r="D5" s="109" t="str" cm="1">
        <f t="array" ref="D5">IF('Données clients'!R5="Oui",_xlfn.XLOOKUP(B5&amp;C5,'Données clients'!B$1:B5&amp;'Données clients'!C$1:C5,'Données clients'!I$1:I5)," ")</f>
        <v xml:space="preserve"> </v>
      </c>
      <c r="E5" s="110" t="str" cm="1">
        <f t="array" ref="E5">IF('Données clients'!R5="Oui",_xlfn.XLOOKUP(B5&amp;C5,'Achat Forfait Epilation'!B$1:B5&amp;'Achat Forfait Epilation'!C$1:C5,'Achat Forfait Epilation'!F$1:F5)," ")</f>
        <v xml:space="preserve"> </v>
      </c>
      <c r="F5" s="111" t="e" cm="1">
        <f t="array" aca="1" ref="F5" ca="1">IF(ISNA(_xlfn.XLOOKUP(D5&amp;E5,'Achat Forfait Epilation'!E$1:E5&amp;'Achat Forfait Epilation'!F$1:F5,'Achat Forfait Epilation'!P$1:P5))," ",_xlfn.XLOOKUP(D5&amp;E5,'Achat Forfait Epilation'!E$1:E5&amp;'Achat Forfait Epilation'!F$1:F5,'Achat Forfait Epilation'!P$1:P5))</f>
        <v>#NAME?</v>
      </c>
      <c r="G5" s="112" t="str">
        <f t="shared" ca="1" si="0"/>
        <v xml:space="preserve"> </v>
      </c>
      <c r="H5" s="113" t="str" cm="1">
        <f t="array" ref="H5">IF('Données clients'!R5="Oui",IFERROR(INDEX('Achat Forfait Epilation'!$T$2:$T$9999,SMALL(IF('Achat Forfait Epilation'!$F$2:$F$9999='Suivi Forfait Epilation'!$E5,ROW('Achat Forfait Epilation'!$E$2:$E$9999),9^9),1)-1)," ")," ")</f>
        <v xml:space="preserve"> </v>
      </c>
      <c r="I5" s="114" t="str">
        <f t="shared" ca="1" si="2"/>
        <v xml:space="preserve"> </v>
      </c>
      <c r="J5" s="113" t="str" cm="1">
        <f t="array" ref="J5">IF('Données clients'!R5="Oui",IFERROR(IF('Achat Forfait Epilation'!$R5&gt;1,INDEX('Achat Forfait Epilation'!$T$2:$T$9999,SMALL(IF('Achat Forfait Epilation'!$F$2:$F$9999='Suivi Forfait Epilation'!$E5,ROW('Achat Forfait Epilation'!$F$2:$F$9999),9^9),2)-1)," ")," ")," ")</f>
        <v xml:space="preserve"> </v>
      </c>
      <c r="K5" s="114" t="str">
        <f t="shared" si="3"/>
        <v>0</v>
      </c>
      <c r="L5" s="113" t="str" cm="1">
        <f t="array" ref="L5">IF('Données clients'!R5="Oui",IFERROR(IF('Achat Forfait Epilation'!$R5=3,INDEX('Achat Forfait Epilation'!$T$2:$T$9999,SMALL(IF('Achat Forfait Epilation'!$F$2:$F$9999='Suivi Forfait Epilation'!$E5,ROW('Achat Forfait Epilation'!$F$2:$F$9999),9^9),2)-1)," ")," ")," ")</f>
        <v xml:space="preserve"> </v>
      </c>
      <c r="M5" s="114" t="str">
        <f t="shared" si="4"/>
        <v>0</v>
      </c>
      <c r="N5" s="115" t="str">
        <f t="shared" ca="1" si="5"/>
        <v xml:space="preserve"> </v>
      </c>
      <c r="O5" s="81" t="e" cm="1">
        <f t="array" aca="1" ref="O5" ca="1">IF(ISNA(_xlfn.XLOOKUP(D5&amp;E5,'Suivi Forfait Epilation'!D$1:D4&amp;'Suivi Forfait Epilation'!E$1:E4,'Suivi Forfait Epilation'!I$1:I4))," ",_xlfn.XLOOKUP(D5&amp;E5,'Suivi Forfait Epilation'!D$1:D4&amp;'Suivi Forfait Epilation'!E$1:E4,'Suivi Forfait Epilation'!I$1:I4))</f>
        <v>#NAME?</v>
      </c>
      <c r="P5" s="96" t="str">
        <f t="shared" si="1"/>
        <v xml:space="preserve"> </v>
      </c>
      <c r="Q5" s="73">
        <f t="shared" si="6"/>
        <v>0</v>
      </c>
    </row>
    <row r="6" spans="1:17" s="75" customFormat="1" ht="15" customHeight="1" x14ac:dyDescent="0.2">
      <c r="A6" s="93" t="str">
        <f>IF('Données clients'!R6="Oui",'Données clients'!A6," ")</f>
        <v xml:space="preserve"> </v>
      </c>
      <c r="B6" s="94" t="str">
        <f>IF('Données clients'!R6="Oui",'Données clients'!B6," ")</f>
        <v xml:space="preserve"> </v>
      </c>
      <c r="C6" s="95" t="str">
        <f>IF('Données clients'!R6="Oui",'Données clients'!C6," ")</f>
        <v xml:space="preserve"> </v>
      </c>
      <c r="D6" s="109" t="str" cm="1">
        <f t="array" ref="D6">IF('Données clients'!R6="Oui",_xlfn.XLOOKUP(B6&amp;C6,'Données clients'!B$1:B6&amp;'Données clients'!C$1:C6,'Données clients'!I$1:I6)," ")</f>
        <v xml:space="preserve"> </v>
      </c>
      <c r="E6" s="110" t="str" cm="1">
        <f t="array" ref="E6">IF('Données clients'!R6="Oui",_xlfn.XLOOKUP(B6&amp;C6,'Achat Forfait Epilation'!B$1:B6&amp;'Achat Forfait Epilation'!C$1:C6,'Achat Forfait Epilation'!F$1:F6)," ")</f>
        <v xml:space="preserve"> </v>
      </c>
      <c r="F6" s="111" t="e" cm="1">
        <f t="array" aca="1" ref="F6" ca="1">IF(ISNA(_xlfn.XLOOKUP(D6&amp;E6,'Achat Forfait Epilation'!E$1:E6&amp;'Achat Forfait Epilation'!F$1:F6,'Achat Forfait Epilation'!P$1:P6))," ",_xlfn.XLOOKUP(D6&amp;E6,'Achat Forfait Epilation'!E$1:E6&amp;'Achat Forfait Epilation'!F$1:F6,'Achat Forfait Epilation'!P$1:P6))</f>
        <v>#NAME?</v>
      </c>
      <c r="G6" s="112" t="str">
        <f t="shared" ca="1" si="0"/>
        <v xml:space="preserve"> </v>
      </c>
      <c r="H6" s="113" t="str" cm="1">
        <f t="array" ref="H6">IF('Données clients'!R6="Oui",IFERROR(INDEX('Achat Forfait Epilation'!$T$2:$T$9999,SMALL(IF('Achat Forfait Epilation'!$F$2:$F$9999='Suivi Forfait Epilation'!$E6,ROW('Achat Forfait Epilation'!$E$2:$E$9999),9^9),1)-1)," ")," ")</f>
        <v xml:space="preserve"> </v>
      </c>
      <c r="I6" s="114" t="str">
        <f t="shared" ca="1" si="2"/>
        <v xml:space="preserve"> </v>
      </c>
      <c r="J6" s="113" t="str" cm="1">
        <f t="array" ref="J6">IF('Données clients'!R6="Oui",IFERROR(IF('Achat Forfait Epilation'!$R6&gt;1,INDEX('Achat Forfait Epilation'!$T$2:$T$9999,SMALL(IF('Achat Forfait Epilation'!$F$2:$F$9999='Suivi Forfait Epilation'!$E6,ROW('Achat Forfait Epilation'!$F$2:$F$9999),9^9),2)-1)," ")," ")," ")</f>
        <v xml:space="preserve"> </v>
      </c>
      <c r="K6" s="114" t="str">
        <f t="shared" si="3"/>
        <v>0</v>
      </c>
      <c r="L6" s="113" t="str" cm="1">
        <f t="array" ref="L6">IF('Données clients'!R6="Oui",IFERROR(IF('Achat Forfait Epilation'!$R6=3,INDEX('Achat Forfait Epilation'!$T$2:$T$9999,SMALL(IF('Achat Forfait Epilation'!$F$2:$F$9999='Suivi Forfait Epilation'!$E6,ROW('Achat Forfait Epilation'!$F$2:$F$9999),9^9),2)-1)," ")," ")," ")</f>
        <v xml:space="preserve"> </v>
      </c>
      <c r="M6" s="114" t="str">
        <f t="shared" si="4"/>
        <v>0</v>
      </c>
      <c r="N6" s="115" t="str">
        <f t="shared" ca="1" si="5"/>
        <v xml:space="preserve"> </v>
      </c>
      <c r="O6" s="81" t="e" cm="1">
        <f t="array" aca="1" ref="O6" ca="1">IF(ISNA(_xlfn.XLOOKUP(D6&amp;E6,'Suivi Forfait Epilation'!D$1:D5&amp;'Suivi Forfait Epilation'!E$1:E5,'Suivi Forfait Epilation'!I$1:I5))," ",_xlfn.XLOOKUP(D6&amp;E6,'Suivi Forfait Epilation'!D$1:D5&amp;'Suivi Forfait Epilation'!E$1:E5,'Suivi Forfait Epilation'!I$1:I5))</f>
        <v>#NAME?</v>
      </c>
      <c r="P6" s="96" t="str">
        <f t="shared" si="1"/>
        <v xml:space="preserve"> </v>
      </c>
      <c r="Q6" s="73">
        <f t="shared" si="6"/>
        <v>0</v>
      </c>
    </row>
    <row r="7" spans="1:17" s="75" customFormat="1" ht="15" customHeight="1" x14ac:dyDescent="0.2">
      <c r="A7" s="93" t="str">
        <f>IF('Données clients'!R7="Oui",'Données clients'!A7," ")</f>
        <v xml:space="preserve"> </v>
      </c>
      <c r="B7" s="94" t="str">
        <f>IF('Données clients'!R7="Oui",'Données clients'!B7," ")</f>
        <v xml:space="preserve"> </v>
      </c>
      <c r="C7" s="95" t="str">
        <f>IF('Données clients'!R7="Oui",'Données clients'!C7," ")</f>
        <v xml:space="preserve"> </v>
      </c>
      <c r="D7" s="109" t="str" cm="1">
        <f t="array" ref="D7">IF('Données clients'!R7="Oui",_xlfn.XLOOKUP(B7&amp;C7,'Données clients'!B$1:B7&amp;'Données clients'!C$1:C7,'Données clients'!I$1:I7)," ")</f>
        <v xml:space="preserve"> </v>
      </c>
      <c r="E7" s="110" t="str" cm="1">
        <f t="array" ref="E7">IF('Données clients'!R7="Oui",_xlfn.XLOOKUP(B7&amp;C7,'Achat Forfait Epilation'!B$1:B7&amp;'Achat Forfait Epilation'!C$1:C7,'Achat Forfait Epilation'!F$1:F7)," ")</f>
        <v xml:space="preserve"> </v>
      </c>
      <c r="F7" s="111" t="e" cm="1">
        <f t="array" aca="1" ref="F7" ca="1">IF(ISNA(_xlfn.XLOOKUP(D7&amp;E7,'Achat Forfait Epilation'!E$1:E7&amp;'Achat Forfait Epilation'!F$1:F7,'Achat Forfait Epilation'!P$1:P7))," ",_xlfn.XLOOKUP(D7&amp;E7,'Achat Forfait Epilation'!E$1:E7&amp;'Achat Forfait Epilation'!F$1:F7,'Achat Forfait Epilation'!P$1:P7))</f>
        <v>#NAME?</v>
      </c>
      <c r="G7" s="112" t="str">
        <f t="shared" ca="1" si="0"/>
        <v xml:space="preserve"> </v>
      </c>
      <c r="H7" s="113" t="str" cm="1">
        <f t="array" ref="H7">IF('Données clients'!R7="Oui",IFERROR(INDEX('Achat Forfait Epilation'!$T$2:$T$9999,SMALL(IF('Achat Forfait Epilation'!$F$2:$F$9999='Suivi Forfait Epilation'!$E7,ROW('Achat Forfait Epilation'!$E$2:$E$9999),9^9),1)-1)," ")," ")</f>
        <v xml:space="preserve"> </v>
      </c>
      <c r="I7" s="114" t="str">
        <f t="shared" ca="1" si="2"/>
        <v xml:space="preserve"> </v>
      </c>
      <c r="J7" s="113" t="str" cm="1">
        <f t="array" ref="J7">IF('Données clients'!R7="Oui",IFERROR(IF('Achat Forfait Epilation'!$R7&gt;1,INDEX('Achat Forfait Epilation'!$T$2:$T$9999,SMALL(IF('Achat Forfait Epilation'!$F$2:$F$9999='Suivi Forfait Epilation'!$E7,ROW('Achat Forfait Epilation'!$F$2:$F$9999),9^9),2)-1)," ")," ")," ")</f>
        <v xml:space="preserve"> </v>
      </c>
      <c r="K7" s="114" t="str">
        <f t="shared" si="3"/>
        <v>0</v>
      </c>
      <c r="L7" s="113" t="str" cm="1">
        <f t="array" ref="L7">IF('Données clients'!R7="Oui",IFERROR(IF('Achat Forfait Epilation'!$R7=3,INDEX('Achat Forfait Epilation'!$T$2:$T$9999,SMALL(IF('Achat Forfait Epilation'!$F$2:$F$9999='Suivi Forfait Epilation'!$E7,ROW('Achat Forfait Epilation'!$F$2:$F$9999),9^9),2)-1)," ")," ")," ")</f>
        <v xml:space="preserve"> </v>
      </c>
      <c r="M7" s="114" t="str">
        <f t="shared" si="4"/>
        <v>0</v>
      </c>
      <c r="N7" s="115" t="str">
        <f t="shared" ca="1" si="5"/>
        <v xml:space="preserve"> </v>
      </c>
      <c r="O7" s="81" t="e" cm="1">
        <f t="array" aca="1" ref="O7" ca="1">IF(ISNA(_xlfn.XLOOKUP(D7&amp;E7,'Suivi Forfait Epilation'!D$1:D6&amp;'Suivi Forfait Epilation'!E$1:E6,'Suivi Forfait Epilation'!I$1:I6))," ",_xlfn.XLOOKUP(D7&amp;E7,'Suivi Forfait Epilation'!D$1:D6&amp;'Suivi Forfait Epilation'!E$1:E6,'Suivi Forfait Epilation'!I$1:I6))</f>
        <v>#NAME?</v>
      </c>
      <c r="P7" s="96" t="str">
        <f t="shared" si="1"/>
        <v xml:space="preserve"> </v>
      </c>
      <c r="Q7" s="73">
        <f t="shared" si="6"/>
        <v>0</v>
      </c>
    </row>
    <row r="8" spans="1:17" s="75" customFormat="1" ht="15" customHeight="1" x14ac:dyDescent="0.2">
      <c r="A8" s="93" t="str">
        <f>IF('Données clients'!R8="Oui",'Données clients'!A8," ")</f>
        <v xml:space="preserve"> </v>
      </c>
      <c r="B8" s="94" t="str">
        <f>IF('Données clients'!R8="Oui",'Données clients'!B8," ")</f>
        <v xml:space="preserve"> </v>
      </c>
      <c r="C8" s="95" t="str">
        <f>IF('Données clients'!R8="Oui",'Données clients'!C8," ")</f>
        <v xml:space="preserve"> </v>
      </c>
      <c r="D8" s="109" t="str" cm="1">
        <f t="array" ref="D8">IF('Données clients'!R8="Oui",_xlfn.XLOOKUP(B8&amp;C8,'Données clients'!B$1:B8&amp;'Données clients'!C$1:C8,'Données clients'!I$1:I8)," ")</f>
        <v xml:space="preserve"> </v>
      </c>
      <c r="E8" s="110" t="str" cm="1">
        <f t="array" ref="E8">IF('Données clients'!R8="Oui",_xlfn.XLOOKUP(B8&amp;C8,'Achat Forfait Epilation'!B$1:B8&amp;'Achat Forfait Epilation'!C$1:C8,'Achat Forfait Epilation'!F$1:F8)," ")</f>
        <v xml:space="preserve"> </v>
      </c>
      <c r="F8" s="111" t="e" cm="1">
        <f t="array" aca="1" ref="F8" ca="1">IF(ISNA(_xlfn.XLOOKUP(D8&amp;E8,'Achat Forfait Epilation'!E$1:E8&amp;'Achat Forfait Epilation'!F$1:F8,'Achat Forfait Epilation'!P$1:P8))," ",_xlfn.XLOOKUP(D8&amp;E8,'Achat Forfait Epilation'!E$1:E8&amp;'Achat Forfait Epilation'!F$1:F8,'Achat Forfait Epilation'!P$1:P8))</f>
        <v>#NAME?</v>
      </c>
      <c r="G8" s="112" t="str">
        <f t="shared" ca="1" si="0"/>
        <v xml:space="preserve"> </v>
      </c>
      <c r="H8" s="113" t="str" cm="1">
        <f t="array" ref="H8">IF('Données clients'!R8="Oui",IFERROR(INDEX('Achat Forfait Epilation'!$T$2:$T$9999,SMALL(IF('Achat Forfait Epilation'!$F$2:$F$9999='Suivi Forfait Epilation'!$E8,ROW('Achat Forfait Epilation'!$E$2:$E$9999),9^9),1)-1)," ")," ")</f>
        <v xml:space="preserve"> </v>
      </c>
      <c r="I8" s="114" t="str">
        <f t="shared" ca="1" si="2"/>
        <v xml:space="preserve"> </v>
      </c>
      <c r="J8" s="113" t="str" cm="1">
        <f t="array" ref="J8">IF('Données clients'!R8="Oui",IFERROR(IF('Achat Forfait Epilation'!$R8&gt;1,INDEX('Achat Forfait Epilation'!$T$2:$T$9999,SMALL(IF('Achat Forfait Epilation'!$F$2:$F$9999='Suivi Forfait Epilation'!$E8,ROW('Achat Forfait Epilation'!$F$2:$F$9999),9^9),2)-1)," ")," ")," ")</f>
        <v xml:space="preserve"> </v>
      </c>
      <c r="K8" s="114" t="str">
        <f t="shared" si="3"/>
        <v>0</v>
      </c>
      <c r="L8" s="113" t="str" cm="1">
        <f t="array" ref="L8">IF('Données clients'!R8="Oui",IFERROR(IF('Achat Forfait Epilation'!$R8=3,INDEX('Achat Forfait Epilation'!$T$2:$T$9999,SMALL(IF('Achat Forfait Epilation'!$F$2:$F$9999='Suivi Forfait Epilation'!$E8,ROW('Achat Forfait Epilation'!$F$2:$F$9999),9^9),2)-1)," ")," ")," ")</f>
        <v xml:space="preserve"> </v>
      </c>
      <c r="M8" s="114" t="str">
        <f t="shared" si="4"/>
        <v>0</v>
      </c>
      <c r="N8" s="115" t="str">
        <f t="shared" ca="1" si="5"/>
        <v xml:space="preserve"> </v>
      </c>
      <c r="O8" s="81" t="e" cm="1">
        <f t="array" aca="1" ref="O8" ca="1">IF(ISNA(_xlfn.XLOOKUP(D8&amp;E8,'Suivi Forfait Epilation'!D$1:D7&amp;'Suivi Forfait Epilation'!E$1:E7,'Suivi Forfait Epilation'!I$1:I7))," ",_xlfn.XLOOKUP(D8&amp;E8,'Suivi Forfait Epilation'!D$1:D7&amp;'Suivi Forfait Epilation'!E$1:E7,'Suivi Forfait Epilation'!I$1:I7))</f>
        <v>#NAME?</v>
      </c>
      <c r="P8" s="96" t="str">
        <f t="shared" si="1"/>
        <v xml:space="preserve"> </v>
      </c>
      <c r="Q8" s="73">
        <f t="shared" si="6"/>
        <v>0</v>
      </c>
    </row>
    <row r="9" spans="1:17" s="75" customFormat="1" ht="15" customHeight="1" x14ac:dyDescent="0.2">
      <c r="A9" s="93" t="str">
        <f>IF('Données clients'!R9="Oui",'Données clients'!A9," ")</f>
        <v xml:space="preserve"> </v>
      </c>
      <c r="B9" s="94" t="str">
        <f>IF('Données clients'!R9="Oui",'Données clients'!B9," ")</f>
        <v xml:space="preserve"> </v>
      </c>
      <c r="C9" s="95" t="str">
        <f>IF('Données clients'!R9="Oui",'Données clients'!C9," ")</f>
        <v xml:space="preserve"> </v>
      </c>
      <c r="D9" s="109" t="str" cm="1">
        <f t="array" ref="D9">IF('Données clients'!R9="Oui",_xlfn.XLOOKUP(B9&amp;C9,'Données clients'!B$1:B9&amp;'Données clients'!C$1:C9,'Données clients'!I$1:I9)," ")</f>
        <v xml:space="preserve"> </v>
      </c>
      <c r="E9" s="110" t="str" cm="1">
        <f t="array" ref="E9">IF('Données clients'!R9="Oui",_xlfn.XLOOKUP(B9&amp;C9,'Achat Forfait Epilation'!B$1:B9&amp;'Achat Forfait Epilation'!C$1:C9,'Achat Forfait Epilation'!F$1:F9)," ")</f>
        <v xml:space="preserve"> </v>
      </c>
      <c r="F9" s="111" t="e" cm="1">
        <f t="array" aca="1" ref="F9" ca="1">IF(ISNA(_xlfn.XLOOKUP(D9&amp;E9,'Achat Forfait Epilation'!E$1:E9&amp;'Achat Forfait Epilation'!F$1:F9,'Achat Forfait Epilation'!P$1:P9))," ",_xlfn.XLOOKUP(D9&amp;E9,'Achat Forfait Epilation'!E$1:E9&amp;'Achat Forfait Epilation'!F$1:F9,'Achat Forfait Epilation'!P$1:P9))</f>
        <v>#NAME?</v>
      </c>
      <c r="G9" s="112" t="str">
        <f t="shared" ca="1" si="0"/>
        <v xml:space="preserve"> </v>
      </c>
      <c r="H9" s="113" t="str" cm="1">
        <f t="array" ref="H9">IF('Données clients'!R9="Oui",IFERROR(INDEX('Achat Forfait Epilation'!$T$2:$T$9999,SMALL(IF('Achat Forfait Epilation'!$F$2:$F$9999='Suivi Forfait Epilation'!$E9,ROW('Achat Forfait Epilation'!$E$2:$E$9999),9^9),1)-1)," ")," ")</f>
        <v xml:space="preserve"> </v>
      </c>
      <c r="I9" s="114" t="str">
        <f t="shared" ca="1" si="2"/>
        <v xml:space="preserve"> </v>
      </c>
      <c r="J9" s="113" t="str" cm="1">
        <f t="array" ref="J9">IF('Données clients'!R9="Oui",IFERROR(IF('Achat Forfait Epilation'!$R9&gt;1,INDEX('Achat Forfait Epilation'!$T$2:$T$9999,SMALL(IF('Achat Forfait Epilation'!$F$2:$F$9999='Suivi Forfait Epilation'!$E9,ROW('Achat Forfait Epilation'!$F$2:$F$9999),9^9),2)-1)," ")," ")," ")</f>
        <v xml:space="preserve"> </v>
      </c>
      <c r="K9" s="114" t="str">
        <f t="shared" si="3"/>
        <v>0</v>
      </c>
      <c r="L9" s="113" t="str" cm="1">
        <f t="array" ref="L9">IF('Données clients'!R9="Oui",IFERROR(IF('Achat Forfait Epilation'!$R9=3,INDEX('Achat Forfait Epilation'!$T$2:$T$9999,SMALL(IF('Achat Forfait Epilation'!$F$2:$F$9999='Suivi Forfait Epilation'!$E9,ROW('Achat Forfait Epilation'!$F$2:$F$9999),9^9),2)-1)," ")," ")," ")</f>
        <v xml:space="preserve"> </v>
      </c>
      <c r="M9" s="114" t="str">
        <f t="shared" si="4"/>
        <v>0</v>
      </c>
      <c r="N9" s="115" t="str">
        <f t="shared" ca="1" si="5"/>
        <v xml:space="preserve"> </v>
      </c>
      <c r="O9" s="81" t="e" cm="1">
        <f t="array" aca="1" ref="O9" ca="1">IF(ISNA(_xlfn.XLOOKUP(D9&amp;E9,'Suivi Forfait Epilation'!D$1:D8&amp;'Suivi Forfait Epilation'!E$1:E8,'Suivi Forfait Epilation'!I$1:I8))," ",_xlfn.XLOOKUP(D9&amp;E9,'Suivi Forfait Epilation'!D$1:D8&amp;'Suivi Forfait Epilation'!E$1:E8,'Suivi Forfait Epilation'!I$1:I8))</f>
        <v>#NAME?</v>
      </c>
      <c r="P9" s="96" t="str">
        <f t="shared" si="1"/>
        <v xml:space="preserve"> </v>
      </c>
      <c r="Q9" s="73">
        <f t="shared" si="6"/>
        <v>0</v>
      </c>
    </row>
    <row r="10" spans="1:17" s="75" customFormat="1" ht="15" customHeight="1" x14ac:dyDescent="0.2">
      <c r="A10" s="93" t="str">
        <f>IF('Données clients'!R10="Oui",'Données clients'!A10," ")</f>
        <v xml:space="preserve"> </v>
      </c>
      <c r="B10" s="94" t="str">
        <f>IF('Données clients'!R10="Oui",'Données clients'!B10," ")</f>
        <v xml:space="preserve"> </v>
      </c>
      <c r="C10" s="95" t="str">
        <f>IF('Données clients'!R10="Oui",'Données clients'!C10," ")</f>
        <v xml:space="preserve"> </v>
      </c>
      <c r="D10" s="109" t="str" cm="1">
        <f t="array" ref="D10">IF('Données clients'!R10="Oui",_xlfn.XLOOKUP(B10&amp;C10,'Données clients'!B$1:B10&amp;'Données clients'!C$1:C10,'Données clients'!I$1:I10)," ")</f>
        <v xml:space="preserve"> </v>
      </c>
      <c r="E10" s="110" t="str" cm="1">
        <f t="array" ref="E10">IF('Données clients'!R10="Oui",_xlfn.XLOOKUP(B10&amp;C10,'Achat Forfait Epilation'!B$1:B10&amp;'Achat Forfait Epilation'!C$1:C10,'Achat Forfait Epilation'!F$1:F10)," ")</f>
        <v xml:space="preserve"> </v>
      </c>
      <c r="F10" s="111" t="e" cm="1">
        <f t="array" aca="1" ref="F10" ca="1">IF(ISNA(_xlfn.XLOOKUP(D10&amp;E10,'Achat Forfait Epilation'!E$1:E10&amp;'Achat Forfait Epilation'!F$1:F10,'Achat Forfait Epilation'!P$1:P10))," ",_xlfn.XLOOKUP(D10&amp;E10,'Achat Forfait Epilation'!E$1:E10&amp;'Achat Forfait Epilation'!F$1:F10,'Achat Forfait Epilation'!P$1:P10))</f>
        <v>#NAME?</v>
      </c>
      <c r="G10" s="112" t="str">
        <f t="shared" ca="1" si="0"/>
        <v xml:space="preserve"> </v>
      </c>
      <c r="H10" s="113" t="str" cm="1">
        <f t="array" ref="H10">IF('Données clients'!R10="Oui",IFERROR(INDEX('Achat Forfait Epilation'!$T$2:$T$9999,SMALL(IF('Achat Forfait Epilation'!$F$2:$F$9999='Suivi Forfait Epilation'!$E10,ROW('Achat Forfait Epilation'!$E$2:$E$9999),9^9),1)-1)," ")," ")</f>
        <v xml:space="preserve"> </v>
      </c>
      <c r="I10" s="114" t="str">
        <f t="shared" ca="1" si="2"/>
        <v xml:space="preserve"> </v>
      </c>
      <c r="J10" s="113" t="str" cm="1">
        <f t="array" ref="J10">IF('Données clients'!R10="Oui",IFERROR(IF('Achat Forfait Epilation'!$R10&gt;1,INDEX('Achat Forfait Epilation'!$T$2:$T$9999,SMALL(IF('Achat Forfait Epilation'!$F$2:$F$9999='Suivi Forfait Epilation'!$E10,ROW('Achat Forfait Epilation'!$F$2:$F$9999),9^9),2)-1)," ")," ")," ")</f>
        <v xml:space="preserve"> </v>
      </c>
      <c r="K10" s="114" t="str">
        <f t="shared" si="3"/>
        <v>0</v>
      </c>
      <c r="L10" s="113" t="str" cm="1">
        <f t="array" ref="L10">IF('Données clients'!R10="Oui",IFERROR(IF('Achat Forfait Epilation'!$R10=3,INDEX('Achat Forfait Epilation'!$T$2:$T$9999,SMALL(IF('Achat Forfait Epilation'!$F$2:$F$9999='Suivi Forfait Epilation'!$E10,ROW('Achat Forfait Epilation'!$F$2:$F$9999),9^9),2)-1)," ")," ")," ")</f>
        <v xml:space="preserve"> </v>
      </c>
      <c r="M10" s="114" t="str">
        <f t="shared" si="4"/>
        <v>0</v>
      </c>
      <c r="N10" s="115" t="str">
        <f t="shared" ca="1" si="5"/>
        <v xml:space="preserve"> </v>
      </c>
      <c r="O10" s="81" t="e" cm="1">
        <f t="array" aca="1" ref="O10" ca="1">IF(ISNA(_xlfn.XLOOKUP(D10&amp;E10,'Suivi Forfait Epilation'!D$1:D9&amp;'Suivi Forfait Epilation'!E$1:E9,'Suivi Forfait Epilation'!I$1:I9))," ",_xlfn.XLOOKUP(D10&amp;E10,'Suivi Forfait Epilation'!D$1:D9&amp;'Suivi Forfait Epilation'!E$1:E9,'Suivi Forfait Epilation'!I$1:I9))</f>
        <v>#NAME?</v>
      </c>
      <c r="P10" s="96" t="str">
        <f t="shared" si="1"/>
        <v xml:space="preserve"> </v>
      </c>
      <c r="Q10" s="73">
        <f t="shared" si="6"/>
        <v>0</v>
      </c>
    </row>
    <row r="11" spans="1:17" s="75" customFormat="1" ht="15" customHeight="1" x14ac:dyDescent="0.2">
      <c r="A11" s="93" t="str">
        <f>IF('Données clients'!R11="Oui",'Données clients'!A11," ")</f>
        <v xml:space="preserve"> </v>
      </c>
      <c r="B11" s="94" t="str">
        <f>IF('Données clients'!R11="Oui",'Données clients'!B11," ")</f>
        <v xml:space="preserve"> </v>
      </c>
      <c r="C11" s="95" t="str">
        <f>IF('Données clients'!R11="Oui",'Données clients'!C11," ")</f>
        <v xml:space="preserve"> </v>
      </c>
      <c r="D11" s="109" t="str" cm="1">
        <f t="array" ref="D11">IF('Données clients'!R11="Oui",_xlfn.XLOOKUP(B11&amp;C11,'Données clients'!B$1:B11&amp;'Données clients'!C$1:C11,'Données clients'!I$1:I11)," ")</f>
        <v xml:space="preserve"> </v>
      </c>
      <c r="E11" s="110" t="str" cm="1">
        <f t="array" ref="E11">IF('Données clients'!R11="Oui",_xlfn.XLOOKUP(B11&amp;C11,'Achat Forfait Epilation'!B$1:B11&amp;'Achat Forfait Epilation'!C$1:C11,'Achat Forfait Epilation'!F$1:F11)," ")</f>
        <v xml:space="preserve"> </v>
      </c>
      <c r="F11" s="111" t="e" cm="1">
        <f t="array" aca="1" ref="F11" ca="1">IF(ISNA(_xlfn.XLOOKUP(D11&amp;E11,'Achat Forfait Epilation'!E$1:E11&amp;'Achat Forfait Epilation'!F$1:F11,'Achat Forfait Epilation'!P$1:P11))," ",_xlfn.XLOOKUP(D11&amp;E11,'Achat Forfait Epilation'!E$1:E11&amp;'Achat Forfait Epilation'!F$1:F11,'Achat Forfait Epilation'!P$1:P11))</f>
        <v>#NAME?</v>
      </c>
      <c r="G11" s="112" t="str">
        <f t="shared" ca="1" si="0"/>
        <v xml:space="preserve"> </v>
      </c>
      <c r="H11" s="113" t="str" cm="1">
        <f t="array" ref="H11">IF('Données clients'!R11="Oui",IFERROR(INDEX('Achat Forfait Epilation'!$T$2:$T$9999,SMALL(IF('Achat Forfait Epilation'!$F$2:$F$9999='Suivi Forfait Epilation'!$E11,ROW('Achat Forfait Epilation'!$E$2:$E$9999),9^9),1)-1)," ")," ")</f>
        <v xml:space="preserve"> </v>
      </c>
      <c r="I11" s="114" t="str">
        <f t="shared" ca="1" si="2"/>
        <v xml:space="preserve"> </v>
      </c>
      <c r="J11" s="113" t="str" cm="1">
        <f t="array" ref="J11">IF('Données clients'!R11="Oui",IFERROR(IF('Achat Forfait Epilation'!$R11&gt;1,INDEX('Achat Forfait Epilation'!$T$2:$T$9999,SMALL(IF('Achat Forfait Epilation'!$F$2:$F$9999='Suivi Forfait Epilation'!$E11,ROW('Achat Forfait Epilation'!$F$2:$F$9999),9^9),2)-1)," ")," ")," ")</f>
        <v xml:space="preserve"> </v>
      </c>
      <c r="K11" s="114" t="str">
        <f t="shared" si="3"/>
        <v>0</v>
      </c>
      <c r="L11" s="113" t="str" cm="1">
        <f t="array" ref="L11">IF('Données clients'!R11="Oui",IFERROR(IF('Achat Forfait Epilation'!$R11=3,INDEX('Achat Forfait Epilation'!$T$2:$T$9999,SMALL(IF('Achat Forfait Epilation'!$F$2:$F$9999='Suivi Forfait Epilation'!$E11,ROW('Achat Forfait Epilation'!$F$2:$F$9999),9^9),2)-1)," ")," ")," ")</f>
        <v xml:space="preserve"> </v>
      </c>
      <c r="M11" s="114" t="str">
        <f t="shared" si="4"/>
        <v>0</v>
      </c>
      <c r="N11" s="115" t="str">
        <f t="shared" ca="1" si="5"/>
        <v xml:space="preserve"> </v>
      </c>
      <c r="O11" s="81" t="e" cm="1">
        <f t="array" aca="1" ref="O11" ca="1">IF(ISNA(_xlfn.XLOOKUP(D11&amp;E11,'Suivi Forfait Epilation'!D$1:D10&amp;'Suivi Forfait Epilation'!E$1:E10,'Suivi Forfait Epilation'!I$1:I10))," ",_xlfn.XLOOKUP(D11&amp;E11,'Suivi Forfait Epilation'!D$1:D10&amp;'Suivi Forfait Epilation'!E$1:E10,'Suivi Forfait Epilation'!I$1:I10))</f>
        <v>#NAME?</v>
      </c>
      <c r="P11" s="96" t="str">
        <f t="shared" si="1"/>
        <v xml:space="preserve"> </v>
      </c>
      <c r="Q11" s="73">
        <f t="shared" si="6"/>
        <v>0</v>
      </c>
    </row>
    <row r="12" spans="1:17" s="75" customFormat="1" ht="15" customHeight="1" x14ac:dyDescent="0.2">
      <c r="A12" s="93" t="str">
        <f>IF('Données clients'!R12="Oui",'Données clients'!A12," ")</f>
        <v xml:space="preserve"> </v>
      </c>
      <c r="B12" s="94" t="str">
        <f>IF('Données clients'!R12="Oui",'Données clients'!B12," ")</f>
        <v xml:space="preserve"> </v>
      </c>
      <c r="C12" s="95" t="str">
        <f>IF('Données clients'!R12="Oui",'Données clients'!C12," ")</f>
        <v xml:space="preserve"> </v>
      </c>
      <c r="D12" s="109" t="str" cm="1">
        <f t="array" ref="D12">IF('Données clients'!R12="Oui",_xlfn.XLOOKUP(B12&amp;C12,'Données clients'!B$1:B12&amp;'Données clients'!C$1:C12,'Données clients'!I$1:I12)," ")</f>
        <v xml:space="preserve"> </v>
      </c>
      <c r="E12" s="110" t="str" cm="1">
        <f t="array" ref="E12">IF('Données clients'!R12="Oui",_xlfn.XLOOKUP(B12&amp;C12,'Achat Forfait Epilation'!B$1:B12&amp;'Achat Forfait Epilation'!C$1:C12,'Achat Forfait Epilation'!F$1:F12)," ")</f>
        <v xml:space="preserve"> </v>
      </c>
      <c r="F12" s="111" t="e" cm="1">
        <f t="array" aca="1" ref="F12" ca="1">IF(ISNA(_xlfn.XLOOKUP(D12&amp;E12,'Achat Forfait Epilation'!E$1:E12&amp;'Achat Forfait Epilation'!F$1:F12,'Achat Forfait Epilation'!P$1:P12))," ",_xlfn.XLOOKUP(D12&amp;E12,'Achat Forfait Epilation'!E$1:E12&amp;'Achat Forfait Epilation'!F$1:F12,'Achat Forfait Epilation'!P$1:P12))</f>
        <v>#NAME?</v>
      </c>
      <c r="G12" s="112" t="str">
        <f t="shared" ca="1" si="0"/>
        <v xml:space="preserve"> </v>
      </c>
      <c r="H12" s="113" t="str" cm="1">
        <f t="array" ref="H12">IF('Données clients'!R12="Oui",IFERROR(INDEX('Achat Forfait Epilation'!$T$2:$T$9999,SMALL(IF('Achat Forfait Epilation'!$F$2:$F$9999='Suivi Forfait Epilation'!$E12,ROW('Achat Forfait Epilation'!$E$2:$E$9999),9^9),1)-1)," ")," ")</f>
        <v xml:space="preserve"> </v>
      </c>
      <c r="I12" s="114" t="str">
        <f t="shared" ca="1" si="2"/>
        <v xml:space="preserve"> </v>
      </c>
      <c r="J12" s="113" t="str" cm="1">
        <f t="array" ref="J12">IF('Données clients'!R12="Oui",IFERROR(IF('Achat Forfait Epilation'!$R12&gt;1,INDEX('Achat Forfait Epilation'!$T$2:$T$9999,SMALL(IF('Achat Forfait Epilation'!$F$2:$F$9999='Suivi Forfait Epilation'!$E12,ROW('Achat Forfait Epilation'!$F$2:$F$9999),9^9),2)-1)," ")," ")," ")</f>
        <v xml:space="preserve"> </v>
      </c>
      <c r="K12" s="114" t="str">
        <f t="shared" si="3"/>
        <v>0</v>
      </c>
      <c r="L12" s="113" t="str" cm="1">
        <f t="array" ref="L12">IF('Données clients'!R12="Oui",IFERROR(IF('Achat Forfait Epilation'!$R12=3,INDEX('Achat Forfait Epilation'!$T$2:$T$9999,SMALL(IF('Achat Forfait Epilation'!$F$2:$F$9999='Suivi Forfait Epilation'!$E12,ROW('Achat Forfait Epilation'!$F$2:$F$9999),9^9),2)-1)," ")," ")," ")</f>
        <v xml:space="preserve"> </v>
      </c>
      <c r="M12" s="114" t="str">
        <f t="shared" si="4"/>
        <v>0</v>
      </c>
      <c r="N12" s="115" t="str">
        <f t="shared" ca="1" si="5"/>
        <v xml:space="preserve"> </v>
      </c>
      <c r="O12" s="81" t="e" cm="1">
        <f t="array" aca="1" ref="O12" ca="1">IF(ISNA(_xlfn.XLOOKUP(D12&amp;E12,'Suivi Forfait Epilation'!D$1:D11&amp;'Suivi Forfait Epilation'!E$1:E11,'Suivi Forfait Epilation'!I$1:I11))," ",_xlfn.XLOOKUP(D12&amp;E12,'Suivi Forfait Epilation'!D$1:D11&amp;'Suivi Forfait Epilation'!E$1:E11,'Suivi Forfait Epilation'!I$1:I11))</f>
        <v>#NAME?</v>
      </c>
      <c r="P12" s="96" t="str">
        <f t="shared" si="1"/>
        <v xml:space="preserve"> </v>
      </c>
      <c r="Q12" s="73">
        <f t="shared" si="6"/>
        <v>0</v>
      </c>
    </row>
    <row r="13" spans="1:17" s="75" customFormat="1" ht="15" customHeight="1" x14ac:dyDescent="0.2">
      <c r="A13" s="93" t="str">
        <f>IF('Données clients'!R13="Oui",'Données clients'!A13," ")</f>
        <v xml:space="preserve"> </v>
      </c>
      <c r="B13" s="94" t="str">
        <f>IF('Données clients'!R13="Oui",'Données clients'!B13," ")</f>
        <v xml:space="preserve"> </v>
      </c>
      <c r="C13" s="95" t="str">
        <f>IF('Données clients'!R13="Oui",'Données clients'!C13," ")</f>
        <v xml:space="preserve"> </v>
      </c>
      <c r="D13" s="109" t="str" cm="1">
        <f t="array" ref="D13">IF('Données clients'!R13="Oui",_xlfn.XLOOKUP(B13&amp;C13,'Données clients'!B$1:B13&amp;'Données clients'!C$1:C13,'Données clients'!I$1:I13)," ")</f>
        <v xml:space="preserve"> </v>
      </c>
      <c r="E13" s="110" t="str" cm="1">
        <f t="array" ref="E13">IF('Données clients'!R13="Oui",_xlfn.XLOOKUP(B13&amp;C13,'Achat Forfait Epilation'!B$1:B13&amp;'Achat Forfait Epilation'!C$1:C13,'Achat Forfait Epilation'!F$1:F13)," ")</f>
        <v xml:space="preserve"> </v>
      </c>
      <c r="F13" s="111" t="e" cm="1">
        <f t="array" aca="1" ref="F13" ca="1">IF(ISNA(_xlfn.XLOOKUP(D13&amp;E13,'Achat Forfait Epilation'!E$1:E13&amp;'Achat Forfait Epilation'!F$1:F13,'Achat Forfait Epilation'!P$1:P13))," ",_xlfn.XLOOKUP(D13&amp;E13,'Achat Forfait Epilation'!E$1:E13&amp;'Achat Forfait Epilation'!F$1:F13,'Achat Forfait Epilation'!P$1:P13))</f>
        <v>#NAME?</v>
      </c>
      <c r="G13" s="112" t="str">
        <f t="shared" ca="1" si="0"/>
        <v xml:space="preserve"> </v>
      </c>
      <c r="H13" s="113" t="str" cm="1">
        <f t="array" ref="H13">IF('Données clients'!R13="Oui",IFERROR(INDEX('Achat Forfait Epilation'!$T$2:$T$9999,SMALL(IF('Achat Forfait Epilation'!$F$2:$F$9999='Suivi Forfait Epilation'!$E13,ROW('Achat Forfait Epilation'!$E$2:$E$9999),9^9),1)-1)," ")," ")</f>
        <v xml:space="preserve"> </v>
      </c>
      <c r="I13" s="114" t="str">
        <f t="shared" ca="1" si="2"/>
        <v xml:space="preserve"> </v>
      </c>
      <c r="J13" s="113" t="str" cm="1">
        <f t="array" ref="J13">IF('Données clients'!R13="Oui",IFERROR(IF('Achat Forfait Epilation'!$R13&gt;1,INDEX('Achat Forfait Epilation'!$T$2:$T$9999,SMALL(IF('Achat Forfait Epilation'!$F$2:$F$9999='Suivi Forfait Epilation'!$E13,ROW('Achat Forfait Epilation'!$F$2:$F$9999),9^9),2)-1)," ")," ")," ")</f>
        <v xml:space="preserve"> </v>
      </c>
      <c r="K13" s="114" t="str">
        <f t="shared" si="3"/>
        <v>0</v>
      </c>
      <c r="L13" s="113" t="str" cm="1">
        <f t="array" ref="L13">IF('Données clients'!R13="Oui",IFERROR(IF('Achat Forfait Epilation'!$R13=3,INDEX('Achat Forfait Epilation'!$T$2:$T$9999,SMALL(IF('Achat Forfait Epilation'!$F$2:$F$9999='Suivi Forfait Epilation'!$E13,ROW('Achat Forfait Epilation'!$F$2:$F$9999),9^9),2)-1)," ")," ")," ")</f>
        <v xml:space="preserve"> </v>
      </c>
      <c r="M13" s="114" t="str">
        <f t="shared" si="4"/>
        <v>0</v>
      </c>
      <c r="N13" s="115" t="str">
        <f t="shared" ca="1" si="5"/>
        <v xml:space="preserve"> </v>
      </c>
      <c r="O13" s="81" t="e" cm="1">
        <f t="array" aca="1" ref="O13" ca="1">IF(ISNA(_xlfn.XLOOKUP(D13&amp;E13,'Suivi Forfait Epilation'!D$1:D12&amp;'Suivi Forfait Epilation'!E$1:E12,'Suivi Forfait Epilation'!I$1:I12))," ",_xlfn.XLOOKUP(D13&amp;E13,'Suivi Forfait Epilation'!D$1:D12&amp;'Suivi Forfait Epilation'!E$1:E12,'Suivi Forfait Epilation'!I$1:I12))</f>
        <v>#NAME?</v>
      </c>
      <c r="P13" s="96" t="str">
        <f t="shared" si="1"/>
        <v xml:space="preserve"> </v>
      </c>
      <c r="Q13" s="73">
        <f t="shared" si="6"/>
        <v>0</v>
      </c>
    </row>
    <row r="14" spans="1:17" s="75" customFormat="1" ht="15" customHeight="1" x14ac:dyDescent="0.2">
      <c r="A14" s="93" t="str">
        <f>IF('Données clients'!R14="Oui",'Données clients'!A14," ")</f>
        <v xml:space="preserve"> </v>
      </c>
      <c r="B14" s="94" t="str">
        <f>IF('Données clients'!R14="Oui",'Données clients'!B14," ")</f>
        <v xml:space="preserve"> </v>
      </c>
      <c r="C14" s="95" t="str">
        <f>IF('Données clients'!R14="Oui",'Données clients'!C14," ")</f>
        <v xml:space="preserve"> </v>
      </c>
      <c r="D14" s="109" t="str" cm="1">
        <f t="array" ref="D14">IF('Données clients'!R14="Oui",_xlfn.XLOOKUP(B14&amp;C14,'Données clients'!B$1:B14&amp;'Données clients'!C$1:C14,'Données clients'!I$1:I14)," ")</f>
        <v xml:space="preserve"> </v>
      </c>
      <c r="E14" s="110" t="str" cm="1">
        <f t="array" ref="E14">IF('Données clients'!R14="Oui",_xlfn.XLOOKUP(B14&amp;C14,'Achat Forfait Epilation'!B$1:B14&amp;'Achat Forfait Epilation'!C$1:C14,'Achat Forfait Epilation'!F$1:F14)," ")</f>
        <v xml:space="preserve"> </v>
      </c>
      <c r="F14" s="111" t="e" cm="1">
        <f t="array" aca="1" ref="F14" ca="1">IF(ISNA(_xlfn.XLOOKUP(D14&amp;E14,'Achat Forfait Epilation'!E$1:E14&amp;'Achat Forfait Epilation'!F$1:F14,'Achat Forfait Epilation'!P$1:P14))," ",_xlfn.XLOOKUP(D14&amp;E14,'Achat Forfait Epilation'!E$1:E14&amp;'Achat Forfait Epilation'!F$1:F14,'Achat Forfait Epilation'!P$1:P14))</f>
        <v>#NAME?</v>
      </c>
      <c r="G14" s="112" t="str">
        <f t="shared" ca="1" si="0"/>
        <v xml:space="preserve"> </v>
      </c>
      <c r="H14" s="113" t="str" cm="1">
        <f t="array" ref="H14">IF('Données clients'!R14="Oui",IFERROR(INDEX('Achat Forfait Epilation'!$T$2:$T$9999,SMALL(IF('Achat Forfait Epilation'!$F$2:$F$9999='Suivi Forfait Epilation'!$E14,ROW('Achat Forfait Epilation'!$E$2:$E$9999),9^9),1)-1)," ")," ")</f>
        <v xml:space="preserve"> </v>
      </c>
      <c r="I14" s="114" t="str">
        <f t="shared" ca="1" si="2"/>
        <v xml:space="preserve"> </v>
      </c>
      <c r="J14" s="113" t="str" cm="1">
        <f t="array" ref="J14">IF('Données clients'!R14="Oui",IFERROR(IF('Achat Forfait Epilation'!$R14&gt;1,INDEX('Achat Forfait Epilation'!$T$2:$T$9999,SMALL(IF('Achat Forfait Epilation'!$F$2:$F$9999='Suivi Forfait Epilation'!$E14,ROW('Achat Forfait Epilation'!$F$2:$F$9999),9^9),2)-1)," ")," ")," ")</f>
        <v xml:space="preserve"> </v>
      </c>
      <c r="K14" s="114" t="str">
        <f t="shared" si="3"/>
        <v>0</v>
      </c>
      <c r="L14" s="113" t="str" cm="1">
        <f t="array" ref="L14">IF('Données clients'!R14="Oui",IFERROR(IF('Achat Forfait Epilation'!$R14=3,INDEX('Achat Forfait Epilation'!$T$2:$T$9999,SMALL(IF('Achat Forfait Epilation'!$F$2:$F$9999='Suivi Forfait Epilation'!$E14,ROW('Achat Forfait Epilation'!$F$2:$F$9999),9^9),2)-1)," ")," ")," ")</f>
        <v xml:space="preserve"> </v>
      </c>
      <c r="M14" s="114" t="str">
        <f t="shared" si="4"/>
        <v>0</v>
      </c>
      <c r="N14" s="115" t="str">
        <f t="shared" ca="1" si="5"/>
        <v xml:space="preserve"> </v>
      </c>
      <c r="O14" s="81" t="e" cm="1">
        <f t="array" aca="1" ref="O14" ca="1">IF(ISNA(_xlfn.XLOOKUP(D14&amp;E14,'Suivi Forfait Epilation'!D$1:D13&amp;'Suivi Forfait Epilation'!E$1:E13,'Suivi Forfait Epilation'!I$1:I13))," ",_xlfn.XLOOKUP(D14&amp;E14,'Suivi Forfait Epilation'!D$1:D13&amp;'Suivi Forfait Epilation'!E$1:E13,'Suivi Forfait Epilation'!I$1:I13))</f>
        <v>#NAME?</v>
      </c>
      <c r="P14" s="96" t="str">
        <f t="shared" si="1"/>
        <v xml:space="preserve"> </v>
      </c>
      <c r="Q14" s="73">
        <f t="shared" si="6"/>
        <v>0</v>
      </c>
    </row>
    <row r="15" spans="1:17" s="75" customFormat="1" ht="15" customHeight="1" x14ac:dyDescent="0.2">
      <c r="A15" s="93" t="str">
        <f>IF('Données clients'!R15="Oui",'Données clients'!A15," ")</f>
        <v xml:space="preserve"> </v>
      </c>
      <c r="B15" s="94" t="str">
        <f>IF('Données clients'!R15="Oui",'Données clients'!B15," ")</f>
        <v xml:space="preserve"> </v>
      </c>
      <c r="C15" s="95" t="str">
        <f>IF('Données clients'!R15="Oui",'Données clients'!C15," ")</f>
        <v xml:space="preserve"> </v>
      </c>
      <c r="D15" s="109" t="str" cm="1">
        <f t="array" ref="D15">IF('Données clients'!R15="Oui",_xlfn.XLOOKUP(B15&amp;C15,'Données clients'!B$1:B15&amp;'Données clients'!C$1:C15,'Données clients'!I$1:I15)," ")</f>
        <v xml:space="preserve"> </v>
      </c>
      <c r="E15" s="110" t="str" cm="1">
        <f t="array" ref="E15">IF('Données clients'!R15="Oui",_xlfn.XLOOKUP(B15&amp;C15,'Achat Forfait Epilation'!B$1:B15&amp;'Achat Forfait Epilation'!C$1:C15,'Achat Forfait Epilation'!F$1:F15)," ")</f>
        <v xml:space="preserve"> </v>
      </c>
      <c r="F15" s="111" t="e" cm="1">
        <f t="array" aca="1" ref="F15" ca="1">IF(ISNA(_xlfn.XLOOKUP(D15&amp;E15,'Achat Forfait Epilation'!E$1:E15&amp;'Achat Forfait Epilation'!F$1:F15,'Achat Forfait Epilation'!P$1:P15))," ",_xlfn.XLOOKUP(D15&amp;E15,'Achat Forfait Epilation'!E$1:E15&amp;'Achat Forfait Epilation'!F$1:F15,'Achat Forfait Epilation'!P$1:P15))</f>
        <v>#NAME?</v>
      </c>
      <c r="G15" s="112" t="str">
        <f t="shared" ca="1" si="0"/>
        <v xml:space="preserve"> </v>
      </c>
      <c r="H15" s="113" t="str" cm="1">
        <f t="array" ref="H15">IF('Données clients'!R15="Oui",IFERROR(INDEX('Achat Forfait Epilation'!$T$2:$T$9999,SMALL(IF('Achat Forfait Epilation'!$F$2:$F$9999='Suivi Forfait Epilation'!$E15,ROW('Achat Forfait Epilation'!$E$2:$E$9999),9^9),1)-1)," ")," ")</f>
        <v xml:space="preserve"> </v>
      </c>
      <c r="I15" s="114" t="str">
        <f t="shared" ca="1" si="2"/>
        <v xml:space="preserve"> </v>
      </c>
      <c r="J15" s="113" t="str" cm="1">
        <f t="array" ref="J15">IF('Données clients'!R15="Oui",IFERROR(IF('Achat Forfait Epilation'!$R15&gt;1,INDEX('Achat Forfait Epilation'!$T$2:$T$9999,SMALL(IF('Achat Forfait Epilation'!$F$2:$F$9999='Suivi Forfait Epilation'!$E15,ROW('Achat Forfait Epilation'!$F$2:$F$9999),9^9),2)-1)," ")," ")," ")</f>
        <v xml:space="preserve"> </v>
      </c>
      <c r="K15" s="114" t="str">
        <f t="shared" si="3"/>
        <v>0</v>
      </c>
      <c r="L15" s="113" t="str" cm="1">
        <f t="array" ref="L15">IF('Données clients'!R15="Oui",IFERROR(IF('Achat Forfait Epilation'!$R15=3,INDEX('Achat Forfait Epilation'!$T$2:$T$9999,SMALL(IF('Achat Forfait Epilation'!$F$2:$F$9999='Suivi Forfait Epilation'!$E15,ROW('Achat Forfait Epilation'!$F$2:$F$9999),9^9),2)-1)," ")," ")," ")</f>
        <v xml:space="preserve"> </v>
      </c>
      <c r="M15" s="114" t="str">
        <f t="shared" si="4"/>
        <v>0</v>
      </c>
      <c r="N15" s="115" t="str">
        <f t="shared" ca="1" si="5"/>
        <v xml:space="preserve"> </v>
      </c>
      <c r="O15" s="81" t="e" cm="1">
        <f t="array" aca="1" ref="O15" ca="1">IF(ISNA(_xlfn.XLOOKUP(D15&amp;E15,'Suivi Forfait Epilation'!D$1:D14&amp;'Suivi Forfait Epilation'!E$1:E14,'Suivi Forfait Epilation'!I$1:I14))," ",_xlfn.XLOOKUP(D15&amp;E15,'Suivi Forfait Epilation'!D$1:D14&amp;'Suivi Forfait Epilation'!E$1:E14,'Suivi Forfait Epilation'!I$1:I14))</f>
        <v>#NAME?</v>
      </c>
      <c r="P15" s="96" t="str">
        <f t="shared" si="1"/>
        <v xml:space="preserve"> </v>
      </c>
      <c r="Q15" s="73">
        <f t="shared" si="6"/>
        <v>0</v>
      </c>
    </row>
    <row r="16" spans="1:17" s="75" customFormat="1" ht="15" customHeight="1" x14ac:dyDescent="0.2">
      <c r="A16" s="93" t="str">
        <f>IF('Données clients'!R16="Oui",'Données clients'!A16," ")</f>
        <v xml:space="preserve"> </v>
      </c>
      <c r="B16" s="94" t="str">
        <f>IF('Données clients'!R16="Oui",'Données clients'!B16," ")</f>
        <v xml:space="preserve"> </v>
      </c>
      <c r="C16" s="95" t="str">
        <f>IF('Données clients'!R16="Oui",'Données clients'!C16," ")</f>
        <v xml:space="preserve"> </v>
      </c>
      <c r="D16" s="109" t="str" cm="1">
        <f t="array" ref="D16">IF('Données clients'!R16="Oui",_xlfn.XLOOKUP(B16&amp;C16,'Données clients'!B$1:B16&amp;'Données clients'!C$1:C16,'Données clients'!I$1:I16)," ")</f>
        <v xml:space="preserve"> </v>
      </c>
      <c r="E16" s="110" t="str" cm="1">
        <f t="array" ref="E16">IF('Données clients'!R16="Oui",_xlfn.XLOOKUP(B16&amp;C16,'Achat Forfait Epilation'!B$1:B16&amp;'Achat Forfait Epilation'!C$1:C16,'Achat Forfait Epilation'!F$1:F16)," ")</f>
        <v xml:space="preserve"> </v>
      </c>
      <c r="F16" s="111" t="e" cm="1">
        <f t="array" aca="1" ref="F16" ca="1">IF(ISNA(_xlfn.XLOOKUP(D16&amp;E16,'Achat Forfait Epilation'!E$1:E16&amp;'Achat Forfait Epilation'!F$1:F16,'Achat Forfait Epilation'!P$1:P16))," ",_xlfn.XLOOKUP(D16&amp;E16,'Achat Forfait Epilation'!E$1:E16&amp;'Achat Forfait Epilation'!F$1:F16,'Achat Forfait Epilation'!P$1:P16))</f>
        <v>#NAME?</v>
      </c>
      <c r="G16" s="112" t="str">
        <f t="shared" ca="1" si="0"/>
        <v xml:space="preserve"> </v>
      </c>
      <c r="H16" s="113" t="str" cm="1">
        <f t="array" ref="H16">IF('Données clients'!R16="Oui",IFERROR(INDEX('Achat Forfait Epilation'!$T$2:$T$9999,SMALL(IF('Achat Forfait Epilation'!$F$2:$F$9999='Suivi Forfait Epilation'!$E16,ROW('Achat Forfait Epilation'!$E$2:$E$9999),9^9),1)-1)," ")," ")</f>
        <v xml:space="preserve"> </v>
      </c>
      <c r="I16" s="114" t="str">
        <f t="shared" ca="1" si="2"/>
        <v xml:space="preserve"> </v>
      </c>
      <c r="J16" s="113" t="str" cm="1">
        <f t="array" ref="J16">IF('Données clients'!R16="Oui",IFERROR(IF('Achat Forfait Epilation'!$R16&gt;1,INDEX('Achat Forfait Epilation'!$T$2:$T$9999,SMALL(IF('Achat Forfait Epilation'!$F$2:$F$9999='Suivi Forfait Epilation'!$E16,ROW('Achat Forfait Epilation'!$F$2:$F$9999),9^9),2)-1)," ")," ")," ")</f>
        <v xml:space="preserve"> </v>
      </c>
      <c r="K16" s="114" t="str">
        <f t="shared" si="3"/>
        <v>0</v>
      </c>
      <c r="L16" s="113" t="str" cm="1">
        <f t="array" ref="L16">IF('Données clients'!R16="Oui",IFERROR(IF('Achat Forfait Epilation'!$R16=3,INDEX('Achat Forfait Epilation'!$T$2:$T$9999,SMALL(IF('Achat Forfait Epilation'!$F$2:$F$9999='Suivi Forfait Epilation'!$E16,ROW('Achat Forfait Epilation'!$F$2:$F$9999),9^9),2)-1)," ")," ")," ")</f>
        <v xml:space="preserve"> </v>
      </c>
      <c r="M16" s="114" t="str">
        <f t="shared" si="4"/>
        <v>0</v>
      </c>
      <c r="N16" s="115" t="str">
        <f t="shared" ca="1" si="5"/>
        <v xml:space="preserve"> </v>
      </c>
      <c r="O16" s="81" t="e" cm="1">
        <f t="array" aca="1" ref="O16" ca="1">IF(ISNA(_xlfn.XLOOKUP(D16&amp;E16,'Suivi Forfait Epilation'!D$1:D15&amp;'Suivi Forfait Epilation'!E$1:E15,'Suivi Forfait Epilation'!I$1:I15))," ",_xlfn.XLOOKUP(D16&amp;E16,'Suivi Forfait Epilation'!D$1:D15&amp;'Suivi Forfait Epilation'!E$1:E15,'Suivi Forfait Epilation'!I$1:I15))</f>
        <v>#NAME?</v>
      </c>
      <c r="P16" s="96" t="str">
        <f t="shared" si="1"/>
        <v xml:space="preserve"> </v>
      </c>
      <c r="Q16" s="73">
        <f t="shared" si="6"/>
        <v>0</v>
      </c>
    </row>
    <row r="17" spans="1:17" s="75" customFormat="1" ht="15" customHeight="1" x14ac:dyDescent="0.2">
      <c r="A17" s="93" t="str">
        <f>IF('Données clients'!R17="Oui",'Données clients'!A17," ")</f>
        <v xml:space="preserve"> </v>
      </c>
      <c r="B17" s="94" t="str">
        <f>IF('Données clients'!R17="Oui",'Données clients'!B17," ")</f>
        <v xml:space="preserve"> </v>
      </c>
      <c r="C17" s="95" t="str">
        <f>IF('Données clients'!R17="Oui",'Données clients'!C17," ")</f>
        <v xml:space="preserve"> </v>
      </c>
      <c r="D17" s="109" t="str" cm="1">
        <f t="array" ref="D17">IF('Données clients'!R17="Oui",_xlfn.XLOOKUP(B17&amp;C17,'Données clients'!B$1:B17&amp;'Données clients'!C$1:C17,'Données clients'!I$1:I17)," ")</f>
        <v xml:space="preserve"> </v>
      </c>
      <c r="E17" s="110" t="str" cm="1">
        <f t="array" ref="E17">IF('Données clients'!R17="Oui",_xlfn.XLOOKUP(B17&amp;C17,'Achat Forfait Epilation'!B$1:B17&amp;'Achat Forfait Epilation'!C$1:C17,'Achat Forfait Epilation'!F$1:F17)," ")</f>
        <v xml:space="preserve"> </v>
      </c>
      <c r="F17" s="111" t="e" cm="1">
        <f t="array" aca="1" ref="F17" ca="1">IF(ISNA(_xlfn.XLOOKUP(D17&amp;E17,'Achat Forfait Epilation'!E$1:E17&amp;'Achat Forfait Epilation'!F$1:F17,'Achat Forfait Epilation'!P$1:P17))," ",_xlfn.XLOOKUP(D17&amp;E17,'Achat Forfait Epilation'!E$1:E17&amp;'Achat Forfait Epilation'!F$1:F17,'Achat Forfait Epilation'!P$1:P17))</f>
        <v>#NAME?</v>
      </c>
      <c r="G17" s="112" t="str">
        <f t="shared" ca="1" si="0"/>
        <v xml:space="preserve"> </v>
      </c>
      <c r="H17" s="113" t="str" cm="1">
        <f t="array" ref="H17">IF('Données clients'!R17="Oui",IFERROR(INDEX('Achat Forfait Epilation'!$T$2:$T$9999,SMALL(IF('Achat Forfait Epilation'!$F$2:$F$9999='Suivi Forfait Epilation'!$E17,ROW('Achat Forfait Epilation'!$E$2:$E$9999),9^9),1)-1)," ")," ")</f>
        <v xml:space="preserve"> </v>
      </c>
      <c r="I17" s="114" t="str">
        <f t="shared" ca="1" si="2"/>
        <v xml:space="preserve"> </v>
      </c>
      <c r="J17" s="113" t="str" cm="1">
        <f t="array" ref="J17">IF('Données clients'!R17="Oui",IFERROR(IF('Achat Forfait Epilation'!$R17&gt;1,INDEX('Achat Forfait Epilation'!$T$2:$T$9999,SMALL(IF('Achat Forfait Epilation'!$F$2:$F$9999='Suivi Forfait Epilation'!$E17,ROW('Achat Forfait Epilation'!$F$2:$F$9999),9^9),2)-1)," ")," ")," ")</f>
        <v xml:space="preserve"> </v>
      </c>
      <c r="K17" s="114" t="str">
        <f t="shared" si="3"/>
        <v>0</v>
      </c>
      <c r="L17" s="113" t="str" cm="1">
        <f t="array" ref="L17">IF('Données clients'!R17="Oui",IFERROR(IF('Achat Forfait Epilation'!$R17=3,INDEX('Achat Forfait Epilation'!$T$2:$T$9999,SMALL(IF('Achat Forfait Epilation'!$F$2:$F$9999='Suivi Forfait Epilation'!$E17,ROW('Achat Forfait Epilation'!$F$2:$F$9999),9^9),2)-1)," ")," ")," ")</f>
        <v xml:space="preserve"> </v>
      </c>
      <c r="M17" s="114" t="str">
        <f t="shared" si="4"/>
        <v>0</v>
      </c>
      <c r="N17" s="115" t="str">
        <f t="shared" ca="1" si="5"/>
        <v xml:space="preserve"> </v>
      </c>
      <c r="O17" s="81" t="e" cm="1">
        <f t="array" aca="1" ref="O17" ca="1">IF(ISNA(_xlfn.XLOOKUP(D17&amp;E17,'Suivi Forfait Epilation'!D$1:D16&amp;'Suivi Forfait Epilation'!E$1:E16,'Suivi Forfait Epilation'!I$1:I16))," ",_xlfn.XLOOKUP(D17&amp;E17,'Suivi Forfait Epilation'!D$1:D16&amp;'Suivi Forfait Epilation'!E$1:E16,'Suivi Forfait Epilation'!I$1:I16))</f>
        <v>#NAME?</v>
      </c>
      <c r="P17" s="96" t="str">
        <f t="shared" si="1"/>
        <v xml:space="preserve"> </v>
      </c>
      <c r="Q17" s="73">
        <f t="shared" si="6"/>
        <v>0</v>
      </c>
    </row>
    <row r="18" spans="1:17" s="75" customFormat="1" ht="15" customHeight="1" x14ac:dyDescent="0.2">
      <c r="A18" s="93" t="str">
        <f>IF('Données clients'!R18="Oui",'Données clients'!A18," ")</f>
        <v xml:space="preserve"> </v>
      </c>
      <c r="B18" s="94" t="str">
        <f>IF('Données clients'!R18="Oui",'Données clients'!B18," ")</f>
        <v xml:space="preserve"> </v>
      </c>
      <c r="C18" s="95" t="str">
        <f>IF('Données clients'!R18="Oui",'Données clients'!C18," ")</f>
        <v xml:space="preserve"> </v>
      </c>
      <c r="D18" s="109" t="str" cm="1">
        <f t="array" ref="D18">IF('Données clients'!R18="Oui",_xlfn.XLOOKUP(B18&amp;C18,'Données clients'!B$1:B18&amp;'Données clients'!C$1:C18,'Données clients'!I$1:I18)," ")</f>
        <v xml:space="preserve"> </v>
      </c>
      <c r="E18" s="110" t="str" cm="1">
        <f t="array" ref="E18">IF('Données clients'!R18="Oui",_xlfn.XLOOKUP(B18&amp;C18,'Achat Forfait Epilation'!B$1:B18&amp;'Achat Forfait Epilation'!C$1:C18,'Achat Forfait Epilation'!F$1:F18)," ")</f>
        <v xml:space="preserve"> </v>
      </c>
      <c r="F18" s="111" t="e" cm="1">
        <f t="array" aca="1" ref="F18" ca="1">IF(ISNA(_xlfn.XLOOKUP(D18&amp;E18,'Achat Forfait Epilation'!E$1:E18&amp;'Achat Forfait Epilation'!F$1:F18,'Achat Forfait Epilation'!P$1:P18))," ",_xlfn.XLOOKUP(D18&amp;E18,'Achat Forfait Epilation'!E$1:E18&amp;'Achat Forfait Epilation'!F$1:F18,'Achat Forfait Epilation'!P$1:P18))</f>
        <v>#NAME?</v>
      </c>
      <c r="G18" s="112" t="str">
        <f t="shared" ca="1" si="0"/>
        <v xml:space="preserve"> </v>
      </c>
      <c r="H18" s="113" t="str" cm="1">
        <f t="array" ref="H18">IF('Données clients'!R18="Oui",IFERROR(INDEX('Achat Forfait Epilation'!$T$2:$T$9999,SMALL(IF('Achat Forfait Epilation'!$F$2:$F$9999='Suivi Forfait Epilation'!$E18,ROW('Achat Forfait Epilation'!$E$2:$E$9999),9^9),1)-1)," ")," ")</f>
        <v xml:space="preserve"> </v>
      </c>
      <c r="I18" s="114" t="str">
        <f t="shared" ca="1" si="2"/>
        <v xml:space="preserve"> </v>
      </c>
      <c r="J18" s="113" t="str" cm="1">
        <f t="array" ref="J18">IF('Données clients'!R18="Oui",IFERROR(IF('Achat Forfait Epilation'!$R18&gt;1,INDEX('Achat Forfait Epilation'!$T$2:$T$9999,SMALL(IF('Achat Forfait Epilation'!$F$2:$F$9999='Suivi Forfait Epilation'!$E18,ROW('Achat Forfait Epilation'!$F$2:$F$9999),9^9),2)-1)," ")," ")," ")</f>
        <v xml:space="preserve"> </v>
      </c>
      <c r="K18" s="114" t="str">
        <f t="shared" si="3"/>
        <v>0</v>
      </c>
      <c r="L18" s="113" t="str" cm="1">
        <f t="array" ref="L18">IF('Données clients'!R18="Oui",IFERROR(IF('Achat Forfait Epilation'!$R18=3,INDEX('Achat Forfait Epilation'!$T$2:$T$9999,SMALL(IF('Achat Forfait Epilation'!$F$2:$F$9999='Suivi Forfait Epilation'!$E18,ROW('Achat Forfait Epilation'!$F$2:$F$9999),9^9),2)-1)," ")," ")," ")</f>
        <v xml:space="preserve"> </v>
      </c>
      <c r="M18" s="114" t="str">
        <f t="shared" si="4"/>
        <v>0</v>
      </c>
      <c r="N18" s="115" t="str">
        <f t="shared" ca="1" si="5"/>
        <v xml:space="preserve"> </v>
      </c>
      <c r="O18" s="81" t="e" cm="1">
        <f t="array" aca="1" ref="O18" ca="1">IF(ISNA(_xlfn.XLOOKUP(D18&amp;E18,'Suivi Forfait Epilation'!D$1:D17&amp;'Suivi Forfait Epilation'!E$1:E17,'Suivi Forfait Epilation'!I$1:I17))," ",_xlfn.XLOOKUP(D18&amp;E18,'Suivi Forfait Epilation'!D$1:D17&amp;'Suivi Forfait Epilation'!E$1:E17,'Suivi Forfait Epilation'!I$1:I17))</f>
        <v>#NAME?</v>
      </c>
      <c r="P18" s="96" t="str">
        <f t="shared" si="1"/>
        <v xml:space="preserve"> </v>
      </c>
      <c r="Q18" s="73">
        <f t="shared" si="6"/>
        <v>0</v>
      </c>
    </row>
    <row r="19" spans="1:17" s="75" customFormat="1" ht="15" customHeight="1" x14ac:dyDescent="0.2">
      <c r="A19" s="93" t="str">
        <f>IF('Données clients'!R19="Oui",'Données clients'!A19," ")</f>
        <v xml:space="preserve"> </v>
      </c>
      <c r="B19" s="94" t="str">
        <f>IF('Données clients'!R19="Oui",'Données clients'!B19," ")</f>
        <v xml:space="preserve"> </v>
      </c>
      <c r="C19" s="95" t="str">
        <f>IF('Données clients'!R19="Oui",'Données clients'!C19," ")</f>
        <v xml:space="preserve"> </v>
      </c>
      <c r="D19" s="109" t="str" cm="1">
        <f t="array" ref="D19">IF('Données clients'!R19="Oui",_xlfn.XLOOKUP(B19&amp;C19,'Données clients'!B$1:B19&amp;'Données clients'!C$1:C19,'Données clients'!I$1:I19)," ")</f>
        <v xml:space="preserve"> </v>
      </c>
      <c r="E19" s="110" t="str" cm="1">
        <f t="array" ref="E19">IF('Données clients'!R19="Oui",_xlfn.XLOOKUP(B19&amp;C19,'Achat Forfait Epilation'!B$1:B19&amp;'Achat Forfait Epilation'!C$1:C19,'Achat Forfait Epilation'!F$1:F19)," ")</f>
        <v xml:space="preserve"> </v>
      </c>
      <c r="F19" s="111" t="e" cm="1">
        <f t="array" aca="1" ref="F19" ca="1">IF(ISNA(_xlfn.XLOOKUP(D19&amp;E19,'Achat Forfait Epilation'!E$1:E19&amp;'Achat Forfait Epilation'!F$1:F19,'Achat Forfait Epilation'!P$1:P19))," ",_xlfn.XLOOKUP(D19&amp;E19,'Achat Forfait Epilation'!E$1:E19&amp;'Achat Forfait Epilation'!F$1:F19,'Achat Forfait Epilation'!P$1:P19))</f>
        <v>#NAME?</v>
      </c>
      <c r="G19" s="112" t="str">
        <f t="shared" ca="1" si="0"/>
        <v xml:space="preserve"> </v>
      </c>
      <c r="H19" s="113" t="str" cm="1">
        <f t="array" ref="H19">IF('Données clients'!R19="Oui",IFERROR(INDEX('Achat Forfait Epilation'!$T$2:$T$9999,SMALL(IF('Achat Forfait Epilation'!$F$2:$F$9999='Suivi Forfait Epilation'!$E19,ROW('Achat Forfait Epilation'!$E$2:$E$9999),9^9),1)-1)," ")," ")</f>
        <v xml:space="preserve"> </v>
      </c>
      <c r="I19" s="114" t="str">
        <f t="shared" ca="1" si="2"/>
        <v xml:space="preserve"> </v>
      </c>
      <c r="J19" s="113" t="str" cm="1">
        <f t="array" ref="J19">IF('Données clients'!R19="Oui",IFERROR(IF('Achat Forfait Epilation'!$R19&gt;1,INDEX('Achat Forfait Epilation'!$T$2:$T$9999,SMALL(IF('Achat Forfait Epilation'!$F$2:$F$9999='Suivi Forfait Epilation'!$E19,ROW('Achat Forfait Epilation'!$F$2:$F$9999),9^9),2)-1)," ")," ")," ")</f>
        <v xml:space="preserve"> </v>
      </c>
      <c r="K19" s="114" t="str">
        <f t="shared" si="3"/>
        <v>0</v>
      </c>
      <c r="L19" s="113" t="str" cm="1">
        <f t="array" ref="L19">IF('Données clients'!R19="Oui",IFERROR(IF('Achat Forfait Epilation'!$R19=3,INDEX('Achat Forfait Epilation'!$T$2:$T$9999,SMALL(IF('Achat Forfait Epilation'!$F$2:$F$9999='Suivi Forfait Epilation'!$E19,ROW('Achat Forfait Epilation'!$F$2:$F$9999),9^9),2)-1)," ")," ")," ")</f>
        <v xml:space="preserve"> </v>
      </c>
      <c r="M19" s="114" t="str">
        <f t="shared" si="4"/>
        <v>0</v>
      </c>
      <c r="N19" s="115" t="str">
        <f t="shared" ca="1" si="5"/>
        <v xml:space="preserve"> </v>
      </c>
      <c r="O19" s="81" t="e" cm="1">
        <f t="array" aca="1" ref="O19" ca="1">IF(ISNA(_xlfn.XLOOKUP(D19&amp;E19,'Suivi Forfait Epilation'!D$1:D18&amp;'Suivi Forfait Epilation'!E$1:E18,'Suivi Forfait Epilation'!I$1:I18))," ",_xlfn.XLOOKUP(D19&amp;E19,'Suivi Forfait Epilation'!D$1:D18&amp;'Suivi Forfait Epilation'!E$1:E18,'Suivi Forfait Epilation'!I$1:I18))</f>
        <v>#NAME?</v>
      </c>
      <c r="P19" s="96" t="str">
        <f t="shared" si="1"/>
        <v xml:space="preserve"> </v>
      </c>
      <c r="Q19" s="73">
        <f t="shared" si="6"/>
        <v>0</v>
      </c>
    </row>
    <row r="20" spans="1:17" s="75" customFormat="1" ht="15" customHeight="1" x14ac:dyDescent="0.2">
      <c r="A20" s="93" t="str">
        <f>IF('Données clients'!R20="Oui",'Données clients'!A20," ")</f>
        <v xml:space="preserve"> </v>
      </c>
      <c r="B20" s="94" t="str">
        <f>IF('Données clients'!R20="Oui",'Données clients'!B20," ")</f>
        <v xml:space="preserve"> </v>
      </c>
      <c r="C20" s="95" t="str">
        <f>IF('Données clients'!R20="Oui",'Données clients'!C20," ")</f>
        <v xml:space="preserve"> </v>
      </c>
      <c r="D20" s="109" t="str" cm="1">
        <f t="array" ref="D20">IF('Données clients'!R20="Oui",_xlfn.XLOOKUP(B20&amp;C20,'Données clients'!B$1:B20&amp;'Données clients'!C$1:C20,'Données clients'!I$1:I20)," ")</f>
        <v xml:space="preserve"> </v>
      </c>
      <c r="E20" s="110" t="str" cm="1">
        <f t="array" ref="E20">IF('Données clients'!R20="Oui",_xlfn.XLOOKUP(B20&amp;C20,'Achat Forfait Epilation'!B$1:B20&amp;'Achat Forfait Epilation'!C$1:C20,'Achat Forfait Epilation'!F$1:F20)," ")</f>
        <v xml:space="preserve"> </v>
      </c>
      <c r="F20" s="111" t="e" cm="1">
        <f t="array" aca="1" ref="F20" ca="1">IF(ISNA(_xlfn.XLOOKUP(D20&amp;E20,'Achat Forfait Epilation'!E$1:E20&amp;'Achat Forfait Epilation'!F$1:F20,'Achat Forfait Epilation'!P$1:P20))," ",_xlfn.XLOOKUP(D20&amp;E20,'Achat Forfait Epilation'!E$1:E20&amp;'Achat Forfait Epilation'!F$1:F20,'Achat Forfait Epilation'!P$1:P20))</f>
        <v>#NAME?</v>
      </c>
      <c r="G20" s="112" t="str">
        <f t="shared" ca="1" si="0"/>
        <v xml:space="preserve"> </v>
      </c>
      <c r="H20" s="113" t="str" cm="1">
        <f t="array" ref="H20">IF('Données clients'!R20="Oui",IFERROR(INDEX('Achat Forfait Epilation'!$T$2:$T$9999,SMALL(IF('Achat Forfait Epilation'!$F$2:$F$9999='Suivi Forfait Epilation'!$E20,ROW('Achat Forfait Epilation'!$E$2:$E$9999),9^9),1)-1)," ")," ")</f>
        <v xml:space="preserve"> </v>
      </c>
      <c r="I20" s="114" t="str">
        <f t="shared" ca="1" si="2"/>
        <v xml:space="preserve"> </v>
      </c>
      <c r="J20" s="113" t="str" cm="1">
        <f t="array" ref="J20">IF('Données clients'!R20="Oui",IFERROR(IF('Achat Forfait Epilation'!$R20&gt;1,INDEX('Achat Forfait Epilation'!$T$2:$T$9999,SMALL(IF('Achat Forfait Epilation'!$F$2:$F$9999='Suivi Forfait Epilation'!$E20,ROW('Achat Forfait Epilation'!$F$2:$F$9999),9^9),2)-1)," ")," ")," ")</f>
        <v xml:space="preserve"> </v>
      </c>
      <c r="K20" s="114" t="str">
        <f t="shared" si="3"/>
        <v>0</v>
      </c>
      <c r="L20" s="113" t="str" cm="1">
        <f t="array" ref="L20">IF('Données clients'!R20="Oui",IFERROR(IF('Achat Forfait Epilation'!$R20=3,INDEX('Achat Forfait Epilation'!$T$2:$T$9999,SMALL(IF('Achat Forfait Epilation'!$F$2:$F$9999='Suivi Forfait Epilation'!$E20,ROW('Achat Forfait Epilation'!$F$2:$F$9999),9^9),2)-1)," ")," ")," ")</f>
        <v xml:space="preserve"> </v>
      </c>
      <c r="M20" s="114" t="str">
        <f t="shared" si="4"/>
        <v>0</v>
      </c>
      <c r="N20" s="115" t="str">
        <f t="shared" ca="1" si="5"/>
        <v xml:space="preserve"> </v>
      </c>
      <c r="O20" s="81" t="e" cm="1">
        <f t="array" aca="1" ref="O20" ca="1">IF(ISNA(_xlfn.XLOOKUP(D20&amp;E20,'Suivi Forfait Epilation'!D$1:D19&amp;'Suivi Forfait Epilation'!E$1:E19,'Suivi Forfait Epilation'!I$1:I19))," ",_xlfn.XLOOKUP(D20&amp;E20,'Suivi Forfait Epilation'!D$1:D19&amp;'Suivi Forfait Epilation'!E$1:E19,'Suivi Forfait Epilation'!I$1:I19))</f>
        <v>#NAME?</v>
      </c>
      <c r="P20" s="96" t="str">
        <f t="shared" si="1"/>
        <v xml:space="preserve"> </v>
      </c>
      <c r="Q20" s="73">
        <f t="shared" si="6"/>
        <v>0</v>
      </c>
    </row>
    <row r="21" spans="1:17" s="75" customFormat="1" ht="15" customHeight="1" x14ac:dyDescent="0.2">
      <c r="A21" s="93" t="str">
        <f>IF('Données clients'!R21="Oui",'Données clients'!A21," ")</f>
        <v xml:space="preserve"> </v>
      </c>
      <c r="B21" s="94" t="str">
        <f>IF('Données clients'!R21="Oui",'Données clients'!B21," ")</f>
        <v xml:space="preserve"> </v>
      </c>
      <c r="C21" s="95" t="str">
        <f>IF('Données clients'!R21="Oui",'Données clients'!C21," ")</f>
        <v xml:space="preserve"> </v>
      </c>
      <c r="D21" s="109" t="str" cm="1">
        <f t="array" ref="D21">IF('Données clients'!R21="Oui",_xlfn.XLOOKUP(B21&amp;C21,'Données clients'!B$1:B21&amp;'Données clients'!C$1:C21,'Données clients'!I$1:I21)," ")</f>
        <v xml:space="preserve"> </v>
      </c>
      <c r="E21" s="110" t="str" cm="1">
        <f t="array" ref="E21">IF('Données clients'!R21="Oui",_xlfn.XLOOKUP(B21&amp;C21,'Achat Forfait Epilation'!B$1:B21&amp;'Achat Forfait Epilation'!C$1:C21,'Achat Forfait Epilation'!F$1:F21)," ")</f>
        <v xml:space="preserve"> </v>
      </c>
      <c r="F21" s="111" t="e" cm="1">
        <f t="array" aca="1" ref="F21" ca="1">IF(ISNA(_xlfn.XLOOKUP(D21&amp;E21,'Achat Forfait Epilation'!E$1:E21&amp;'Achat Forfait Epilation'!F$1:F21,'Achat Forfait Epilation'!P$1:P21))," ",_xlfn.XLOOKUP(D21&amp;E21,'Achat Forfait Epilation'!E$1:E21&amp;'Achat Forfait Epilation'!F$1:F21,'Achat Forfait Epilation'!P$1:P21))</f>
        <v>#NAME?</v>
      </c>
      <c r="G21" s="112" t="str">
        <f t="shared" ca="1" si="0"/>
        <v xml:space="preserve"> </v>
      </c>
      <c r="H21" s="113" t="str" cm="1">
        <f t="array" ref="H21">IF('Données clients'!R21="Oui",IFERROR(INDEX('Achat Forfait Epilation'!$T$2:$T$9999,SMALL(IF('Achat Forfait Epilation'!$F$2:$F$9999='Suivi Forfait Epilation'!$E21,ROW('Achat Forfait Epilation'!$E$2:$E$9999),9^9),1)-1)," ")," ")</f>
        <v xml:space="preserve"> </v>
      </c>
      <c r="I21" s="114" t="str">
        <f t="shared" ca="1" si="2"/>
        <v xml:space="preserve"> </v>
      </c>
      <c r="J21" s="113" t="str" cm="1">
        <f t="array" ref="J21">IF('Données clients'!R21="Oui",IFERROR(IF('Achat Forfait Epilation'!$R21&gt;1,INDEX('Achat Forfait Epilation'!$T$2:$T$9999,SMALL(IF('Achat Forfait Epilation'!$F$2:$F$9999='Suivi Forfait Epilation'!$E21,ROW('Achat Forfait Epilation'!$F$2:$F$9999),9^9),2)-1)," ")," ")," ")</f>
        <v xml:space="preserve"> </v>
      </c>
      <c r="K21" s="114" t="str">
        <f t="shared" si="3"/>
        <v>0</v>
      </c>
      <c r="L21" s="113" t="str" cm="1">
        <f t="array" ref="L21">IF('Données clients'!R21="Oui",IFERROR(IF('Achat Forfait Epilation'!$R21=3,INDEX('Achat Forfait Epilation'!$T$2:$T$9999,SMALL(IF('Achat Forfait Epilation'!$F$2:$F$9999='Suivi Forfait Epilation'!$E21,ROW('Achat Forfait Epilation'!$F$2:$F$9999),9^9),2)-1)," ")," ")," ")</f>
        <v xml:space="preserve"> </v>
      </c>
      <c r="M21" s="114" t="str">
        <f t="shared" si="4"/>
        <v>0</v>
      </c>
      <c r="N21" s="115" t="str">
        <f t="shared" ca="1" si="5"/>
        <v xml:space="preserve"> </v>
      </c>
      <c r="O21" s="81" t="e" cm="1">
        <f t="array" aca="1" ref="O21" ca="1">IF(ISNA(_xlfn.XLOOKUP(D21&amp;E21,'Suivi Forfait Epilation'!D$1:D20&amp;'Suivi Forfait Epilation'!E$1:E20,'Suivi Forfait Epilation'!I$1:I20))," ",_xlfn.XLOOKUP(D21&amp;E21,'Suivi Forfait Epilation'!D$1:D20&amp;'Suivi Forfait Epilation'!E$1:E20,'Suivi Forfait Epilation'!I$1:I20))</f>
        <v>#NAME?</v>
      </c>
      <c r="P21" s="96" t="str">
        <f t="shared" si="1"/>
        <v xml:space="preserve"> </v>
      </c>
      <c r="Q21" s="73">
        <f t="shared" si="6"/>
        <v>0</v>
      </c>
    </row>
    <row r="22" spans="1:17" s="75" customFormat="1" ht="15" customHeight="1" x14ac:dyDescent="0.2">
      <c r="A22" s="93" t="str">
        <f>IF('Données clients'!R22="Oui",'Données clients'!A22," ")</f>
        <v xml:space="preserve"> </v>
      </c>
      <c r="B22" s="94" t="str">
        <f>IF('Données clients'!R22="Oui",'Données clients'!B22," ")</f>
        <v xml:space="preserve"> </v>
      </c>
      <c r="C22" s="95" t="str">
        <f>IF('Données clients'!R22="Oui",'Données clients'!C22," ")</f>
        <v xml:space="preserve"> </v>
      </c>
      <c r="D22" s="109" t="str" cm="1">
        <f t="array" ref="D22">IF('Données clients'!R22="Oui",_xlfn.XLOOKUP(B22&amp;C22,'Données clients'!B$1:B22&amp;'Données clients'!C$1:C22,'Données clients'!I$1:I22)," ")</f>
        <v xml:space="preserve"> </v>
      </c>
      <c r="E22" s="110" t="str" cm="1">
        <f t="array" ref="E22">IF('Données clients'!R22="Oui",_xlfn.XLOOKUP(B22&amp;C22,'Achat Forfait Epilation'!B$1:B22&amp;'Achat Forfait Epilation'!C$1:C22,'Achat Forfait Epilation'!F$1:F22)," ")</f>
        <v xml:space="preserve"> </v>
      </c>
      <c r="F22" s="111" t="e" cm="1">
        <f t="array" aca="1" ref="F22" ca="1">IF(ISNA(_xlfn.XLOOKUP(D22&amp;E22,'Achat Forfait Epilation'!E$1:E22&amp;'Achat Forfait Epilation'!F$1:F22,'Achat Forfait Epilation'!P$1:P22))," ",_xlfn.XLOOKUP(D22&amp;E22,'Achat Forfait Epilation'!E$1:E22&amp;'Achat Forfait Epilation'!F$1:F22,'Achat Forfait Epilation'!P$1:P22))</f>
        <v>#NAME?</v>
      </c>
      <c r="G22" s="112" t="str">
        <f t="shared" ca="1" si="0"/>
        <v xml:space="preserve"> </v>
      </c>
      <c r="H22" s="113" t="str" cm="1">
        <f t="array" ref="H22">IF('Données clients'!R22="Oui",IFERROR(INDEX('Achat Forfait Epilation'!$T$2:$T$9999,SMALL(IF('Achat Forfait Epilation'!$F$2:$F$9999='Suivi Forfait Epilation'!$E22,ROW('Achat Forfait Epilation'!$E$2:$E$9999),9^9),1)-1)," ")," ")</f>
        <v xml:space="preserve"> </v>
      </c>
      <c r="I22" s="114" t="str">
        <f t="shared" ca="1" si="2"/>
        <v xml:space="preserve"> </v>
      </c>
      <c r="J22" s="113" t="str" cm="1">
        <f t="array" ref="J22">IF('Données clients'!R22="Oui",IFERROR(IF('Achat Forfait Epilation'!$R22&gt;1,INDEX('Achat Forfait Epilation'!$T$2:$T$9999,SMALL(IF('Achat Forfait Epilation'!$F$2:$F$9999='Suivi Forfait Epilation'!$E22,ROW('Achat Forfait Epilation'!$F$2:$F$9999),9^9),2)-1)," ")," ")," ")</f>
        <v xml:space="preserve"> </v>
      </c>
      <c r="K22" s="114" t="str">
        <f t="shared" si="3"/>
        <v>0</v>
      </c>
      <c r="L22" s="113" t="str" cm="1">
        <f t="array" ref="L22">IF('Données clients'!R22="Oui",IFERROR(IF('Achat Forfait Epilation'!$R22=3,INDEX('Achat Forfait Epilation'!$T$2:$T$9999,SMALL(IF('Achat Forfait Epilation'!$F$2:$F$9999='Suivi Forfait Epilation'!$E22,ROW('Achat Forfait Epilation'!$F$2:$F$9999),9^9),2)-1)," ")," ")," ")</f>
        <v xml:space="preserve"> </v>
      </c>
      <c r="M22" s="114" t="str">
        <f t="shared" si="4"/>
        <v>0</v>
      </c>
      <c r="N22" s="115" t="str">
        <f t="shared" ca="1" si="5"/>
        <v xml:space="preserve"> </v>
      </c>
      <c r="O22" s="81" t="e" cm="1">
        <f t="array" aca="1" ref="O22" ca="1">IF(ISNA(_xlfn.XLOOKUP(D22&amp;E22,'Suivi Forfait Epilation'!D$1:D21&amp;'Suivi Forfait Epilation'!E$1:E21,'Suivi Forfait Epilation'!I$1:I21))," ",_xlfn.XLOOKUP(D22&amp;E22,'Suivi Forfait Epilation'!D$1:D21&amp;'Suivi Forfait Epilation'!E$1:E21,'Suivi Forfait Epilation'!I$1:I21))</f>
        <v>#NAME?</v>
      </c>
      <c r="P22" s="96" t="str">
        <f t="shared" si="1"/>
        <v xml:space="preserve"> </v>
      </c>
      <c r="Q22" s="73">
        <f t="shared" si="6"/>
        <v>0</v>
      </c>
    </row>
    <row r="23" spans="1:17" s="75" customFormat="1" ht="15" customHeight="1" x14ac:dyDescent="0.2">
      <c r="A23" s="93" t="str">
        <f>IF('Données clients'!R23="Oui",'Données clients'!A23," ")</f>
        <v xml:space="preserve"> </v>
      </c>
      <c r="B23" s="94" t="str">
        <f>IF('Données clients'!R23="Oui",'Données clients'!B23," ")</f>
        <v xml:space="preserve"> </v>
      </c>
      <c r="C23" s="95" t="str">
        <f>IF('Données clients'!R23="Oui",'Données clients'!C23," ")</f>
        <v xml:space="preserve"> </v>
      </c>
      <c r="D23" s="109" t="str" cm="1">
        <f t="array" ref="D23">IF('Données clients'!R23="Oui",_xlfn.XLOOKUP(B23&amp;C23,'Données clients'!B$1:B23&amp;'Données clients'!C$1:C23,'Données clients'!I$1:I23)," ")</f>
        <v xml:space="preserve"> </v>
      </c>
      <c r="E23" s="110" t="str" cm="1">
        <f t="array" ref="E23">IF('Données clients'!R23="Oui",_xlfn.XLOOKUP(B23&amp;C23,'Achat Forfait Epilation'!B$1:B23&amp;'Achat Forfait Epilation'!C$1:C23,'Achat Forfait Epilation'!F$1:F23)," ")</f>
        <v xml:space="preserve"> </v>
      </c>
      <c r="F23" s="111" t="e" cm="1">
        <f t="array" aca="1" ref="F23" ca="1">IF(ISNA(_xlfn.XLOOKUP(D23&amp;E23,'Achat Forfait Epilation'!E$1:E23&amp;'Achat Forfait Epilation'!F$1:F23,'Achat Forfait Epilation'!P$1:P23))," ",_xlfn.XLOOKUP(D23&amp;E23,'Achat Forfait Epilation'!E$1:E23&amp;'Achat Forfait Epilation'!F$1:F23,'Achat Forfait Epilation'!P$1:P23))</f>
        <v>#NAME?</v>
      </c>
      <c r="G23" s="112" t="str">
        <f t="shared" ca="1" si="0"/>
        <v xml:space="preserve"> </v>
      </c>
      <c r="H23" s="113" t="str" cm="1">
        <f t="array" ref="H23">IF('Données clients'!R23="Oui",IFERROR(INDEX('Achat Forfait Epilation'!$T$2:$T$9999,SMALL(IF('Achat Forfait Epilation'!$F$2:$F$9999='Suivi Forfait Epilation'!$E23,ROW('Achat Forfait Epilation'!$E$2:$E$9999),9^9),1)-1)," ")," ")</f>
        <v xml:space="preserve"> </v>
      </c>
      <c r="I23" s="114" t="str">
        <f t="shared" ca="1" si="2"/>
        <v xml:space="preserve"> </v>
      </c>
      <c r="J23" s="113" t="str" cm="1">
        <f t="array" ref="J23">IF('Données clients'!R23="Oui",IFERROR(IF('Achat Forfait Epilation'!$R23&gt;1,INDEX('Achat Forfait Epilation'!$T$2:$T$9999,SMALL(IF('Achat Forfait Epilation'!$F$2:$F$9999='Suivi Forfait Epilation'!$E23,ROW('Achat Forfait Epilation'!$F$2:$F$9999),9^9),2)-1)," ")," ")," ")</f>
        <v xml:space="preserve"> </v>
      </c>
      <c r="K23" s="114" t="str">
        <f t="shared" si="3"/>
        <v>0</v>
      </c>
      <c r="L23" s="113" t="str" cm="1">
        <f t="array" ref="L23">IF('Données clients'!R23="Oui",IFERROR(IF('Achat Forfait Epilation'!$R23=3,INDEX('Achat Forfait Epilation'!$T$2:$T$9999,SMALL(IF('Achat Forfait Epilation'!$F$2:$F$9999='Suivi Forfait Epilation'!$E23,ROW('Achat Forfait Epilation'!$F$2:$F$9999),9^9),2)-1)," ")," ")," ")</f>
        <v xml:space="preserve"> </v>
      </c>
      <c r="M23" s="114" t="str">
        <f t="shared" si="4"/>
        <v>0</v>
      </c>
      <c r="N23" s="115" t="str">
        <f t="shared" ca="1" si="5"/>
        <v xml:space="preserve"> </v>
      </c>
      <c r="O23" s="81" t="e" cm="1">
        <f t="array" aca="1" ref="O23" ca="1">IF(ISNA(_xlfn.XLOOKUP(D23&amp;E23,'Suivi Forfait Epilation'!D$1:D22&amp;'Suivi Forfait Epilation'!E$1:E22,'Suivi Forfait Epilation'!I$1:I22))," ",_xlfn.XLOOKUP(D23&amp;E23,'Suivi Forfait Epilation'!D$1:D22&amp;'Suivi Forfait Epilation'!E$1:E22,'Suivi Forfait Epilation'!I$1:I22))</f>
        <v>#NAME?</v>
      </c>
      <c r="P23" s="96" t="str">
        <f t="shared" si="1"/>
        <v xml:space="preserve"> </v>
      </c>
      <c r="Q23" s="73">
        <f t="shared" si="6"/>
        <v>0</v>
      </c>
    </row>
    <row r="24" spans="1:17" s="75" customFormat="1" ht="15" customHeight="1" x14ac:dyDescent="0.2">
      <c r="A24" s="93" t="str">
        <f>IF('Données clients'!R24="Oui",'Données clients'!A24," ")</f>
        <v xml:space="preserve"> </v>
      </c>
      <c r="B24" s="94" t="str">
        <f>IF('Données clients'!R24="Oui",'Données clients'!B24," ")</f>
        <v xml:space="preserve"> </v>
      </c>
      <c r="C24" s="95" t="str">
        <f>IF('Données clients'!R24="Oui",'Données clients'!C24," ")</f>
        <v xml:space="preserve"> </v>
      </c>
      <c r="D24" s="109" t="str" cm="1">
        <f t="array" ref="D24">IF('Données clients'!R24="Oui",_xlfn.XLOOKUP(B24&amp;C24,'Données clients'!B$1:B24&amp;'Données clients'!C$1:C24,'Données clients'!I$1:I24)," ")</f>
        <v xml:space="preserve"> </v>
      </c>
      <c r="E24" s="110" t="str" cm="1">
        <f t="array" ref="E24">IF('Données clients'!R24="Oui",_xlfn.XLOOKUP(B24&amp;C24,'Achat Forfait Epilation'!B$1:B24&amp;'Achat Forfait Epilation'!C$1:C24,'Achat Forfait Epilation'!F$1:F24)," ")</f>
        <v xml:space="preserve"> </v>
      </c>
      <c r="F24" s="111" t="e" cm="1">
        <f t="array" aca="1" ref="F24" ca="1">IF(ISNA(_xlfn.XLOOKUP(D24&amp;E24,'Achat Forfait Epilation'!E$1:E24&amp;'Achat Forfait Epilation'!F$1:F24,'Achat Forfait Epilation'!P$1:P24))," ",_xlfn.XLOOKUP(D24&amp;E24,'Achat Forfait Epilation'!E$1:E24&amp;'Achat Forfait Epilation'!F$1:F24,'Achat Forfait Epilation'!P$1:P24))</f>
        <v>#NAME?</v>
      </c>
      <c r="G24" s="112" t="str">
        <f t="shared" ca="1" si="0"/>
        <v xml:space="preserve"> </v>
      </c>
      <c r="H24" s="113" t="str" cm="1">
        <f t="array" ref="H24">IF('Données clients'!R24="Oui",IFERROR(INDEX('Achat Forfait Epilation'!$T$2:$T$9999,SMALL(IF('Achat Forfait Epilation'!$F$2:$F$9999='Suivi Forfait Epilation'!$E24,ROW('Achat Forfait Epilation'!$E$2:$E$9999),9^9),1)-1)," ")," ")</f>
        <v xml:space="preserve"> </v>
      </c>
      <c r="I24" s="114" t="str">
        <f t="shared" ca="1" si="2"/>
        <v xml:space="preserve"> </v>
      </c>
      <c r="J24" s="113" t="str" cm="1">
        <f t="array" ref="J24">IF('Données clients'!R24="Oui",IFERROR(IF('Achat Forfait Epilation'!$R24&gt;1,INDEX('Achat Forfait Epilation'!$T$2:$T$9999,SMALL(IF('Achat Forfait Epilation'!$F$2:$F$9999='Suivi Forfait Epilation'!$E24,ROW('Achat Forfait Epilation'!$F$2:$F$9999),9^9),2)-1)," ")," ")," ")</f>
        <v xml:space="preserve"> </v>
      </c>
      <c r="K24" s="114" t="str">
        <f t="shared" si="3"/>
        <v>0</v>
      </c>
      <c r="L24" s="113" t="str" cm="1">
        <f t="array" ref="L24">IF('Données clients'!R24="Oui",IFERROR(IF('Achat Forfait Epilation'!$R24=3,INDEX('Achat Forfait Epilation'!$T$2:$T$9999,SMALL(IF('Achat Forfait Epilation'!$F$2:$F$9999='Suivi Forfait Epilation'!$E24,ROW('Achat Forfait Epilation'!$F$2:$F$9999),9^9),2)-1)," ")," ")," ")</f>
        <v xml:space="preserve"> </v>
      </c>
      <c r="M24" s="114" t="str">
        <f t="shared" si="4"/>
        <v>0</v>
      </c>
      <c r="N24" s="115" t="str">
        <f t="shared" ca="1" si="5"/>
        <v xml:space="preserve"> </v>
      </c>
      <c r="O24" s="81" t="e" cm="1">
        <f t="array" aca="1" ref="O24" ca="1">IF(ISNA(_xlfn.XLOOKUP(D24&amp;E24,'Suivi Forfait Epilation'!D$1:D23&amp;'Suivi Forfait Epilation'!E$1:E23,'Suivi Forfait Epilation'!I$1:I23))," ",_xlfn.XLOOKUP(D24&amp;E24,'Suivi Forfait Epilation'!D$1:D23&amp;'Suivi Forfait Epilation'!E$1:E23,'Suivi Forfait Epilation'!I$1:I23))</f>
        <v>#NAME?</v>
      </c>
      <c r="P24" s="96" t="str">
        <f t="shared" si="1"/>
        <v xml:space="preserve"> </v>
      </c>
      <c r="Q24" s="73">
        <f t="shared" si="6"/>
        <v>0</v>
      </c>
    </row>
    <row r="25" spans="1:17" s="75" customFormat="1" ht="15" customHeight="1" x14ac:dyDescent="0.2">
      <c r="A25" s="93" t="str">
        <f>IF('Données clients'!R25="Oui",'Données clients'!A25," ")</f>
        <v xml:space="preserve"> </v>
      </c>
      <c r="B25" s="94" t="str">
        <f>IF('Données clients'!R25="Oui",'Données clients'!B25," ")</f>
        <v xml:space="preserve"> </v>
      </c>
      <c r="C25" s="95" t="str">
        <f>IF('Données clients'!R25="Oui",'Données clients'!C25," ")</f>
        <v xml:space="preserve"> </v>
      </c>
      <c r="D25" s="109" t="str" cm="1">
        <f t="array" ref="D25">IF('Données clients'!R25="Oui",_xlfn.XLOOKUP(B25&amp;C25,'Données clients'!B$1:B25&amp;'Données clients'!C$1:C25,'Données clients'!I$1:I25)," ")</f>
        <v xml:space="preserve"> </v>
      </c>
      <c r="E25" s="110" t="str" cm="1">
        <f t="array" ref="E25">IF('Données clients'!R25="Oui",_xlfn.XLOOKUP(B25&amp;C25,'Achat Forfait Epilation'!B$1:B25&amp;'Achat Forfait Epilation'!C$1:C25,'Achat Forfait Epilation'!F$1:F25)," ")</f>
        <v xml:space="preserve"> </v>
      </c>
      <c r="F25" s="111" t="e" cm="1">
        <f t="array" aca="1" ref="F25" ca="1">IF(ISNA(_xlfn.XLOOKUP(D25&amp;E25,'Achat Forfait Epilation'!E$1:E25&amp;'Achat Forfait Epilation'!F$1:F25,'Achat Forfait Epilation'!P$1:P25))," ",_xlfn.XLOOKUP(D25&amp;E25,'Achat Forfait Epilation'!E$1:E25&amp;'Achat Forfait Epilation'!F$1:F25,'Achat Forfait Epilation'!P$1:P25))</f>
        <v>#NAME?</v>
      </c>
      <c r="G25" s="112" t="str">
        <f t="shared" ca="1" si="0"/>
        <v xml:space="preserve"> </v>
      </c>
      <c r="H25" s="113" t="str" cm="1">
        <f t="array" ref="H25">IF('Données clients'!R25="Oui",IFERROR(INDEX('Achat Forfait Epilation'!$T$2:$T$9999,SMALL(IF('Achat Forfait Epilation'!$F$2:$F$9999='Suivi Forfait Epilation'!$E25,ROW('Achat Forfait Epilation'!$E$2:$E$9999),9^9),1)-1)," ")," ")</f>
        <v xml:space="preserve"> </v>
      </c>
      <c r="I25" s="114" t="str">
        <f t="shared" ca="1" si="2"/>
        <v xml:space="preserve"> </v>
      </c>
      <c r="J25" s="113" t="str" cm="1">
        <f t="array" ref="J25">IF('Données clients'!R25="Oui",IFERROR(IF('Achat Forfait Epilation'!$R25&gt;1,INDEX('Achat Forfait Epilation'!$T$2:$T$9999,SMALL(IF('Achat Forfait Epilation'!$F$2:$F$9999='Suivi Forfait Epilation'!$E25,ROW('Achat Forfait Epilation'!$F$2:$F$9999),9^9),2)-1)," ")," ")," ")</f>
        <v xml:space="preserve"> </v>
      </c>
      <c r="K25" s="114" t="str">
        <f t="shared" si="3"/>
        <v>0</v>
      </c>
      <c r="L25" s="113" t="str" cm="1">
        <f t="array" ref="L25">IF('Données clients'!R25="Oui",IFERROR(IF('Achat Forfait Epilation'!$R25=3,INDEX('Achat Forfait Epilation'!$T$2:$T$9999,SMALL(IF('Achat Forfait Epilation'!$F$2:$F$9999='Suivi Forfait Epilation'!$E25,ROW('Achat Forfait Epilation'!$F$2:$F$9999),9^9),2)-1)," ")," ")," ")</f>
        <v xml:space="preserve"> </v>
      </c>
      <c r="M25" s="114" t="str">
        <f t="shared" si="4"/>
        <v>0</v>
      </c>
      <c r="N25" s="115" t="str">
        <f t="shared" ca="1" si="5"/>
        <v xml:space="preserve"> </v>
      </c>
      <c r="O25" s="81" t="e" cm="1">
        <f t="array" aca="1" ref="O25" ca="1">IF(ISNA(_xlfn.XLOOKUP(D25&amp;E25,'Suivi Forfait Epilation'!D$1:D24&amp;'Suivi Forfait Epilation'!E$1:E24,'Suivi Forfait Epilation'!I$1:I24))," ",_xlfn.XLOOKUP(D25&amp;E25,'Suivi Forfait Epilation'!D$1:D24&amp;'Suivi Forfait Epilation'!E$1:E24,'Suivi Forfait Epilation'!I$1:I24))</f>
        <v>#NAME?</v>
      </c>
      <c r="P25" s="96" t="str">
        <f t="shared" si="1"/>
        <v xml:space="preserve"> </v>
      </c>
      <c r="Q25" s="73">
        <f t="shared" si="6"/>
        <v>0</v>
      </c>
    </row>
    <row r="26" spans="1:17" s="75" customFormat="1" ht="15" customHeight="1" x14ac:dyDescent="0.2">
      <c r="A26" s="93" t="str">
        <f>IF('Données clients'!R26="Oui",'Données clients'!A26," ")</f>
        <v xml:space="preserve"> </v>
      </c>
      <c r="B26" s="94" t="str">
        <f>IF('Données clients'!R26="Oui",'Données clients'!B26," ")</f>
        <v xml:space="preserve"> </v>
      </c>
      <c r="C26" s="95" t="str">
        <f>IF('Données clients'!R26="Oui",'Données clients'!C26," ")</f>
        <v xml:space="preserve"> </v>
      </c>
      <c r="D26" s="109" t="str" cm="1">
        <f t="array" ref="D26">IF('Données clients'!R26="Oui",_xlfn.XLOOKUP(B26&amp;C26,'Données clients'!B$1:B26&amp;'Données clients'!C$1:C26,'Données clients'!I$1:I26)," ")</f>
        <v xml:space="preserve"> </v>
      </c>
      <c r="E26" s="110" t="str" cm="1">
        <f t="array" ref="E26">IF('Données clients'!R26="Oui",_xlfn.XLOOKUP(B26&amp;C26,'Achat Forfait Epilation'!B$1:B26&amp;'Achat Forfait Epilation'!C$1:C26,'Achat Forfait Epilation'!F$1:F26)," ")</f>
        <v xml:space="preserve"> </v>
      </c>
      <c r="F26" s="111" t="e" cm="1">
        <f t="array" aca="1" ref="F26" ca="1">IF(ISNA(_xlfn.XLOOKUP(D26&amp;E26,'Achat Forfait Epilation'!E$1:E26&amp;'Achat Forfait Epilation'!F$1:F26,'Achat Forfait Epilation'!P$1:P26))," ",_xlfn.XLOOKUP(D26&amp;E26,'Achat Forfait Epilation'!E$1:E26&amp;'Achat Forfait Epilation'!F$1:F26,'Achat Forfait Epilation'!P$1:P26))</f>
        <v>#NAME?</v>
      </c>
      <c r="G26" s="112" t="str">
        <f t="shared" ca="1" si="0"/>
        <v xml:space="preserve"> </v>
      </c>
      <c r="H26" s="113" t="str" cm="1">
        <f t="array" ref="H26">IF('Données clients'!R26="Oui",IFERROR(INDEX('Achat Forfait Epilation'!$T$2:$T$9999,SMALL(IF('Achat Forfait Epilation'!$F$2:$F$9999='Suivi Forfait Epilation'!$E26,ROW('Achat Forfait Epilation'!$E$2:$E$9999),9^9),1)-1)," ")," ")</f>
        <v xml:space="preserve"> </v>
      </c>
      <c r="I26" s="114" t="str">
        <f t="shared" ca="1" si="2"/>
        <v xml:space="preserve"> </v>
      </c>
      <c r="J26" s="113" t="str" cm="1">
        <f t="array" ref="J26">IF('Données clients'!R26="Oui",IFERROR(IF('Achat Forfait Epilation'!$R26&gt;1,INDEX('Achat Forfait Epilation'!$T$2:$T$9999,SMALL(IF('Achat Forfait Epilation'!$F$2:$F$9999='Suivi Forfait Epilation'!$E26,ROW('Achat Forfait Epilation'!$F$2:$F$9999),9^9),2)-1)," ")," ")," ")</f>
        <v xml:space="preserve"> </v>
      </c>
      <c r="K26" s="114" t="str">
        <f t="shared" si="3"/>
        <v>0</v>
      </c>
      <c r="L26" s="113" t="str" cm="1">
        <f t="array" ref="L26">IF('Données clients'!R26="Oui",IFERROR(IF('Achat Forfait Epilation'!$R26=3,INDEX('Achat Forfait Epilation'!$T$2:$T$9999,SMALL(IF('Achat Forfait Epilation'!$F$2:$F$9999='Suivi Forfait Epilation'!$E26,ROW('Achat Forfait Epilation'!$F$2:$F$9999),9^9),2)-1)," ")," ")," ")</f>
        <v xml:space="preserve"> </v>
      </c>
      <c r="M26" s="114" t="str">
        <f t="shared" si="4"/>
        <v>0</v>
      </c>
      <c r="N26" s="115" t="str">
        <f t="shared" ca="1" si="5"/>
        <v xml:space="preserve"> </v>
      </c>
      <c r="O26" s="81" t="e" cm="1">
        <f t="array" aca="1" ref="O26" ca="1">IF(ISNA(_xlfn.XLOOKUP(D26&amp;E26,'Suivi Forfait Epilation'!D$1:D25&amp;'Suivi Forfait Epilation'!E$1:E25,'Suivi Forfait Epilation'!I$1:I25))," ",_xlfn.XLOOKUP(D26&amp;E26,'Suivi Forfait Epilation'!D$1:D25&amp;'Suivi Forfait Epilation'!E$1:E25,'Suivi Forfait Epilation'!I$1:I25))</f>
        <v>#NAME?</v>
      </c>
      <c r="P26" s="96" t="str">
        <f t="shared" si="1"/>
        <v xml:space="preserve"> </v>
      </c>
      <c r="Q26" s="73">
        <f t="shared" si="6"/>
        <v>0</v>
      </c>
    </row>
    <row r="27" spans="1:17" s="75" customFormat="1" ht="15" customHeight="1" x14ac:dyDescent="0.2">
      <c r="A27" s="93" t="str">
        <f>IF('Données clients'!R27="Oui",'Données clients'!A27," ")</f>
        <v xml:space="preserve"> </v>
      </c>
      <c r="B27" s="94" t="str">
        <f>IF('Données clients'!R27="Oui",'Données clients'!B27," ")</f>
        <v xml:space="preserve"> </v>
      </c>
      <c r="C27" s="95" t="str">
        <f>IF('Données clients'!R27="Oui",'Données clients'!C27," ")</f>
        <v xml:space="preserve"> </v>
      </c>
      <c r="D27" s="109" t="str" cm="1">
        <f t="array" ref="D27">IF('Données clients'!R27="Oui",_xlfn.XLOOKUP(B27&amp;C27,'Données clients'!B$1:B27&amp;'Données clients'!C$1:C27,'Données clients'!I$1:I27)," ")</f>
        <v xml:space="preserve"> </v>
      </c>
      <c r="E27" s="110" t="str" cm="1">
        <f t="array" ref="E27">IF('Données clients'!R27="Oui",_xlfn.XLOOKUP(B27&amp;C27,'Achat Forfait Epilation'!B$1:B27&amp;'Achat Forfait Epilation'!C$1:C27,'Achat Forfait Epilation'!F$1:F27)," ")</f>
        <v xml:space="preserve"> </v>
      </c>
      <c r="F27" s="111" t="e" cm="1">
        <f t="array" aca="1" ref="F27" ca="1">IF(ISNA(_xlfn.XLOOKUP(D27&amp;E27,'Achat Forfait Epilation'!E$1:E27&amp;'Achat Forfait Epilation'!F$1:F27,'Achat Forfait Epilation'!P$1:P27))," ",_xlfn.XLOOKUP(D27&amp;E27,'Achat Forfait Epilation'!E$1:E27&amp;'Achat Forfait Epilation'!F$1:F27,'Achat Forfait Epilation'!P$1:P27))</f>
        <v>#NAME?</v>
      </c>
      <c r="G27" s="112" t="str">
        <f t="shared" ca="1" si="0"/>
        <v xml:space="preserve"> </v>
      </c>
      <c r="H27" s="113" t="str" cm="1">
        <f t="array" ref="H27">IF('Données clients'!R27="Oui",IFERROR(INDEX('Achat Forfait Epilation'!$T$2:$T$9999,SMALL(IF('Achat Forfait Epilation'!$F$2:$F$9999='Suivi Forfait Epilation'!$E27,ROW('Achat Forfait Epilation'!$E$2:$E$9999),9^9),1)-1)," ")," ")</f>
        <v xml:space="preserve"> </v>
      </c>
      <c r="I27" s="114" t="str">
        <f t="shared" ca="1" si="2"/>
        <v xml:space="preserve"> </v>
      </c>
      <c r="J27" s="113" t="str" cm="1">
        <f t="array" ref="J27">IF('Données clients'!R27="Oui",IFERROR(IF('Achat Forfait Epilation'!$R27&gt;1,INDEX('Achat Forfait Epilation'!$T$2:$T$9999,SMALL(IF('Achat Forfait Epilation'!$F$2:$F$9999='Suivi Forfait Epilation'!$E27,ROW('Achat Forfait Epilation'!$F$2:$F$9999),9^9),2)-1)," ")," ")," ")</f>
        <v xml:space="preserve"> </v>
      </c>
      <c r="K27" s="114" t="str">
        <f t="shared" si="3"/>
        <v>0</v>
      </c>
      <c r="L27" s="113" t="str" cm="1">
        <f t="array" ref="L27">IF('Données clients'!R27="Oui",IFERROR(IF('Achat Forfait Epilation'!$R27=3,INDEX('Achat Forfait Epilation'!$T$2:$T$9999,SMALL(IF('Achat Forfait Epilation'!$F$2:$F$9999='Suivi Forfait Epilation'!$E27,ROW('Achat Forfait Epilation'!$F$2:$F$9999),9^9),2)-1)," ")," ")," ")</f>
        <v xml:space="preserve"> </v>
      </c>
      <c r="M27" s="114" t="str">
        <f t="shared" si="4"/>
        <v>0</v>
      </c>
      <c r="N27" s="115" t="str">
        <f t="shared" ca="1" si="5"/>
        <v xml:space="preserve"> </v>
      </c>
      <c r="O27" s="81" t="e" cm="1">
        <f t="array" aca="1" ref="O27" ca="1">IF(ISNA(_xlfn.XLOOKUP(D27&amp;E27,'Suivi Forfait Epilation'!D$1:D26&amp;'Suivi Forfait Epilation'!E$1:E26,'Suivi Forfait Epilation'!I$1:I26))," ",_xlfn.XLOOKUP(D27&amp;E27,'Suivi Forfait Epilation'!D$1:D26&amp;'Suivi Forfait Epilation'!E$1:E26,'Suivi Forfait Epilation'!I$1:I26))</f>
        <v>#NAME?</v>
      </c>
      <c r="P27" s="96" t="str">
        <f t="shared" si="1"/>
        <v xml:space="preserve"> </v>
      </c>
      <c r="Q27" s="73">
        <f t="shared" si="6"/>
        <v>0</v>
      </c>
    </row>
    <row r="28" spans="1:17" s="75" customFormat="1" ht="15" customHeight="1" x14ac:dyDescent="0.2">
      <c r="A28" s="93" t="str">
        <f>IF('Données clients'!R28="Oui",'Données clients'!A28," ")</f>
        <v xml:space="preserve"> </v>
      </c>
      <c r="B28" s="94" t="str">
        <f>IF('Données clients'!R28="Oui",'Données clients'!B28," ")</f>
        <v xml:space="preserve"> </v>
      </c>
      <c r="C28" s="95" t="str">
        <f>IF('Données clients'!R28="Oui",'Données clients'!C28," ")</f>
        <v xml:space="preserve"> </v>
      </c>
      <c r="D28" s="109" t="str" cm="1">
        <f t="array" ref="D28">IF('Données clients'!R28="Oui",_xlfn.XLOOKUP(B28&amp;C28,'Données clients'!B$1:B28&amp;'Données clients'!C$1:C28,'Données clients'!I$1:I28)," ")</f>
        <v xml:space="preserve"> </v>
      </c>
      <c r="E28" s="110" t="str" cm="1">
        <f t="array" ref="E28">IF('Données clients'!R28="Oui",_xlfn.XLOOKUP(B28&amp;C28,'Achat Forfait Epilation'!B$1:B28&amp;'Achat Forfait Epilation'!C$1:C28,'Achat Forfait Epilation'!F$1:F28)," ")</f>
        <v xml:space="preserve"> </v>
      </c>
      <c r="F28" s="111" t="e" cm="1">
        <f t="array" aca="1" ref="F28" ca="1">IF(ISNA(_xlfn.XLOOKUP(D28&amp;E28,'Achat Forfait Epilation'!E$1:E28&amp;'Achat Forfait Epilation'!F$1:F28,'Achat Forfait Epilation'!P$1:P28))," ",_xlfn.XLOOKUP(D28&amp;E28,'Achat Forfait Epilation'!E$1:E28&amp;'Achat Forfait Epilation'!F$1:F28,'Achat Forfait Epilation'!P$1:P28))</f>
        <v>#NAME?</v>
      </c>
      <c r="G28" s="112" t="str">
        <f t="shared" ca="1" si="0"/>
        <v xml:space="preserve"> </v>
      </c>
      <c r="H28" s="113" t="str" cm="1">
        <f t="array" ref="H28">IF('Données clients'!R28="Oui",IFERROR(INDEX('Achat Forfait Epilation'!$T$2:$T$9999,SMALL(IF('Achat Forfait Epilation'!$F$2:$F$9999='Suivi Forfait Epilation'!$E28,ROW('Achat Forfait Epilation'!$E$2:$E$9999),9^9),1)-1)," ")," ")</f>
        <v xml:space="preserve"> </v>
      </c>
      <c r="I28" s="114" t="str">
        <f t="shared" ca="1" si="2"/>
        <v xml:space="preserve"> </v>
      </c>
      <c r="J28" s="113" t="str" cm="1">
        <f t="array" ref="J28">IF('Données clients'!R28="Oui",IFERROR(IF('Achat Forfait Epilation'!$R28&gt;1,INDEX('Achat Forfait Epilation'!$T$2:$T$9999,SMALL(IF('Achat Forfait Epilation'!$F$2:$F$9999='Suivi Forfait Epilation'!$E28,ROW('Achat Forfait Epilation'!$F$2:$F$9999),9^9),2)-1)," ")," ")," ")</f>
        <v xml:space="preserve"> </v>
      </c>
      <c r="K28" s="114" t="str">
        <f t="shared" si="3"/>
        <v>0</v>
      </c>
      <c r="L28" s="113" t="str" cm="1">
        <f t="array" ref="L28">IF('Données clients'!R28="Oui",IFERROR(IF('Achat Forfait Epilation'!$R28=3,INDEX('Achat Forfait Epilation'!$T$2:$T$9999,SMALL(IF('Achat Forfait Epilation'!$F$2:$F$9999='Suivi Forfait Epilation'!$E28,ROW('Achat Forfait Epilation'!$F$2:$F$9999),9^9),2)-1)," ")," ")," ")</f>
        <v xml:space="preserve"> </v>
      </c>
      <c r="M28" s="114" t="str">
        <f t="shared" si="4"/>
        <v>0</v>
      </c>
      <c r="N28" s="115" t="str">
        <f t="shared" ca="1" si="5"/>
        <v xml:space="preserve"> </v>
      </c>
      <c r="O28" s="81" t="e" cm="1">
        <f t="array" aca="1" ref="O28" ca="1">IF(ISNA(_xlfn.XLOOKUP(D28&amp;E28,'Suivi Forfait Epilation'!D$1:D27&amp;'Suivi Forfait Epilation'!E$1:E27,'Suivi Forfait Epilation'!I$1:I27))," ",_xlfn.XLOOKUP(D28&amp;E28,'Suivi Forfait Epilation'!D$1:D27&amp;'Suivi Forfait Epilation'!E$1:E27,'Suivi Forfait Epilation'!I$1:I27))</f>
        <v>#NAME?</v>
      </c>
      <c r="P28" s="96" t="str">
        <f t="shared" si="1"/>
        <v xml:space="preserve"> </v>
      </c>
      <c r="Q28" s="73">
        <f t="shared" si="6"/>
        <v>0</v>
      </c>
    </row>
    <row r="29" spans="1:17" s="75" customFormat="1" ht="15" customHeight="1" x14ac:dyDescent="0.2">
      <c r="A29" s="93" t="str">
        <f>IF('Données clients'!R29="Oui",'Données clients'!A29," ")</f>
        <v xml:space="preserve"> </v>
      </c>
      <c r="B29" s="94" t="str">
        <f>IF('Données clients'!R29="Oui",'Données clients'!B29," ")</f>
        <v xml:space="preserve"> </v>
      </c>
      <c r="C29" s="95" t="str">
        <f>IF('Données clients'!R29="Oui",'Données clients'!C29," ")</f>
        <v xml:space="preserve"> </v>
      </c>
      <c r="D29" s="109" t="str" cm="1">
        <f t="array" ref="D29">IF('Données clients'!R29="Oui",_xlfn.XLOOKUP(B29&amp;C29,'Données clients'!B$1:B29&amp;'Données clients'!C$1:C29,'Données clients'!I$1:I29)," ")</f>
        <v xml:space="preserve"> </v>
      </c>
      <c r="E29" s="110" t="str" cm="1">
        <f t="array" ref="E29">IF('Données clients'!R29="Oui",_xlfn.XLOOKUP(B29&amp;C29,'Achat Forfait Epilation'!B$1:B29&amp;'Achat Forfait Epilation'!C$1:C29,'Achat Forfait Epilation'!F$1:F29)," ")</f>
        <v xml:space="preserve"> </v>
      </c>
      <c r="F29" s="111" t="e" cm="1">
        <f t="array" aca="1" ref="F29" ca="1">IF(ISNA(_xlfn.XLOOKUP(D29&amp;E29,'Achat Forfait Epilation'!E$1:E29&amp;'Achat Forfait Epilation'!F$1:F29,'Achat Forfait Epilation'!P$1:P29))," ",_xlfn.XLOOKUP(D29&amp;E29,'Achat Forfait Epilation'!E$1:E29&amp;'Achat Forfait Epilation'!F$1:F29,'Achat Forfait Epilation'!P$1:P29))</f>
        <v>#NAME?</v>
      </c>
      <c r="G29" s="112" t="str">
        <f t="shared" ca="1" si="0"/>
        <v xml:space="preserve"> </v>
      </c>
      <c r="H29" s="113" t="str" cm="1">
        <f t="array" ref="H29">IF('Données clients'!R29="Oui",IFERROR(INDEX('Achat Forfait Epilation'!$T$2:$T$9999,SMALL(IF('Achat Forfait Epilation'!$F$2:$F$9999='Suivi Forfait Epilation'!$E29,ROW('Achat Forfait Epilation'!$E$2:$E$9999),9^9),1)-1)," ")," ")</f>
        <v xml:space="preserve"> </v>
      </c>
      <c r="I29" s="114" t="str">
        <f t="shared" ca="1" si="2"/>
        <v xml:space="preserve"> </v>
      </c>
      <c r="J29" s="113" t="str" cm="1">
        <f t="array" ref="J29">IF('Données clients'!R29="Oui",IFERROR(IF('Achat Forfait Epilation'!$R29&gt;1,INDEX('Achat Forfait Epilation'!$T$2:$T$9999,SMALL(IF('Achat Forfait Epilation'!$F$2:$F$9999='Suivi Forfait Epilation'!$E29,ROW('Achat Forfait Epilation'!$F$2:$F$9999),9^9),2)-1)," ")," ")," ")</f>
        <v xml:space="preserve"> </v>
      </c>
      <c r="K29" s="114" t="str">
        <f t="shared" si="3"/>
        <v>0</v>
      </c>
      <c r="L29" s="113" t="str" cm="1">
        <f t="array" ref="L29">IF('Données clients'!R29="Oui",IFERROR(IF('Achat Forfait Epilation'!$R29=3,INDEX('Achat Forfait Epilation'!$T$2:$T$9999,SMALL(IF('Achat Forfait Epilation'!$F$2:$F$9999='Suivi Forfait Epilation'!$E29,ROW('Achat Forfait Epilation'!$F$2:$F$9999),9^9),2)-1)," ")," ")," ")</f>
        <v xml:space="preserve"> </v>
      </c>
      <c r="M29" s="114" t="str">
        <f t="shared" si="4"/>
        <v>0</v>
      </c>
      <c r="N29" s="115" t="str">
        <f t="shared" ca="1" si="5"/>
        <v xml:space="preserve"> </v>
      </c>
      <c r="O29" s="81" t="e" cm="1">
        <f t="array" aca="1" ref="O29" ca="1">IF(ISNA(_xlfn.XLOOKUP(D29&amp;E29,'Suivi Forfait Epilation'!D$1:D28&amp;'Suivi Forfait Epilation'!E$1:E28,'Suivi Forfait Epilation'!I$1:I28))," ",_xlfn.XLOOKUP(D29&amp;E29,'Suivi Forfait Epilation'!D$1:D28&amp;'Suivi Forfait Epilation'!E$1:E28,'Suivi Forfait Epilation'!I$1:I28))</f>
        <v>#NAME?</v>
      </c>
      <c r="P29" s="96" t="str">
        <f t="shared" si="1"/>
        <v xml:space="preserve"> </v>
      </c>
      <c r="Q29" s="73">
        <f t="shared" si="6"/>
        <v>0</v>
      </c>
    </row>
    <row r="30" spans="1:17" s="75" customFormat="1" ht="15" customHeight="1" x14ac:dyDescent="0.2">
      <c r="A30" s="93" t="str">
        <f>IF('Données clients'!R30="Oui",'Données clients'!A30," ")</f>
        <v xml:space="preserve"> </v>
      </c>
      <c r="B30" s="94" t="str">
        <f>IF('Données clients'!R30="Oui",'Données clients'!B30," ")</f>
        <v xml:space="preserve"> </v>
      </c>
      <c r="C30" s="95" t="str">
        <f>IF('Données clients'!R30="Oui",'Données clients'!C30," ")</f>
        <v xml:space="preserve"> </v>
      </c>
      <c r="D30" s="109" t="str" cm="1">
        <f t="array" ref="D30">IF('Données clients'!R30="Oui",_xlfn.XLOOKUP(B30&amp;C30,'Données clients'!B$1:B30&amp;'Données clients'!C$1:C30,'Données clients'!I$1:I30)," ")</f>
        <v xml:space="preserve"> </v>
      </c>
      <c r="E30" s="110" t="str" cm="1">
        <f t="array" ref="E30">IF('Données clients'!R30="Oui",_xlfn.XLOOKUP(B30&amp;C30,'Achat Forfait Epilation'!B$1:B30&amp;'Achat Forfait Epilation'!C$1:C30,'Achat Forfait Epilation'!F$1:F30)," ")</f>
        <v xml:space="preserve"> </v>
      </c>
      <c r="F30" s="111" t="e" cm="1">
        <f t="array" aca="1" ref="F30" ca="1">IF(ISNA(_xlfn.XLOOKUP(D30&amp;E30,'Achat Forfait Epilation'!E$1:E30&amp;'Achat Forfait Epilation'!F$1:F30,'Achat Forfait Epilation'!P$1:P30))," ",_xlfn.XLOOKUP(D30&amp;E30,'Achat Forfait Epilation'!E$1:E30&amp;'Achat Forfait Epilation'!F$1:F30,'Achat Forfait Epilation'!P$1:P30))</f>
        <v>#NAME?</v>
      </c>
      <c r="G30" s="112" t="str">
        <f t="shared" ca="1" si="0"/>
        <v xml:space="preserve"> </v>
      </c>
      <c r="H30" s="113" t="str" cm="1">
        <f t="array" ref="H30">IF('Données clients'!R30="Oui",IFERROR(INDEX('Achat Forfait Epilation'!$T$2:$T$9999,SMALL(IF('Achat Forfait Epilation'!$F$2:$F$9999='Suivi Forfait Epilation'!$E30,ROW('Achat Forfait Epilation'!$E$2:$E$9999),9^9),1)-1)," ")," ")</f>
        <v xml:space="preserve"> </v>
      </c>
      <c r="I30" s="114" t="str">
        <f t="shared" ca="1" si="2"/>
        <v xml:space="preserve"> </v>
      </c>
      <c r="J30" s="113" t="str" cm="1">
        <f t="array" ref="J30">IF('Données clients'!R30="Oui",IFERROR(IF('Achat Forfait Epilation'!$R30&gt;1,INDEX('Achat Forfait Epilation'!$T$2:$T$9999,SMALL(IF('Achat Forfait Epilation'!$F$2:$F$9999='Suivi Forfait Epilation'!$E30,ROW('Achat Forfait Epilation'!$F$2:$F$9999),9^9),2)-1)," ")," ")," ")</f>
        <v xml:space="preserve"> </v>
      </c>
      <c r="K30" s="114" t="str">
        <f t="shared" si="3"/>
        <v>0</v>
      </c>
      <c r="L30" s="113" t="str" cm="1">
        <f t="array" ref="L30">IF('Données clients'!R30="Oui",IFERROR(IF('Achat Forfait Epilation'!$R30=3,INDEX('Achat Forfait Epilation'!$T$2:$T$9999,SMALL(IF('Achat Forfait Epilation'!$F$2:$F$9999='Suivi Forfait Epilation'!$E30,ROW('Achat Forfait Epilation'!$F$2:$F$9999),9^9),2)-1)," ")," ")," ")</f>
        <v xml:space="preserve"> </v>
      </c>
      <c r="M30" s="114" t="str">
        <f t="shared" si="4"/>
        <v>0</v>
      </c>
      <c r="N30" s="115" t="str">
        <f t="shared" ca="1" si="5"/>
        <v xml:space="preserve"> </v>
      </c>
      <c r="O30" s="81" t="e" cm="1">
        <f t="array" aca="1" ref="O30" ca="1">IF(ISNA(_xlfn.XLOOKUP(D30&amp;E30,'Suivi Forfait Epilation'!D$1:D29&amp;'Suivi Forfait Epilation'!E$1:E29,'Suivi Forfait Epilation'!I$1:I29))," ",_xlfn.XLOOKUP(D30&amp;E30,'Suivi Forfait Epilation'!D$1:D29&amp;'Suivi Forfait Epilation'!E$1:E29,'Suivi Forfait Epilation'!I$1:I29))</f>
        <v>#NAME?</v>
      </c>
      <c r="P30" s="96" t="str">
        <f t="shared" si="1"/>
        <v xml:space="preserve"> </v>
      </c>
      <c r="Q30" s="73">
        <f t="shared" si="6"/>
        <v>0</v>
      </c>
    </row>
    <row r="31" spans="1:17" s="75" customFormat="1" ht="15" customHeight="1" x14ac:dyDescent="0.2">
      <c r="A31" s="93" t="str">
        <f>IF('Données clients'!R31="Oui",'Données clients'!A31," ")</f>
        <v xml:space="preserve"> </v>
      </c>
      <c r="B31" s="94" t="str">
        <f>IF('Données clients'!R31="Oui",'Données clients'!B31," ")</f>
        <v xml:space="preserve"> </v>
      </c>
      <c r="C31" s="95" t="str">
        <f>IF('Données clients'!R31="Oui",'Données clients'!C31," ")</f>
        <v xml:space="preserve"> </v>
      </c>
      <c r="D31" s="109" t="str" cm="1">
        <f t="array" ref="D31">IF('Données clients'!R31="Oui",_xlfn.XLOOKUP(B31&amp;C31,'Données clients'!B$1:B31&amp;'Données clients'!C$1:C31,'Données clients'!I$1:I31)," ")</f>
        <v xml:space="preserve"> </v>
      </c>
      <c r="E31" s="110" t="str" cm="1">
        <f t="array" ref="E31">IF('Données clients'!R31="Oui",_xlfn.XLOOKUP(B31&amp;C31,'Achat Forfait Epilation'!B$1:B31&amp;'Achat Forfait Epilation'!C$1:C31,'Achat Forfait Epilation'!F$1:F31)," ")</f>
        <v xml:space="preserve"> </v>
      </c>
      <c r="F31" s="111" t="e" cm="1">
        <f t="array" aca="1" ref="F31" ca="1">IF(ISNA(_xlfn.XLOOKUP(D31&amp;E31,'Achat Forfait Epilation'!E$1:E31&amp;'Achat Forfait Epilation'!F$1:F31,'Achat Forfait Epilation'!P$1:P31))," ",_xlfn.XLOOKUP(D31&amp;E31,'Achat Forfait Epilation'!E$1:E31&amp;'Achat Forfait Epilation'!F$1:F31,'Achat Forfait Epilation'!P$1:P31))</f>
        <v>#NAME?</v>
      </c>
      <c r="G31" s="112" t="str">
        <f t="shared" ca="1" si="0"/>
        <v xml:space="preserve"> </v>
      </c>
      <c r="H31" s="113" t="str" cm="1">
        <f t="array" ref="H31">IF('Données clients'!R31="Oui",IFERROR(INDEX('Achat Forfait Epilation'!$T$2:$T$9999,SMALL(IF('Achat Forfait Epilation'!$F$2:$F$9999='Suivi Forfait Epilation'!$E31,ROW('Achat Forfait Epilation'!$E$2:$E$9999),9^9),1)-1)," ")," ")</f>
        <v xml:space="preserve"> </v>
      </c>
      <c r="I31" s="114" t="str">
        <f t="shared" ca="1" si="2"/>
        <v xml:space="preserve"> </v>
      </c>
      <c r="J31" s="113" t="str" cm="1">
        <f t="array" ref="J31">IF('Données clients'!R31="Oui",IFERROR(IF('Achat Forfait Epilation'!$R31&gt;1,INDEX('Achat Forfait Epilation'!$T$2:$T$9999,SMALL(IF('Achat Forfait Epilation'!$F$2:$F$9999='Suivi Forfait Epilation'!$E31,ROW('Achat Forfait Epilation'!$F$2:$F$9999),9^9),2)-1)," ")," ")," ")</f>
        <v xml:space="preserve"> </v>
      </c>
      <c r="K31" s="114" t="str">
        <f t="shared" si="3"/>
        <v>0</v>
      </c>
      <c r="L31" s="113" t="str" cm="1">
        <f t="array" ref="L31">IF('Données clients'!R31="Oui",IFERROR(IF('Achat Forfait Epilation'!$R31=3,INDEX('Achat Forfait Epilation'!$T$2:$T$9999,SMALL(IF('Achat Forfait Epilation'!$F$2:$F$9999='Suivi Forfait Epilation'!$E31,ROW('Achat Forfait Epilation'!$F$2:$F$9999),9^9),2)-1)," ")," ")," ")</f>
        <v xml:space="preserve"> </v>
      </c>
      <c r="M31" s="114" t="str">
        <f t="shared" si="4"/>
        <v>0</v>
      </c>
      <c r="N31" s="115" t="str">
        <f t="shared" ca="1" si="5"/>
        <v xml:space="preserve"> </v>
      </c>
      <c r="O31" s="81" t="e" cm="1">
        <f t="array" aca="1" ref="O31" ca="1">IF(ISNA(_xlfn.XLOOKUP(D31&amp;E31,'Suivi Forfait Epilation'!D$1:D30&amp;'Suivi Forfait Epilation'!E$1:E30,'Suivi Forfait Epilation'!I$1:I30))," ",_xlfn.XLOOKUP(D31&amp;E31,'Suivi Forfait Epilation'!D$1:D30&amp;'Suivi Forfait Epilation'!E$1:E30,'Suivi Forfait Epilation'!I$1:I30))</f>
        <v>#NAME?</v>
      </c>
      <c r="P31" s="96" t="str">
        <f t="shared" si="1"/>
        <v xml:space="preserve"> </v>
      </c>
      <c r="Q31" s="73">
        <f t="shared" si="6"/>
        <v>0</v>
      </c>
    </row>
    <row r="32" spans="1:17" s="75" customFormat="1" ht="15" customHeight="1" x14ac:dyDescent="0.2">
      <c r="A32" s="93" t="str">
        <f>IF('Données clients'!R32="Oui",'Données clients'!A32," ")</f>
        <v xml:space="preserve"> </v>
      </c>
      <c r="B32" s="94" t="str">
        <f>IF('Données clients'!R32="Oui",'Données clients'!B32," ")</f>
        <v xml:space="preserve"> </v>
      </c>
      <c r="C32" s="95" t="str">
        <f>IF('Données clients'!R32="Oui",'Données clients'!C32," ")</f>
        <v xml:space="preserve"> </v>
      </c>
      <c r="D32" s="109" t="str" cm="1">
        <f t="array" ref="D32">IF('Données clients'!R32="Oui",_xlfn.XLOOKUP(B32&amp;C32,'Données clients'!B$1:B32&amp;'Données clients'!C$1:C32,'Données clients'!I$1:I32)," ")</f>
        <v xml:space="preserve"> </v>
      </c>
      <c r="E32" s="110" t="str" cm="1">
        <f t="array" ref="E32">IF('Données clients'!R32="Oui",_xlfn.XLOOKUP(B32&amp;C32,'Achat Forfait Epilation'!B$1:B32&amp;'Achat Forfait Epilation'!C$1:C32,'Achat Forfait Epilation'!F$1:F32)," ")</f>
        <v xml:space="preserve"> </v>
      </c>
      <c r="F32" s="111" t="e" cm="1">
        <f t="array" aca="1" ref="F32" ca="1">IF(ISNA(_xlfn.XLOOKUP(D32&amp;E32,'Achat Forfait Epilation'!E$1:E32&amp;'Achat Forfait Epilation'!F$1:F32,'Achat Forfait Epilation'!P$1:P32))," ",_xlfn.XLOOKUP(D32&amp;E32,'Achat Forfait Epilation'!E$1:E32&amp;'Achat Forfait Epilation'!F$1:F32,'Achat Forfait Epilation'!P$1:P32))</f>
        <v>#NAME?</v>
      </c>
      <c r="G32" s="112" t="str">
        <f t="shared" ca="1" si="0"/>
        <v xml:space="preserve"> </v>
      </c>
      <c r="H32" s="113" t="str" cm="1">
        <f t="array" ref="H32">IF('Données clients'!R32="Oui",IFERROR(INDEX('Achat Forfait Epilation'!$T$2:$T$9999,SMALL(IF('Achat Forfait Epilation'!$F$2:$F$9999='Suivi Forfait Epilation'!$E32,ROW('Achat Forfait Epilation'!$E$2:$E$9999),9^9),1)-1)," ")," ")</f>
        <v xml:space="preserve"> </v>
      </c>
      <c r="I32" s="114" t="str">
        <f t="shared" ca="1" si="2"/>
        <v xml:space="preserve"> </v>
      </c>
      <c r="J32" s="113" t="str" cm="1">
        <f t="array" ref="J32">IF('Données clients'!R32="Oui",IFERROR(IF('Achat Forfait Epilation'!$R32&gt;1,INDEX('Achat Forfait Epilation'!$T$2:$T$9999,SMALL(IF('Achat Forfait Epilation'!$F$2:$F$9999='Suivi Forfait Epilation'!$E32,ROW('Achat Forfait Epilation'!$F$2:$F$9999),9^9),2)-1)," ")," ")," ")</f>
        <v xml:space="preserve"> </v>
      </c>
      <c r="K32" s="114" t="str">
        <f t="shared" si="3"/>
        <v>0</v>
      </c>
      <c r="L32" s="113" t="str" cm="1">
        <f t="array" ref="L32">IF('Données clients'!R32="Oui",IFERROR(IF('Achat Forfait Epilation'!$R32=3,INDEX('Achat Forfait Epilation'!$T$2:$T$9999,SMALL(IF('Achat Forfait Epilation'!$F$2:$F$9999='Suivi Forfait Epilation'!$E32,ROW('Achat Forfait Epilation'!$F$2:$F$9999),9^9),2)-1)," ")," ")," ")</f>
        <v xml:space="preserve"> </v>
      </c>
      <c r="M32" s="114" t="str">
        <f t="shared" si="4"/>
        <v>0</v>
      </c>
      <c r="N32" s="115" t="str">
        <f t="shared" ca="1" si="5"/>
        <v xml:space="preserve"> </v>
      </c>
      <c r="O32" s="81" t="e" cm="1">
        <f t="array" aca="1" ref="O32" ca="1">IF(ISNA(_xlfn.XLOOKUP(D32&amp;E32,'Suivi Forfait Epilation'!D$1:D31&amp;'Suivi Forfait Epilation'!E$1:E31,'Suivi Forfait Epilation'!I$1:I31))," ",_xlfn.XLOOKUP(D32&amp;E32,'Suivi Forfait Epilation'!D$1:D31&amp;'Suivi Forfait Epilation'!E$1:E31,'Suivi Forfait Epilation'!I$1:I31))</f>
        <v>#NAME?</v>
      </c>
      <c r="P32" s="96" t="str">
        <f t="shared" si="1"/>
        <v xml:space="preserve"> </v>
      </c>
      <c r="Q32" s="73">
        <f t="shared" si="6"/>
        <v>0</v>
      </c>
    </row>
    <row r="33" spans="1:17" s="75" customFormat="1" ht="15" customHeight="1" x14ac:dyDescent="0.2">
      <c r="A33" s="93" t="str">
        <f>IF('Données clients'!R33="Oui",'Données clients'!A33," ")</f>
        <v xml:space="preserve"> </v>
      </c>
      <c r="B33" s="94" t="str">
        <f>IF('Données clients'!R33="Oui",'Données clients'!B33," ")</f>
        <v xml:space="preserve"> </v>
      </c>
      <c r="C33" s="95" t="str">
        <f>IF('Données clients'!R33="Oui",'Données clients'!C33," ")</f>
        <v xml:space="preserve"> </v>
      </c>
      <c r="D33" s="109" t="str" cm="1">
        <f t="array" ref="D33">IF('Données clients'!R33="Oui",_xlfn.XLOOKUP(B33&amp;C33,'Données clients'!B$1:B33&amp;'Données clients'!C$1:C33,'Données clients'!I$1:I33)," ")</f>
        <v xml:space="preserve"> </v>
      </c>
      <c r="E33" s="110" t="str" cm="1">
        <f t="array" ref="E33">IF('Données clients'!R33="Oui",_xlfn.XLOOKUP(B33&amp;C33,'Achat Forfait Epilation'!B$1:B33&amp;'Achat Forfait Epilation'!C$1:C33,'Achat Forfait Epilation'!F$1:F33)," ")</f>
        <v xml:space="preserve"> </v>
      </c>
      <c r="F33" s="111" t="e" cm="1">
        <f t="array" aca="1" ref="F33" ca="1">IF(ISNA(_xlfn.XLOOKUP(D33&amp;E33,'Achat Forfait Epilation'!E$1:E33&amp;'Achat Forfait Epilation'!F$1:F33,'Achat Forfait Epilation'!P$1:P33))," ",_xlfn.XLOOKUP(D33&amp;E33,'Achat Forfait Epilation'!E$1:E33&amp;'Achat Forfait Epilation'!F$1:F33,'Achat Forfait Epilation'!P$1:P33))</f>
        <v>#NAME?</v>
      </c>
      <c r="G33" s="112" t="str">
        <f t="shared" ca="1" si="0"/>
        <v xml:space="preserve"> </v>
      </c>
      <c r="H33" s="113" t="str" cm="1">
        <f t="array" ref="H33">IF('Données clients'!R33="Oui",IFERROR(INDEX('Achat Forfait Epilation'!$T$2:$T$9999,SMALL(IF('Achat Forfait Epilation'!$F$2:$F$9999='Suivi Forfait Epilation'!$E33,ROW('Achat Forfait Epilation'!$E$2:$E$9999),9^9),1)-1)," ")," ")</f>
        <v xml:space="preserve"> </v>
      </c>
      <c r="I33" s="114" t="str">
        <f t="shared" ca="1" si="2"/>
        <v xml:space="preserve"> </v>
      </c>
      <c r="J33" s="113" t="str" cm="1">
        <f t="array" ref="J33">IF('Données clients'!R33="Oui",IFERROR(IF('Achat Forfait Epilation'!$R33&gt;1,INDEX('Achat Forfait Epilation'!$T$2:$T$9999,SMALL(IF('Achat Forfait Epilation'!$F$2:$F$9999='Suivi Forfait Epilation'!$E33,ROW('Achat Forfait Epilation'!$F$2:$F$9999),9^9),2)-1)," ")," ")," ")</f>
        <v xml:space="preserve"> </v>
      </c>
      <c r="K33" s="114" t="str">
        <f t="shared" si="3"/>
        <v>0</v>
      </c>
      <c r="L33" s="113" t="str" cm="1">
        <f t="array" ref="L33">IF('Données clients'!R33="Oui",IFERROR(IF('Achat Forfait Epilation'!$R33=3,INDEX('Achat Forfait Epilation'!$T$2:$T$9999,SMALL(IF('Achat Forfait Epilation'!$F$2:$F$9999='Suivi Forfait Epilation'!$E33,ROW('Achat Forfait Epilation'!$F$2:$F$9999),9^9),2)-1)," ")," ")," ")</f>
        <v xml:space="preserve"> </v>
      </c>
      <c r="M33" s="114" t="str">
        <f t="shared" si="4"/>
        <v>0</v>
      </c>
      <c r="N33" s="115" t="str">
        <f t="shared" ca="1" si="5"/>
        <v xml:space="preserve"> </v>
      </c>
      <c r="O33" s="81" t="e" cm="1">
        <f t="array" aca="1" ref="O33" ca="1">IF(ISNA(_xlfn.XLOOKUP(D33&amp;E33,'Suivi Forfait Epilation'!D$1:D32&amp;'Suivi Forfait Epilation'!E$1:E32,'Suivi Forfait Epilation'!I$1:I32))," ",_xlfn.XLOOKUP(D33&amp;E33,'Suivi Forfait Epilation'!D$1:D32&amp;'Suivi Forfait Epilation'!E$1:E32,'Suivi Forfait Epilation'!I$1:I32))</f>
        <v>#NAME?</v>
      </c>
      <c r="P33" s="96" t="str">
        <f t="shared" si="1"/>
        <v xml:space="preserve"> </v>
      </c>
      <c r="Q33" s="73">
        <f t="shared" si="6"/>
        <v>0</v>
      </c>
    </row>
    <row r="34" spans="1:17" s="75" customFormat="1" ht="15" customHeight="1" x14ac:dyDescent="0.2">
      <c r="A34" s="93" t="str">
        <f>IF('Données clients'!R34="Oui",'Données clients'!A34," ")</f>
        <v xml:space="preserve"> </v>
      </c>
      <c r="B34" s="94" t="str">
        <f>IF('Données clients'!R34="Oui",'Données clients'!B34," ")</f>
        <v xml:space="preserve"> </v>
      </c>
      <c r="C34" s="95" t="str">
        <f>IF('Données clients'!R34="Oui",'Données clients'!C34," ")</f>
        <v xml:space="preserve"> </v>
      </c>
      <c r="D34" s="109" t="str" cm="1">
        <f t="array" ref="D34">IF('Données clients'!R34="Oui",_xlfn.XLOOKUP(B34&amp;C34,'Données clients'!B$1:B34&amp;'Données clients'!C$1:C34,'Données clients'!I$1:I34)," ")</f>
        <v xml:space="preserve"> </v>
      </c>
      <c r="E34" s="110" t="str" cm="1">
        <f t="array" ref="E34">IF('Données clients'!R34="Oui",_xlfn.XLOOKUP(B34&amp;C34,'Achat Forfait Epilation'!B$1:B34&amp;'Achat Forfait Epilation'!C$1:C34,'Achat Forfait Epilation'!F$1:F34)," ")</f>
        <v xml:space="preserve"> </v>
      </c>
      <c r="F34" s="111" t="e" cm="1">
        <f t="array" aca="1" ref="F34" ca="1">IF(ISNA(_xlfn.XLOOKUP(D34&amp;E34,'Achat Forfait Epilation'!E$1:E34&amp;'Achat Forfait Epilation'!F$1:F34,'Achat Forfait Epilation'!P$1:P34))," ",_xlfn.XLOOKUP(D34&amp;E34,'Achat Forfait Epilation'!E$1:E34&amp;'Achat Forfait Epilation'!F$1:F34,'Achat Forfait Epilation'!P$1:P34))</f>
        <v>#NAME?</v>
      </c>
      <c r="G34" s="112" t="str">
        <f t="shared" ref="G34:G65" ca="1" si="7">IF(ISERROR(F34/3)," ",F34/3)</f>
        <v xml:space="preserve"> </v>
      </c>
      <c r="H34" s="113" t="str" cm="1">
        <f t="array" ref="H34">IF('Données clients'!R34="Oui",IFERROR(INDEX('Achat Forfait Epilation'!$T$2:$T$9999,SMALL(IF('Achat Forfait Epilation'!$F$2:$F$9999='Suivi Forfait Epilation'!$E34,ROW('Achat Forfait Epilation'!$E$2:$E$9999),9^9),1)-1)," ")," ")</f>
        <v xml:space="preserve"> </v>
      </c>
      <c r="I34" s="114" t="str">
        <f t="shared" ca="1" si="2"/>
        <v xml:space="preserve"> </v>
      </c>
      <c r="J34" s="113" t="str" cm="1">
        <f t="array" ref="J34">IF('Données clients'!R34="Oui",IFERROR(IF('Achat Forfait Epilation'!$R34&gt;1,INDEX('Achat Forfait Epilation'!$T$2:$T$9999,SMALL(IF('Achat Forfait Epilation'!$F$2:$F$9999='Suivi Forfait Epilation'!$E34,ROW('Achat Forfait Epilation'!$F$2:$F$9999),9^9),2)-1)," ")," ")," ")</f>
        <v xml:space="preserve"> </v>
      </c>
      <c r="K34" s="114" t="str">
        <f t="shared" si="3"/>
        <v>0</v>
      </c>
      <c r="L34" s="113" t="str" cm="1">
        <f t="array" ref="L34">IF('Données clients'!R34="Oui",IFERROR(IF('Achat Forfait Epilation'!$R34=3,INDEX('Achat Forfait Epilation'!$T$2:$T$9999,SMALL(IF('Achat Forfait Epilation'!$F$2:$F$9999='Suivi Forfait Epilation'!$E34,ROW('Achat Forfait Epilation'!$F$2:$F$9999),9^9),2)-1)," ")," ")," ")</f>
        <v xml:space="preserve"> </v>
      </c>
      <c r="M34" s="114" t="str">
        <f t="shared" si="4"/>
        <v>0</v>
      </c>
      <c r="N34" s="115" t="str">
        <f t="shared" ca="1" si="5"/>
        <v xml:space="preserve"> </v>
      </c>
      <c r="O34" s="81" t="e" cm="1">
        <f t="array" aca="1" ref="O34" ca="1">IF(ISNA(_xlfn.XLOOKUP(D34&amp;E34,'Suivi Forfait Epilation'!D$1:D33&amp;'Suivi Forfait Epilation'!E$1:E33,'Suivi Forfait Epilation'!I$1:I33))," ",_xlfn.XLOOKUP(D34&amp;E34,'Suivi Forfait Epilation'!D$1:D33&amp;'Suivi Forfait Epilation'!E$1:E33,'Suivi Forfait Epilation'!I$1:I33))</f>
        <v>#NAME?</v>
      </c>
      <c r="P34" s="96" t="str">
        <f t="shared" si="1"/>
        <v xml:space="preserve"> </v>
      </c>
      <c r="Q34" s="73">
        <f t="shared" si="6"/>
        <v>0</v>
      </c>
    </row>
    <row r="35" spans="1:17" s="75" customFormat="1" ht="15" customHeight="1" x14ac:dyDescent="0.2">
      <c r="A35" s="93" t="str">
        <f>IF('Données clients'!R35="Oui",'Données clients'!A35," ")</f>
        <v xml:space="preserve"> </v>
      </c>
      <c r="B35" s="94" t="str">
        <f>IF('Données clients'!R35="Oui",'Données clients'!B35," ")</f>
        <v xml:space="preserve"> </v>
      </c>
      <c r="C35" s="95" t="str">
        <f>IF('Données clients'!R35="Oui",'Données clients'!C35," ")</f>
        <v xml:space="preserve"> </v>
      </c>
      <c r="D35" s="109" t="str" cm="1">
        <f t="array" ref="D35">IF('Données clients'!R35="Oui",_xlfn.XLOOKUP(B35&amp;C35,'Données clients'!B$1:B35&amp;'Données clients'!C$1:C35,'Données clients'!I$1:I35)," ")</f>
        <v xml:space="preserve"> </v>
      </c>
      <c r="E35" s="110" t="str" cm="1">
        <f t="array" ref="E35">IF('Données clients'!R35="Oui",_xlfn.XLOOKUP(B35&amp;C35,'Achat Forfait Epilation'!B$1:B35&amp;'Achat Forfait Epilation'!C$1:C35,'Achat Forfait Epilation'!F$1:F35)," ")</f>
        <v xml:space="preserve"> </v>
      </c>
      <c r="F35" s="111" t="e" cm="1">
        <f t="array" aca="1" ref="F35" ca="1">IF(ISNA(_xlfn.XLOOKUP(D35&amp;E35,'Achat Forfait Epilation'!E$1:E35&amp;'Achat Forfait Epilation'!F$1:F35,'Achat Forfait Epilation'!P$1:P35))," ",_xlfn.XLOOKUP(D35&amp;E35,'Achat Forfait Epilation'!E$1:E35&amp;'Achat Forfait Epilation'!F$1:F35,'Achat Forfait Epilation'!P$1:P35))</f>
        <v>#NAME?</v>
      </c>
      <c r="G35" s="112" t="str">
        <f t="shared" ca="1" si="7"/>
        <v xml:space="preserve"> </v>
      </c>
      <c r="H35" s="113" t="str" cm="1">
        <f t="array" ref="H35">IF('Données clients'!R35="Oui",IFERROR(INDEX('Achat Forfait Epilation'!$T$2:$T$9999,SMALL(IF('Achat Forfait Epilation'!$F$2:$F$9999='Suivi Forfait Epilation'!$E35,ROW('Achat Forfait Epilation'!$E$2:$E$9999),9^9),1)-1)," ")," ")</f>
        <v xml:space="preserve"> </v>
      </c>
      <c r="I35" s="114" t="str">
        <f t="shared" ca="1" si="2"/>
        <v xml:space="preserve"> </v>
      </c>
      <c r="J35" s="113" t="str" cm="1">
        <f t="array" ref="J35">IF('Données clients'!R35="Oui",IFERROR(IF('Achat Forfait Epilation'!$R35&gt;1,INDEX('Achat Forfait Epilation'!$T$2:$T$9999,SMALL(IF('Achat Forfait Epilation'!$F$2:$F$9999='Suivi Forfait Epilation'!$E35,ROW('Achat Forfait Epilation'!$F$2:$F$9999),9^9),2)-1)," ")," ")," ")</f>
        <v xml:space="preserve"> </v>
      </c>
      <c r="K35" s="114" t="str">
        <f t="shared" si="3"/>
        <v>0</v>
      </c>
      <c r="L35" s="113" t="str" cm="1">
        <f t="array" ref="L35">IF('Données clients'!R35="Oui",IFERROR(IF('Achat Forfait Epilation'!$R35=3,INDEX('Achat Forfait Epilation'!$T$2:$T$9999,SMALL(IF('Achat Forfait Epilation'!$F$2:$F$9999='Suivi Forfait Epilation'!$E35,ROW('Achat Forfait Epilation'!$F$2:$F$9999),9^9),2)-1)," ")," ")," ")</f>
        <v xml:space="preserve"> </v>
      </c>
      <c r="M35" s="114" t="str">
        <f t="shared" si="4"/>
        <v>0</v>
      </c>
      <c r="N35" s="115" t="str">
        <f t="shared" ca="1" si="5"/>
        <v xml:space="preserve"> </v>
      </c>
      <c r="O35" s="81" t="e" cm="1">
        <f t="array" aca="1" ref="O35" ca="1">IF(ISNA(_xlfn.XLOOKUP(D35&amp;E35,'Suivi Forfait Epilation'!D$1:D34&amp;'Suivi Forfait Epilation'!E$1:E34,'Suivi Forfait Epilation'!I$1:I34))," ",_xlfn.XLOOKUP(D35&amp;E35,'Suivi Forfait Epilation'!D$1:D34&amp;'Suivi Forfait Epilation'!E$1:E34,'Suivi Forfait Epilation'!I$1:I34))</f>
        <v>#NAME?</v>
      </c>
      <c r="P35" s="96" t="str">
        <f t="shared" si="1"/>
        <v xml:space="preserve"> </v>
      </c>
      <c r="Q35" s="73">
        <f t="shared" si="6"/>
        <v>0</v>
      </c>
    </row>
    <row r="36" spans="1:17" s="75" customFormat="1" ht="15" customHeight="1" x14ac:dyDescent="0.2">
      <c r="A36" s="93" t="str">
        <f>IF('Données clients'!R36="Oui",'Données clients'!A36," ")</f>
        <v xml:space="preserve"> </v>
      </c>
      <c r="B36" s="94" t="str">
        <f>IF('Données clients'!R36="Oui",'Données clients'!B36," ")</f>
        <v xml:space="preserve"> </v>
      </c>
      <c r="C36" s="95" t="str">
        <f>IF('Données clients'!R36="Oui",'Données clients'!C36," ")</f>
        <v xml:space="preserve"> </v>
      </c>
      <c r="D36" s="109" t="str" cm="1">
        <f t="array" ref="D36">IF('Données clients'!R36="Oui",_xlfn.XLOOKUP(B36&amp;C36,'Données clients'!B$1:B36&amp;'Données clients'!C$1:C36,'Données clients'!I$1:I36)," ")</f>
        <v xml:space="preserve"> </v>
      </c>
      <c r="E36" s="110" t="str" cm="1">
        <f t="array" ref="E36">IF('Données clients'!R36="Oui",_xlfn.XLOOKUP(B36&amp;C36,'Achat Forfait Epilation'!B$1:B36&amp;'Achat Forfait Epilation'!C$1:C36,'Achat Forfait Epilation'!F$1:F36)," ")</f>
        <v xml:space="preserve"> </v>
      </c>
      <c r="F36" s="111" t="e" cm="1">
        <f t="array" aca="1" ref="F36" ca="1">IF(ISNA(_xlfn.XLOOKUP(D36&amp;E36,'Achat Forfait Epilation'!E$1:E36&amp;'Achat Forfait Epilation'!F$1:F36,'Achat Forfait Epilation'!P$1:P36))," ",_xlfn.XLOOKUP(D36&amp;E36,'Achat Forfait Epilation'!E$1:E36&amp;'Achat Forfait Epilation'!F$1:F36,'Achat Forfait Epilation'!P$1:P36))</f>
        <v>#NAME?</v>
      </c>
      <c r="G36" s="112" t="str">
        <f t="shared" ca="1" si="7"/>
        <v xml:space="preserve"> </v>
      </c>
      <c r="H36" s="113" t="str" cm="1">
        <f t="array" ref="H36">IF('Données clients'!R36="Oui",IFERROR(INDEX('Achat Forfait Epilation'!$T$2:$T$9999,SMALL(IF('Achat Forfait Epilation'!$F$2:$F$9999='Suivi Forfait Epilation'!$E36,ROW('Achat Forfait Epilation'!$E$2:$E$9999),9^9),1)-1)," ")," ")</f>
        <v xml:space="preserve"> </v>
      </c>
      <c r="I36" s="114" t="str">
        <f t="shared" ca="1" si="2"/>
        <v xml:space="preserve"> </v>
      </c>
      <c r="J36" s="113" t="str" cm="1">
        <f t="array" ref="J36">IF('Données clients'!R36="Oui",IFERROR(IF('Achat Forfait Epilation'!$R36&gt;1,INDEX('Achat Forfait Epilation'!$T$2:$T$9999,SMALL(IF('Achat Forfait Epilation'!$F$2:$F$9999='Suivi Forfait Epilation'!$E36,ROW('Achat Forfait Epilation'!$F$2:$F$9999),9^9),2)-1)," ")," ")," ")</f>
        <v xml:space="preserve"> </v>
      </c>
      <c r="K36" s="114" t="str">
        <f t="shared" si="3"/>
        <v>0</v>
      </c>
      <c r="L36" s="113" t="str" cm="1">
        <f t="array" ref="L36">IF('Données clients'!R36="Oui",IFERROR(IF('Achat Forfait Epilation'!$R36=3,INDEX('Achat Forfait Epilation'!$T$2:$T$9999,SMALL(IF('Achat Forfait Epilation'!$F$2:$F$9999='Suivi Forfait Epilation'!$E36,ROW('Achat Forfait Epilation'!$F$2:$F$9999),9^9),2)-1)," ")," ")," ")</f>
        <v xml:space="preserve"> </v>
      </c>
      <c r="M36" s="114" t="str">
        <f t="shared" si="4"/>
        <v>0</v>
      </c>
      <c r="N36" s="115" t="str">
        <f t="shared" ca="1" si="5"/>
        <v xml:space="preserve"> </v>
      </c>
      <c r="O36" s="81" t="e" cm="1">
        <f t="array" aca="1" ref="O36" ca="1">IF(ISNA(_xlfn.XLOOKUP(D36&amp;E36,'Suivi Forfait Epilation'!D$1:D35&amp;'Suivi Forfait Epilation'!E$1:E35,'Suivi Forfait Epilation'!I$1:I35))," ",_xlfn.XLOOKUP(D36&amp;E36,'Suivi Forfait Epilation'!D$1:D35&amp;'Suivi Forfait Epilation'!E$1:E35,'Suivi Forfait Epilation'!I$1:I35))</f>
        <v>#NAME?</v>
      </c>
      <c r="P36" s="96" t="str">
        <f t="shared" si="1"/>
        <v xml:space="preserve"> </v>
      </c>
      <c r="Q36" s="73">
        <f t="shared" si="6"/>
        <v>0</v>
      </c>
    </row>
    <row r="37" spans="1:17" s="75" customFormat="1" ht="15" customHeight="1" x14ac:dyDescent="0.2">
      <c r="A37" s="93" t="str">
        <f>IF('Données clients'!R37="Oui",'Données clients'!A37," ")</f>
        <v xml:space="preserve"> </v>
      </c>
      <c r="B37" s="94" t="str">
        <f>IF('Données clients'!R37="Oui",'Données clients'!B37," ")</f>
        <v xml:space="preserve"> </v>
      </c>
      <c r="C37" s="95" t="str">
        <f>IF('Données clients'!R37="Oui",'Données clients'!C37," ")</f>
        <v xml:space="preserve"> </v>
      </c>
      <c r="D37" s="109" t="str" cm="1">
        <f t="array" ref="D37">IF('Données clients'!R37="Oui",_xlfn.XLOOKUP(B37&amp;C37,'Données clients'!B$1:B37&amp;'Données clients'!C$1:C37,'Données clients'!I$1:I37)," ")</f>
        <v xml:space="preserve"> </v>
      </c>
      <c r="E37" s="110" t="str" cm="1">
        <f t="array" ref="E37">IF('Données clients'!R37="Oui",_xlfn.XLOOKUP(B37&amp;C37,'Achat Forfait Epilation'!B$1:B37&amp;'Achat Forfait Epilation'!C$1:C37,'Achat Forfait Epilation'!F$1:F37)," ")</f>
        <v xml:space="preserve"> </v>
      </c>
      <c r="F37" s="111" t="e" cm="1">
        <f t="array" aca="1" ref="F37" ca="1">IF(ISNA(_xlfn.XLOOKUP(D37&amp;E37,'Achat Forfait Epilation'!E$1:E37&amp;'Achat Forfait Epilation'!F$1:F37,'Achat Forfait Epilation'!P$1:P37))," ",_xlfn.XLOOKUP(D37&amp;E37,'Achat Forfait Epilation'!E$1:E37&amp;'Achat Forfait Epilation'!F$1:F37,'Achat Forfait Epilation'!P$1:P37))</f>
        <v>#NAME?</v>
      </c>
      <c r="G37" s="112" t="str">
        <f t="shared" ca="1" si="7"/>
        <v xml:space="preserve"> </v>
      </c>
      <c r="H37" s="113" t="str" cm="1">
        <f t="array" ref="H37">IF('Données clients'!R37="Oui",IFERROR(INDEX('Achat Forfait Epilation'!$T$2:$T$9999,SMALL(IF('Achat Forfait Epilation'!$F$2:$F$9999='Suivi Forfait Epilation'!$E37,ROW('Achat Forfait Epilation'!$E$2:$E$9999),9^9),1)-1)," ")," ")</f>
        <v xml:space="preserve"> </v>
      </c>
      <c r="I37" s="114" t="str">
        <f t="shared" ca="1" si="2"/>
        <v xml:space="preserve"> </v>
      </c>
      <c r="J37" s="113" t="str" cm="1">
        <f t="array" ref="J37">IF('Données clients'!R37="Oui",IFERROR(IF('Achat Forfait Epilation'!$R37&gt;1,INDEX('Achat Forfait Epilation'!$T$2:$T$9999,SMALL(IF('Achat Forfait Epilation'!$F$2:$F$9999='Suivi Forfait Epilation'!$E37,ROW('Achat Forfait Epilation'!$F$2:$F$9999),9^9),2)-1)," ")," ")," ")</f>
        <v xml:space="preserve"> </v>
      </c>
      <c r="K37" s="114" t="str">
        <f t="shared" si="3"/>
        <v>0</v>
      </c>
      <c r="L37" s="113" t="str" cm="1">
        <f t="array" ref="L37">IF('Données clients'!R37="Oui",IFERROR(IF('Achat Forfait Epilation'!$R37=3,INDEX('Achat Forfait Epilation'!$T$2:$T$9999,SMALL(IF('Achat Forfait Epilation'!$F$2:$F$9999='Suivi Forfait Epilation'!$E37,ROW('Achat Forfait Epilation'!$F$2:$F$9999),9^9),2)-1)," ")," ")," ")</f>
        <v xml:space="preserve"> </v>
      </c>
      <c r="M37" s="114" t="str">
        <f t="shared" si="4"/>
        <v>0</v>
      </c>
      <c r="N37" s="115" t="str">
        <f t="shared" ca="1" si="5"/>
        <v xml:space="preserve"> </v>
      </c>
      <c r="O37" s="81" t="e" cm="1">
        <f t="array" aca="1" ref="O37" ca="1">IF(ISNA(_xlfn.XLOOKUP(D37&amp;E37,'Suivi Forfait Epilation'!D$1:D36&amp;'Suivi Forfait Epilation'!E$1:E36,'Suivi Forfait Epilation'!I$1:I36))," ",_xlfn.XLOOKUP(D37&amp;E37,'Suivi Forfait Epilation'!D$1:D36&amp;'Suivi Forfait Epilation'!E$1:E36,'Suivi Forfait Epilation'!I$1:I36))</f>
        <v>#NAME?</v>
      </c>
      <c r="P37" s="96" t="str">
        <f t="shared" si="1"/>
        <v xml:space="preserve"> </v>
      </c>
      <c r="Q37" s="73">
        <f t="shared" si="6"/>
        <v>0</v>
      </c>
    </row>
    <row r="38" spans="1:17" s="75" customFormat="1" ht="15" customHeight="1" x14ac:dyDescent="0.2">
      <c r="A38" s="93" t="str">
        <f>IF('Données clients'!R38="Oui",'Données clients'!A38," ")</f>
        <v xml:space="preserve"> </v>
      </c>
      <c r="B38" s="94" t="str">
        <f>IF('Données clients'!R38="Oui",'Données clients'!B38," ")</f>
        <v xml:space="preserve"> </v>
      </c>
      <c r="C38" s="95" t="str">
        <f>IF('Données clients'!R38="Oui",'Données clients'!C38," ")</f>
        <v xml:space="preserve"> </v>
      </c>
      <c r="D38" s="109" t="str" cm="1">
        <f t="array" ref="D38">IF('Données clients'!R38="Oui",_xlfn.XLOOKUP(B38&amp;C38,'Données clients'!B$1:B38&amp;'Données clients'!C$1:C38,'Données clients'!I$1:I38)," ")</f>
        <v xml:space="preserve"> </v>
      </c>
      <c r="E38" s="110" t="str" cm="1">
        <f t="array" ref="E38">IF('Données clients'!R38="Oui",_xlfn.XLOOKUP(B38&amp;C38,'Achat Forfait Epilation'!B$1:B38&amp;'Achat Forfait Epilation'!C$1:C38,'Achat Forfait Epilation'!F$1:F38)," ")</f>
        <v xml:space="preserve"> </v>
      </c>
      <c r="F38" s="111" t="e" cm="1">
        <f t="array" aca="1" ref="F38" ca="1">IF(ISNA(_xlfn.XLOOKUP(D38&amp;E38,'Achat Forfait Epilation'!E$1:E38&amp;'Achat Forfait Epilation'!F$1:F38,'Achat Forfait Epilation'!P$1:P38))," ",_xlfn.XLOOKUP(D38&amp;E38,'Achat Forfait Epilation'!E$1:E38&amp;'Achat Forfait Epilation'!F$1:F38,'Achat Forfait Epilation'!P$1:P38))</f>
        <v>#NAME?</v>
      </c>
      <c r="G38" s="112" t="str">
        <f t="shared" ca="1" si="7"/>
        <v xml:space="preserve"> </v>
      </c>
      <c r="H38" s="113" t="str" cm="1">
        <f t="array" ref="H38">IF('Données clients'!R38="Oui",IFERROR(INDEX('Achat Forfait Epilation'!$T$2:$T$9999,SMALL(IF('Achat Forfait Epilation'!$F$2:$F$9999='Suivi Forfait Epilation'!$E38,ROW('Achat Forfait Epilation'!$E$2:$E$9999),9^9),1)-1)," ")," ")</f>
        <v xml:space="preserve"> </v>
      </c>
      <c r="I38" s="114" t="str">
        <f t="shared" ca="1" si="2"/>
        <v xml:space="preserve"> </v>
      </c>
      <c r="J38" s="113" t="str" cm="1">
        <f t="array" ref="J38">IF('Données clients'!R38="Oui",IFERROR(IF('Achat Forfait Epilation'!$R38&gt;1,INDEX('Achat Forfait Epilation'!$T$2:$T$9999,SMALL(IF('Achat Forfait Epilation'!$F$2:$F$9999='Suivi Forfait Epilation'!$E38,ROW('Achat Forfait Epilation'!$F$2:$F$9999),9^9),2)-1)," ")," ")," ")</f>
        <v xml:space="preserve"> </v>
      </c>
      <c r="K38" s="114" t="str">
        <f t="shared" si="3"/>
        <v>0</v>
      </c>
      <c r="L38" s="113" t="str" cm="1">
        <f t="array" ref="L38">IF('Données clients'!R38="Oui",IFERROR(IF('Achat Forfait Epilation'!$R38=3,INDEX('Achat Forfait Epilation'!$T$2:$T$9999,SMALL(IF('Achat Forfait Epilation'!$F$2:$F$9999='Suivi Forfait Epilation'!$E38,ROW('Achat Forfait Epilation'!$F$2:$F$9999),9^9),2)-1)," ")," ")," ")</f>
        <v xml:space="preserve"> </v>
      </c>
      <c r="M38" s="114" t="str">
        <f t="shared" si="4"/>
        <v>0</v>
      </c>
      <c r="N38" s="115" t="str">
        <f t="shared" ca="1" si="5"/>
        <v xml:space="preserve"> </v>
      </c>
      <c r="O38" s="81" t="e" cm="1">
        <f t="array" aca="1" ref="O38" ca="1">IF(ISNA(_xlfn.XLOOKUP(D38&amp;E38,'Suivi Forfait Epilation'!D$1:D37&amp;'Suivi Forfait Epilation'!E$1:E37,'Suivi Forfait Epilation'!I$1:I37))," ",_xlfn.XLOOKUP(D38&amp;E38,'Suivi Forfait Epilation'!D$1:D37&amp;'Suivi Forfait Epilation'!E$1:E37,'Suivi Forfait Epilation'!I$1:I37))</f>
        <v>#NAME?</v>
      </c>
      <c r="P38" s="96" t="str">
        <f t="shared" si="1"/>
        <v xml:space="preserve"> </v>
      </c>
      <c r="Q38" s="73">
        <f t="shared" si="6"/>
        <v>0</v>
      </c>
    </row>
    <row r="39" spans="1:17" s="75" customFormat="1" ht="15" customHeight="1" x14ac:dyDescent="0.2">
      <c r="A39" s="93" t="str">
        <f>IF('Données clients'!R39="Oui",'Données clients'!A39," ")</f>
        <v xml:space="preserve"> </v>
      </c>
      <c r="B39" s="94" t="str">
        <f>IF('Données clients'!R39="Oui",'Données clients'!B39," ")</f>
        <v xml:space="preserve"> </v>
      </c>
      <c r="C39" s="95" t="str">
        <f>IF('Données clients'!R39="Oui",'Données clients'!C39," ")</f>
        <v xml:space="preserve"> </v>
      </c>
      <c r="D39" s="109" t="str" cm="1">
        <f t="array" ref="D39">IF('Données clients'!R39="Oui",_xlfn.XLOOKUP(B39&amp;C39,'Données clients'!B$1:B39&amp;'Données clients'!C$1:C39,'Données clients'!I$1:I39)," ")</f>
        <v xml:space="preserve"> </v>
      </c>
      <c r="E39" s="110" t="str" cm="1">
        <f t="array" ref="E39">IF('Données clients'!R39="Oui",_xlfn.XLOOKUP(B39&amp;C39,'Achat Forfait Epilation'!B$1:B39&amp;'Achat Forfait Epilation'!C$1:C39,'Achat Forfait Epilation'!F$1:F39)," ")</f>
        <v xml:space="preserve"> </v>
      </c>
      <c r="F39" s="111" t="e" cm="1">
        <f t="array" aca="1" ref="F39" ca="1">IF(ISNA(_xlfn.XLOOKUP(D39&amp;E39,'Achat Forfait Epilation'!E$1:E39&amp;'Achat Forfait Epilation'!F$1:F39,'Achat Forfait Epilation'!P$1:P39))," ",_xlfn.XLOOKUP(D39&amp;E39,'Achat Forfait Epilation'!E$1:E39&amp;'Achat Forfait Epilation'!F$1:F39,'Achat Forfait Epilation'!P$1:P39))</f>
        <v>#NAME?</v>
      </c>
      <c r="G39" s="112" t="str">
        <f t="shared" ca="1" si="7"/>
        <v xml:space="preserve"> </v>
      </c>
      <c r="H39" s="113" t="str" cm="1">
        <f t="array" ref="H39">IF('Données clients'!R39="Oui",IFERROR(INDEX('Achat Forfait Epilation'!$T$2:$T$9999,SMALL(IF('Achat Forfait Epilation'!$F$2:$F$9999='Suivi Forfait Epilation'!$E39,ROW('Achat Forfait Epilation'!$E$2:$E$9999),9^9),1)-1)," ")," ")</f>
        <v xml:space="preserve"> </v>
      </c>
      <c r="I39" s="114" t="str">
        <f t="shared" ca="1" si="2"/>
        <v xml:space="preserve"> </v>
      </c>
      <c r="J39" s="113" t="str" cm="1">
        <f t="array" ref="J39">IF('Données clients'!R39="Oui",IFERROR(IF('Achat Forfait Epilation'!$R39&gt;1,INDEX('Achat Forfait Epilation'!$T$2:$T$9999,SMALL(IF('Achat Forfait Epilation'!$F$2:$F$9999='Suivi Forfait Epilation'!$E39,ROW('Achat Forfait Epilation'!$F$2:$F$9999),9^9),2)-1)," ")," ")," ")</f>
        <v xml:space="preserve"> </v>
      </c>
      <c r="K39" s="114" t="str">
        <f t="shared" si="3"/>
        <v>0</v>
      </c>
      <c r="L39" s="113" t="str" cm="1">
        <f t="array" ref="L39">IF('Données clients'!R39="Oui",IFERROR(IF('Achat Forfait Epilation'!$R39=3,INDEX('Achat Forfait Epilation'!$T$2:$T$9999,SMALL(IF('Achat Forfait Epilation'!$F$2:$F$9999='Suivi Forfait Epilation'!$E39,ROW('Achat Forfait Epilation'!$F$2:$F$9999),9^9),2)-1)," ")," ")," ")</f>
        <v xml:space="preserve"> </v>
      </c>
      <c r="M39" s="114" t="str">
        <f t="shared" si="4"/>
        <v>0</v>
      </c>
      <c r="N39" s="115" t="str">
        <f t="shared" ca="1" si="5"/>
        <v xml:space="preserve"> </v>
      </c>
      <c r="O39" s="81" t="e" cm="1">
        <f t="array" aca="1" ref="O39" ca="1">IF(ISNA(_xlfn.XLOOKUP(D39&amp;E39,'Suivi Forfait Epilation'!D$1:D38&amp;'Suivi Forfait Epilation'!E$1:E38,'Suivi Forfait Epilation'!I$1:I38))," ",_xlfn.XLOOKUP(D39&amp;E39,'Suivi Forfait Epilation'!D$1:D38&amp;'Suivi Forfait Epilation'!E$1:E38,'Suivi Forfait Epilation'!I$1:I38))</f>
        <v>#NAME?</v>
      </c>
      <c r="P39" s="96" t="str">
        <f t="shared" si="1"/>
        <v xml:space="preserve"> </v>
      </c>
      <c r="Q39" s="73">
        <f t="shared" si="6"/>
        <v>0</v>
      </c>
    </row>
    <row r="40" spans="1:17" s="75" customFormat="1" ht="15" customHeight="1" x14ac:dyDescent="0.2">
      <c r="A40" s="93" t="str">
        <f>IF('Données clients'!R40="Oui",'Données clients'!A40," ")</f>
        <v xml:space="preserve"> </v>
      </c>
      <c r="B40" s="94" t="str">
        <f>IF('Données clients'!R40="Oui",'Données clients'!B40," ")</f>
        <v xml:space="preserve"> </v>
      </c>
      <c r="C40" s="95" t="str">
        <f>IF('Données clients'!R40="Oui",'Données clients'!C40," ")</f>
        <v xml:space="preserve"> </v>
      </c>
      <c r="D40" s="109" t="str" cm="1">
        <f t="array" ref="D40">IF('Données clients'!R40="Oui",_xlfn.XLOOKUP(B40&amp;C40,'Données clients'!B$1:B40&amp;'Données clients'!C$1:C40,'Données clients'!I$1:I40)," ")</f>
        <v xml:space="preserve"> </v>
      </c>
      <c r="E40" s="110" t="str" cm="1">
        <f t="array" ref="E40">IF('Données clients'!R40="Oui",_xlfn.XLOOKUP(B40&amp;C40,'Achat Forfait Epilation'!B$1:B40&amp;'Achat Forfait Epilation'!C$1:C40,'Achat Forfait Epilation'!F$1:F40)," ")</f>
        <v xml:space="preserve"> </v>
      </c>
      <c r="F40" s="111" t="e" cm="1">
        <f t="array" aca="1" ref="F40" ca="1">IF(ISNA(_xlfn.XLOOKUP(D40&amp;E40,'Achat Forfait Epilation'!E$1:E40&amp;'Achat Forfait Epilation'!F$1:F40,'Achat Forfait Epilation'!P$1:P40))," ",_xlfn.XLOOKUP(D40&amp;E40,'Achat Forfait Epilation'!E$1:E40&amp;'Achat Forfait Epilation'!F$1:F40,'Achat Forfait Epilation'!P$1:P40))</f>
        <v>#NAME?</v>
      </c>
      <c r="G40" s="112" t="str">
        <f t="shared" ca="1" si="7"/>
        <v xml:space="preserve"> </v>
      </c>
      <c r="H40" s="113" t="str" cm="1">
        <f t="array" ref="H40">IF('Données clients'!R40="Oui",IFERROR(INDEX('Achat Forfait Epilation'!$T$2:$T$9999,SMALL(IF('Achat Forfait Epilation'!$F$2:$F$9999='Suivi Forfait Epilation'!$E40,ROW('Achat Forfait Epilation'!$E$2:$E$9999),9^9),1)-1)," ")," ")</f>
        <v xml:space="preserve"> </v>
      </c>
      <c r="I40" s="114" t="str">
        <f t="shared" ca="1" si="2"/>
        <v xml:space="preserve"> </v>
      </c>
      <c r="J40" s="113" t="str" cm="1">
        <f t="array" ref="J40">IF('Données clients'!R40="Oui",IFERROR(IF('Achat Forfait Epilation'!$R40&gt;1,INDEX('Achat Forfait Epilation'!$T$2:$T$9999,SMALL(IF('Achat Forfait Epilation'!$F$2:$F$9999='Suivi Forfait Epilation'!$E40,ROW('Achat Forfait Epilation'!$F$2:$F$9999),9^9),2)-1)," ")," ")," ")</f>
        <v xml:space="preserve"> </v>
      </c>
      <c r="K40" s="114" t="str">
        <f t="shared" si="3"/>
        <v>0</v>
      </c>
      <c r="L40" s="113" t="str" cm="1">
        <f t="array" ref="L40">IF('Données clients'!R40="Oui",IFERROR(IF('Achat Forfait Epilation'!$R40=3,INDEX('Achat Forfait Epilation'!$T$2:$T$9999,SMALL(IF('Achat Forfait Epilation'!$F$2:$F$9999='Suivi Forfait Epilation'!$E40,ROW('Achat Forfait Epilation'!$F$2:$F$9999),9^9),2)-1)," ")," ")," ")</f>
        <v xml:space="preserve"> </v>
      </c>
      <c r="M40" s="114" t="str">
        <f t="shared" si="4"/>
        <v>0</v>
      </c>
      <c r="N40" s="115" t="str">
        <f t="shared" ca="1" si="5"/>
        <v xml:space="preserve"> </v>
      </c>
      <c r="O40" s="81" t="e" cm="1">
        <f t="array" aca="1" ref="O40" ca="1">IF(ISNA(_xlfn.XLOOKUP(D40&amp;E40,'Suivi Forfait Epilation'!D$1:D39&amp;'Suivi Forfait Epilation'!E$1:E39,'Suivi Forfait Epilation'!I$1:I39))," ",_xlfn.XLOOKUP(D40&amp;E40,'Suivi Forfait Epilation'!D$1:D39&amp;'Suivi Forfait Epilation'!E$1:E39,'Suivi Forfait Epilation'!I$1:I39))</f>
        <v>#NAME?</v>
      </c>
      <c r="P40" s="96" t="str">
        <f t="shared" si="1"/>
        <v xml:space="preserve"> </v>
      </c>
      <c r="Q40" s="73">
        <f t="shared" si="6"/>
        <v>0</v>
      </c>
    </row>
    <row r="41" spans="1:17" s="75" customFormat="1" ht="15" customHeight="1" x14ac:dyDescent="0.2">
      <c r="A41" s="93" t="str">
        <f>IF('Données clients'!R41="Oui",'Données clients'!A41," ")</f>
        <v xml:space="preserve"> </v>
      </c>
      <c r="B41" s="94" t="str">
        <f>IF('Données clients'!R41="Oui",'Données clients'!B41," ")</f>
        <v xml:space="preserve"> </v>
      </c>
      <c r="C41" s="95" t="str">
        <f>IF('Données clients'!R41="Oui",'Données clients'!C41," ")</f>
        <v xml:space="preserve"> </v>
      </c>
      <c r="D41" s="109" t="str" cm="1">
        <f t="array" ref="D41">IF('Données clients'!R41="Oui",_xlfn.XLOOKUP(B41&amp;C41,'Données clients'!B$1:B41&amp;'Données clients'!C$1:C41,'Données clients'!I$1:I41)," ")</f>
        <v xml:space="preserve"> </v>
      </c>
      <c r="E41" s="110" t="str" cm="1">
        <f t="array" ref="E41">IF('Données clients'!R41="Oui",_xlfn.XLOOKUP(B41&amp;C41,'Achat Forfait Epilation'!B$1:B41&amp;'Achat Forfait Epilation'!C$1:C41,'Achat Forfait Epilation'!F$1:F41)," ")</f>
        <v xml:space="preserve"> </v>
      </c>
      <c r="F41" s="111" t="e" cm="1">
        <f t="array" aca="1" ref="F41" ca="1">IF(ISNA(_xlfn.XLOOKUP(D41&amp;E41,'Achat Forfait Epilation'!E$1:E41&amp;'Achat Forfait Epilation'!F$1:F41,'Achat Forfait Epilation'!P$1:P41))," ",_xlfn.XLOOKUP(D41&amp;E41,'Achat Forfait Epilation'!E$1:E41&amp;'Achat Forfait Epilation'!F$1:F41,'Achat Forfait Epilation'!P$1:P41))</f>
        <v>#NAME?</v>
      </c>
      <c r="G41" s="112" t="str">
        <f t="shared" ca="1" si="7"/>
        <v xml:space="preserve"> </v>
      </c>
      <c r="H41" s="113" t="str" cm="1">
        <f t="array" ref="H41">IF('Données clients'!R41="Oui",IFERROR(INDEX('Achat Forfait Epilation'!$T$2:$T$9999,SMALL(IF('Achat Forfait Epilation'!$F$2:$F$9999='Suivi Forfait Epilation'!$E41,ROW('Achat Forfait Epilation'!$E$2:$E$9999),9^9),1)-1)," ")," ")</f>
        <v xml:space="preserve"> </v>
      </c>
      <c r="I41" s="114" t="str">
        <f t="shared" ca="1" si="2"/>
        <v xml:space="preserve"> </v>
      </c>
      <c r="J41" s="113" t="str" cm="1">
        <f t="array" ref="J41">IF('Données clients'!R41="Oui",IFERROR(IF('Achat Forfait Epilation'!$R41&gt;1,INDEX('Achat Forfait Epilation'!$T$2:$T$9999,SMALL(IF('Achat Forfait Epilation'!$F$2:$F$9999='Suivi Forfait Epilation'!$E41,ROW('Achat Forfait Epilation'!$F$2:$F$9999),9^9),2)-1)," ")," ")," ")</f>
        <v xml:space="preserve"> </v>
      </c>
      <c r="K41" s="114" t="str">
        <f t="shared" si="3"/>
        <v>0</v>
      </c>
      <c r="L41" s="113" t="str" cm="1">
        <f t="array" ref="L41">IF('Données clients'!R41="Oui",IFERROR(IF('Achat Forfait Epilation'!$R41=3,INDEX('Achat Forfait Epilation'!$T$2:$T$9999,SMALL(IF('Achat Forfait Epilation'!$F$2:$F$9999='Suivi Forfait Epilation'!$E41,ROW('Achat Forfait Epilation'!$F$2:$F$9999),9^9),2)-1)," ")," ")," ")</f>
        <v xml:space="preserve"> </v>
      </c>
      <c r="M41" s="114" t="str">
        <f t="shared" si="4"/>
        <v>0</v>
      </c>
      <c r="N41" s="115" t="str">
        <f t="shared" ca="1" si="5"/>
        <v xml:space="preserve"> </v>
      </c>
      <c r="O41" s="81" t="e" cm="1">
        <f t="array" aca="1" ref="O41" ca="1">IF(ISNA(_xlfn.XLOOKUP(D41&amp;E41,'Suivi Forfait Epilation'!D$1:D40&amp;'Suivi Forfait Epilation'!E$1:E40,'Suivi Forfait Epilation'!I$1:I40))," ",_xlfn.XLOOKUP(D41&amp;E41,'Suivi Forfait Epilation'!D$1:D40&amp;'Suivi Forfait Epilation'!E$1:E40,'Suivi Forfait Epilation'!I$1:I40))</f>
        <v>#NAME?</v>
      </c>
      <c r="P41" s="96" t="str">
        <f t="shared" si="1"/>
        <v xml:space="preserve"> </v>
      </c>
      <c r="Q41" s="73">
        <f t="shared" si="6"/>
        <v>0</v>
      </c>
    </row>
    <row r="42" spans="1:17" s="75" customFormat="1" ht="15" customHeight="1" x14ac:dyDescent="0.2">
      <c r="A42" s="93" t="str">
        <f>IF('Données clients'!R42="Oui",'Données clients'!A42," ")</f>
        <v xml:space="preserve"> </v>
      </c>
      <c r="B42" s="94" t="str">
        <f>IF('Données clients'!R42="Oui",'Données clients'!B42," ")</f>
        <v xml:space="preserve"> </v>
      </c>
      <c r="C42" s="95" t="str">
        <f>IF('Données clients'!R42="Oui",'Données clients'!C42," ")</f>
        <v xml:space="preserve"> </v>
      </c>
      <c r="D42" s="109" t="str" cm="1">
        <f t="array" ref="D42">IF('Données clients'!R42="Oui",_xlfn.XLOOKUP(B42&amp;C42,'Données clients'!B$1:B42&amp;'Données clients'!C$1:C42,'Données clients'!I$1:I42)," ")</f>
        <v xml:space="preserve"> </v>
      </c>
      <c r="E42" s="110" t="str" cm="1">
        <f t="array" ref="E42">IF('Données clients'!R42="Oui",_xlfn.XLOOKUP(B42&amp;C42,'Achat Forfait Epilation'!B$1:B42&amp;'Achat Forfait Epilation'!C$1:C42,'Achat Forfait Epilation'!F$1:F42)," ")</f>
        <v xml:space="preserve"> </v>
      </c>
      <c r="F42" s="111" t="e" cm="1">
        <f t="array" aca="1" ref="F42" ca="1">IF(ISNA(_xlfn.XLOOKUP(D42&amp;E42,'Achat Forfait Epilation'!E$1:E42&amp;'Achat Forfait Epilation'!F$1:F42,'Achat Forfait Epilation'!P$1:P42))," ",_xlfn.XLOOKUP(D42&amp;E42,'Achat Forfait Epilation'!E$1:E42&amp;'Achat Forfait Epilation'!F$1:F42,'Achat Forfait Epilation'!P$1:P42))</f>
        <v>#NAME?</v>
      </c>
      <c r="G42" s="112" t="str">
        <f t="shared" ca="1" si="7"/>
        <v xml:space="preserve"> </v>
      </c>
      <c r="H42" s="113" t="str" cm="1">
        <f t="array" ref="H42">IF('Données clients'!R42="Oui",IFERROR(INDEX('Achat Forfait Epilation'!$T$2:$T$9999,SMALL(IF('Achat Forfait Epilation'!$F$2:$F$9999='Suivi Forfait Epilation'!$E42,ROW('Achat Forfait Epilation'!$E$2:$E$9999),9^9),1)-1)," ")," ")</f>
        <v xml:space="preserve"> </v>
      </c>
      <c r="I42" s="114" t="str">
        <f t="shared" ca="1" si="2"/>
        <v xml:space="preserve"> </v>
      </c>
      <c r="J42" s="113" t="str" cm="1">
        <f t="array" ref="J42">IF('Données clients'!R42="Oui",IFERROR(IF('Achat Forfait Epilation'!$R42&gt;1,INDEX('Achat Forfait Epilation'!$T$2:$T$9999,SMALL(IF('Achat Forfait Epilation'!$F$2:$F$9999='Suivi Forfait Epilation'!$E42,ROW('Achat Forfait Epilation'!$F$2:$F$9999),9^9),2)-1)," ")," ")," ")</f>
        <v xml:space="preserve"> </v>
      </c>
      <c r="K42" s="114" t="str">
        <f t="shared" si="3"/>
        <v>0</v>
      </c>
      <c r="L42" s="113" t="str" cm="1">
        <f t="array" ref="L42">IF('Données clients'!R42="Oui",IFERROR(IF('Achat Forfait Epilation'!$R42=3,INDEX('Achat Forfait Epilation'!$T$2:$T$9999,SMALL(IF('Achat Forfait Epilation'!$F$2:$F$9999='Suivi Forfait Epilation'!$E42,ROW('Achat Forfait Epilation'!$F$2:$F$9999),9^9),2)-1)," ")," ")," ")</f>
        <v xml:space="preserve"> </v>
      </c>
      <c r="M42" s="114" t="str">
        <f t="shared" si="4"/>
        <v>0</v>
      </c>
      <c r="N42" s="115" t="str">
        <f t="shared" ca="1" si="5"/>
        <v xml:space="preserve"> </v>
      </c>
      <c r="O42" s="81" t="e" cm="1">
        <f t="array" aca="1" ref="O42" ca="1">IF(ISNA(_xlfn.XLOOKUP(D42&amp;E42,'Suivi Forfait Epilation'!D$1:D41&amp;'Suivi Forfait Epilation'!E$1:E41,'Suivi Forfait Epilation'!I$1:I41))," ",_xlfn.XLOOKUP(D42&amp;E42,'Suivi Forfait Epilation'!D$1:D41&amp;'Suivi Forfait Epilation'!E$1:E41,'Suivi Forfait Epilation'!I$1:I41))</f>
        <v>#NAME?</v>
      </c>
      <c r="P42" s="96" t="str">
        <f t="shared" si="1"/>
        <v xml:space="preserve"> </v>
      </c>
      <c r="Q42" s="73">
        <f t="shared" si="6"/>
        <v>0</v>
      </c>
    </row>
    <row r="43" spans="1:17" s="75" customFormat="1" ht="15" customHeight="1" x14ac:dyDescent="0.2">
      <c r="A43" s="93" t="str">
        <f>IF('Données clients'!R43="Oui",'Données clients'!A43," ")</f>
        <v xml:space="preserve"> </v>
      </c>
      <c r="B43" s="94" t="str">
        <f>IF('Données clients'!R43="Oui",'Données clients'!B43," ")</f>
        <v xml:space="preserve"> </v>
      </c>
      <c r="C43" s="95" t="str">
        <f>IF('Données clients'!R43="Oui",'Données clients'!C43," ")</f>
        <v xml:space="preserve"> </v>
      </c>
      <c r="D43" s="109" t="str" cm="1">
        <f t="array" ref="D43">IF('Données clients'!R43="Oui",_xlfn.XLOOKUP(B43&amp;C43,'Données clients'!B$1:B43&amp;'Données clients'!C$1:C43,'Données clients'!I$1:I43)," ")</f>
        <v xml:space="preserve"> </v>
      </c>
      <c r="E43" s="110" t="str" cm="1">
        <f t="array" ref="E43">IF('Données clients'!R43="Oui",_xlfn.XLOOKUP(B43&amp;C43,'Achat Forfait Epilation'!B$1:B43&amp;'Achat Forfait Epilation'!C$1:C43,'Achat Forfait Epilation'!F$1:F43)," ")</f>
        <v xml:space="preserve"> </v>
      </c>
      <c r="F43" s="111" t="e" cm="1">
        <f t="array" aca="1" ref="F43" ca="1">IF(ISNA(_xlfn.XLOOKUP(D43&amp;E43,'Achat Forfait Epilation'!E$1:E43&amp;'Achat Forfait Epilation'!F$1:F43,'Achat Forfait Epilation'!P$1:P43))," ",_xlfn.XLOOKUP(D43&amp;E43,'Achat Forfait Epilation'!E$1:E43&amp;'Achat Forfait Epilation'!F$1:F43,'Achat Forfait Epilation'!P$1:P43))</f>
        <v>#NAME?</v>
      </c>
      <c r="G43" s="112" t="str">
        <f t="shared" ca="1" si="7"/>
        <v xml:space="preserve"> </v>
      </c>
      <c r="H43" s="113" t="str" cm="1">
        <f t="array" ref="H43">IF('Données clients'!R43="Oui",IFERROR(INDEX('Achat Forfait Epilation'!$T$2:$T$9999,SMALL(IF('Achat Forfait Epilation'!$F$2:$F$9999='Suivi Forfait Epilation'!$E43,ROW('Achat Forfait Epilation'!$E$2:$E$9999),9^9),1)-1)," ")," ")</f>
        <v xml:space="preserve"> </v>
      </c>
      <c r="I43" s="114" t="str">
        <f t="shared" ca="1" si="2"/>
        <v xml:space="preserve"> </v>
      </c>
      <c r="J43" s="113" t="str" cm="1">
        <f t="array" ref="J43">IF('Données clients'!R43="Oui",IFERROR(IF('Achat Forfait Epilation'!$R43&gt;1,INDEX('Achat Forfait Epilation'!$T$2:$T$9999,SMALL(IF('Achat Forfait Epilation'!$F$2:$F$9999='Suivi Forfait Epilation'!$E43,ROW('Achat Forfait Epilation'!$F$2:$F$9999),9^9),2)-1)," ")," ")," ")</f>
        <v xml:space="preserve"> </v>
      </c>
      <c r="K43" s="114" t="str">
        <f t="shared" si="3"/>
        <v>0</v>
      </c>
      <c r="L43" s="113" t="str" cm="1">
        <f t="array" ref="L43">IF('Données clients'!R43="Oui",IFERROR(IF('Achat Forfait Epilation'!$R43=3,INDEX('Achat Forfait Epilation'!$T$2:$T$9999,SMALL(IF('Achat Forfait Epilation'!$F$2:$F$9999='Suivi Forfait Epilation'!$E43,ROW('Achat Forfait Epilation'!$F$2:$F$9999),9^9),2)-1)," ")," ")," ")</f>
        <v xml:space="preserve"> </v>
      </c>
      <c r="M43" s="114" t="str">
        <f t="shared" si="4"/>
        <v>0</v>
      </c>
      <c r="N43" s="115" t="str">
        <f t="shared" ca="1" si="5"/>
        <v xml:space="preserve"> </v>
      </c>
      <c r="O43" s="81" t="e" cm="1">
        <f t="array" aca="1" ref="O43" ca="1">IF(ISNA(_xlfn.XLOOKUP(D43&amp;E43,'Suivi Forfait Epilation'!D$1:D42&amp;'Suivi Forfait Epilation'!E$1:E42,'Suivi Forfait Epilation'!I$1:I42))," ",_xlfn.XLOOKUP(D43&amp;E43,'Suivi Forfait Epilation'!D$1:D42&amp;'Suivi Forfait Epilation'!E$1:E42,'Suivi Forfait Epilation'!I$1:I42))</f>
        <v>#NAME?</v>
      </c>
      <c r="P43" s="96" t="str">
        <f t="shared" si="1"/>
        <v xml:space="preserve"> </v>
      </c>
      <c r="Q43" s="73">
        <f t="shared" si="6"/>
        <v>0</v>
      </c>
    </row>
    <row r="44" spans="1:17" s="75" customFormat="1" ht="15" customHeight="1" x14ac:dyDescent="0.2">
      <c r="A44" s="93" t="str">
        <f>IF('Données clients'!R44="Oui",'Données clients'!A44," ")</f>
        <v xml:space="preserve"> </v>
      </c>
      <c r="B44" s="94" t="str">
        <f>IF('Données clients'!R44="Oui",'Données clients'!B44," ")</f>
        <v xml:space="preserve"> </v>
      </c>
      <c r="C44" s="95" t="str">
        <f>IF('Données clients'!R44="Oui",'Données clients'!C44," ")</f>
        <v xml:space="preserve"> </v>
      </c>
      <c r="D44" s="109" t="str" cm="1">
        <f t="array" ref="D44">IF('Données clients'!R44="Oui",_xlfn.XLOOKUP(B44&amp;C44,'Données clients'!B$1:B44&amp;'Données clients'!C$1:C44,'Données clients'!I$1:I44)," ")</f>
        <v xml:space="preserve"> </v>
      </c>
      <c r="E44" s="110" t="str" cm="1">
        <f t="array" ref="E44">IF('Données clients'!R44="Oui",_xlfn.XLOOKUP(B44&amp;C44,'Achat Forfait Epilation'!B$1:B44&amp;'Achat Forfait Epilation'!C$1:C44,'Achat Forfait Epilation'!F$1:F44)," ")</f>
        <v xml:space="preserve"> </v>
      </c>
      <c r="F44" s="111" t="e" cm="1">
        <f t="array" aca="1" ref="F44" ca="1">IF(ISNA(_xlfn.XLOOKUP(D44&amp;E44,'Achat Forfait Epilation'!E$1:E44&amp;'Achat Forfait Epilation'!F$1:F44,'Achat Forfait Epilation'!P$1:P44))," ",_xlfn.XLOOKUP(D44&amp;E44,'Achat Forfait Epilation'!E$1:E44&amp;'Achat Forfait Epilation'!F$1:F44,'Achat Forfait Epilation'!P$1:P44))</f>
        <v>#NAME?</v>
      </c>
      <c r="G44" s="112" t="str">
        <f t="shared" ca="1" si="7"/>
        <v xml:space="preserve"> </v>
      </c>
      <c r="H44" s="113" t="str" cm="1">
        <f t="array" ref="H44">IF('Données clients'!R44="Oui",IFERROR(INDEX('Achat Forfait Epilation'!$T$2:$T$9999,SMALL(IF('Achat Forfait Epilation'!$F$2:$F$9999='Suivi Forfait Epilation'!$E44,ROW('Achat Forfait Epilation'!$E$2:$E$9999),9^9),1)-1)," ")," ")</f>
        <v xml:space="preserve"> </v>
      </c>
      <c r="I44" s="114" t="str">
        <f t="shared" ca="1" si="2"/>
        <v xml:space="preserve"> </v>
      </c>
      <c r="J44" s="113" t="str" cm="1">
        <f t="array" ref="J44">IF('Données clients'!R44="Oui",IFERROR(IF('Achat Forfait Epilation'!$R44&gt;1,INDEX('Achat Forfait Epilation'!$T$2:$T$9999,SMALL(IF('Achat Forfait Epilation'!$F$2:$F$9999='Suivi Forfait Epilation'!$E44,ROW('Achat Forfait Epilation'!$F$2:$F$9999),9^9),2)-1)," ")," ")," ")</f>
        <v xml:space="preserve"> </v>
      </c>
      <c r="K44" s="114" t="str">
        <f t="shared" si="3"/>
        <v>0</v>
      </c>
      <c r="L44" s="113" t="str" cm="1">
        <f t="array" ref="L44">IF('Données clients'!R44="Oui",IFERROR(IF('Achat Forfait Epilation'!$R44=3,INDEX('Achat Forfait Epilation'!$T$2:$T$9999,SMALL(IF('Achat Forfait Epilation'!$F$2:$F$9999='Suivi Forfait Epilation'!$E44,ROW('Achat Forfait Epilation'!$F$2:$F$9999),9^9),2)-1)," ")," ")," ")</f>
        <v xml:space="preserve"> </v>
      </c>
      <c r="M44" s="114" t="str">
        <f t="shared" si="4"/>
        <v>0</v>
      </c>
      <c r="N44" s="115" t="str">
        <f t="shared" ca="1" si="5"/>
        <v xml:space="preserve"> </v>
      </c>
      <c r="O44" s="81" t="e" cm="1">
        <f t="array" aca="1" ref="O44" ca="1">IF(ISNA(_xlfn.XLOOKUP(D44&amp;E44,'Suivi Forfait Epilation'!D$1:D43&amp;'Suivi Forfait Epilation'!E$1:E43,'Suivi Forfait Epilation'!I$1:I43))," ",_xlfn.XLOOKUP(D44&amp;E44,'Suivi Forfait Epilation'!D$1:D43&amp;'Suivi Forfait Epilation'!E$1:E43,'Suivi Forfait Epilation'!I$1:I43))</f>
        <v>#NAME?</v>
      </c>
      <c r="P44" s="96" t="str">
        <f t="shared" si="1"/>
        <v xml:space="preserve"> </v>
      </c>
      <c r="Q44" s="73">
        <f t="shared" si="6"/>
        <v>0</v>
      </c>
    </row>
    <row r="45" spans="1:17" s="75" customFormat="1" ht="15" customHeight="1" x14ac:dyDescent="0.2">
      <c r="A45" s="93" t="str">
        <f>IF('Données clients'!R45="Oui",'Données clients'!A45," ")</f>
        <v xml:space="preserve"> </v>
      </c>
      <c r="B45" s="94" t="str">
        <f>IF('Données clients'!R45="Oui",'Données clients'!B45," ")</f>
        <v xml:space="preserve"> </v>
      </c>
      <c r="C45" s="95" t="str">
        <f>IF('Données clients'!R45="Oui",'Données clients'!C45," ")</f>
        <v xml:space="preserve"> </v>
      </c>
      <c r="D45" s="109" t="str" cm="1">
        <f t="array" ref="D45">IF('Données clients'!R45="Oui",_xlfn.XLOOKUP(B45&amp;C45,'Données clients'!B$1:B45&amp;'Données clients'!C$1:C45,'Données clients'!I$1:I45)," ")</f>
        <v xml:space="preserve"> </v>
      </c>
      <c r="E45" s="110" t="str" cm="1">
        <f t="array" ref="E45">IF('Données clients'!R45="Oui",_xlfn.XLOOKUP(B45&amp;C45,'Achat Forfait Epilation'!B$1:B45&amp;'Achat Forfait Epilation'!C$1:C45,'Achat Forfait Epilation'!F$1:F45)," ")</f>
        <v xml:space="preserve"> </v>
      </c>
      <c r="F45" s="111" t="e" cm="1">
        <f t="array" aca="1" ref="F45" ca="1">IF(ISNA(_xlfn.XLOOKUP(D45&amp;E45,'Achat Forfait Epilation'!E$1:E45&amp;'Achat Forfait Epilation'!F$1:F45,'Achat Forfait Epilation'!P$1:P45))," ",_xlfn.XLOOKUP(D45&amp;E45,'Achat Forfait Epilation'!E$1:E45&amp;'Achat Forfait Epilation'!F$1:F45,'Achat Forfait Epilation'!P$1:P45))</f>
        <v>#NAME?</v>
      </c>
      <c r="G45" s="112" t="str">
        <f t="shared" ca="1" si="7"/>
        <v xml:space="preserve"> </v>
      </c>
      <c r="H45" s="113" t="str" cm="1">
        <f t="array" ref="H45">IF('Données clients'!R45="Oui",IFERROR(INDEX('Achat Forfait Epilation'!$T$2:$T$9999,SMALL(IF('Achat Forfait Epilation'!$F$2:$F$9999='Suivi Forfait Epilation'!$E45,ROW('Achat Forfait Epilation'!$E$2:$E$9999),9^9),1)-1)," ")," ")</f>
        <v xml:space="preserve"> </v>
      </c>
      <c r="I45" s="114" t="str">
        <f t="shared" ca="1" si="2"/>
        <v xml:space="preserve"> </v>
      </c>
      <c r="J45" s="113" t="str" cm="1">
        <f t="array" ref="J45">IF('Données clients'!R45="Oui",IFERROR(IF('Achat Forfait Epilation'!$R45&gt;1,INDEX('Achat Forfait Epilation'!$T$2:$T$9999,SMALL(IF('Achat Forfait Epilation'!$F$2:$F$9999='Suivi Forfait Epilation'!$E45,ROW('Achat Forfait Epilation'!$F$2:$F$9999),9^9),2)-1)," ")," ")," ")</f>
        <v xml:space="preserve"> </v>
      </c>
      <c r="K45" s="114" t="str">
        <f t="shared" si="3"/>
        <v>0</v>
      </c>
      <c r="L45" s="113" t="str" cm="1">
        <f t="array" ref="L45">IF('Données clients'!R45="Oui",IFERROR(IF('Achat Forfait Epilation'!$R45=3,INDEX('Achat Forfait Epilation'!$T$2:$T$9999,SMALL(IF('Achat Forfait Epilation'!$F$2:$F$9999='Suivi Forfait Epilation'!$E45,ROW('Achat Forfait Epilation'!$F$2:$F$9999),9^9),2)-1)," ")," ")," ")</f>
        <v xml:space="preserve"> </v>
      </c>
      <c r="M45" s="114" t="str">
        <f t="shared" si="4"/>
        <v>0</v>
      </c>
      <c r="N45" s="115" t="str">
        <f t="shared" ca="1" si="5"/>
        <v xml:space="preserve"> </v>
      </c>
      <c r="O45" s="81" t="e" cm="1">
        <f t="array" aca="1" ref="O45" ca="1">IF(ISNA(_xlfn.XLOOKUP(D45&amp;E45,'Suivi Forfait Epilation'!D$1:D44&amp;'Suivi Forfait Epilation'!E$1:E44,'Suivi Forfait Epilation'!I$1:I44))," ",_xlfn.XLOOKUP(D45&amp;E45,'Suivi Forfait Epilation'!D$1:D44&amp;'Suivi Forfait Epilation'!E$1:E44,'Suivi Forfait Epilation'!I$1:I44))</f>
        <v>#NAME?</v>
      </c>
      <c r="P45" s="96" t="str">
        <f t="shared" si="1"/>
        <v xml:space="preserve"> </v>
      </c>
      <c r="Q45" s="73">
        <f t="shared" si="6"/>
        <v>0</v>
      </c>
    </row>
    <row r="46" spans="1:17" s="75" customFormat="1" ht="15" customHeight="1" x14ac:dyDescent="0.2">
      <c r="A46" s="93" t="str">
        <f>IF('Données clients'!R46="Oui",'Données clients'!A46," ")</f>
        <v xml:space="preserve"> </v>
      </c>
      <c r="B46" s="94" t="str">
        <f>IF('Données clients'!R46="Oui",'Données clients'!B46," ")</f>
        <v xml:space="preserve"> </v>
      </c>
      <c r="C46" s="95" t="str">
        <f>IF('Données clients'!R46="Oui",'Données clients'!C46," ")</f>
        <v xml:space="preserve"> </v>
      </c>
      <c r="D46" s="109" t="str" cm="1">
        <f t="array" ref="D46">IF('Données clients'!R46="Oui",_xlfn.XLOOKUP(B46&amp;C46,'Données clients'!B$1:B46&amp;'Données clients'!C$1:C46,'Données clients'!I$1:I46)," ")</f>
        <v xml:space="preserve"> </v>
      </c>
      <c r="E46" s="110" t="str" cm="1">
        <f t="array" ref="E46">IF('Données clients'!R46="Oui",_xlfn.XLOOKUP(B46&amp;C46,'Achat Forfait Epilation'!B$1:B46&amp;'Achat Forfait Epilation'!C$1:C46,'Achat Forfait Epilation'!F$1:F46)," ")</f>
        <v xml:space="preserve"> </v>
      </c>
      <c r="F46" s="111" t="e" cm="1">
        <f t="array" aca="1" ref="F46" ca="1">IF(ISNA(_xlfn.XLOOKUP(D46&amp;E46,'Achat Forfait Epilation'!E$1:E46&amp;'Achat Forfait Epilation'!F$1:F46,'Achat Forfait Epilation'!P$1:P46))," ",_xlfn.XLOOKUP(D46&amp;E46,'Achat Forfait Epilation'!E$1:E46&amp;'Achat Forfait Epilation'!F$1:F46,'Achat Forfait Epilation'!P$1:P46))</f>
        <v>#NAME?</v>
      </c>
      <c r="G46" s="112" t="str">
        <f t="shared" ca="1" si="7"/>
        <v xml:space="preserve"> </v>
      </c>
      <c r="H46" s="113" t="str" cm="1">
        <f t="array" ref="H46">IF('Données clients'!R46="Oui",IFERROR(INDEX('Achat Forfait Epilation'!$T$2:$T$9999,SMALL(IF('Achat Forfait Epilation'!$F$2:$F$9999='Suivi Forfait Epilation'!$E46,ROW('Achat Forfait Epilation'!$E$2:$E$9999),9^9),1)-1)," ")," ")</f>
        <v xml:space="preserve"> </v>
      </c>
      <c r="I46" s="114" t="str">
        <f t="shared" ca="1" si="2"/>
        <v xml:space="preserve"> </v>
      </c>
      <c r="J46" s="113" t="str" cm="1">
        <f t="array" ref="J46">IF('Données clients'!R46="Oui",IFERROR(IF('Achat Forfait Epilation'!$R46&gt;1,INDEX('Achat Forfait Epilation'!$T$2:$T$9999,SMALL(IF('Achat Forfait Epilation'!$F$2:$F$9999='Suivi Forfait Epilation'!$E46,ROW('Achat Forfait Epilation'!$F$2:$F$9999),9^9),2)-1)," ")," ")," ")</f>
        <v xml:space="preserve"> </v>
      </c>
      <c r="K46" s="114" t="str">
        <f t="shared" si="3"/>
        <v>0</v>
      </c>
      <c r="L46" s="113" t="str" cm="1">
        <f t="array" ref="L46">IF('Données clients'!R46="Oui",IFERROR(IF('Achat Forfait Epilation'!$R46=3,INDEX('Achat Forfait Epilation'!$T$2:$T$9999,SMALL(IF('Achat Forfait Epilation'!$F$2:$F$9999='Suivi Forfait Epilation'!$E46,ROW('Achat Forfait Epilation'!$F$2:$F$9999),9^9),2)-1)," ")," ")," ")</f>
        <v xml:space="preserve"> </v>
      </c>
      <c r="M46" s="114" t="str">
        <f t="shared" si="4"/>
        <v>0</v>
      </c>
      <c r="N46" s="115" t="str">
        <f t="shared" ca="1" si="5"/>
        <v xml:space="preserve"> </v>
      </c>
      <c r="O46" s="81" t="e" cm="1">
        <f t="array" aca="1" ref="O46" ca="1">IF(ISNA(_xlfn.XLOOKUP(D46&amp;E46,'Suivi Forfait Epilation'!D$1:D45&amp;'Suivi Forfait Epilation'!E$1:E45,'Suivi Forfait Epilation'!I$1:I45))," ",_xlfn.XLOOKUP(D46&amp;E46,'Suivi Forfait Epilation'!D$1:D45&amp;'Suivi Forfait Epilation'!E$1:E45,'Suivi Forfait Epilation'!I$1:I45))</f>
        <v>#NAME?</v>
      </c>
      <c r="P46" s="96" t="str">
        <f t="shared" si="1"/>
        <v xml:space="preserve"> </v>
      </c>
      <c r="Q46" s="73">
        <f t="shared" si="6"/>
        <v>0</v>
      </c>
    </row>
    <row r="47" spans="1:17" s="75" customFormat="1" ht="15" customHeight="1" x14ac:dyDescent="0.2">
      <c r="A47" s="93" t="str">
        <f>IF('Données clients'!R47="Oui",'Données clients'!A47," ")</f>
        <v xml:space="preserve"> </v>
      </c>
      <c r="B47" s="94" t="str">
        <f>IF('Données clients'!R47="Oui",'Données clients'!B47," ")</f>
        <v xml:space="preserve"> </v>
      </c>
      <c r="C47" s="95" t="str">
        <f>IF('Données clients'!R47="Oui",'Données clients'!C47," ")</f>
        <v xml:space="preserve"> </v>
      </c>
      <c r="D47" s="109" t="str" cm="1">
        <f t="array" ref="D47">IF('Données clients'!R47="Oui",_xlfn.XLOOKUP(B47&amp;C47,'Données clients'!B$1:B47&amp;'Données clients'!C$1:C47,'Données clients'!I$1:I47)," ")</f>
        <v xml:space="preserve"> </v>
      </c>
      <c r="E47" s="110" t="str" cm="1">
        <f t="array" ref="E47">IF('Données clients'!R47="Oui",_xlfn.XLOOKUP(B47&amp;C47,'Achat Forfait Epilation'!B$1:B47&amp;'Achat Forfait Epilation'!C$1:C47,'Achat Forfait Epilation'!F$1:F47)," ")</f>
        <v xml:space="preserve"> </v>
      </c>
      <c r="F47" s="111" t="e" cm="1">
        <f t="array" aca="1" ref="F47" ca="1">IF(ISNA(_xlfn.XLOOKUP(D47&amp;E47,'Achat Forfait Epilation'!E$1:E47&amp;'Achat Forfait Epilation'!F$1:F47,'Achat Forfait Epilation'!P$1:P47))," ",_xlfn.XLOOKUP(D47&amp;E47,'Achat Forfait Epilation'!E$1:E47&amp;'Achat Forfait Epilation'!F$1:F47,'Achat Forfait Epilation'!P$1:P47))</f>
        <v>#NAME?</v>
      </c>
      <c r="G47" s="112" t="str">
        <f t="shared" ca="1" si="7"/>
        <v xml:space="preserve"> </v>
      </c>
      <c r="H47" s="113" t="str" cm="1">
        <f t="array" ref="H47">IF('Données clients'!R47="Oui",IFERROR(INDEX('Achat Forfait Epilation'!$T$2:$T$9999,SMALL(IF('Achat Forfait Epilation'!$F$2:$F$9999='Suivi Forfait Epilation'!$E47,ROW('Achat Forfait Epilation'!$E$2:$E$9999),9^9),1)-1)," ")," ")</f>
        <v xml:space="preserve"> </v>
      </c>
      <c r="I47" s="114" t="str">
        <f t="shared" ca="1" si="2"/>
        <v xml:space="preserve"> </v>
      </c>
      <c r="J47" s="113" t="str" cm="1">
        <f t="array" ref="J47">IF('Données clients'!R47="Oui",IFERROR(IF('Achat Forfait Epilation'!$R47&gt;1,INDEX('Achat Forfait Epilation'!$T$2:$T$9999,SMALL(IF('Achat Forfait Epilation'!$F$2:$F$9999='Suivi Forfait Epilation'!$E47,ROW('Achat Forfait Epilation'!$F$2:$F$9999),9^9),2)-1)," ")," ")," ")</f>
        <v xml:space="preserve"> </v>
      </c>
      <c r="K47" s="114" t="str">
        <f t="shared" si="3"/>
        <v>0</v>
      </c>
      <c r="L47" s="113" t="str" cm="1">
        <f t="array" ref="L47">IF('Données clients'!R47="Oui",IFERROR(IF('Achat Forfait Epilation'!$R47=3,INDEX('Achat Forfait Epilation'!$T$2:$T$9999,SMALL(IF('Achat Forfait Epilation'!$F$2:$F$9999='Suivi Forfait Epilation'!$E47,ROW('Achat Forfait Epilation'!$F$2:$F$9999),9^9),2)-1)," ")," ")," ")</f>
        <v xml:space="preserve"> </v>
      </c>
      <c r="M47" s="114" t="str">
        <f t="shared" si="4"/>
        <v>0</v>
      </c>
      <c r="N47" s="115" t="str">
        <f t="shared" ca="1" si="5"/>
        <v xml:space="preserve"> </v>
      </c>
      <c r="O47" s="81" t="e" cm="1">
        <f t="array" aca="1" ref="O47" ca="1">IF(ISNA(_xlfn.XLOOKUP(D47&amp;E47,'Suivi Forfait Epilation'!D$1:D46&amp;'Suivi Forfait Epilation'!E$1:E46,'Suivi Forfait Epilation'!I$1:I46))," ",_xlfn.XLOOKUP(D47&amp;E47,'Suivi Forfait Epilation'!D$1:D46&amp;'Suivi Forfait Epilation'!E$1:E46,'Suivi Forfait Epilation'!I$1:I46))</f>
        <v>#NAME?</v>
      </c>
      <c r="P47" s="96" t="str">
        <f t="shared" si="1"/>
        <v xml:space="preserve"> </v>
      </c>
      <c r="Q47" s="73">
        <f t="shared" si="6"/>
        <v>0</v>
      </c>
    </row>
    <row r="48" spans="1:17" s="75" customFormat="1" ht="15" customHeight="1" x14ac:dyDescent="0.2">
      <c r="A48" s="93" t="str">
        <f>IF('Données clients'!R48="Oui",'Données clients'!A48," ")</f>
        <v xml:space="preserve"> </v>
      </c>
      <c r="B48" s="94" t="str">
        <f>IF('Données clients'!R48="Oui",'Données clients'!B48," ")</f>
        <v xml:space="preserve"> </v>
      </c>
      <c r="C48" s="95" t="str">
        <f>IF('Données clients'!R48="Oui",'Données clients'!C48," ")</f>
        <v xml:space="preserve"> </v>
      </c>
      <c r="D48" s="109" t="str" cm="1">
        <f t="array" ref="D48">IF('Données clients'!R48="Oui",_xlfn.XLOOKUP(B48&amp;C48,'Données clients'!B$1:B48&amp;'Données clients'!C$1:C48,'Données clients'!I$1:I48)," ")</f>
        <v xml:space="preserve"> </v>
      </c>
      <c r="E48" s="110" t="str" cm="1">
        <f t="array" ref="E48">IF('Données clients'!R48="Oui",_xlfn.XLOOKUP(B48&amp;C48,'Achat Forfait Epilation'!B$1:B48&amp;'Achat Forfait Epilation'!C$1:C48,'Achat Forfait Epilation'!F$1:F48)," ")</f>
        <v xml:space="preserve"> </v>
      </c>
      <c r="F48" s="111" t="e" cm="1">
        <f t="array" aca="1" ref="F48" ca="1">IF(ISNA(_xlfn.XLOOKUP(D48&amp;E48,'Achat Forfait Epilation'!E$1:E48&amp;'Achat Forfait Epilation'!F$1:F48,'Achat Forfait Epilation'!P$1:P48))," ",_xlfn.XLOOKUP(D48&amp;E48,'Achat Forfait Epilation'!E$1:E48&amp;'Achat Forfait Epilation'!F$1:F48,'Achat Forfait Epilation'!P$1:P48))</f>
        <v>#NAME?</v>
      </c>
      <c r="G48" s="112" t="str">
        <f t="shared" ca="1" si="7"/>
        <v xml:space="preserve"> </v>
      </c>
      <c r="H48" s="113" t="str" cm="1">
        <f t="array" ref="H48">IF('Données clients'!R48="Oui",IFERROR(INDEX('Achat Forfait Epilation'!$T$2:$T$9999,SMALL(IF('Achat Forfait Epilation'!$F$2:$F$9999='Suivi Forfait Epilation'!$E48,ROW('Achat Forfait Epilation'!$E$2:$E$9999),9^9),1)-1)," ")," ")</f>
        <v xml:space="preserve"> </v>
      </c>
      <c r="I48" s="114" t="str">
        <f t="shared" ca="1" si="2"/>
        <v xml:space="preserve"> </v>
      </c>
      <c r="J48" s="113" t="str" cm="1">
        <f t="array" ref="J48">IF('Données clients'!R48="Oui",IFERROR(IF('Achat Forfait Epilation'!$R48&gt;1,INDEX('Achat Forfait Epilation'!$T$2:$T$9999,SMALL(IF('Achat Forfait Epilation'!$F$2:$F$9999='Suivi Forfait Epilation'!$E48,ROW('Achat Forfait Epilation'!$F$2:$F$9999),9^9),2)-1)," ")," ")," ")</f>
        <v xml:space="preserve"> </v>
      </c>
      <c r="K48" s="114" t="str">
        <f t="shared" si="3"/>
        <v>0</v>
      </c>
      <c r="L48" s="113" t="str" cm="1">
        <f t="array" ref="L48">IF('Données clients'!R48="Oui",IFERROR(IF('Achat Forfait Epilation'!$R48=3,INDEX('Achat Forfait Epilation'!$T$2:$T$9999,SMALL(IF('Achat Forfait Epilation'!$F$2:$F$9999='Suivi Forfait Epilation'!$E48,ROW('Achat Forfait Epilation'!$F$2:$F$9999),9^9),2)-1)," ")," ")," ")</f>
        <v xml:space="preserve"> </v>
      </c>
      <c r="M48" s="114" t="str">
        <f t="shared" si="4"/>
        <v>0</v>
      </c>
      <c r="N48" s="115" t="str">
        <f t="shared" ca="1" si="5"/>
        <v xml:space="preserve"> </v>
      </c>
      <c r="O48" s="81" t="e" cm="1">
        <f t="array" aca="1" ref="O48" ca="1">IF(ISNA(_xlfn.XLOOKUP(D48&amp;E48,'Suivi Forfait Epilation'!D$1:D47&amp;'Suivi Forfait Epilation'!E$1:E47,'Suivi Forfait Epilation'!I$1:I47))," ",_xlfn.XLOOKUP(D48&amp;E48,'Suivi Forfait Epilation'!D$1:D47&amp;'Suivi Forfait Epilation'!E$1:E47,'Suivi Forfait Epilation'!I$1:I47))</f>
        <v>#NAME?</v>
      </c>
      <c r="P48" s="96" t="str">
        <f t="shared" si="1"/>
        <v xml:space="preserve"> </v>
      </c>
      <c r="Q48" s="73">
        <f t="shared" si="6"/>
        <v>0</v>
      </c>
    </row>
    <row r="49" spans="1:17" s="75" customFormat="1" ht="15" customHeight="1" x14ac:dyDescent="0.2">
      <c r="A49" s="93" t="str">
        <f>IF('Données clients'!R49="Oui",'Données clients'!A49," ")</f>
        <v xml:space="preserve"> </v>
      </c>
      <c r="B49" s="94" t="str">
        <f>IF('Données clients'!R49="Oui",'Données clients'!B49," ")</f>
        <v xml:space="preserve"> </v>
      </c>
      <c r="C49" s="95" t="str">
        <f>IF('Données clients'!R49="Oui",'Données clients'!C49," ")</f>
        <v xml:space="preserve"> </v>
      </c>
      <c r="D49" s="109" t="str" cm="1">
        <f t="array" ref="D49">IF('Données clients'!R49="Oui",_xlfn.XLOOKUP(B49&amp;C49,'Données clients'!B$1:B49&amp;'Données clients'!C$1:C49,'Données clients'!I$1:I49)," ")</f>
        <v xml:space="preserve"> </v>
      </c>
      <c r="E49" s="110" t="str" cm="1">
        <f t="array" ref="E49">IF('Données clients'!R49="Oui",_xlfn.XLOOKUP(B49&amp;C49,'Achat Forfait Epilation'!B$1:B49&amp;'Achat Forfait Epilation'!C$1:C49,'Achat Forfait Epilation'!F$1:F49)," ")</f>
        <v xml:space="preserve"> </v>
      </c>
      <c r="F49" s="111" t="e" cm="1">
        <f t="array" aca="1" ref="F49" ca="1">IF(ISNA(_xlfn.XLOOKUP(D49&amp;E49,'Achat Forfait Epilation'!E$1:E49&amp;'Achat Forfait Epilation'!F$1:F49,'Achat Forfait Epilation'!P$1:P49))," ",_xlfn.XLOOKUP(D49&amp;E49,'Achat Forfait Epilation'!E$1:E49&amp;'Achat Forfait Epilation'!F$1:F49,'Achat Forfait Epilation'!P$1:P49))</f>
        <v>#NAME?</v>
      </c>
      <c r="G49" s="112" t="str">
        <f t="shared" ca="1" si="7"/>
        <v xml:space="preserve"> </v>
      </c>
      <c r="H49" s="113" t="str" cm="1">
        <f t="array" ref="H49">IF('Données clients'!R49="Oui",IFERROR(INDEX('Achat Forfait Epilation'!$T$2:$T$9999,SMALL(IF('Achat Forfait Epilation'!$F$2:$F$9999='Suivi Forfait Epilation'!$E49,ROW('Achat Forfait Epilation'!$E$2:$E$9999),9^9),1)-1)," ")," ")</f>
        <v xml:space="preserve"> </v>
      </c>
      <c r="I49" s="114" t="str">
        <f t="shared" ca="1" si="2"/>
        <v xml:space="preserve"> </v>
      </c>
      <c r="J49" s="113" t="str" cm="1">
        <f t="array" ref="J49">IF('Données clients'!R49="Oui",IFERROR(IF('Achat Forfait Epilation'!$R49&gt;1,INDEX('Achat Forfait Epilation'!$T$2:$T$9999,SMALL(IF('Achat Forfait Epilation'!$F$2:$F$9999='Suivi Forfait Epilation'!$E49,ROW('Achat Forfait Epilation'!$F$2:$F$9999),9^9),2)-1)," ")," ")," ")</f>
        <v xml:space="preserve"> </v>
      </c>
      <c r="K49" s="114" t="str">
        <f t="shared" si="3"/>
        <v>0</v>
      </c>
      <c r="L49" s="113" t="str" cm="1">
        <f t="array" ref="L49">IF('Données clients'!R49="Oui",IFERROR(IF('Achat Forfait Epilation'!$R49=3,INDEX('Achat Forfait Epilation'!$T$2:$T$9999,SMALL(IF('Achat Forfait Epilation'!$F$2:$F$9999='Suivi Forfait Epilation'!$E49,ROW('Achat Forfait Epilation'!$F$2:$F$9999),9^9),2)-1)," ")," ")," ")</f>
        <v xml:space="preserve"> </v>
      </c>
      <c r="M49" s="114" t="str">
        <f t="shared" si="4"/>
        <v>0</v>
      </c>
      <c r="N49" s="115" t="str">
        <f t="shared" ca="1" si="5"/>
        <v xml:space="preserve"> </v>
      </c>
      <c r="O49" s="81" t="e" cm="1">
        <f t="array" aca="1" ref="O49" ca="1">IF(ISNA(_xlfn.XLOOKUP(D49&amp;E49,'Suivi Forfait Epilation'!D$1:D48&amp;'Suivi Forfait Epilation'!E$1:E48,'Suivi Forfait Epilation'!I$1:I48))," ",_xlfn.XLOOKUP(D49&amp;E49,'Suivi Forfait Epilation'!D$1:D48&amp;'Suivi Forfait Epilation'!E$1:E48,'Suivi Forfait Epilation'!I$1:I48))</f>
        <v>#NAME?</v>
      </c>
      <c r="P49" s="96" t="str">
        <f t="shared" si="1"/>
        <v xml:space="preserve"> </v>
      </c>
      <c r="Q49" s="73">
        <f t="shared" si="6"/>
        <v>0</v>
      </c>
    </row>
    <row r="50" spans="1:17" s="75" customFormat="1" ht="15" customHeight="1" x14ac:dyDescent="0.2">
      <c r="A50" s="93" t="str">
        <f>IF('Données clients'!R50="Oui",'Données clients'!A50," ")</f>
        <v xml:space="preserve"> </v>
      </c>
      <c r="B50" s="94" t="str">
        <f>IF('Données clients'!R50="Oui",'Données clients'!B50," ")</f>
        <v xml:space="preserve"> </v>
      </c>
      <c r="C50" s="95" t="str">
        <f>IF('Données clients'!R50="Oui",'Données clients'!C50," ")</f>
        <v xml:space="preserve"> </v>
      </c>
      <c r="D50" s="109" t="str" cm="1">
        <f t="array" ref="D50">IF('Données clients'!R50="Oui",_xlfn.XLOOKUP(B50&amp;C50,'Données clients'!B$1:B50&amp;'Données clients'!C$1:C50,'Données clients'!I$1:I50)," ")</f>
        <v xml:space="preserve"> </v>
      </c>
      <c r="E50" s="110" t="str" cm="1">
        <f t="array" ref="E50">IF('Données clients'!R50="Oui",_xlfn.XLOOKUP(B50&amp;C50,'Achat Forfait Epilation'!B$1:B50&amp;'Achat Forfait Epilation'!C$1:C50,'Achat Forfait Epilation'!F$1:F50)," ")</f>
        <v xml:space="preserve"> </v>
      </c>
      <c r="F50" s="111" t="e" cm="1">
        <f t="array" aca="1" ref="F50" ca="1">IF(ISNA(_xlfn.XLOOKUP(D50&amp;E50,'Achat Forfait Epilation'!E$1:E50&amp;'Achat Forfait Epilation'!F$1:F50,'Achat Forfait Epilation'!P$1:P50))," ",_xlfn.XLOOKUP(D50&amp;E50,'Achat Forfait Epilation'!E$1:E50&amp;'Achat Forfait Epilation'!F$1:F50,'Achat Forfait Epilation'!P$1:P50))</f>
        <v>#NAME?</v>
      </c>
      <c r="G50" s="112" t="str">
        <f t="shared" ca="1" si="7"/>
        <v xml:space="preserve"> </v>
      </c>
      <c r="H50" s="113" t="str" cm="1">
        <f t="array" ref="H50">IF('Données clients'!R50="Oui",IFERROR(INDEX('Achat Forfait Epilation'!$T$2:$T$9999,SMALL(IF('Achat Forfait Epilation'!$F$2:$F$9999='Suivi Forfait Epilation'!$E50,ROW('Achat Forfait Epilation'!$E$2:$E$9999),9^9),1)-1)," ")," ")</f>
        <v xml:space="preserve"> </v>
      </c>
      <c r="I50" s="114" t="str">
        <f t="shared" ca="1" si="2"/>
        <v xml:space="preserve"> </v>
      </c>
      <c r="J50" s="113" t="str" cm="1">
        <f t="array" ref="J50">IF('Données clients'!R50="Oui",IFERROR(IF('Achat Forfait Epilation'!$R50&gt;1,INDEX('Achat Forfait Epilation'!$T$2:$T$9999,SMALL(IF('Achat Forfait Epilation'!$F$2:$F$9999='Suivi Forfait Epilation'!$E50,ROW('Achat Forfait Epilation'!$F$2:$F$9999),9^9),2)-1)," ")," ")," ")</f>
        <v xml:space="preserve"> </v>
      </c>
      <c r="K50" s="114" t="str">
        <f t="shared" si="3"/>
        <v>0</v>
      </c>
      <c r="L50" s="113" t="str" cm="1">
        <f t="array" ref="L50">IF('Données clients'!R50="Oui",IFERROR(IF('Achat Forfait Epilation'!$R50=3,INDEX('Achat Forfait Epilation'!$T$2:$T$9999,SMALL(IF('Achat Forfait Epilation'!$F$2:$F$9999='Suivi Forfait Epilation'!$E50,ROW('Achat Forfait Epilation'!$F$2:$F$9999),9^9),2)-1)," ")," ")," ")</f>
        <v xml:space="preserve"> </v>
      </c>
      <c r="M50" s="114" t="str">
        <f t="shared" si="4"/>
        <v>0</v>
      </c>
      <c r="N50" s="115" t="str">
        <f t="shared" ca="1" si="5"/>
        <v xml:space="preserve"> </v>
      </c>
      <c r="O50" s="81" t="e" cm="1">
        <f t="array" aca="1" ref="O50" ca="1">IF(ISNA(_xlfn.XLOOKUP(D50&amp;E50,'Suivi Forfait Epilation'!D$1:D49&amp;'Suivi Forfait Epilation'!E$1:E49,'Suivi Forfait Epilation'!I$1:I49))," ",_xlfn.XLOOKUP(D50&amp;E50,'Suivi Forfait Epilation'!D$1:D49&amp;'Suivi Forfait Epilation'!E$1:E49,'Suivi Forfait Epilation'!I$1:I49))</f>
        <v>#NAME?</v>
      </c>
      <c r="P50" s="96" t="str">
        <f t="shared" si="1"/>
        <v xml:space="preserve"> </v>
      </c>
      <c r="Q50" s="73">
        <f t="shared" si="6"/>
        <v>0</v>
      </c>
    </row>
    <row r="51" spans="1:17" s="75" customFormat="1" ht="15" customHeight="1" x14ac:dyDescent="0.2">
      <c r="A51" s="93" t="str">
        <f>IF('Données clients'!R51="Oui",'Données clients'!A51," ")</f>
        <v xml:space="preserve"> </v>
      </c>
      <c r="B51" s="94" t="str">
        <f>IF('Données clients'!R51="Oui",'Données clients'!B51," ")</f>
        <v xml:space="preserve"> </v>
      </c>
      <c r="C51" s="95" t="str">
        <f>IF('Données clients'!R51="Oui",'Données clients'!C51," ")</f>
        <v xml:space="preserve"> </v>
      </c>
      <c r="D51" s="109" t="str" cm="1">
        <f t="array" ref="D51">IF('Données clients'!R51="Oui",_xlfn.XLOOKUP(B51&amp;C51,'Données clients'!B$1:B51&amp;'Données clients'!C$1:C51,'Données clients'!I$1:I51)," ")</f>
        <v xml:space="preserve"> </v>
      </c>
      <c r="E51" s="110" t="str" cm="1">
        <f t="array" ref="E51">IF('Données clients'!R51="Oui",_xlfn.XLOOKUP(B51&amp;C51,'Achat Forfait Epilation'!B$1:B51&amp;'Achat Forfait Epilation'!C$1:C51,'Achat Forfait Epilation'!F$1:F51)," ")</f>
        <v xml:space="preserve"> </v>
      </c>
      <c r="F51" s="111" t="e" cm="1">
        <f t="array" aca="1" ref="F51" ca="1">IF(ISNA(_xlfn.XLOOKUP(D51&amp;E51,'Achat Forfait Epilation'!E$1:E51&amp;'Achat Forfait Epilation'!F$1:F51,'Achat Forfait Epilation'!P$1:P51))," ",_xlfn.XLOOKUP(D51&amp;E51,'Achat Forfait Epilation'!E$1:E51&amp;'Achat Forfait Epilation'!F$1:F51,'Achat Forfait Epilation'!P$1:P51))</f>
        <v>#NAME?</v>
      </c>
      <c r="G51" s="112" t="str">
        <f t="shared" ca="1" si="7"/>
        <v xml:space="preserve"> </v>
      </c>
      <c r="H51" s="113" t="str" cm="1">
        <f t="array" ref="H51">IF('Données clients'!R51="Oui",IFERROR(INDEX('Achat Forfait Epilation'!$T$2:$T$9999,SMALL(IF('Achat Forfait Epilation'!$F$2:$F$9999='Suivi Forfait Epilation'!$E51,ROW('Achat Forfait Epilation'!$E$2:$E$9999),9^9),1)-1)," ")," ")</f>
        <v xml:space="preserve"> </v>
      </c>
      <c r="I51" s="114" t="str">
        <f t="shared" ca="1" si="2"/>
        <v xml:space="preserve"> </v>
      </c>
      <c r="J51" s="113" t="str" cm="1">
        <f t="array" ref="J51">IF('Données clients'!R51="Oui",IFERROR(IF('Achat Forfait Epilation'!$R51&gt;1,INDEX('Achat Forfait Epilation'!$T$2:$T$9999,SMALL(IF('Achat Forfait Epilation'!$F$2:$F$9999='Suivi Forfait Epilation'!$E51,ROW('Achat Forfait Epilation'!$F$2:$F$9999),9^9),2)-1)," ")," ")," ")</f>
        <v xml:space="preserve"> </v>
      </c>
      <c r="K51" s="114" t="str">
        <f t="shared" si="3"/>
        <v>0</v>
      </c>
      <c r="L51" s="113" t="str" cm="1">
        <f t="array" ref="L51">IF('Données clients'!R51="Oui",IFERROR(IF('Achat Forfait Epilation'!$R51=3,INDEX('Achat Forfait Epilation'!$T$2:$T$9999,SMALL(IF('Achat Forfait Epilation'!$F$2:$F$9999='Suivi Forfait Epilation'!$E51,ROW('Achat Forfait Epilation'!$F$2:$F$9999),9^9),2)-1)," ")," ")," ")</f>
        <v xml:space="preserve"> </v>
      </c>
      <c r="M51" s="114" t="str">
        <f t="shared" si="4"/>
        <v>0</v>
      </c>
      <c r="N51" s="115" t="str">
        <f t="shared" ca="1" si="5"/>
        <v xml:space="preserve"> </v>
      </c>
      <c r="O51" s="81" t="e" cm="1">
        <f t="array" aca="1" ref="O51" ca="1">IF(ISNA(_xlfn.XLOOKUP(D51&amp;E51,'Suivi Forfait Epilation'!D$1:D50&amp;'Suivi Forfait Epilation'!E$1:E50,'Suivi Forfait Epilation'!I$1:I50))," ",_xlfn.XLOOKUP(D51&amp;E51,'Suivi Forfait Epilation'!D$1:D50&amp;'Suivi Forfait Epilation'!E$1:E50,'Suivi Forfait Epilation'!I$1:I50))</f>
        <v>#NAME?</v>
      </c>
      <c r="P51" s="96" t="str">
        <f t="shared" si="1"/>
        <v xml:space="preserve"> </v>
      </c>
      <c r="Q51" s="73">
        <f t="shared" si="6"/>
        <v>0</v>
      </c>
    </row>
    <row r="52" spans="1:17" s="75" customFormat="1" ht="15" customHeight="1" x14ac:dyDescent="0.2">
      <c r="A52" s="93" t="str">
        <f>IF('Données clients'!R52="Oui",'Données clients'!A52," ")</f>
        <v xml:space="preserve"> </v>
      </c>
      <c r="B52" s="94" t="str">
        <f>IF('Données clients'!R52="Oui",'Données clients'!B52," ")</f>
        <v xml:space="preserve"> </v>
      </c>
      <c r="C52" s="95" t="str">
        <f>IF('Données clients'!R52="Oui",'Données clients'!C52," ")</f>
        <v xml:space="preserve"> </v>
      </c>
      <c r="D52" s="109" t="str" cm="1">
        <f t="array" ref="D52">IF('Données clients'!R52="Oui",_xlfn.XLOOKUP(B52&amp;C52,'Données clients'!B$1:B52&amp;'Données clients'!C$1:C52,'Données clients'!I$1:I52)," ")</f>
        <v xml:space="preserve"> </v>
      </c>
      <c r="E52" s="110" t="str" cm="1">
        <f t="array" ref="E52">IF('Données clients'!R52="Oui",_xlfn.XLOOKUP(B52&amp;C52,'Achat Forfait Epilation'!B$1:B52&amp;'Achat Forfait Epilation'!C$1:C52,'Achat Forfait Epilation'!F$1:F52)," ")</f>
        <v xml:space="preserve"> </v>
      </c>
      <c r="F52" s="111" t="e" cm="1">
        <f t="array" aca="1" ref="F52" ca="1">IF(ISNA(_xlfn.XLOOKUP(D52&amp;E52,'Achat Forfait Epilation'!E$1:E52&amp;'Achat Forfait Epilation'!F$1:F52,'Achat Forfait Epilation'!P$1:P52))," ",_xlfn.XLOOKUP(D52&amp;E52,'Achat Forfait Epilation'!E$1:E52&amp;'Achat Forfait Epilation'!F$1:F52,'Achat Forfait Epilation'!P$1:P52))</f>
        <v>#NAME?</v>
      </c>
      <c r="G52" s="112" t="str">
        <f t="shared" ca="1" si="7"/>
        <v xml:space="preserve"> </v>
      </c>
      <c r="H52" s="113" t="str" cm="1">
        <f t="array" ref="H52">IF('Données clients'!R52="Oui",IFERROR(INDEX('Achat Forfait Epilation'!$T$2:$T$9999,SMALL(IF('Achat Forfait Epilation'!$F$2:$F$9999='Suivi Forfait Epilation'!$E52,ROW('Achat Forfait Epilation'!$E$2:$E$9999),9^9),1)-1)," ")," ")</f>
        <v xml:space="preserve"> </v>
      </c>
      <c r="I52" s="114" t="str">
        <f t="shared" ca="1" si="2"/>
        <v xml:space="preserve"> </v>
      </c>
      <c r="J52" s="113" t="str" cm="1">
        <f t="array" ref="J52">IF('Données clients'!R52="Oui",IFERROR(IF('Achat Forfait Epilation'!$R52&gt;1,INDEX('Achat Forfait Epilation'!$T$2:$T$9999,SMALL(IF('Achat Forfait Epilation'!$F$2:$F$9999='Suivi Forfait Epilation'!$E52,ROW('Achat Forfait Epilation'!$F$2:$F$9999),9^9),2)-1)," ")," ")," ")</f>
        <v xml:space="preserve"> </v>
      </c>
      <c r="K52" s="114" t="str">
        <f t="shared" si="3"/>
        <v>0</v>
      </c>
      <c r="L52" s="113" t="str" cm="1">
        <f t="array" ref="L52">IF('Données clients'!R52="Oui",IFERROR(IF('Achat Forfait Epilation'!$R52=3,INDEX('Achat Forfait Epilation'!$T$2:$T$9999,SMALL(IF('Achat Forfait Epilation'!$F$2:$F$9999='Suivi Forfait Epilation'!$E52,ROW('Achat Forfait Epilation'!$F$2:$F$9999),9^9),2)-1)," ")," ")," ")</f>
        <v xml:space="preserve"> </v>
      </c>
      <c r="M52" s="114" t="str">
        <f t="shared" si="4"/>
        <v>0</v>
      </c>
      <c r="N52" s="115" t="str">
        <f t="shared" ca="1" si="5"/>
        <v xml:space="preserve"> </v>
      </c>
      <c r="O52" s="81" t="e" cm="1">
        <f t="array" aca="1" ref="O52" ca="1">IF(ISNA(_xlfn.XLOOKUP(D52&amp;E52,'Suivi Forfait Epilation'!D$1:D51&amp;'Suivi Forfait Epilation'!E$1:E51,'Suivi Forfait Epilation'!I$1:I51))," ",_xlfn.XLOOKUP(D52&amp;E52,'Suivi Forfait Epilation'!D$1:D51&amp;'Suivi Forfait Epilation'!E$1:E51,'Suivi Forfait Epilation'!I$1:I51))</f>
        <v>#NAME?</v>
      </c>
      <c r="P52" s="96" t="str">
        <f t="shared" si="1"/>
        <v xml:space="preserve"> </v>
      </c>
      <c r="Q52" s="73">
        <f t="shared" si="6"/>
        <v>0</v>
      </c>
    </row>
    <row r="53" spans="1:17" s="75" customFormat="1" ht="15" customHeight="1" x14ac:dyDescent="0.2">
      <c r="A53" s="93" t="str">
        <f>IF('Données clients'!R53="Oui",'Données clients'!A53," ")</f>
        <v xml:space="preserve"> </v>
      </c>
      <c r="B53" s="94" t="str">
        <f>IF('Données clients'!R53="Oui",'Données clients'!B53," ")</f>
        <v xml:space="preserve"> </v>
      </c>
      <c r="C53" s="95" t="str">
        <f>IF('Données clients'!R53="Oui",'Données clients'!C53," ")</f>
        <v xml:space="preserve"> </v>
      </c>
      <c r="D53" s="109" t="str" cm="1">
        <f t="array" ref="D53">IF('Données clients'!R53="Oui",_xlfn.XLOOKUP(B53&amp;C53,'Données clients'!B$1:B53&amp;'Données clients'!C$1:C53,'Données clients'!I$1:I53)," ")</f>
        <v xml:space="preserve"> </v>
      </c>
      <c r="E53" s="110" t="str" cm="1">
        <f t="array" ref="E53">IF('Données clients'!R53="Oui",_xlfn.XLOOKUP(B53&amp;C53,'Achat Forfait Epilation'!B$1:B53&amp;'Achat Forfait Epilation'!C$1:C53,'Achat Forfait Epilation'!F$1:F53)," ")</f>
        <v xml:space="preserve"> </v>
      </c>
      <c r="F53" s="111" t="e" cm="1">
        <f t="array" aca="1" ref="F53" ca="1">IF(ISNA(_xlfn.XLOOKUP(D53&amp;E53,'Achat Forfait Epilation'!E$1:E53&amp;'Achat Forfait Epilation'!F$1:F53,'Achat Forfait Epilation'!P$1:P53))," ",_xlfn.XLOOKUP(D53&amp;E53,'Achat Forfait Epilation'!E$1:E53&amp;'Achat Forfait Epilation'!F$1:F53,'Achat Forfait Epilation'!P$1:P53))</f>
        <v>#NAME?</v>
      </c>
      <c r="G53" s="112" t="str">
        <f t="shared" ca="1" si="7"/>
        <v xml:space="preserve"> </v>
      </c>
      <c r="H53" s="113" t="str" cm="1">
        <f t="array" ref="H53">IF('Données clients'!R53="Oui",IFERROR(INDEX('Achat Forfait Epilation'!$T$2:$T$9999,SMALL(IF('Achat Forfait Epilation'!$F$2:$F$9999='Suivi Forfait Epilation'!$E53,ROW('Achat Forfait Epilation'!$E$2:$E$9999),9^9),1)-1)," ")," ")</f>
        <v xml:space="preserve"> </v>
      </c>
      <c r="I53" s="114" t="str">
        <f t="shared" ca="1" si="2"/>
        <v xml:space="preserve"> </v>
      </c>
      <c r="J53" s="113" t="str" cm="1">
        <f t="array" ref="J53">IF('Données clients'!R53="Oui",IFERROR(IF('Achat Forfait Epilation'!$R53&gt;1,INDEX('Achat Forfait Epilation'!$T$2:$T$9999,SMALL(IF('Achat Forfait Epilation'!$F$2:$F$9999='Suivi Forfait Epilation'!$E53,ROW('Achat Forfait Epilation'!$F$2:$F$9999),9^9),2)-1)," ")," ")," ")</f>
        <v xml:space="preserve"> </v>
      </c>
      <c r="K53" s="114" t="str">
        <f t="shared" si="3"/>
        <v>0</v>
      </c>
      <c r="L53" s="113" t="str" cm="1">
        <f t="array" ref="L53">IF('Données clients'!R53="Oui",IFERROR(IF('Achat Forfait Epilation'!$R53=3,INDEX('Achat Forfait Epilation'!$T$2:$T$9999,SMALL(IF('Achat Forfait Epilation'!$F$2:$F$9999='Suivi Forfait Epilation'!$E53,ROW('Achat Forfait Epilation'!$F$2:$F$9999),9^9),2)-1)," ")," ")," ")</f>
        <v xml:space="preserve"> </v>
      </c>
      <c r="M53" s="114" t="str">
        <f t="shared" si="4"/>
        <v>0</v>
      </c>
      <c r="N53" s="115" t="str">
        <f t="shared" ca="1" si="5"/>
        <v xml:space="preserve"> </v>
      </c>
      <c r="O53" s="81" t="e" cm="1">
        <f t="array" aca="1" ref="O53" ca="1">IF(ISNA(_xlfn.XLOOKUP(D53&amp;E53,'Suivi Forfait Epilation'!D$1:D52&amp;'Suivi Forfait Epilation'!E$1:E52,'Suivi Forfait Epilation'!I$1:I52))," ",_xlfn.XLOOKUP(D53&amp;E53,'Suivi Forfait Epilation'!D$1:D52&amp;'Suivi Forfait Epilation'!E$1:E52,'Suivi Forfait Epilation'!I$1:I52))</f>
        <v>#NAME?</v>
      </c>
      <c r="P53" s="96" t="str">
        <f t="shared" si="1"/>
        <v xml:space="preserve"> </v>
      </c>
      <c r="Q53" s="73">
        <f t="shared" si="6"/>
        <v>0</v>
      </c>
    </row>
    <row r="54" spans="1:17" s="75" customFormat="1" ht="15" customHeight="1" x14ac:dyDescent="0.2">
      <c r="A54" s="93" t="str">
        <f>IF('Données clients'!R54="Oui",'Données clients'!A54," ")</f>
        <v xml:space="preserve"> </v>
      </c>
      <c r="B54" s="94" t="str">
        <f>IF('Données clients'!R54="Oui",'Données clients'!B54," ")</f>
        <v xml:space="preserve"> </v>
      </c>
      <c r="C54" s="95" t="str">
        <f>IF('Données clients'!R54="Oui",'Données clients'!C54," ")</f>
        <v xml:space="preserve"> </v>
      </c>
      <c r="D54" s="109" t="str" cm="1">
        <f t="array" ref="D54">IF('Données clients'!R54="Oui",_xlfn.XLOOKUP(B54&amp;C54,'Données clients'!B$1:B54&amp;'Données clients'!C$1:C54,'Données clients'!I$1:I54)," ")</f>
        <v xml:space="preserve"> </v>
      </c>
      <c r="E54" s="110" t="str" cm="1">
        <f t="array" ref="E54">IF('Données clients'!R54="Oui",_xlfn.XLOOKUP(B54&amp;C54,'Achat Forfait Epilation'!B$1:B54&amp;'Achat Forfait Epilation'!C$1:C54,'Achat Forfait Epilation'!F$1:F54)," ")</f>
        <v xml:space="preserve"> </v>
      </c>
      <c r="F54" s="111" t="e" cm="1">
        <f t="array" aca="1" ref="F54" ca="1">IF(ISNA(_xlfn.XLOOKUP(D54&amp;E54,'Achat Forfait Epilation'!E$1:E54&amp;'Achat Forfait Epilation'!F$1:F54,'Achat Forfait Epilation'!P$1:P54))," ",_xlfn.XLOOKUP(D54&amp;E54,'Achat Forfait Epilation'!E$1:E54&amp;'Achat Forfait Epilation'!F$1:F54,'Achat Forfait Epilation'!P$1:P54))</f>
        <v>#NAME?</v>
      </c>
      <c r="G54" s="112" t="str">
        <f t="shared" ca="1" si="7"/>
        <v xml:space="preserve"> </v>
      </c>
      <c r="H54" s="113" t="str" cm="1">
        <f t="array" ref="H54">IF('Données clients'!R54="Oui",IFERROR(INDEX('Achat Forfait Epilation'!$T$2:$T$9999,SMALL(IF('Achat Forfait Epilation'!$F$2:$F$9999='Suivi Forfait Epilation'!$E54,ROW('Achat Forfait Epilation'!$E$2:$E$9999),9^9),1)-1)," ")," ")</f>
        <v xml:space="preserve"> </v>
      </c>
      <c r="I54" s="114" t="str">
        <f t="shared" ca="1" si="2"/>
        <v xml:space="preserve"> </v>
      </c>
      <c r="J54" s="113" t="str" cm="1">
        <f t="array" ref="J54">IF('Données clients'!R54="Oui",IFERROR(IF('Achat Forfait Epilation'!$R54&gt;1,INDEX('Achat Forfait Epilation'!$T$2:$T$9999,SMALL(IF('Achat Forfait Epilation'!$F$2:$F$9999='Suivi Forfait Epilation'!$E54,ROW('Achat Forfait Epilation'!$F$2:$F$9999),9^9),2)-1)," ")," ")," ")</f>
        <v xml:space="preserve"> </v>
      </c>
      <c r="K54" s="114" t="str">
        <f t="shared" si="3"/>
        <v>0</v>
      </c>
      <c r="L54" s="113" t="str" cm="1">
        <f t="array" ref="L54">IF('Données clients'!R54="Oui",IFERROR(IF('Achat Forfait Epilation'!$R54=3,INDEX('Achat Forfait Epilation'!$T$2:$T$9999,SMALL(IF('Achat Forfait Epilation'!$F$2:$F$9999='Suivi Forfait Epilation'!$E54,ROW('Achat Forfait Epilation'!$F$2:$F$9999),9^9),2)-1)," ")," ")," ")</f>
        <v xml:space="preserve"> </v>
      </c>
      <c r="M54" s="114" t="str">
        <f t="shared" si="4"/>
        <v>0</v>
      </c>
      <c r="N54" s="115" t="str">
        <f t="shared" ca="1" si="5"/>
        <v xml:space="preserve"> </v>
      </c>
      <c r="O54" s="81" t="e" cm="1">
        <f t="array" aca="1" ref="O54" ca="1">IF(ISNA(_xlfn.XLOOKUP(D54&amp;E54,'Suivi Forfait Epilation'!D$1:D53&amp;'Suivi Forfait Epilation'!E$1:E53,'Suivi Forfait Epilation'!I$1:I53))," ",_xlfn.XLOOKUP(D54&amp;E54,'Suivi Forfait Epilation'!D$1:D53&amp;'Suivi Forfait Epilation'!E$1:E53,'Suivi Forfait Epilation'!I$1:I53))</f>
        <v>#NAME?</v>
      </c>
      <c r="P54" s="96" t="str">
        <f t="shared" si="1"/>
        <v xml:space="preserve"> </v>
      </c>
      <c r="Q54" s="73">
        <f t="shared" si="6"/>
        <v>0</v>
      </c>
    </row>
    <row r="55" spans="1:17" s="75" customFormat="1" ht="15" customHeight="1" x14ac:dyDescent="0.2">
      <c r="A55" s="93" t="str">
        <f>IF('Données clients'!R55="Oui",'Données clients'!A55," ")</f>
        <v xml:space="preserve"> </v>
      </c>
      <c r="B55" s="94" t="str">
        <f>IF('Données clients'!R55="Oui",'Données clients'!B55," ")</f>
        <v xml:space="preserve"> </v>
      </c>
      <c r="C55" s="95" t="str">
        <f>IF('Données clients'!R55="Oui",'Données clients'!C55," ")</f>
        <v xml:space="preserve"> </v>
      </c>
      <c r="D55" s="109" t="str" cm="1">
        <f t="array" ref="D55">IF('Données clients'!R55="Oui",_xlfn.XLOOKUP(B55&amp;C55,'Données clients'!B$1:B55&amp;'Données clients'!C$1:C55,'Données clients'!I$1:I55)," ")</f>
        <v xml:space="preserve"> </v>
      </c>
      <c r="E55" s="110" t="str" cm="1">
        <f t="array" ref="E55">IF('Données clients'!R55="Oui",_xlfn.XLOOKUP(B55&amp;C55,'Achat Forfait Epilation'!B$1:B55&amp;'Achat Forfait Epilation'!C$1:C55,'Achat Forfait Epilation'!F$1:F55)," ")</f>
        <v xml:space="preserve"> </v>
      </c>
      <c r="F55" s="111" t="e" cm="1">
        <f t="array" aca="1" ref="F55" ca="1">IF(ISNA(_xlfn.XLOOKUP(D55&amp;E55,'Achat Forfait Epilation'!E$1:E55&amp;'Achat Forfait Epilation'!F$1:F55,'Achat Forfait Epilation'!P$1:P55))," ",_xlfn.XLOOKUP(D55&amp;E55,'Achat Forfait Epilation'!E$1:E55&amp;'Achat Forfait Epilation'!F$1:F55,'Achat Forfait Epilation'!P$1:P55))</f>
        <v>#NAME?</v>
      </c>
      <c r="G55" s="112" t="str">
        <f t="shared" ca="1" si="7"/>
        <v xml:space="preserve"> </v>
      </c>
      <c r="H55" s="113" t="str" cm="1">
        <f t="array" ref="H55">IF('Données clients'!R55="Oui",IFERROR(INDEX('Achat Forfait Epilation'!$T$2:$T$9999,SMALL(IF('Achat Forfait Epilation'!$F$2:$F$9999='Suivi Forfait Epilation'!$E55,ROW('Achat Forfait Epilation'!$E$2:$E$9999),9^9),1)-1)," ")," ")</f>
        <v xml:space="preserve"> </v>
      </c>
      <c r="I55" s="114" t="str">
        <f t="shared" ca="1" si="2"/>
        <v xml:space="preserve"> </v>
      </c>
      <c r="J55" s="113" t="str" cm="1">
        <f t="array" ref="J55">IF('Données clients'!R55="Oui",IFERROR(IF('Achat Forfait Epilation'!$R55&gt;1,INDEX('Achat Forfait Epilation'!$T$2:$T$9999,SMALL(IF('Achat Forfait Epilation'!$F$2:$F$9999='Suivi Forfait Epilation'!$E55,ROW('Achat Forfait Epilation'!$F$2:$F$9999),9^9),2)-1)," ")," ")," ")</f>
        <v xml:space="preserve"> </v>
      </c>
      <c r="K55" s="114" t="str">
        <f t="shared" si="3"/>
        <v>0</v>
      </c>
      <c r="L55" s="113" t="str" cm="1">
        <f t="array" ref="L55">IF('Données clients'!R55="Oui",IFERROR(IF('Achat Forfait Epilation'!$R55=3,INDEX('Achat Forfait Epilation'!$T$2:$T$9999,SMALL(IF('Achat Forfait Epilation'!$F$2:$F$9999='Suivi Forfait Epilation'!$E55,ROW('Achat Forfait Epilation'!$F$2:$F$9999),9^9),2)-1)," ")," ")," ")</f>
        <v xml:space="preserve"> </v>
      </c>
      <c r="M55" s="114" t="str">
        <f t="shared" si="4"/>
        <v>0</v>
      </c>
      <c r="N55" s="115" t="str">
        <f t="shared" ca="1" si="5"/>
        <v xml:space="preserve"> </v>
      </c>
      <c r="O55" s="81" t="e" cm="1">
        <f t="array" aca="1" ref="O55" ca="1">IF(ISNA(_xlfn.XLOOKUP(D55&amp;E55,'Suivi Forfait Epilation'!D$1:D54&amp;'Suivi Forfait Epilation'!E$1:E54,'Suivi Forfait Epilation'!I$1:I54))," ",_xlfn.XLOOKUP(D55&amp;E55,'Suivi Forfait Epilation'!D$1:D54&amp;'Suivi Forfait Epilation'!E$1:E54,'Suivi Forfait Epilation'!I$1:I54))</f>
        <v>#NAME?</v>
      </c>
      <c r="P55" s="96" t="str">
        <f t="shared" si="1"/>
        <v xml:space="preserve"> </v>
      </c>
      <c r="Q55" s="73">
        <f t="shared" si="6"/>
        <v>0</v>
      </c>
    </row>
    <row r="56" spans="1:17" s="75" customFormat="1" ht="15" customHeight="1" x14ac:dyDescent="0.2">
      <c r="A56" s="93" t="str">
        <f>IF('Données clients'!R56="Oui",'Données clients'!A56," ")</f>
        <v xml:space="preserve"> </v>
      </c>
      <c r="B56" s="94" t="str">
        <f>IF('Données clients'!R56="Oui",'Données clients'!B56," ")</f>
        <v xml:space="preserve"> </v>
      </c>
      <c r="C56" s="95" t="str">
        <f>IF('Données clients'!R56="Oui",'Données clients'!C56," ")</f>
        <v xml:space="preserve"> </v>
      </c>
      <c r="D56" s="109" t="str" cm="1">
        <f t="array" ref="D56">IF('Données clients'!R56="Oui",_xlfn.XLOOKUP(B56&amp;C56,'Données clients'!B$1:B56&amp;'Données clients'!C$1:C56,'Données clients'!I$1:I56)," ")</f>
        <v xml:space="preserve"> </v>
      </c>
      <c r="E56" s="110" t="str" cm="1">
        <f t="array" ref="E56">IF('Données clients'!R56="Oui",_xlfn.XLOOKUP(B56&amp;C56,'Achat Forfait Epilation'!B$1:B56&amp;'Achat Forfait Epilation'!C$1:C56,'Achat Forfait Epilation'!F$1:F56)," ")</f>
        <v xml:space="preserve"> </v>
      </c>
      <c r="F56" s="111" t="e" cm="1">
        <f t="array" aca="1" ref="F56" ca="1">IF(ISNA(_xlfn.XLOOKUP(D56&amp;E56,'Achat Forfait Epilation'!E$1:E56&amp;'Achat Forfait Epilation'!F$1:F56,'Achat Forfait Epilation'!P$1:P56))," ",_xlfn.XLOOKUP(D56&amp;E56,'Achat Forfait Epilation'!E$1:E56&amp;'Achat Forfait Epilation'!F$1:F56,'Achat Forfait Epilation'!P$1:P56))</f>
        <v>#NAME?</v>
      </c>
      <c r="G56" s="112" t="str">
        <f t="shared" ca="1" si="7"/>
        <v xml:space="preserve"> </v>
      </c>
      <c r="H56" s="113" t="str" cm="1">
        <f t="array" ref="H56">IF('Données clients'!R56="Oui",IFERROR(INDEX('Achat Forfait Epilation'!$T$2:$T$9999,SMALL(IF('Achat Forfait Epilation'!$F$2:$F$9999='Suivi Forfait Epilation'!$E56,ROW('Achat Forfait Epilation'!$E$2:$E$9999),9^9),1)-1)," ")," ")</f>
        <v xml:space="preserve"> </v>
      </c>
      <c r="I56" s="114" t="str">
        <f t="shared" ca="1" si="2"/>
        <v xml:space="preserve"> </v>
      </c>
      <c r="J56" s="113" t="str" cm="1">
        <f t="array" ref="J56">IF('Données clients'!R56="Oui",IFERROR(IF('Achat Forfait Epilation'!$R56&gt;1,INDEX('Achat Forfait Epilation'!$T$2:$T$9999,SMALL(IF('Achat Forfait Epilation'!$F$2:$F$9999='Suivi Forfait Epilation'!$E56,ROW('Achat Forfait Epilation'!$F$2:$F$9999),9^9),2)-1)," ")," ")," ")</f>
        <v xml:space="preserve"> </v>
      </c>
      <c r="K56" s="114" t="str">
        <f t="shared" si="3"/>
        <v>0</v>
      </c>
      <c r="L56" s="113" t="str" cm="1">
        <f t="array" ref="L56">IF('Données clients'!R56="Oui",IFERROR(IF('Achat Forfait Epilation'!$R56=3,INDEX('Achat Forfait Epilation'!$T$2:$T$9999,SMALL(IF('Achat Forfait Epilation'!$F$2:$F$9999='Suivi Forfait Epilation'!$E56,ROW('Achat Forfait Epilation'!$F$2:$F$9999),9^9),2)-1)," ")," ")," ")</f>
        <v xml:space="preserve"> </v>
      </c>
      <c r="M56" s="114" t="str">
        <f t="shared" si="4"/>
        <v>0</v>
      </c>
      <c r="N56" s="115" t="str">
        <f t="shared" ca="1" si="5"/>
        <v xml:space="preserve"> </v>
      </c>
      <c r="O56" s="81" t="e" cm="1">
        <f t="array" aca="1" ref="O56" ca="1">IF(ISNA(_xlfn.XLOOKUP(D56&amp;E56,'Suivi Forfait Epilation'!D$1:D55&amp;'Suivi Forfait Epilation'!E$1:E55,'Suivi Forfait Epilation'!I$1:I55))," ",_xlfn.XLOOKUP(D56&amp;E56,'Suivi Forfait Epilation'!D$1:D55&amp;'Suivi Forfait Epilation'!E$1:E55,'Suivi Forfait Epilation'!I$1:I55))</f>
        <v>#NAME?</v>
      </c>
      <c r="P56" s="96" t="str">
        <f t="shared" si="1"/>
        <v xml:space="preserve"> </v>
      </c>
      <c r="Q56" s="73">
        <f t="shared" si="6"/>
        <v>0</v>
      </c>
    </row>
    <row r="57" spans="1:17" s="75" customFormat="1" ht="15" customHeight="1" x14ac:dyDescent="0.2">
      <c r="A57" s="93" t="str">
        <f>IF('Données clients'!R57="Oui",'Données clients'!A57," ")</f>
        <v xml:space="preserve"> </v>
      </c>
      <c r="B57" s="94" t="str">
        <f>IF('Données clients'!R57="Oui",'Données clients'!B57," ")</f>
        <v xml:space="preserve"> </v>
      </c>
      <c r="C57" s="95" t="str">
        <f>IF('Données clients'!R57="Oui",'Données clients'!C57," ")</f>
        <v xml:space="preserve"> </v>
      </c>
      <c r="D57" s="109" t="str" cm="1">
        <f t="array" ref="D57">IF('Données clients'!R57="Oui",_xlfn.XLOOKUP(B57&amp;C57,'Données clients'!B$1:B57&amp;'Données clients'!C$1:C57,'Données clients'!I$1:I57)," ")</f>
        <v xml:space="preserve"> </v>
      </c>
      <c r="E57" s="110" t="str" cm="1">
        <f t="array" ref="E57">IF('Données clients'!R57="Oui",_xlfn.XLOOKUP(B57&amp;C57,'Achat Forfait Epilation'!B$1:B57&amp;'Achat Forfait Epilation'!C$1:C57,'Achat Forfait Epilation'!F$1:F57)," ")</f>
        <v xml:space="preserve"> </v>
      </c>
      <c r="F57" s="111" t="e" cm="1">
        <f t="array" aca="1" ref="F57" ca="1">IF(ISNA(_xlfn.XLOOKUP(D57&amp;E57,'Achat Forfait Epilation'!E$1:E57&amp;'Achat Forfait Epilation'!F$1:F57,'Achat Forfait Epilation'!P$1:P57))," ",_xlfn.XLOOKUP(D57&amp;E57,'Achat Forfait Epilation'!E$1:E57&amp;'Achat Forfait Epilation'!F$1:F57,'Achat Forfait Epilation'!P$1:P57))</f>
        <v>#NAME?</v>
      </c>
      <c r="G57" s="112" t="str">
        <f t="shared" ca="1" si="7"/>
        <v xml:space="preserve"> </v>
      </c>
      <c r="H57" s="113" t="str" cm="1">
        <f t="array" ref="H57">IF('Données clients'!R57="Oui",IFERROR(INDEX('Achat Forfait Epilation'!$T$2:$T$9999,SMALL(IF('Achat Forfait Epilation'!$F$2:$F$9999='Suivi Forfait Epilation'!$E57,ROW('Achat Forfait Epilation'!$E$2:$E$9999),9^9),1)-1)," ")," ")</f>
        <v xml:space="preserve"> </v>
      </c>
      <c r="I57" s="114" t="str">
        <f t="shared" ca="1" si="2"/>
        <v xml:space="preserve"> </v>
      </c>
      <c r="J57" s="113" t="str" cm="1">
        <f t="array" ref="J57">IF('Données clients'!R57="Oui",IFERROR(IF('Achat Forfait Epilation'!$R57&gt;1,INDEX('Achat Forfait Epilation'!$T$2:$T$9999,SMALL(IF('Achat Forfait Epilation'!$F$2:$F$9999='Suivi Forfait Epilation'!$E57,ROW('Achat Forfait Epilation'!$F$2:$F$9999),9^9),2)-1)," ")," ")," ")</f>
        <v xml:space="preserve"> </v>
      </c>
      <c r="K57" s="114" t="str">
        <f t="shared" si="3"/>
        <v>0</v>
      </c>
      <c r="L57" s="113" t="str" cm="1">
        <f t="array" ref="L57">IF('Données clients'!R57="Oui",IFERROR(IF('Achat Forfait Epilation'!$R57=3,INDEX('Achat Forfait Epilation'!$T$2:$T$9999,SMALL(IF('Achat Forfait Epilation'!$F$2:$F$9999='Suivi Forfait Epilation'!$E57,ROW('Achat Forfait Epilation'!$F$2:$F$9999),9^9),2)-1)," ")," ")," ")</f>
        <v xml:space="preserve"> </v>
      </c>
      <c r="M57" s="114" t="str">
        <f t="shared" si="4"/>
        <v>0</v>
      </c>
      <c r="N57" s="115" t="str">
        <f t="shared" ca="1" si="5"/>
        <v xml:space="preserve"> </v>
      </c>
      <c r="O57" s="81" t="e" cm="1">
        <f t="array" aca="1" ref="O57" ca="1">IF(ISNA(_xlfn.XLOOKUP(D57&amp;E57,'Suivi Forfait Epilation'!D$1:D56&amp;'Suivi Forfait Epilation'!E$1:E56,'Suivi Forfait Epilation'!I$1:I56))," ",_xlfn.XLOOKUP(D57&amp;E57,'Suivi Forfait Epilation'!D$1:D56&amp;'Suivi Forfait Epilation'!E$1:E56,'Suivi Forfait Epilation'!I$1:I56))</f>
        <v>#NAME?</v>
      </c>
      <c r="P57" s="96" t="str">
        <f t="shared" si="1"/>
        <v xml:space="preserve"> </v>
      </c>
      <c r="Q57" s="73">
        <f t="shared" si="6"/>
        <v>0</v>
      </c>
    </row>
    <row r="58" spans="1:17" s="75" customFormat="1" ht="15" customHeight="1" x14ac:dyDescent="0.2">
      <c r="A58" s="93" t="str">
        <f>IF('Données clients'!R58="Oui",'Données clients'!A58," ")</f>
        <v xml:space="preserve"> </v>
      </c>
      <c r="B58" s="94" t="str">
        <f>IF('Données clients'!R58="Oui",'Données clients'!B58," ")</f>
        <v xml:space="preserve"> </v>
      </c>
      <c r="C58" s="95" t="str">
        <f>IF('Données clients'!R58="Oui",'Données clients'!C58," ")</f>
        <v xml:space="preserve"> </v>
      </c>
      <c r="D58" s="109" t="str" cm="1">
        <f t="array" ref="D58">IF('Données clients'!R58="Oui",_xlfn.XLOOKUP(B58&amp;C58,'Données clients'!B$1:B58&amp;'Données clients'!C$1:C58,'Données clients'!I$1:I58)," ")</f>
        <v xml:space="preserve"> </v>
      </c>
      <c r="E58" s="110" t="str" cm="1">
        <f t="array" ref="E58">IF('Données clients'!R58="Oui",_xlfn.XLOOKUP(B58&amp;C58,'Achat Forfait Epilation'!B$1:B58&amp;'Achat Forfait Epilation'!C$1:C58,'Achat Forfait Epilation'!F$1:F58)," ")</f>
        <v xml:space="preserve"> </v>
      </c>
      <c r="F58" s="111" t="e" cm="1">
        <f t="array" aca="1" ref="F58" ca="1">IF(ISNA(_xlfn.XLOOKUP(D58&amp;E58,'Achat Forfait Epilation'!E$1:E58&amp;'Achat Forfait Epilation'!F$1:F58,'Achat Forfait Epilation'!P$1:P58))," ",_xlfn.XLOOKUP(D58&amp;E58,'Achat Forfait Epilation'!E$1:E58&amp;'Achat Forfait Epilation'!F$1:F58,'Achat Forfait Epilation'!P$1:P58))</f>
        <v>#NAME?</v>
      </c>
      <c r="G58" s="112" t="str">
        <f t="shared" ca="1" si="7"/>
        <v xml:space="preserve"> </v>
      </c>
      <c r="H58" s="113" t="str" cm="1">
        <f t="array" ref="H58">IF('Données clients'!R58="Oui",IFERROR(INDEX('Achat Forfait Epilation'!$T$2:$T$9999,SMALL(IF('Achat Forfait Epilation'!$F$2:$F$9999='Suivi Forfait Epilation'!$E58,ROW('Achat Forfait Epilation'!$E$2:$E$9999),9^9),1)-1)," ")," ")</f>
        <v xml:space="preserve"> </v>
      </c>
      <c r="I58" s="114" t="str">
        <f t="shared" ca="1" si="2"/>
        <v xml:space="preserve"> </v>
      </c>
      <c r="J58" s="113" t="str" cm="1">
        <f t="array" ref="J58">IF('Données clients'!R58="Oui",IFERROR(IF('Achat Forfait Epilation'!$R58&gt;1,INDEX('Achat Forfait Epilation'!$T$2:$T$9999,SMALL(IF('Achat Forfait Epilation'!$F$2:$F$9999='Suivi Forfait Epilation'!$E58,ROW('Achat Forfait Epilation'!$F$2:$F$9999),9^9),2)-1)," ")," ")," ")</f>
        <v xml:space="preserve"> </v>
      </c>
      <c r="K58" s="114" t="str">
        <f t="shared" si="3"/>
        <v>0</v>
      </c>
      <c r="L58" s="113" t="str" cm="1">
        <f t="array" ref="L58">IF('Données clients'!R58="Oui",IFERROR(IF('Achat Forfait Epilation'!$R58=3,INDEX('Achat Forfait Epilation'!$T$2:$T$9999,SMALL(IF('Achat Forfait Epilation'!$F$2:$F$9999='Suivi Forfait Epilation'!$E58,ROW('Achat Forfait Epilation'!$F$2:$F$9999),9^9),2)-1)," ")," ")," ")</f>
        <v xml:space="preserve"> </v>
      </c>
      <c r="M58" s="114" t="str">
        <f t="shared" si="4"/>
        <v>0</v>
      </c>
      <c r="N58" s="115" t="str">
        <f t="shared" ca="1" si="5"/>
        <v xml:space="preserve"> </v>
      </c>
      <c r="O58" s="81" t="e" cm="1">
        <f t="array" aca="1" ref="O58" ca="1">IF(ISNA(_xlfn.XLOOKUP(D58&amp;E58,'Suivi Forfait Epilation'!D$1:D57&amp;'Suivi Forfait Epilation'!E$1:E57,'Suivi Forfait Epilation'!I$1:I57))," ",_xlfn.XLOOKUP(D58&amp;E58,'Suivi Forfait Epilation'!D$1:D57&amp;'Suivi Forfait Epilation'!E$1:E57,'Suivi Forfait Epilation'!I$1:I57))</f>
        <v>#NAME?</v>
      </c>
      <c r="P58" s="96" t="str">
        <f t="shared" si="1"/>
        <v xml:space="preserve"> </v>
      </c>
      <c r="Q58" s="73">
        <f t="shared" si="6"/>
        <v>0</v>
      </c>
    </row>
    <row r="59" spans="1:17" s="75" customFormat="1" ht="15" customHeight="1" x14ac:dyDescent="0.2">
      <c r="A59" s="93" t="str">
        <f>IF('Données clients'!R59="Oui",'Données clients'!A59," ")</f>
        <v xml:space="preserve"> </v>
      </c>
      <c r="B59" s="94" t="str">
        <f>IF('Données clients'!R59="Oui",'Données clients'!B59," ")</f>
        <v xml:space="preserve"> </v>
      </c>
      <c r="C59" s="95" t="str">
        <f>IF('Données clients'!R59="Oui",'Données clients'!C59," ")</f>
        <v xml:space="preserve"> </v>
      </c>
      <c r="D59" s="109" t="str" cm="1">
        <f t="array" ref="D59">IF('Données clients'!R59="Oui",_xlfn.XLOOKUP(B59&amp;C59,'Données clients'!B$1:B59&amp;'Données clients'!C$1:C59,'Données clients'!I$1:I59)," ")</f>
        <v xml:space="preserve"> </v>
      </c>
      <c r="E59" s="110" t="str" cm="1">
        <f t="array" ref="E59">IF('Données clients'!R59="Oui",_xlfn.XLOOKUP(B59&amp;C59,'Achat Forfait Epilation'!B$1:B59&amp;'Achat Forfait Epilation'!C$1:C59,'Achat Forfait Epilation'!F$1:F59)," ")</f>
        <v xml:space="preserve"> </v>
      </c>
      <c r="F59" s="111" t="e" cm="1">
        <f t="array" aca="1" ref="F59" ca="1">IF(ISNA(_xlfn.XLOOKUP(D59&amp;E59,'Achat Forfait Epilation'!E$1:E59&amp;'Achat Forfait Epilation'!F$1:F59,'Achat Forfait Epilation'!P$1:P59))," ",_xlfn.XLOOKUP(D59&amp;E59,'Achat Forfait Epilation'!E$1:E59&amp;'Achat Forfait Epilation'!F$1:F59,'Achat Forfait Epilation'!P$1:P59))</f>
        <v>#NAME?</v>
      </c>
      <c r="G59" s="112" t="str">
        <f t="shared" ca="1" si="7"/>
        <v xml:space="preserve"> </v>
      </c>
      <c r="H59" s="113" t="str" cm="1">
        <f t="array" ref="H59">IF('Données clients'!R59="Oui",IFERROR(INDEX('Achat Forfait Epilation'!$T$2:$T$9999,SMALL(IF('Achat Forfait Epilation'!$F$2:$F$9999='Suivi Forfait Epilation'!$E59,ROW('Achat Forfait Epilation'!$E$2:$E$9999),9^9),1)-1)," ")," ")</f>
        <v xml:space="preserve"> </v>
      </c>
      <c r="I59" s="114" t="str">
        <f t="shared" ca="1" si="2"/>
        <v xml:space="preserve"> </v>
      </c>
      <c r="J59" s="113" t="str" cm="1">
        <f t="array" ref="J59">IF('Données clients'!R59="Oui",IFERROR(IF('Achat Forfait Epilation'!$R59&gt;1,INDEX('Achat Forfait Epilation'!$T$2:$T$9999,SMALL(IF('Achat Forfait Epilation'!$F$2:$F$9999='Suivi Forfait Epilation'!$E59,ROW('Achat Forfait Epilation'!$F$2:$F$9999),9^9),2)-1)," ")," ")," ")</f>
        <v xml:space="preserve"> </v>
      </c>
      <c r="K59" s="114" t="str">
        <f t="shared" si="3"/>
        <v>0</v>
      </c>
      <c r="L59" s="113" t="str" cm="1">
        <f t="array" ref="L59">IF('Données clients'!R59="Oui",IFERROR(IF('Achat Forfait Epilation'!$R59=3,INDEX('Achat Forfait Epilation'!$T$2:$T$9999,SMALL(IF('Achat Forfait Epilation'!$F$2:$F$9999='Suivi Forfait Epilation'!$E59,ROW('Achat Forfait Epilation'!$F$2:$F$9999),9^9),2)-1)," ")," ")," ")</f>
        <v xml:space="preserve"> </v>
      </c>
      <c r="M59" s="114" t="str">
        <f t="shared" si="4"/>
        <v>0</v>
      </c>
      <c r="N59" s="115" t="str">
        <f t="shared" ca="1" si="5"/>
        <v xml:space="preserve"> </v>
      </c>
      <c r="O59" s="81" t="e" cm="1">
        <f t="array" aca="1" ref="O59" ca="1">IF(ISNA(_xlfn.XLOOKUP(D59&amp;E59,'Suivi Forfait Epilation'!D$1:D58&amp;'Suivi Forfait Epilation'!E$1:E58,'Suivi Forfait Epilation'!I$1:I58))," ",_xlfn.XLOOKUP(D59&amp;E59,'Suivi Forfait Epilation'!D$1:D58&amp;'Suivi Forfait Epilation'!E$1:E58,'Suivi Forfait Epilation'!I$1:I58))</f>
        <v>#NAME?</v>
      </c>
      <c r="P59" s="96" t="str">
        <f t="shared" si="1"/>
        <v xml:space="preserve"> </v>
      </c>
      <c r="Q59" s="73">
        <f t="shared" si="6"/>
        <v>0</v>
      </c>
    </row>
    <row r="60" spans="1:17" s="75" customFormat="1" ht="15" customHeight="1" x14ac:dyDescent="0.2">
      <c r="A60" s="93" t="str">
        <f>IF('Données clients'!R60="Oui",'Données clients'!A60," ")</f>
        <v xml:space="preserve"> </v>
      </c>
      <c r="B60" s="94" t="str">
        <f>IF('Données clients'!R60="Oui",'Données clients'!B60," ")</f>
        <v xml:space="preserve"> </v>
      </c>
      <c r="C60" s="95" t="str">
        <f>IF('Données clients'!R60="Oui",'Données clients'!C60," ")</f>
        <v xml:space="preserve"> </v>
      </c>
      <c r="D60" s="109" t="str" cm="1">
        <f t="array" ref="D60">IF('Données clients'!R60="Oui",_xlfn.XLOOKUP(B60&amp;C60,'Données clients'!B$1:B60&amp;'Données clients'!C$1:C60,'Données clients'!I$1:I60)," ")</f>
        <v xml:space="preserve"> </v>
      </c>
      <c r="E60" s="110" t="str" cm="1">
        <f t="array" ref="E60">IF('Données clients'!R60="Oui",_xlfn.XLOOKUP(B60&amp;C60,'Achat Forfait Epilation'!B$1:B60&amp;'Achat Forfait Epilation'!C$1:C60,'Achat Forfait Epilation'!F$1:F60)," ")</f>
        <v xml:space="preserve"> </v>
      </c>
      <c r="F60" s="111" t="e" cm="1">
        <f t="array" aca="1" ref="F60" ca="1">IF(ISNA(_xlfn.XLOOKUP(D60&amp;E60,'Achat Forfait Epilation'!E$1:E60&amp;'Achat Forfait Epilation'!F$1:F60,'Achat Forfait Epilation'!P$1:P60))," ",_xlfn.XLOOKUP(D60&amp;E60,'Achat Forfait Epilation'!E$1:E60&amp;'Achat Forfait Epilation'!F$1:F60,'Achat Forfait Epilation'!P$1:P60))</f>
        <v>#NAME?</v>
      </c>
      <c r="G60" s="112" t="str">
        <f t="shared" ca="1" si="7"/>
        <v xml:space="preserve"> </v>
      </c>
      <c r="H60" s="113" t="str" cm="1">
        <f t="array" ref="H60">IF('Données clients'!R60="Oui",IFERROR(INDEX('Achat Forfait Epilation'!$T$2:$T$9999,SMALL(IF('Achat Forfait Epilation'!$F$2:$F$9999='Suivi Forfait Epilation'!$E60,ROW('Achat Forfait Epilation'!$E$2:$E$9999),9^9),1)-1)," ")," ")</f>
        <v xml:space="preserve"> </v>
      </c>
      <c r="I60" s="114" t="str">
        <f t="shared" ca="1" si="2"/>
        <v xml:space="preserve"> </v>
      </c>
      <c r="J60" s="113" t="str" cm="1">
        <f t="array" ref="J60">IF('Données clients'!R60="Oui",IFERROR(IF('Achat Forfait Epilation'!$R60&gt;1,INDEX('Achat Forfait Epilation'!$T$2:$T$9999,SMALL(IF('Achat Forfait Epilation'!$F$2:$F$9999='Suivi Forfait Epilation'!$E60,ROW('Achat Forfait Epilation'!$F$2:$F$9999),9^9),2)-1)," ")," ")," ")</f>
        <v xml:space="preserve"> </v>
      </c>
      <c r="K60" s="114" t="str">
        <f t="shared" si="3"/>
        <v>0</v>
      </c>
      <c r="L60" s="113" t="str" cm="1">
        <f t="array" ref="L60">IF('Données clients'!R60="Oui",IFERROR(IF('Achat Forfait Epilation'!$R60=3,INDEX('Achat Forfait Epilation'!$T$2:$T$9999,SMALL(IF('Achat Forfait Epilation'!$F$2:$F$9999='Suivi Forfait Epilation'!$E60,ROW('Achat Forfait Epilation'!$F$2:$F$9999),9^9),2)-1)," ")," ")," ")</f>
        <v xml:space="preserve"> </v>
      </c>
      <c r="M60" s="114" t="str">
        <f t="shared" si="4"/>
        <v>0</v>
      </c>
      <c r="N60" s="115" t="str">
        <f t="shared" ca="1" si="5"/>
        <v xml:space="preserve"> </v>
      </c>
      <c r="O60" s="81" t="e" cm="1">
        <f t="array" aca="1" ref="O60" ca="1">IF(ISNA(_xlfn.XLOOKUP(D60&amp;E60,'Suivi Forfait Epilation'!D$1:D59&amp;'Suivi Forfait Epilation'!E$1:E59,'Suivi Forfait Epilation'!I$1:I59))," ",_xlfn.XLOOKUP(D60&amp;E60,'Suivi Forfait Epilation'!D$1:D59&amp;'Suivi Forfait Epilation'!E$1:E59,'Suivi Forfait Epilation'!I$1:I59))</f>
        <v>#NAME?</v>
      </c>
      <c r="P60" s="96" t="str">
        <f t="shared" si="1"/>
        <v xml:space="preserve"> </v>
      </c>
      <c r="Q60" s="73">
        <f t="shared" si="6"/>
        <v>0</v>
      </c>
    </row>
    <row r="61" spans="1:17" s="75" customFormat="1" ht="15" customHeight="1" x14ac:dyDescent="0.2">
      <c r="A61" s="93" t="str">
        <f>IF('Données clients'!R61="Oui",'Données clients'!A61," ")</f>
        <v xml:space="preserve"> </v>
      </c>
      <c r="B61" s="94" t="str">
        <f>IF('Données clients'!R61="Oui",'Données clients'!B61," ")</f>
        <v xml:space="preserve"> </v>
      </c>
      <c r="C61" s="95" t="str">
        <f>IF('Données clients'!R61="Oui",'Données clients'!C61," ")</f>
        <v xml:space="preserve"> </v>
      </c>
      <c r="D61" s="109" t="str" cm="1">
        <f t="array" ref="D61">IF('Données clients'!R61="Oui",_xlfn.XLOOKUP(B61&amp;C61,'Données clients'!B$1:B61&amp;'Données clients'!C$1:C61,'Données clients'!I$1:I61)," ")</f>
        <v xml:space="preserve"> </v>
      </c>
      <c r="E61" s="110" t="str" cm="1">
        <f t="array" ref="E61">IF('Données clients'!R61="Oui",_xlfn.XLOOKUP(B61&amp;C61,'Achat Forfait Epilation'!B$1:B61&amp;'Achat Forfait Epilation'!C$1:C61,'Achat Forfait Epilation'!F$1:F61)," ")</f>
        <v xml:space="preserve"> </v>
      </c>
      <c r="F61" s="111" t="e" cm="1">
        <f t="array" aca="1" ref="F61" ca="1">IF(ISNA(_xlfn.XLOOKUP(D61&amp;E61,'Achat Forfait Epilation'!E$1:E61&amp;'Achat Forfait Epilation'!F$1:F61,'Achat Forfait Epilation'!P$1:P61))," ",_xlfn.XLOOKUP(D61&amp;E61,'Achat Forfait Epilation'!E$1:E61&amp;'Achat Forfait Epilation'!F$1:F61,'Achat Forfait Epilation'!P$1:P61))</f>
        <v>#NAME?</v>
      </c>
      <c r="G61" s="112" t="str">
        <f t="shared" ca="1" si="7"/>
        <v xml:space="preserve"> </v>
      </c>
      <c r="H61" s="113" t="str" cm="1">
        <f t="array" ref="H61">IF('Données clients'!R61="Oui",IFERROR(INDEX('Achat Forfait Epilation'!$T$2:$T$9999,SMALL(IF('Achat Forfait Epilation'!$F$2:$F$9999='Suivi Forfait Epilation'!$E61,ROW('Achat Forfait Epilation'!$E$2:$E$9999),9^9),1)-1)," ")," ")</f>
        <v xml:space="preserve"> </v>
      </c>
      <c r="I61" s="114" t="str">
        <f t="shared" ca="1" si="2"/>
        <v xml:space="preserve"> </v>
      </c>
      <c r="J61" s="113" t="str" cm="1">
        <f t="array" ref="J61">IF('Données clients'!R61="Oui",IFERROR(IF('Achat Forfait Epilation'!$R61&gt;1,INDEX('Achat Forfait Epilation'!$T$2:$T$9999,SMALL(IF('Achat Forfait Epilation'!$F$2:$F$9999='Suivi Forfait Epilation'!$E61,ROW('Achat Forfait Epilation'!$F$2:$F$9999),9^9),2)-1)," ")," ")," ")</f>
        <v xml:space="preserve"> </v>
      </c>
      <c r="K61" s="114" t="str">
        <f t="shared" si="3"/>
        <v>0</v>
      </c>
      <c r="L61" s="113" t="str" cm="1">
        <f t="array" ref="L61">IF('Données clients'!R61="Oui",IFERROR(IF('Achat Forfait Epilation'!$R61=3,INDEX('Achat Forfait Epilation'!$T$2:$T$9999,SMALL(IF('Achat Forfait Epilation'!$F$2:$F$9999='Suivi Forfait Epilation'!$E61,ROW('Achat Forfait Epilation'!$F$2:$F$9999),9^9),2)-1)," ")," ")," ")</f>
        <v xml:space="preserve"> </v>
      </c>
      <c r="M61" s="114" t="str">
        <f t="shared" si="4"/>
        <v>0</v>
      </c>
      <c r="N61" s="115" t="str">
        <f t="shared" ca="1" si="5"/>
        <v xml:space="preserve"> </v>
      </c>
      <c r="O61" s="81" t="e" cm="1">
        <f t="array" aca="1" ref="O61" ca="1">IF(ISNA(_xlfn.XLOOKUP(D61&amp;E61,'Suivi Forfait Epilation'!D$1:D60&amp;'Suivi Forfait Epilation'!E$1:E60,'Suivi Forfait Epilation'!I$1:I60))," ",_xlfn.XLOOKUP(D61&amp;E61,'Suivi Forfait Epilation'!D$1:D60&amp;'Suivi Forfait Epilation'!E$1:E60,'Suivi Forfait Epilation'!I$1:I60))</f>
        <v>#NAME?</v>
      </c>
      <c r="P61" s="96" t="str">
        <f t="shared" si="1"/>
        <v xml:space="preserve"> </v>
      </c>
      <c r="Q61" s="73">
        <f t="shared" si="6"/>
        <v>0</v>
      </c>
    </row>
    <row r="62" spans="1:17" s="75" customFormat="1" ht="15" customHeight="1" x14ac:dyDescent="0.2">
      <c r="A62" s="93" t="str">
        <f>IF('Données clients'!R62="Oui",'Données clients'!A62," ")</f>
        <v xml:space="preserve"> </v>
      </c>
      <c r="B62" s="94" t="str">
        <f>IF('Données clients'!R62="Oui",'Données clients'!B62," ")</f>
        <v xml:space="preserve"> </v>
      </c>
      <c r="C62" s="95" t="str">
        <f>IF('Données clients'!R62="Oui",'Données clients'!C62," ")</f>
        <v xml:space="preserve"> </v>
      </c>
      <c r="D62" s="109" t="str" cm="1">
        <f t="array" ref="D62">IF('Données clients'!R62="Oui",_xlfn.XLOOKUP(B62&amp;C62,'Données clients'!B$1:B62&amp;'Données clients'!C$1:C62,'Données clients'!I$1:I62)," ")</f>
        <v xml:space="preserve"> </v>
      </c>
      <c r="E62" s="110" t="str" cm="1">
        <f t="array" ref="E62">IF('Données clients'!R62="Oui",_xlfn.XLOOKUP(B62&amp;C62,'Achat Forfait Epilation'!B$1:B62&amp;'Achat Forfait Epilation'!C$1:C62,'Achat Forfait Epilation'!F$1:F62)," ")</f>
        <v xml:space="preserve"> </v>
      </c>
      <c r="F62" s="111" t="e" cm="1">
        <f t="array" aca="1" ref="F62" ca="1">IF(ISNA(_xlfn.XLOOKUP(D62&amp;E62,'Achat Forfait Epilation'!E$1:E62&amp;'Achat Forfait Epilation'!F$1:F62,'Achat Forfait Epilation'!P$1:P62))," ",_xlfn.XLOOKUP(D62&amp;E62,'Achat Forfait Epilation'!E$1:E62&amp;'Achat Forfait Epilation'!F$1:F62,'Achat Forfait Epilation'!P$1:P62))</f>
        <v>#NAME?</v>
      </c>
      <c r="G62" s="112" t="str">
        <f t="shared" ca="1" si="7"/>
        <v xml:space="preserve"> </v>
      </c>
      <c r="H62" s="113" t="str" cm="1">
        <f t="array" ref="H62">IF('Données clients'!R62="Oui",IFERROR(INDEX('Achat Forfait Epilation'!$T$2:$T$9999,SMALL(IF('Achat Forfait Epilation'!$F$2:$F$9999='Suivi Forfait Epilation'!$E62,ROW('Achat Forfait Epilation'!$E$2:$E$9999),9^9),1)-1)," ")," ")</f>
        <v xml:space="preserve"> </v>
      </c>
      <c r="I62" s="114" t="str">
        <f t="shared" ca="1" si="2"/>
        <v xml:space="preserve"> </v>
      </c>
      <c r="J62" s="113" t="str" cm="1">
        <f t="array" ref="J62">IF('Données clients'!R62="Oui",IFERROR(IF('Achat Forfait Epilation'!$R62&gt;1,INDEX('Achat Forfait Epilation'!$T$2:$T$9999,SMALL(IF('Achat Forfait Epilation'!$F$2:$F$9999='Suivi Forfait Epilation'!$E62,ROW('Achat Forfait Epilation'!$F$2:$F$9999),9^9),2)-1)," ")," ")," ")</f>
        <v xml:space="preserve"> </v>
      </c>
      <c r="K62" s="114" t="str">
        <f t="shared" si="3"/>
        <v>0</v>
      </c>
      <c r="L62" s="113" t="str" cm="1">
        <f t="array" ref="L62">IF('Données clients'!R62="Oui",IFERROR(IF('Achat Forfait Epilation'!$R62=3,INDEX('Achat Forfait Epilation'!$T$2:$T$9999,SMALL(IF('Achat Forfait Epilation'!$F$2:$F$9999='Suivi Forfait Epilation'!$E62,ROW('Achat Forfait Epilation'!$F$2:$F$9999),9^9),2)-1)," ")," ")," ")</f>
        <v xml:space="preserve"> </v>
      </c>
      <c r="M62" s="114" t="str">
        <f t="shared" si="4"/>
        <v>0</v>
      </c>
      <c r="N62" s="115" t="str">
        <f t="shared" ca="1" si="5"/>
        <v xml:space="preserve"> </v>
      </c>
      <c r="O62" s="81" t="e" cm="1">
        <f t="array" aca="1" ref="O62" ca="1">IF(ISNA(_xlfn.XLOOKUP(D62&amp;E62,'Suivi Forfait Epilation'!D$1:D61&amp;'Suivi Forfait Epilation'!E$1:E61,'Suivi Forfait Epilation'!I$1:I61))," ",_xlfn.XLOOKUP(D62&amp;E62,'Suivi Forfait Epilation'!D$1:D61&amp;'Suivi Forfait Epilation'!E$1:E61,'Suivi Forfait Epilation'!I$1:I61))</f>
        <v>#NAME?</v>
      </c>
      <c r="P62" s="96" t="str">
        <f t="shared" si="1"/>
        <v xml:space="preserve"> </v>
      </c>
      <c r="Q62" s="73">
        <f t="shared" si="6"/>
        <v>0</v>
      </c>
    </row>
    <row r="63" spans="1:17" s="75" customFormat="1" ht="15" customHeight="1" x14ac:dyDescent="0.2">
      <c r="A63" s="93" t="str">
        <f>IF('Données clients'!R63="Oui",'Données clients'!A63," ")</f>
        <v xml:space="preserve"> </v>
      </c>
      <c r="B63" s="94" t="str">
        <f>IF('Données clients'!R63="Oui",'Données clients'!B63," ")</f>
        <v xml:space="preserve"> </v>
      </c>
      <c r="C63" s="95" t="str">
        <f>IF('Données clients'!R63="Oui",'Données clients'!C63," ")</f>
        <v xml:space="preserve"> </v>
      </c>
      <c r="D63" s="109" t="str" cm="1">
        <f t="array" ref="D63">IF('Données clients'!R63="Oui",_xlfn.XLOOKUP(B63&amp;C63,'Données clients'!B$1:B63&amp;'Données clients'!C$1:C63,'Données clients'!I$1:I63)," ")</f>
        <v xml:space="preserve"> </v>
      </c>
      <c r="E63" s="110" t="str" cm="1">
        <f t="array" ref="E63">IF('Données clients'!R63="Oui",_xlfn.XLOOKUP(B63&amp;C63,'Achat Forfait Epilation'!B$1:B63&amp;'Achat Forfait Epilation'!C$1:C63,'Achat Forfait Epilation'!F$1:F63)," ")</f>
        <v xml:space="preserve"> </v>
      </c>
      <c r="F63" s="111" t="e" cm="1">
        <f t="array" aca="1" ref="F63" ca="1">IF(ISNA(_xlfn.XLOOKUP(D63&amp;E63,'Achat Forfait Epilation'!E$1:E63&amp;'Achat Forfait Epilation'!F$1:F63,'Achat Forfait Epilation'!P$1:P63))," ",_xlfn.XLOOKUP(D63&amp;E63,'Achat Forfait Epilation'!E$1:E63&amp;'Achat Forfait Epilation'!F$1:F63,'Achat Forfait Epilation'!P$1:P63))</f>
        <v>#NAME?</v>
      </c>
      <c r="G63" s="112" t="str">
        <f t="shared" ca="1" si="7"/>
        <v xml:space="preserve"> </v>
      </c>
      <c r="H63" s="113" t="str" cm="1">
        <f t="array" ref="H63">IF('Données clients'!R63="Oui",IFERROR(INDEX('Achat Forfait Epilation'!$T$2:$T$9999,SMALL(IF('Achat Forfait Epilation'!$F$2:$F$9999='Suivi Forfait Epilation'!$E63,ROW('Achat Forfait Epilation'!$E$2:$E$9999),9^9),1)-1)," ")," ")</f>
        <v xml:space="preserve"> </v>
      </c>
      <c r="I63" s="114" t="str">
        <f t="shared" ca="1" si="2"/>
        <v xml:space="preserve"> </v>
      </c>
      <c r="J63" s="113" t="str" cm="1">
        <f t="array" ref="J63">IF('Données clients'!R63="Oui",IFERROR(IF('Achat Forfait Epilation'!$R63&gt;1,INDEX('Achat Forfait Epilation'!$T$2:$T$9999,SMALL(IF('Achat Forfait Epilation'!$F$2:$F$9999='Suivi Forfait Epilation'!$E63,ROW('Achat Forfait Epilation'!$F$2:$F$9999),9^9),2)-1)," ")," ")," ")</f>
        <v xml:space="preserve"> </v>
      </c>
      <c r="K63" s="114" t="str">
        <f t="shared" si="3"/>
        <v>0</v>
      </c>
      <c r="L63" s="113" t="str" cm="1">
        <f t="array" ref="L63">IF('Données clients'!R63="Oui",IFERROR(IF('Achat Forfait Epilation'!$R63=3,INDEX('Achat Forfait Epilation'!$T$2:$T$9999,SMALL(IF('Achat Forfait Epilation'!$F$2:$F$9999='Suivi Forfait Epilation'!$E63,ROW('Achat Forfait Epilation'!$F$2:$F$9999),9^9),2)-1)," ")," ")," ")</f>
        <v xml:space="preserve"> </v>
      </c>
      <c r="M63" s="114" t="str">
        <f t="shared" si="4"/>
        <v>0</v>
      </c>
      <c r="N63" s="115" t="str">
        <f t="shared" ca="1" si="5"/>
        <v xml:space="preserve"> </v>
      </c>
      <c r="O63" s="81" t="e" cm="1">
        <f t="array" aca="1" ref="O63" ca="1">IF(ISNA(_xlfn.XLOOKUP(D63&amp;E63,'Suivi Forfait Epilation'!D$1:D62&amp;'Suivi Forfait Epilation'!E$1:E62,'Suivi Forfait Epilation'!I$1:I62))," ",_xlfn.XLOOKUP(D63&amp;E63,'Suivi Forfait Epilation'!D$1:D62&amp;'Suivi Forfait Epilation'!E$1:E62,'Suivi Forfait Epilation'!I$1:I62))</f>
        <v>#NAME?</v>
      </c>
      <c r="P63" s="96" t="str">
        <f t="shared" si="1"/>
        <v xml:space="preserve"> </v>
      </c>
      <c r="Q63" s="73">
        <f t="shared" si="6"/>
        <v>0</v>
      </c>
    </row>
    <row r="64" spans="1:17" s="75" customFormat="1" ht="15" customHeight="1" x14ac:dyDescent="0.2">
      <c r="A64" s="93" t="str">
        <f>IF('Données clients'!R64="Oui",'Données clients'!A64," ")</f>
        <v xml:space="preserve"> </v>
      </c>
      <c r="B64" s="94" t="str">
        <f>IF('Données clients'!R64="Oui",'Données clients'!B64," ")</f>
        <v xml:space="preserve"> </v>
      </c>
      <c r="C64" s="95" t="str">
        <f>IF('Données clients'!R64="Oui",'Données clients'!C64," ")</f>
        <v xml:space="preserve"> </v>
      </c>
      <c r="D64" s="109" t="str" cm="1">
        <f t="array" ref="D64">IF('Données clients'!R64="Oui",_xlfn.XLOOKUP(B64&amp;C64,'Données clients'!B$1:B64&amp;'Données clients'!C$1:C64,'Données clients'!I$1:I64)," ")</f>
        <v xml:space="preserve"> </v>
      </c>
      <c r="E64" s="110" t="str" cm="1">
        <f t="array" ref="E64">IF('Données clients'!R64="Oui",_xlfn.XLOOKUP(B64&amp;C64,'Achat Forfait Epilation'!B$1:B64&amp;'Achat Forfait Epilation'!C$1:C64,'Achat Forfait Epilation'!F$1:F64)," ")</f>
        <v xml:space="preserve"> </v>
      </c>
      <c r="F64" s="111" t="e" cm="1">
        <f t="array" aca="1" ref="F64" ca="1">IF(ISNA(_xlfn.XLOOKUP(D64&amp;E64,'Achat Forfait Epilation'!E$1:E64&amp;'Achat Forfait Epilation'!F$1:F64,'Achat Forfait Epilation'!P$1:P64))," ",_xlfn.XLOOKUP(D64&amp;E64,'Achat Forfait Epilation'!E$1:E64&amp;'Achat Forfait Epilation'!F$1:F64,'Achat Forfait Epilation'!P$1:P64))</f>
        <v>#NAME?</v>
      </c>
      <c r="G64" s="112" t="str">
        <f t="shared" ca="1" si="7"/>
        <v xml:space="preserve"> </v>
      </c>
      <c r="H64" s="113" t="str" cm="1">
        <f t="array" ref="H64">IF('Données clients'!R64="Oui",IFERROR(INDEX('Achat Forfait Epilation'!$T$2:$T$9999,SMALL(IF('Achat Forfait Epilation'!$F$2:$F$9999='Suivi Forfait Epilation'!$E64,ROW('Achat Forfait Epilation'!$E$2:$E$9999),9^9),1)-1)," ")," ")</f>
        <v xml:space="preserve"> </v>
      </c>
      <c r="I64" s="114" t="str">
        <f t="shared" ca="1" si="2"/>
        <v xml:space="preserve"> </v>
      </c>
      <c r="J64" s="113" t="str" cm="1">
        <f t="array" ref="J64">IF('Données clients'!R64="Oui",IFERROR(IF('Achat Forfait Epilation'!$R64&gt;1,INDEX('Achat Forfait Epilation'!$T$2:$T$9999,SMALL(IF('Achat Forfait Epilation'!$F$2:$F$9999='Suivi Forfait Epilation'!$E64,ROW('Achat Forfait Epilation'!$F$2:$F$9999),9^9),2)-1)," ")," ")," ")</f>
        <v xml:space="preserve"> </v>
      </c>
      <c r="K64" s="114" t="str">
        <f t="shared" si="3"/>
        <v>0</v>
      </c>
      <c r="L64" s="113" t="str" cm="1">
        <f t="array" ref="L64">IF('Données clients'!R64="Oui",IFERROR(IF('Achat Forfait Epilation'!$R64=3,INDEX('Achat Forfait Epilation'!$T$2:$T$9999,SMALL(IF('Achat Forfait Epilation'!$F$2:$F$9999='Suivi Forfait Epilation'!$E64,ROW('Achat Forfait Epilation'!$F$2:$F$9999),9^9),2)-1)," ")," ")," ")</f>
        <v xml:space="preserve"> </v>
      </c>
      <c r="M64" s="114" t="str">
        <f t="shared" si="4"/>
        <v>0</v>
      </c>
      <c r="N64" s="115" t="str">
        <f t="shared" ca="1" si="5"/>
        <v xml:space="preserve"> </v>
      </c>
      <c r="O64" s="81" t="e" cm="1">
        <f t="array" aca="1" ref="O64" ca="1">IF(ISNA(_xlfn.XLOOKUP(D64&amp;E64,'Suivi Forfait Epilation'!D$1:D63&amp;'Suivi Forfait Epilation'!E$1:E63,'Suivi Forfait Epilation'!I$1:I63))," ",_xlfn.XLOOKUP(D64&amp;E64,'Suivi Forfait Epilation'!D$1:D63&amp;'Suivi Forfait Epilation'!E$1:E63,'Suivi Forfait Epilation'!I$1:I63))</f>
        <v>#NAME?</v>
      </c>
      <c r="P64" s="96" t="str">
        <f t="shared" si="1"/>
        <v xml:space="preserve"> </v>
      </c>
      <c r="Q64" s="73">
        <f t="shared" si="6"/>
        <v>0</v>
      </c>
    </row>
    <row r="65" spans="1:17" s="75" customFormat="1" ht="15" customHeight="1" x14ac:dyDescent="0.2">
      <c r="A65" s="93" t="str">
        <f>IF('Données clients'!R65="Oui",'Données clients'!A65," ")</f>
        <v xml:space="preserve"> </v>
      </c>
      <c r="B65" s="94" t="str">
        <f>IF('Données clients'!R65="Oui",'Données clients'!B65," ")</f>
        <v xml:space="preserve"> </v>
      </c>
      <c r="C65" s="95" t="str">
        <f>IF('Données clients'!R65="Oui",'Données clients'!C65," ")</f>
        <v xml:space="preserve"> </v>
      </c>
      <c r="D65" s="109" t="str" cm="1">
        <f t="array" ref="D65">IF('Données clients'!R65="Oui",_xlfn.XLOOKUP(B65&amp;C65,'Données clients'!B$1:B65&amp;'Données clients'!C$1:C65,'Données clients'!I$1:I65)," ")</f>
        <v xml:space="preserve"> </v>
      </c>
      <c r="E65" s="110" t="str" cm="1">
        <f t="array" ref="E65">IF('Données clients'!R65="Oui",_xlfn.XLOOKUP(B65&amp;C65,'Achat Forfait Epilation'!B$1:B65&amp;'Achat Forfait Epilation'!C$1:C65,'Achat Forfait Epilation'!F$1:F65)," ")</f>
        <v xml:space="preserve"> </v>
      </c>
      <c r="F65" s="111" t="e" cm="1">
        <f t="array" aca="1" ref="F65" ca="1">IF(ISNA(_xlfn.XLOOKUP(D65&amp;E65,'Achat Forfait Epilation'!E$1:E65&amp;'Achat Forfait Epilation'!F$1:F65,'Achat Forfait Epilation'!P$1:P65))," ",_xlfn.XLOOKUP(D65&amp;E65,'Achat Forfait Epilation'!E$1:E65&amp;'Achat Forfait Epilation'!F$1:F65,'Achat Forfait Epilation'!P$1:P65))</f>
        <v>#NAME?</v>
      </c>
      <c r="G65" s="112" t="str">
        <f t="shared" ca="1" si="7"/>
        <v xml:space="preserve"> </v>
      </c>
      <c r="H65" s="113" t="str" cm="1">
        <f t="array" ref="H65">IF('Données clients'!R65="Oui",IFERROR(INDEX('Achat Forfait Epilation'!$T$2:$T$9999,SMALL(IF('Achat Forfait Epilation'!$F$2:$F$9999='Suivi Forfait Epilation'!$E65,ROW('Achat Forfait Epilation'!$E$2:$E$9999),9^9),1)-1)," ")," ")</f>
        <v xml:space="preserve"> </v>
      </c>
      <c r="I65" s="114" t="str">
        <f t="shared" ca="1" si="2"/>
        <v xml:space="preserve"> </v>
      </c>
      <c r="J65" s="113" t="str" cm="1">
        <f t="array" ref="J65">IF('Données clients'!R65="Oui",IFERROR(IF('Achat Forfait Epilation'!$R65&gt;1,INDEX('Achat Forfait Epilation'!$T$2:$T$9999,SMALL(IF('Achat Forfait Epilation'!$F$2:$F$9999='Suivi Forfait Epilation'!$E65,ROW('Achat Forfait Epilation'!$F$2:$F$9999),9^9),2)-1)," ")," ")," ")</f>
        <v xml:space="preserve"> </v>
      </c>
      <c r="K65" s="114" t="str">
        <f t="shared" si="3"/>
        <v>0</v>
      </c>
      <c r="L65" s="113" t="str" cm="1">
        <f t="array" ref="L65">IF('Données clients'!R65="Oui",IFERROR(IF('Achat Forfait Epilation'!$R65=3,INDEX('Achat Forfait Epilation'!$T$2:$T$9999,SMALL(IF('Achat Forfait Epilation'!$F$2:$F$9999='Suivi Forfait Epilation'!$E65,ROW('Achat Forfait Epilation'!$F$2:$F$9999),9^9),2)-1)," ")," ")," ")</f>
        <v xml:space="preserve"> </v>
      </c>
      <c r="M65" s="114" t="str">
        <f t="shared" si="4"/>
        <v>0</v>
      </c>
      <c r="N65" s="115" t="str">
        <f t="shared" ca="1" si="5"/>
        <v xml:space="preserve"> </v>
      </c>
      <c r="O65" s="81" t="e" cm="1">
        <f t="array" aca="1" ref="O65" ca="1">IF(ISNA(_xlfn.XLOOKUP(D65&amp;E65,'Suivi Forfait Epilation'!D$1:D64&amp;'Suivi Forfait Epilation'!E$1:E64,'Suivi Forfait Epilation'!I$1:I64))," ",_xlfn.XLOOKUP(D65&amp;E65,'Suivi Forfait Epilation'!D$1:D64&amp;'Suivi Forfait Epilation'!E$1:E64,'Suivi Forfait Epilation'!I$1:I64))</f>
        <v>#NAME?</v>
      </c>
      <c r="P65" s="96" t="str">
        <f t="shared" si="1"/>
        <v xml:space="preserve"> </v>
      </c>
      <c r="Q65" s="73">
        <f t="shared" si="6"/>
        <v>0</v>
      </c>
    </row>
    <row r="66" spans="1:17" s="75" customFormat="1" ht="15" customHeight="1" x14ac:dyDescent="0.2">
      <c r="A66" s="93" t="str">
        <f>IF('Données clients'!R66="Oui",'Données clients'!A66," ")</f>
        <v xml:space="preserve"> </v>
      </c>
      <c r="B66" s="94" t="str">
        <f>IF('Données clients'!R66="Oui",'Données clients'!B66," ")</f>
        <v xml:space="preserve"> </v>
      </c>
      <c r="C66" s="95" t="str">
        <f>IF('Données clients'!R66="Oui",'Données clients'!C66," ")</f>
        <v xml:space="preserve"> </v>
      </c>
      <c r="D66" s="109" t="str" cm="1">
        <f t="array" ref="D66">IF('Données clients'!R66="Oui",_xlfn.XLOOKUP(B66&amp;C66,'Données clients'!B$1:B66&amp;'Données clients'!C$1:C66,'Données clients'!I$1:I66)," ")</f>
        <v xml:space="preserve"> </v>
      </c>
      <c r="E66" s="110" t="str" cm="1">
        <f t="array" ref="E66">IF('Données clients'!R66="Oui",_xlfn.XLOOKUP(B66&amp;C66,'Achat Forfait Epilation'!B$1:B66&amp;'Achat Forfait Epilation'!C$1:C66,'Achat Forfait Epilation'!F$1:F66)," ")</f>
        <v xml:space="preserve"> </v>
      </c>
      <c r="F66" s="111" t="e" cm="1">
        <f t="array" aca="1" ref="F66" ca="1">IF(ISNA(_xlfn.XLOOKUP(D66&amp;E66,'Achat Forfait Epilation'!E$1:E66&amp;'Achat Forfait Epilation'!F$1:F66,'Achat Forfait Epilation'!P$1:P66))," ",_xlfn.XLOOKUP(D66&amp;E66,'Achat Forfait Epilation'!E$1:E66&amp;'Achat Forfait Epilation'!F$1:F66,'Achat Forfait Epilation'!P$1:P66))</f>
        <v>#NAME?</v>
      </c>
      <c r="G66" s="112" t="str">
        <f t="shared" ref="G66:G97" ca="1" si="8">IF(ISERROR(F66/3)," ",F66/3)</f>
        <v xml:space="preserve"> </v>
      </c>
      <c r="H66" s="113" t="str" cm="1">
        <f t="array" ref="H66">IF('Données clients'!R66="Oui",IFERROR(INDEX('Achat Forfait Epilation'!$T$2:$T$9999,SMALL(IF('Achat Forfait Epilation'!$F$2:$F$9999='Suivi Forfait Epilation'!$E66,ROW('Achat Forfait Epilation'!$E$2:$E$9999),9^9),1)-1)," ")," ")</f>
        <v xml:space="preserve"> </v>
      </c>
      <c r="I66" s="114" t="str">
        <f t="shared" ca="1" si="2"/>
        <v xml:space="preserve"> </v>
      </c>
      <c r="J66" s="113" t="str" cm="1">
        <f t="array" ref="J66">IF('Données clients'!R66="Oui",IFERROR(IF('Achat Forfait Epilation'!$R66&gt;1,INDEX('Achat Forfait Epilation'!$T$2:$T$9999,SMALL(IF('Achat Forfait Epilation'!$F$2:$F$9999='Suivi Forfait Epilation'!$E66,ROW('Achat Forfait Epilation'!$F$2:$F$9999),9^9),2)-1)," ")," ")," ")</f>
        <v xml:space="preserve"> </v>
      </c>
      <c r="K66" s="114" t="str">
        <f t="shared" si="3"/>
        <v>0</v>
      </c>
      <c r="L66" s="113" t="str" cm="1">
        <f t="array" ref="L66">IF('Données clients'!R66="Oui",IFERROR(IF('Achat Forfait Epilation'!$R66=3,INDEX('Achat Forfait Epilation'!$T$2:$T$9999,SMALL(IF('Achat Forfait Epilation'!$F$2:$F$9999='Suivi Forfait Epilation'!$E66,ROW('Achat Forfait Epilation'!$F$2:$F$9999),9^9),2)-1)," ")," ")," ")</f>
        <v xml:space="preserve"> </v>
      </c>
      <c r="M66" s="114" t="str">
        <f t="shared" si="4"/>
        <v>0</v>
      </c>
      <c r="N66" s="115" t="str">
        <f t="shared" ca="1" si="5"/>
        <v xml:space="preserve"> </v>
      </c>
      <c r="O66" s="81" t="e" cm="1">
        <f t="array" aca="1" ref="O66" ca="1">IF(ISNA(_xlfn.XLOOKUP(D66&amp;E66,'Suivi Forfait Epilation'!D$1:D65&amp;'Suivi Forfait Epilation'!E$1:E65,'Suivi Forfait Epilation'!I$1:I65))," ",_xlfn.XLOOKUP(D66&amp;E66,'Suivi Forfait Epilation'!D$1:D65&amp;'Suivi Forfait Epilation'!E$1:E65,'Suivi Forfait Epilation'!I$1:I65))</f>
        <v>#NAME?</v>
      </c>
      <c r="P66" s="96" t="str">
        <f t="shared" si="1"/>
        <v xml:space="preserve"> </v>
      </c>
      <c r="Q66" s="73">
        <f t="shared" si="6"/>
        <v>0</v>
      </c>
    </row>
    <row r="67" spans="1:17" s="75" customFormat="1" ht="15" customHeight="1" x14ac:dyDescent="0.2">
      <c r="A67" s="93" t="str">
        <f>IF('Données clients'!R67="Oui",'Données clients'!A67," ")</f>
        <v xml:space="preserve"> </v>
      </c>
      <c r="B67" s="94" t="str">
        <f>IF('Données clients'!R67="Oui",'Données clients'!B67," ")</f>
        <v xml:space="preserve"> </v>
      </c>
      <c r="C67" s="95" t="str">
        <f>IF('Données clients'!R67="Oui",'Données clients'!C67," ")</f>
        <v xml:space="preserve"> </v>
      </c>
      <c r="D67" s="109" t="str" cm="1">
        <f t="array" ref="D67">IF('Données clients'!R67="Oui",_xlfn.XLOOKUP(B67&amp;C67,'Données clients'!B$1:B67&amp;'Données clients'!C$1:C67,'Données clients'!I$1:I67)," ")</f>
        <v xml:space="preserve"> </v>
      </c>
      <c r="E67" s="110" t="str" cm="1">
        <f t="array" ref="E67">IF('Données clients'!R67="Oui",_xlfn.XLOOKUP(B67&amp;C67,'Achat Forfait Epilation'!B$1:B67&amp;'Achat Forfait Epilation'!C$1:C67,'Achat Forfait Epilation'!F$1:F67)," ")</f>
        <v xml:space="preserve"> </v>
      </c>
      <c r="F67" s="111" t="e" cm="1">
        <f t="array" aca="1" ref="F67" ca="1">IF(ISNA(_xlfn.XLOOKUP(D67&amp;E67,'Achat Forfait Epilation'!E$1:E67&amp;'Achat Forfait Epilation'!F$1:F67,'Achat Forfait Epilation'!P$1:P67))," ",_xlfn.XLOOKUP(D67&amp;E67,'Achat Forfait Epilation'!E$1:E67&amp;'Achat Forfait Epilation'!F$1:F67,'Achat Forfait Epilation'!P$1:P67))</f>
        <v>#NAME?</v>
      </c>
      <c r="G67" s="112" t="str">
        <f t="shared" ca="1" si="8"/>
        <v xml:space="preserve"> </v>
      </c>
      <c r="H67" s="113" t="str" cm="1">
        <f t="array" ref="H67">IF('Données clients'!R67="Oui",IFERROR(INDEX('Achat Forfait Epilation'!$T$2:$T$9999,SMALL(IF('Achat Forfait Epilation'!$F$2:$F$9999='Suivi Forfait Epilation'!$E67,ROW('Achat Forfait Epilation'!$E$2:$E$9999),9^9),1)-1)," ")," ")</f>
        <v xml:space="preserve"> </v>
      </c>
      <c r="I67" s="114" t="str">
        <f t="shared" ref="I67:I100" ca="1" si="9">G67</f>
        <v xml:space="preserve"> </v>
      </c>
      <c r="J67" s="113" t="str" cm="1">
        <f t="array" ref="J67">IF('Données clients'!R67="Oui",IFERROR(IF('Achat Forfait Epilation'!$R67&gt;1,INDEX('Achat Forfait Epilation'!$T$2:$T$9999,SMALL(IF('Achat Forfait Epilation'!$F$2:$F$9999='Suivi Forfait Epilation'!$E67,ROW('Achat Forfait Epilation'!$F$2:$F$9999),9^9),2)-1)," ")," ")," ")</f>
        <v xml:space="preserve"> </v>
      </c>
      <c r="K67" s="114" t="str">
        <f t="shared" ref="K67:K100" si="10">IF(OR(J67="CB",J67="Chèque",J67="Paypal",J67="Espèces"),G67,"0")</f>
        <v>0</v>
      </c>
      <c r="L67" s="113" t="str" cm="1">
        <f t="array" ref="L67">IF('Données clients'!R67="Oui",IFERROR(IF('Achat Forfait Epilation'!$R67=3,INDEX('Achat Forfait Epilation'!$T$2:$T$9999,SMALL(IF('Achat Forfait Epilation'!$F$2:$F$9999='Suivi Forfait Epilation'!$E67,ROW('Achat Forfait Epilation'!$F$2:$F$9999),9^9),2)-1)," ")," ")," ")</f>
        <v xml:space="preserve"> </v>
      </c>
      <c r="M67" s="114" t="str">
        <f t="shared" ref="M67:M100" si="11">IF(OR(L67="CB",L67="Chèque",L67="Paypal",L67="Espèces"),G67,"0")</f>
        <v>0</v>
      </c>
      <c r="N67" s="115" t="str">
        <f t="shared" ref="N67:N100" ca="1" si="12">IF(ISERROR(F67-SUM(I67+K67+M67))," ",F67-SUM(I67+K67+M67))</f>
        <v xml:space="preserve"> </v>
      </c>
      <c r="O67" s="81" t="e" cm="1">
        <f t="array" aca="1" ref="O67" ca="1">IF(ISNA(_xlfn.XLOOKUP(D67&amp;E67,'Suivi Forfait Epilation'!D$1:D66&amp;'Suivi Forfait Epilation'!E$1:E66,'Suivi Forfait Epilation'!I$1:I66))," ",_xlfn.XLOOKUP(D67&amp;E67,'Suivi Forfait Epilation'!D$1:D66&amp;'Suivi Forfait Epilation'!E$1:E66,'Suivi Forfait Epilation'!I$1:I66))</f>
        <v>#NAME?</v>
      </c>
      <c r="P67" s="96" t="str">
        <f t="shared" ref="P67:P100" si="13">IF(OR(H67="CB",H67="Chèque",H67="Paypal",H67="Espèces"),"Oui"," ")</f>
        <v xml:space="preserve"> </v>
      </c>
      <c r="Q67" s="73">
        <f t="shared" ref="Q67:Q100" si="14">IF(OR(H67="CB",H67="Espèces",H67="Paypal",H67="Chèque"),"1","0")+IF(OR(J67="CB",J67="Espèces",J67="Paypal",J67="Chèque"),"1","0")+IF(OR(L67="CB",L67="Espèces",L67="Paypal",L67="Chèque"),"1","0")</f>
        <v>0</v>
      </c>
    </row>
    <row r="68" spans="1:17" s="75" customFormat="1" ht="15" customHeight="1" x14ac:dyDescent="0.2">
      <c r="A68" s="93" t="str">
        <f>IF('Données clients'!R68="Oui",'Données clients'!A68," ")</f>
        <v xml:space="preserve"> </v>
      </c>
      <c r="B68" s="94" t="str">
        <f>IF('Données clients'!R68="Oui",'Données clients'!B68," ")</f>
        <v xml:space="preserve"> </v>
      </c>
      <c r="C68" s="95" t="str">
        <f>IF('Données clients'!R68="Oui",'Données clients'!C68," ")</f>
        <v xml:space="preserve"> </v>
      </c>
      <c r="D68" s="109" t="str" cm="1">
        <f t="array" ref="D68">IF('Données clients'!R68="Oui",_xlfn.XLOOKUP(B68&amp;C68,'Données clients'!B$1:B68&amp;'Données clients'!C$1:C68,'Données clients'!I$1:I68)," ")</f>
        <v xml:space="preserve"> </v>
      </c>
      <c r="E68" s="110" t="str" cm="1">
        <f t="array" ref="E68">IF('Données clients'!R68="Oui",_xlfn.XLOOKUP(B68&amp;C68,'Achat Forfait Epilation'!B$1:B68&amp;'Achat Forfait Epilation'!C$1:C68,'Achat Forfait Epilation'!F$1:F68)," ")</f>
        <v xml:space="preserve"> </v>
      </c>
      <c r="F68" s="111" t="e" cm="1">
        <f t="array" aca="1" ref="F68" ca="1">IF(ISNA(_xlfn.XLOOKUP(D68&amp;E68,'Achat Forfait Epilation'!E$1:E68&amp;'Achat Forfait Epilation'!F$1:F68,'Achat Forfait Epilation'!P$1:P68))," ",_xlfn.XLOOKUP(D68&amp;E68,'Achat Forfait Epilation'!E$1:E68&amp;'Achat Forfait Epilation'!F$1:F68,'Achat Forfait Epilation'!P$1:P68))</f>
        <v>#NAME?</v>
      </c>
      <c r="G68" s="112" t="str">
        <f t="shared" ca="1" si="8"/>
        <v xml:space="preserve"> </v>
      </c>
      <c r="H68" s="113" t="str" cm="1">
        <f t="array" ref="H68">IF('Données clients'!R68="Oui",IFERROR(INDEX('Achat Forfait Epilation'!$T$2:$T$9999,SMALL(IF('Achat Forfait Epilation'!$F$2:$F$9999='Suivi Forfait Epilation'!$E68,ROW('Achat Forfait Epilation'!$E$2:$E$9999),9^9),1)-1)," ")," ")</f>
        <v xml:space="preserve"> </v>
      </c>
      <c r="I68" s="114" t="str">
        <f t="shared" ca="1" si="9"/>
        <v xml:space="preserve"> </v>
      </c>
      <c r="J68" s="113" t="str" cm="1">
        <f t="array" ref="J68">IF('Données clients'!R68="Oui",IFERROR(IF('Achat Forfait Epilation'!$R68&gt;1,INDEX('Achat Forfait Epilation'!$T$2:$T$9999,SMALL(IF('Achat Forfait Epilation'!$F$2:$F$9999='Suivi Forfait Epilation'!$E68,ROW('Achat Forfait Epilation'!$F$2:$F$9999),9^9),2)-1)," ")," ")," ")</f>
        <v xml:space="preserve"> </v>
      </c>
      <c r="K68" s="114" t="str">
        <f t="shared" si="10"/>
        <v>0</v>
      </c>
      <c r="L68" s="113" t="str" cm="1">
        <f t="array" ref="L68">IF('Données clients'!R68="Oui",IFERROR(IF('Achat Forfait Epilation'!$R68=3,INDEX('Achat Forfait Epilation'!$T$2:$T$9999,SMALL(IF('Achat Forfait Epilation'!$F$2:$F$9999='Suivi Forfait Epilation'!$E68,ROW('Achat Forfait Epilation'!$F$2:$F$9999),9^9),2)-1)," ")," ")," ")</f>
        <v xml:space="preserve"> </v>
      </c>
      <c r="M68" s="114" t="str">
        <f t="shared" si="11"/>
        <v>0</v>
      </c>
      <c r="N68" s="115" t="str">
        <f t="shared" ca="1" si="12"/>
        <v xml:space="preserve"> </v>
      </c>
      <c r="O68" s="81" t="e" cm="1">
        <f t="array" aca="1" ref="O68" ca="1">IF(ISNA(_xlfn.XLOOKUP(D68&amp;E68,'Suivi Forfait Epilation'!D$1:D67&amp;'Suivi Forfait Epilation'!E$1:E67,'Suivi Forfait Epilation'!I$1:I67))," ",_xlfn.XLOOKUP(D68&amp;E68,'Suivi Forfait Epilation'!D$1:D67&amp;'Suivi Forfait Epilation'!E$1:E67,'Suivi Forfait Epilation'!I$1:I67))</f>
        <v>#NAME?</v>
      </c>
      <c r="P68" s="96" t="str">
        <f t="shared" si="13"/>
        <v xml:space="preserve"> </v>
      </c>
      <c r="Q68" s="73">
        <f t="shared" si="14"/>
        <v>0</v>
      </c>
    </row>
    <row r="69" spans="1:17" s="75" customFormat="1" ht="15" customHeight="1" x14ac:dyDescent="0.2">
      <c r="A69" s="93" t="str">
        <f>IF('Données clients'!R69="Oui",'Données clients'!A69," ")</f>
        <v xml:space="preserve"> </v>
      </c>
      <c r="B69" s="94" t="str">
        <f>IF('Données clients'!R69="Oui",'Données clients'!B69," ")</f>
        <v xml:space="preserve"> </v>
      </c>
      <c r="C69" s="95" t="str">
        <f>IF('Données clients'!R69="Oui",'Données clients'!C69," ")</f>
        <v xml:space="preserve"> </v>
      </c>
      <c r="D69" s="109" t="str" cm="1">
        <f t="array" ref="D69">IF('Données clients'!R69="Oui",_xlfn.XLOOKUP(B69&amp;C69,'Données clients'!B$1:B69&amp;'Données clients'!C$1:C69,'Données clients'!I$1:I69)," ")</f>
        <v xml:space="preserve"> </v>
      </c>
      <c r="E69" s="110" t="str" cm="1">
        <f t="array" ref="E69">IF('Données clients'!R69="Oui",_xlfn.XLOOKUP(B69&amp;C69,'Achat Forfait Epilation'!B$1:B69&amp;'Achat Forfait Epilation'!C$1:C69,'Achat Forfait Epilation'!F$1:F69)," ")</f>
        <v xml:space="preserve"> </v>
      </c>
      <c r="F69" s="111" t="e" cm="1">
        <f t="array" aca="1" ref="F69" ca="1">IF(ISNA(_xlfn.XLOOKUP(D69&amp;E69,'Achat Forfait Epilation'!E$1:E69&amp;'Achat Forfait Epilation'!F$1:F69,'Achat Forfait Epilation'!P$1:P69))," ",_xlfn.XLOOKUP(D69&amp;E69,'Achat Forfait Epilation'!E$1:E69&amp;'Achat Forfait Epilation'!F$1:F69,'Achat Forfait Epilation'!P$1:P69))</f>
        <v>#NAME?</v>
      </c>
      <c r="G69" s="112" t="str">
        <f t="shared" ca="1" si="8"/>
        <v xml:space="preserve"> </v>
      </c>
      <c r="H69" s="113" t="str" cm="1">
        <f t="array" ref="H69">IF('Données clients'!R69="Oui",IFERROR(INDEX('Achat Forfait Epilation'!$T$2:$T$9999,SMALL(IF('Achat Forfait Epilation'!$F$2:$F$9999='Suivi Forfait Epilation'!$E69,ROW('Achat Forfait Epilation'!$E$2:$E$9999),9^9),1)-1)," ")," ")</f>
        <v xml:space="preserve"> </v>
      </c>
      <c r="I69" s="114" t="str">
        <f t="shared" ca="1" si="9"/>
        <v xml:space="preserve"> </v>
      </c>
      <c r="J69" s="113" t="str" cm="1">
        <f t="array" ref="J69">IF('Données clients'!R69="Oui",IFERROR(IF('Achat Forfait Epilation'!$R69&gt;1,INDEX('Achat Forfait Epilation'!$T$2:$T$9999,SMALL(IF('Achat Forfait Epilation'!$F$2:$F$9999='Suivi Forfait Epilation'!$E69,ROW('Achat Forfait Epilation'!$F$2:$F$9999),9^9),2)-1)," ")," ")," ")</f>
        <v xml:space="preserve"> </v>
      </c>
      <c r="K69" s="114" t="str">
        <f t="shared" si="10"/>
        <v>0</v>
      </c>
      <c r="L69" s="113" t="str" cm="1">
        <f t="array" ref="L69">IF('Données clients'!R69="Oui",IFERROR(IF('Achat Forfait Epilation'!$R69=3,INDEX('Achat Forfait Epilation'!$T$2:$T$9999,SMALL(IF('Achat Forfait Epilation'!$F$2:$F$9999='Suivi Forfait Epilation'!$E69,ROW('Achat Forfait Epilation'!$F$2:$F$9999),9^9),2)-1)," ")," ")," ")</f>
        <v xml:space="preserve"> </v>
      </c>
      <c r="M69" s="114" t="str">
        <f t="shared" si="11"/>
        <v>0</v>
      </c>
      <c r="N69" s="115" t="str">
        <f t="shared" ca="1" si="12"/>
        <v xml:space="preserve"> </v>
      </c>
      <c r="O69" s="81" t="e" cm="1">
        <f t="array" aca="1" ref="O69" ca="1">IF(ISNA(_xlfn.XLOOKUP(D69&amp;E69,'Suivi Forfait Epilation'!D$1:D68&amp;'Suivi Forfait Epilation'!E$1:E68,'Suivi Forfait Epilation'!I$1:I68))," ",_xlfn.XLOOKUP(D69&amp;E69,'Suivi Forfait Epilation'!D$1:D68&amp;'Suivi Forfait Epilation'!E$1:E68,'Suivi Forfait Epilation'!I$1:I68))</f>
        <v>#NAME?</v>
      </c>
      <c r="P69" s="96" t="str">
        <f t="shared" si="13"/>
        <v xml:space="preserve"> </v>
      </c>
      <c r="Q69" s="73">
        <f t="shared" si="14"/>
        <v>0</v>
      </c>
    </row>
    <row r="70" spans="1:17" s="75" customFormat="1" ht="15" customHeight="1" x14ac:dyDescent="0.2">
      <c r="A70" s="93" t="str">
        <f>IF('Données clients'!R70="Oui",'Données clients'!A70," ")</f>
        <v xml:space="preserve"> </v>
      </c>
      <c r="B70" s="94" t="str">
        <f>IF('Données clients'!R70="Oui",'Données clients'!B70," ")</f>
        <v xml:space="preserve"> </v>
      </c>
      <c r="C70" s="95" t="str">
        <f>IF('Données clients'!R70="Oui",'Données clients'!C70," ")</f>
        <v xml:space="preserve"> </v>
      </c>
      <c r="D70" s="109" t="str" cm="1">
        <f t="array" ref="D70">IF('Données clients'!R70="Oui",_xlfn.XLOOKUP(B70&amp;C70,'Données clients'!B$1:B70&amp;'Données clients'!C$1:C70,'Données clients'!I$1:I70)," ")</f>
        <v xml:space="preserve"> </v>
      </c>
      <c r="E70" s="110" t="str" cm="1">
        <f t="array" ref="E70">IF('Données clients'!R70="Oui",_xlfn.XLOOKUP(B70&amp;C70,'Achat Forfait Epilation'!B$1:B70&amp;'Achat Forfait Epilation'!C$1:C70,'Achat Forfait Epilation'!F$1:F70)," ")</f>
        <v xml:space="preserve"> </v>
      </c>
      <c r="F70" s="111" t="e" cm="1">
        <f t="array" aca="1" ref="F70" ca="1">IF(ISNA(_xlfn.XLOOKUP(D70&amp;E70,'Achat Forfait Epilation'!E$1:E70&amp;'Achat Forfait Epilation'!F$1:F70,'Achat Forfait Epilation'!P$1:P70))," ",_xlfn.XLOOKUP(D70&amp;E70,'Achat Forfait Epilation'!E$1:E70&amp;'Achat Forfait Epilation'!F$1:F70,'Achat Forfait Epilation'!P$1:P70))</f>
        <v>#NAME?</v>
      </c>
      <c r="G70" s="112" t="str">
        <f t="shared" ca="1" si="8"/>
        <v xml:space="preserve"> </v>
      </c>
      <c r="H70" s="113" t="str" cm="1">
        <f t="array" ref="H70">IF('Données clients'!R70="Oui",IFERROR(INDEX('Achat Forfait Epilation'!$T$2:$T$9999,SMALL(IF('Achat Forfait Epilation'!$F$2:$F$9999='Suivi Forfait Epilation'!$E70,ROW('Achat Forfait Epilation'!$E$2:$E$9999),9^9),1)-1)," ")," ")</f>
        <v xml:space="preserve"> </v>
      </c>
      <c r="I70" s="114" t="str">
        <f t="shared" ca="1" si="9"/>
        <v xml:space="preserve"> </v>
      </c>
      <c r="J70" s="113" t="str" cm="1">
        <f t="array" ref="J70">IF('Données clients'!R70="Oui",IFERROR(IF('Achat Forfait Epilation'!$R70&gt;1,INDEX('Achat Forfait Epilation'!$T$2:$T$9999,SMALL(IF('Achat Forfait Epilation'!$F$2:$F$9999='Suivi Forfait Epilation'!$E70,ROW('Achat Forfait Epilation'!$F$2:$F$9999),9^9),2)-1)," ")," ")," ")</f>
        <v xml:space="preserve"> </v>
      </c>
      <c r="K70" s="114" t="str">
        <f t="shared" si="10"/>
        <v>0</v>
      </c>
      <c r="L70" s="113" t="str" cm="1">
        <f t="array" ref="L70">IF('Données clients'!R70="Oui",IFERROR(IF('Achat Forfait Epilation'!$R70=3,INDEX('Achat Forfait Epilation'!$T$2:$T$9999,SMALL(IF('Achat Forfait Epilation'!$F$2:$F$9999='Suivi Forfait Epilation'!$E70,ROW('Achat Forfait Epilation'!$F$2:$F$9999),9^9),2)-1)," ")," ")," ")</f>
        <v xml:space="preserve"> </v>
      </c>
      <c r="M70" s="114" t="str">
        <f t="shared" si="11"/>
        <v>0</v>
      </c>
      <c r="N70" s="115" t="str">
        <f t="shared" ca="1" si="12"/>
        <v xml:space="preserve"> </v>
      </c>
      <c r="O70" s="81" t="e" cm="1">
        <f t="array" aca="1" ref="O70" ca="1">IF(ISNA(_xlfn.XLOOKUP(D70&amp;E70,'Suivi Forfait Epilation'!D$1:D69&amp;'Suivi Forfait Epilation'!E$1:E69,'Suivi Forfait Epilation'!I$1:I69))," ",_xlfn.XLOOKUP(D70&amp;E70,'Suivi Forfait Epilation'!D$1:D69&amp;'Suivi Forfait Epilation'!E$1:E69,'Suivi Forfait Epilation'!I$1:I69))</f>
        <v>#NAME?</v>
      </c>
      <c r="P70" s="96" t="str">
        <f t="shared" si="13"/>
        <v xml:space="preserve"> </v>
      </c>
      <c r="Q70" s="73">
        <f t="shared" si="14"/>
        <v>0</v>
      </c>
    </row>
    <row r="71" spans="1:17" s="75" customFormat="1" ht="15" customHeight="1" x14ac:dyDescent="0.2">
      <c r="A71" s="93" t="str">
        <f>IF('Données clients'!R71="Oui",'Données clients'!A71," ")</f>
        <v xml:space="preserve"> </v>
      </c>
      <c r="B71" s="94" t="str">
        <f>IF('Données clients'!R71="Oui",'Données clients'!B71," ")</f>
        <v xml:space="preserve"> </v>
      </c>
      <c r="C71" s="95" t="str">
        <f>IF('Données clients'!R71="Oui",'Données clients'!C71," ")</f>
        <v xml:space="preserve"> </v>
      </c>
      <c r="D71" s="109" t="str" cm="1">
        <f t="array" ref="D71">IF('Données clients'!R71="Oui",_xlfn.XLOOKUP(B71&amp;C71,'Données clients'!B$1:B71&amp;'Données clients'!C$1:C71,'Données clients'!I$1:I71)," ")</f>
        <v xml:space="preserve"> </v>
      </c>
      <c r="E71" s="110" t="str" cm="1">
        <f t="array" ref="E71">IF('Données clients'!R71="Oui",_xlfn.XLOOKUP(B71&amp;C71,'Achat Forfait Epilation'!B$1:B71&amp;'Achat Forfait Epilation'!C$1:C71,'Achat Forfait Epilation'!F$1:F71)," ")</f>
        <v xml:space="preserve"> </v>
      </c>
      <c r="F71" s="111" t="e" cm="1">
        <f t="array" aca="1" ref="F71" ca="1">IF(ISNA(_xlfn.XLOOKUP(D71&amp;E71,'Achat Forfait Epilation'!E$1:E71&amp;'Achat Forfait Epilation'!F$1:F71,'Achat Forfait Epilation'!P$1:P71))," ",_xlfn.XLOOKUP(D71&amp;E71,'Achat Forfait Epilation'!E$1:E71&amp;'Achat Forfait Epilation'!F$1:F71,'Achat Forfait Epilation'!P$1:P71))</f>
        <v>#NAME?</v>
      </c>
      <c r="G71" s="112" t="str">
        <f t="shared" ca="1" si="8"/>
        <v xml:space="preserve"> </v>
      </c>
      <c r="H71" s="113" t="str" cm="1">
        <f t="array" ref="H71">IF('Données clients'!R71="Oui",IFERROR(INDEX('Achat Forfait Epilation'!$T$2:$T$9999,SMALL(IF('Achat Forfait Epilation'!$F$2:$F$9999='Suivi Forfait Epilation'!$E71,ROW('Achat Forfait Epilation'!$E$2:$E$9999),9^9),1)-1)," ")," ")</f>
        <v xml:space="preserve"> </v>
      </c>
      <c r="I71" s="114" t="str">
        <f t="shared" ca="1" si="9"/>
        <v xml:space="preserve"> </v>
      </c>
      <c r="J71" s="113" t="str" cm="1">
        <f t="array" ref="J71">IF('Données clients'!R71="Oui",IFERROR(IF('Achat Forfait Epilation'!$R71&gt;1,INDEX('Achat Forfait Epilation'!$T$2:$T$9999,SMALL(IF('Achat Forfait Epilation'!$F$2:$F$9999='Suivi Forfait Epilation'!$E71,ROW('Achat Forfait Epilation'!$F$2:$F$9999),9^9),2)-1)," ")," ")," ")</f>
        <v xml:space="preserve"> </v>
      </c>
      <c r="K71" s="114" t="str">
        <f t="shared" si="10"/>
        <v>0</v>
      </c>
      <c r="L71" s="113" t="str" cm="1">
        <f t="array" ref="L71">IF('Données clients'!R71="Oui",IFERROR(IF('Achat Forfait Epilation'!$R71=3,INDEX('Achat Forfait Epilation'!$T$2:$T$9999,SMALL(IF('Achat Forfait Epilation'!$F$2:$F$9999='Suivi Forfait Epilation'!$E71,ROW('Achat Forfait Epilation'!$F$2:$F$9999),9^9),2)-1)," ")," ")," ")</f>
        <v xml:space="preserve"> </v>
      </c>
      <c r="M71" s="114" t="str">
        <f t="shared" si="11"/>
        <v>0</v>
      </c>
      <c r="N71" s="115" t="str">
        <f t="shared" ca="1" si="12"/>
        <v xml:space="preserve"> </v>
      </c>
      <c r="O71" s="81" t="e" cm="1">
        <f t="array" aca="1" ref="O71" ca="1">IF(ISNA(_xlfn.XLOOKUP(D71&amp;E71,'Suivi Forfait Epilation'!D$1:D70&amp;'Suivi Forfait Epilation'!E$1:E70,'Suivi Forfait Epilation'!I$1:I70))," ",_xlfn.XLOOKUP(D71&amp;E71,'Suivi Forfait Epilation'!D$1:D70&amp;'Suivi Forfait Epilation'!E$1:E70,'Suivi Forfait Epilation'!I$1:I70))</f>
        <v>#NAME?</v>
      </c>
      <c r="P71" s="96" t="str">
        <f t="shared" si="13"/>
        <v xml:space="preserve"> </v>
      </c>
      <c r="Q71" s="73">
        <f t="shared" si="14"/>
        <v>0</v>
      </c>
    </row>
    <row r="72" spans="1:17" s="75" customFormat="1" ht="15" customHeight="1" x14ac:dyDescent="0.2">
      <c r="A72" s="93" t="str">
        <f>IF('Données clients'!R72="Oui",'Données clients'!A72," ")</f>
        <v xml:space="preserve"> </v>
      </c>
      <c r="B72" s="94" t="str">
        <f>IF('Données clients'!R72="Oui",'Données clients'!B72," ")</f>
        <v xml:space="preserve"> </v>
      </c>
      <c r="C72" s="95" t="str">
        <f>IF('Données clients'!R72="Oui",'Données clients'!C72," ")</f>
        <v xml:space="preserve"> </v>
      </c>
      <c r="D72" s="109" t="str" cm="1">
        <f t="array" ref="D72">IF('Données clients'!R72="Oui",_xlfn.XLOOKUP(B72&amp;C72,'Données clients'!B$1:B72&amp;'Données clients'!C$1:C72,'Données clients'!I$1:I72)," ")</f>
        <v xml:space="preserve"> </v>
      </c>
      <c r="E72" s="110" t="str" cm="1">
        <f t="array" ref="E72">IF('Données clients'!R72="Oui",_xlfn.XLOOKUP(B72&amp;C72,'Achat Forfait Epilation'!B$1:B72&amp;'Achat Forfait Epilation'!C$1:C72,'Achat Forfait Epilation'!F$1:F72)," ")</f>
        <v xml:space="preserve"> </v>
      </c>
      <c r="F72" s="111" t="e" cm="1">
        <f t="array" aca="1" ref="F72" ca="1">IF(ISNA(_xlfn.XLOOKUP(D72&amp;E72,'Achat Forfait Epilation'!E$1:E72&amp;'Achat Forfait Epilation'!F$1:F72,'Achat Forfait Epilation'!P$1:P72))," ",_xlfn.XLOOKUP(D72&amp;E72,'Achat Forfait Epilation'!E$1:E72&amp;'Achat Forfait Epilation'!F$1:F72,'Achat Forfait Epilation'!P$1:P72))</f>
        <v>#NAME?</v>
      </c>
      <c r="G72" s="112" t="str">
        <f t="shared" ca="1" si="8"/>
        <v xml:space="preserve"> </v>
      </c>
      <c r="H72" s="113" t="str" cm="1">
        <f t="array" ref="H72">IF('Données clients'!R72="Oui",IFERROR(INDEX('Achat Forfait Epilation'!$T$2:$T$9999,SMALL(IF('Achat Forfait Epilation'!$F$2:$F$9999='Suivi Forfait Epilation'!$E72,ROW('Achat Forfait Epilation'!$E$2:$E$9999),9^9),1)-1)," ")," ")</f>
        <v xml:space="preserve"> </v>
      </c>
      <c r="I72" s="114" t="str">
        <f t="shared" ca="1" si="9"/>
        <v xml:space="preserve"> </v>
      </c>
      <c r="J72" s="113" t="str" cm="1">
        <f t="array" ref="J72">IF('Données clients'!R72="Oui",IFERROR(IF('Achat Forfait Epilation'!$R72&gt;1,INDEX('Achat Forfait Epilation'!$T$2:$T$9999,SMALL(IF('Achat Forfait Epilation'!$F$2:$F$9999='Suivi Forfait Epilation'!$E72,ROW('Achat Forfait Epilation'!$F$2:$F$9999),9^9),2)-1)," ")," ")," ")</f>
        <v xml:space="preserve"> </v>
      </c>
      <c r="K72" s="114" t="str">
        <f t="shared" si="10"/>
        <v>0</v>
      </c>
      <c r="L72" s="113" t="str" cm="1">
        <f t="array" ref="L72">IF('Données clients'!R72="Oui",IFERROR(IF('Achat Forfait Epilation'!$R72=3,INDEX('Achat Forfait Epilation'!$T$2:$T$9999,SMALL(IF('Achat Forfait Epilation'!$F$2:$F$9999='Suivi Forfait Epilation'!$E72,ROW('Achat Forfait Epilation'!$F$2:$F$9999),9^9),2)-1)," ")," ")," ")</f>
        <v xml:space="preserve"> </v>
      </c>
      <c r="M72" s="114" t="str">
        <f t="shared" si="11"/>
        <v>0</v>
      </c>
      <c r="N72" s="115" t="str">
        <f t="shared" ca="1" si="12"/>
        <v xml:space="preserve"> </v>
      </c>
      <c r="O72" s="81" t="e" cm="1">
        <f t="array" aca="1" ref="O72" ca="1">IF(ISNA(_xlfn.XLOOKUP(D72&amp;E72,'Suivi Forfait Epilation'!D$1:D71&amp;'Suivi Forfait Epilation'!E$1:E71,'Suivi Forfait Epilation'!I$1:I71))," ",_xlfn.XLOOKUP(D72&amp;E72,'Suivi Forfait Epilation'!D$1:D71&amp;'Suivi Forfait Epilation'!E$1:E71,'Suivi Forfait Epilation'!I$1:I71))</f>
        <v>#NAME?</v>
      </c>
      <c r="P72" s="96" t="str">
        <f t="shared" si="13"/>
        <v xml:space="preserve"> </v>
      </c>
      <c r="Q72" s="73">
        <f t="shared" si="14"/>
        <v>0</v>
      </c>
    </row>
    <row r="73" spans="1:17" s="75" customFormat="1" ht="15" customHeight="1" x14ac:dyDescent="0.2">
      <c r="A73" s="93" t="str">
        <f>IF('Données clients'!R73="Oui",'Données clients'!A73," ")</f>
        <v xml:space="preserve"> </v>
      </c>
      <c r="B73" s="94" t="str">
        <f>IF('Données clients'!R73="Oui",'Données clients'!B73," ")</f>
        <v xml:space="preserve"> </v>
      </c>
      <c r="C73" s="95" t="str">
        <f>IF('Données clients'!R73="Oui",'Données clients'!C73," ")</f>
        <v xml:space="preserve"> </v>
      </c>
      <c r="D73" s="109" t="str" cm="1">
        <f t="array" ref="D73">IF('Données clients'!R73="Oui",_xlfn.XLOOKUP(B73&amp;C73,'Données clients'!B$1:B73&amp;'Données clients'!C$1:C73,'Données clients'!I$1:I73)," ")</f>
        <v xml:space="preserve"> </v>
      </c>
      <c r="E73" s="110" t="str" cm="1">
        <f t="array" ref="E73">IF('Données clients'!R73="Oui",_xlfn.XLOOKUP(B73&amp;C73,'Achat Forfait Epilation'!B$1:B73&amp;'Achat Forfait Epilation'!C$1:C73,'Achat Forfait Epilation'!F$1:F73)," ")</f>
        <v xml:space="preserve"> </v>
      </c>
      <c r="F73" s="111" t="e" cm="1">
        <f t="array" aca="1" ref="F73" ca="1">IF(ISNA(_xlfn.XLOOKUP(D73&amp;E73,'Achat Forfait Epilation'!E$1:E73&amp;'Achat Forfait Epilation'!F$1:F73,'Achat Forfait Epilation'!P$1:P73))," ",_xlfn.XLOOKUP(D73&amp;E73,'Achat Forfait Epilation'!E$1:E73&amp;'Achat Forfait Epilation'!F$1:F73,'Achat Forfait Epilation'!P$1:P73))</f>
        <v>#NAME?</v>
      </c>
      <c r="G73" s="112" t="str">
        <f t="shared" ca="1" si="8"/>
        <v xml:space="preserve"> </v>
      </c>
      <c r="H73" s="113" t="str" cm="1">
        <f t="array" ref="H73">IF('Données clients'!R73="Oui",IFERROR(INDEX('Achat Forfait Epilation'!$T$2:$T$9999,SMALL(IF('Achat Forfait Epilation'!$F$2:$F$9999='Suivi Forfait Epilation'!$E73,ROW('Achat Forfait Epilation'!$E$2:$E$9999),9^9),1)-1)," ")," ")</f>
        <v xml:space="preserve"> </v>
      </c>
      <c r="I73" s="114" t="str">
        <f t="shared" ca="1" si="9"/>
        <v xml:space="preserve"> </v>
      </c>
      <c r="J73" s="113" t="str" cm="1">
        <f t="array" ref="J73">IF('Données clients'!R73="Oui",IFERROR(IF('Achat Forfait Epilation'!$R73&gt;1,INDEX('Achat Forfait Epilation'!$T$2:$T$9999,SMALL(IF('Achat Forfait Epilation'!$F$2:$F$9999='Suivi Forfait Epilation'!$E73,ROW('Achat Forfait Epilation'!$F$2:$F$9999),9^9),2)-1)," ")," ")," ")</f>
        <v xml:space="preserve"> </v>
      </c>
      <c r="K73" s="114" t="str">
        <f t="shared" si="10"/>
        <v>0</v>
      </c>
      <c r="L73" s="113" t="str" cm="1">
        <f t="array" ref="L73">IF('Données clients'!R73="Oui",IFERROR(IF('Achat Forfait Epilation'!$R73=3,INDEX('Achat Forfait Epilation'!$T$2:$T$9999,SMALL(IF('Achat Forfait Epilation'!$F$2:$F$9999='Suivi Forfait Epilation'!$E73,ROW('Achat Forfait Epilation'!$F$2:$F$9999),9^9),2)-1)," ")," ")," ")</f>
        <v xml:space="preserve"> </v>
      </c>
      <c r="M73" s="114" t="str">
        <f t="shared" si="11"/>
        <v>0</v>
      </c>
      <c r="N73" s="115" t="str">
        <f t="shared" ca="1" si="12"/>
        <v xml:space="preserve"> </v>
      </c>
      <c r="O73" s="81" t="e" cm="1">
        <f t="array" aca="1" ref="O73" ca="1">IF(ISNA(_xlfn.XLOOKUP(D73&amp;E73,'Suivi Forfait Epilation'!D$1:D72&amp;'Suivi Forfait Epilation'!E$1:E72,'Suivi Forfait Epilation'!I$1:I72))," ",_xlfn.XLOOKUP(D73&amp;E73,'Suivi Forfait Epilation'!D$1:D72&amp;'Suivi Forfait Epilation'!E$1:E72,'Suivi Forfait Epilation'!I$1:I72))</f>
        <v>#NAME?</v>
      </c>
      <c r="P73" s="96" t="str">
        <f t="shared" si="13"/>
        <v xml:space="preserve"> </v>
      </c>
      <c r="Q73" s="73">
        <f t="shared" si="14"/>
        <v>0</v>
      </c>
    </row>
    <row r="74" spans="1:17" s="75" customFormat="1" ht="15" customHeight="1" x14ac:dyDescent="0.2">
      <c r="A74" s="93" t="str">
        <f>IF('Données clients'!R74="Oui",'Données clients'!A74," ")</f>
        <v xml:space="preserve"> </v>
      </c>
      <c r="B74" s="94" t="str">
        <f>IF('Données clients'!R74="Oui",'Données clients'!B74," ")</f>
        <v xml:space="preserve"> </v>
      </c>
      <c r="C74" s="95" t="str">
        <f>IF('Données clients'!R74="Oui",'Données clients'!C74," ")</f>
        <v xml:space="preserve"> </v>
      </c>
      <c r="D74" s="109" t="str" cm="1">
        <f t="array" ref="D74">IF('Données clients'!R74="Oui",_xlfn.XLOOKUP(B74&amp;C74,'Données clients'!B$1:B74&amp;'Données clients'!C$1:C74,'Données clients'!I$1:I74)," ")</f>
        <v xml:space="preserve"> </v>
      </c>
      <c r="E74" s="110" t="str" cm="1">
        <f t="array" ref="E74">IF('Données clients'!R74="Oui",_xlfn.XLOOKUP(B74&amp;C74,'Achat Forfait Epilation'!B$1:B74&amp;'Achat Forfait Epilation'!C$1:C74,'Achat Forfait Epilation'!F$1:F74)," ")</f>
        <v xml:space="preserve"> </v>
      </c>
      <c r="F74" s="111" t="e" cm="1">
        <f t="array" aca="1" ref="F74" ca="1">IF(ISNA(_xlfn.XLOOKUP(D74&amp;E74,'Achat Forfait Epilation'!E$1:E74&amp;'Achat Forfait Epilation'!F$1:F74,'Achat Forfait Epilation'!P$1:P74))," ",_xlfn.XLOOKUP(D74&amp;E74,'Achat Forfait Epilation'!E$1:E74&amp;'Achat Forfait Epilation'!F$1:F74,'Achat Forfait Epilation'!P$1:P74))</f>
        <v>#NAME?</v>
      </c>
      <c r="G74" s="112" t="str">
        <f t="shared" ca="1" si="8"/>
        <v xml:space="preserve"> </v>
      </c>
      <c r="H74" s="113" t="str" cm="1">
        <f t="array" ref="H74">IF('Données clients'!R74="Oui",IFERROR(INDEX('Achat Forfait Epilation'!$T$2:$T$9999,SMALL(IF('Achat Forfait Epilation'!$F$2:$F$9999='Suivi Forfait Epilation'!$E74,ROW('Achat Forfait Epilation'!$E$2:$E$9999),9^9),1)-1)," ")," ")</f>
        <v xml:space="preserve"> </v>
      </c>
      <c r="I74" s="114" t="str">
        <f t="shared" ca="1" si="9"/>
        <v xml:space="preserve"> </v>
      </c>
      <c r="J74" s="113" t="str" cm="1">
        <f t="array" ref="J74">IF('Données clients'!R74="Oui",IFERROR(IF('Achat Forfait Epilation'!$R74&gt;1,INDEX('Achat Forfait Epilation'!$T$2:$T$9999,SMALL(IF('Achat Forfait Epilation'!$F$2:$F$9999='Suivi Forfait Epilation'!$E74,ROW('Achat Forfait Epilation'!$F$2:$F$9999),9^9),2)-1)," ")," ")," ")</f>
        <v xml:space="preserve"> </v>
      </c>
      <c r="K74" s="114" t="str">
        <f t="shared" si="10"/>
        <v>0</v>
      </c>
      <c r="L74" s="113" t="str" cm="1">
        <f t="array" ref="L74">IF('Données clients'!R74="Oui",IFERROR(IF('Achat Forfait Epilation'!$R74=3,INDEX('Achat Forfait Epilation'!$T$2:$T$9999,SMALL(IF('Achat Forfait Epilation'!$F$2:$F$9999='Suivi Forfait Epilation'!$E74,ROW('Achat Forfait Epilation'!$F$2:$F$9999),9^9),2)-1)," ")," ")," ")</f>
        <v xml:space="preserve"> </v>
      </c>
      <c r="M74" s="114" t="str">
        <f t="shared" si="11"/>
        <v>0</v>
      </c>
      <c r="N74" s="115" t="str">
        <f t="shared" ca="1" si="12"/>
        <v xml:space="preserve"> </v>
      </c>
      <c r="O74" s="81" t="e" cm="1">
        <f t="array" aca="1" ref="O74" ca="1">IF(ISNA(_xlfn.XLOOKUP(D74&amp;E74,'Suivi Forfait Epilation'!D$1:D73&amp;'Suivi Forfait Epilation'!E$1:E73,'Suivi Forfait Epilation'!I$1:I73))," ",_xlfn.XLOOKUP(D74&amp;E74,'Suivi Forfait Epilation'!D$1:D73&amp;'Suivi Forfait Epilation'!E$1:E73,'Suivi Forfait Epilation'!I$1:I73))</f>
        <v>#NAME?</v>
      </c>
      <c r="P74" s="96" t="str">
        <f t="shared" si="13"/>
        <v xml:space="preserve"> </v>
      </c>
      <c r="Q74" s="73">
        <f t="shared" si="14"/>
        <v>0</v>
      </c>
    </row>
    <row r="75" spans="1:17" s="75" customFormat="1" ht="15" customHeight="1" x14ac:dyDescent="0.2">
      <c r="A75" s="93" t="str">
        <f>IF('Données clients'!R75="Oui",'Données clients'!A75," ")</f>
        <v xml:space="preserve"> </v>
      </c>
      <c r="B75" s="94" t="str">
        <f>IF('Données clients'!R75="Oui",'Données clients'!B75," ")</f>
        <v xml:space="preserve"> </v>
      </c>
      <c r="C75" s="95" t="str">
        <f>IF('Données clients'!R75="Oui",'Données clients'!C75," ")</f>
        <v xml:space="preserve"> </v>
      </c>
      <c r="D75" s="109" t="str" cm="1">
        <f t="array" ref="D75">IF('Données clients'!R75="Oui",_xlfn.XLOOKUP(B75&amp;C75,'Données clients'!B$1:B75&amp;'Données clients'!C$1:C75,'Données clients'!I$1:I75)," ")</f>
        <v xml:space="preserve"> </v>
      </c>
      <c r="E75" s="110" t="str" cm="1">
        <f t="array" ref="E75">IF('Données clients'!R75="Oui",_xlfn.XLOOKUP(B75&amp;C75,'Achat Forfait Epilation'!B$1:B75&amp;'Achat Forfait Epilation'!C$1:C75,'Achat Forfait Epilation'!F$1:F75)," ")</f>
        <v xml:space="preserve"> </v>
      </c>
      <c r="F75" s="111" t="e" cm="1">
        <f t="array" aca="1" ref="F75" ca="1">IF(ISNA(_xlfn.XLOOKUP(D75&amp;E75,'Achat Forfait Epilation'!E$1:E75&amp;'Achat Forfait Epilation'!F$1:F75,'Achat Forfait Epilation'!P$1:P75))," ",_xlfn.XLOOKUP(D75&amp;E75,'Achat Forfait Epilation'!E$1:E75&amp;'Achat Forfait Epilation'!F$1:F75,'Achat Forfait Epilation'!P$1:P75))</f>
        <v>#NAME?</v>
      </c>
      <c r="G75" s="112" t="str">
        <f t="shared" ca="1" si="8"/>
        <v xml:space="preserve"> </v>
      </c>
      <c r="H75" s="113" t="str" cm="1">
        <f t="array" ref="H75">IF('Données clients'!R75="Oui",IFERROR(INDEX('Achat Forfait Epilation'!$T$2:$T$9999,SMALL(IF('Achat Forfait Epilation'!$F$2:$F$9999='Suivi Forfait Epilation'!$E75,ROW('Achat Forfait Epilation'!$E$2:$E$9999),9^9),1)-1)," ")," ")</f>
        <v xml:space="preserve"> </v>
      </c>
      <c r="I75" s="114" t="str">
        <f t="shared" ca="1" si="9"/>
        <v xml:space="preserve"> </v>
      </c>
      <c r="J75" s="113" t="str" cm="1">
        <f t="array" ref="J75">IF('Données clients'!R75="Oui",IFERROR(IF('Achat Forfait Epilation'!$R75&gt;1,INDEX('Achat Forfait Epilation'!$T$2:$T$9999,SMALL(IF('Achat Forfait Epilation'!$F$2:$F$9999='Suivi Forfait Epilation'!$E75,ROW('Achat Forfait Epilation'!$F$2:$F$9999),9^9),2)-1)," ")," ")," ")</f>
        <v xml:space="preserve"> </v>
      </c>
      <c r="K75" s="114" t="str">
        <f t="shared" si="10"/>
        <v>0</v>
      </c>
      <c r="L75" s="113" t="str" cm="1">
        <f t="array" ref="L75">IF('Données clients'!R75="Oui",IFERROR(IF('Achat Forfait Epilation'!$R75=3,INDEX('Achat Forfait Epilation'!$T$2:$T$9999,SMALL(IF('Achat Forfait Epilation'!$F$2:$F$9999='Suivi Forfait Epilation'!$E75,ROW('Achat Forfait Epilation'!$F$2:$F$9999),9^9),2)-1)," ")," ")," ")</f>
        <v xml:space="preserve"> </v>
      </c>
      <c r="M75" s="114" t="str">
        <f t="shared" si="11"/>
        <v>0</v>
      </c>
      <c r="N75" s="115" t="str">
        <f t="shared" ca="1" si="12"/>
        <v xml:space="preserve"> </v>
      </c>
      <c r="O75" s="81" t="e" cm="1">
        <f t="array" aca="1" ref="O75" ca="1">IF(ISNA(_xlfn.XLOOKUP(D75&amp;E75,'Suivi Forfait Epilation'!D$1:D74&amp;'Suivi Forfait Epilation'!E$1:E74,'Suivi Forfait Epilation'!I$1:I74))," ",_xlfn.XLOOKUP(D75&amp;E75,'Suivi Forfait Epilation'!D$1:D74&amp;'Suivi Forfait Epilation'!E$1:E74,'Suivi Forfait Epilation'!I$1:I74))</f>
        <v>#NAME?</v>
      </c>
      <c r="P75" s="96" t="str">
        <f t="shared" si="13"/>
        <v xml:space="preserve"> </v>
      </c>
      <c r="Q75" s="73">
        <f t="shared" si="14"/>
        <v>0</v>
      </c>
    </row>
    <row r="76" spans="1:17" s="75" customFormat="1" ht="15" customHeight="1" x14ac:dyDescent="0.2">
      <c r="A76" s="93" t="str">
        <f>IF('Données clients'!R76="Oui",'Données clients'!A76," ")</f>
        <v xml:space="preserve"> </v>
      </c>
      <c r="B76" s="94" t="str">
        <f>IF('Données clients'!R76="Oui",'Données clients'!B76," ")</f>
        <v xml:space="preserve"> </v>
      </c>
      <c r="C76" s="95" t="str">
        <f>IF('Données clients'!R76="Oui",'Données clients'!C76," ")</f>
        <v xml:space="preserve"> </v>
      </c>
      <c r="D76" s="109" t="str" cm="1">
        <f t="array" ref="D76">IF('Données clients'!R76="Oui",_xlfn.XLOOKUP(B76&amp;C76,'Données clients'!B$1:B76&amp;'Données clients'!C$1:C76,'Données clients'!I$1:I76)," ")</f>
        <v xml:space="preserve"> </v>
      </c>
      <c r="E76" s="110" t="str" cm="1">
        <f t="array" ref="E76">IF('Données clients'!R76="Oui",_xlfn.XLOOKUP(B76&amp;C76,'Achat Forfait Epilation'!B$1:B76&amp;'Achat Forfait Epilation'!C$1:C76,'Achat Forfait Epilation'!F$1:F76)," ")</f>
        <v xml:space="preserve"> </v>
      </c>
      <c r="F76" s="111" t="e" cm="1">
        <f t="array" aca="1" ref="F76" ca="1">IF(ISNA(_xlfn.XLOOKUP(D76&amp;E76,'Achat Forfait Epilation'!E$1:E76&amp;'Achat Forfait Epilation'!F$1:F76,'Achat Forfait Epilation'!P$1:P76))," ",_xlfn.XLOOKUP(D76&amp;E76,'Achat Forfait Epilation'!E$1:E76&amp;'Achat Forfait Epilation'!F$1:F76,'Achat Forfait Epilation'!P$1:P76))</f>
        <v>#NAME?</v>
      </c>
      <c r="G76" s="112" t="str">
        <f t="shared" ca="1" si="8"/>
        <v xml:space="preserve"> </v>
      </c>
      <c r="H76" s="113" t="str" cm="1">
        <f t="array" ref="H76">IF('Données clients'!R76="Oui",IFERROR(INDEX('Achat Forfait Epilation'!$T$2:$T$9999,SMALL(IF('Achat Forfait Epilation'!$F$2:$F$9999='Suivi Forfait Epilation'!$E76,ROW('Achat Forfait Epilation'!$E$2:$E$9999),9^9),1)-1)," ")," ")</f>
        <v xml:space="preserve"> </v>
      </c>
      <c r="I76" s="114" t="str">
        <f t="shared" ca="1" si="9"/>
        <v xml:space="preserve"> </v>
      </c>
      <c r="J76" s="113" t="str" cm="1">
        <f t="array" ref="J76">IF('Données clients'!R76="Oui",IFERROR(IF('Achat Forfait Epilation'!$R76&gt;1,INDEX('Achat Forfait Epilation'!$T$2:$T$9999,SMALL(IF('Achat Forfait Epilation'!$F$2:$F$9999='Suivi Forfait Epilation'!$E76,ROW('Achat Forfait Epilation'!$F$2:$F$9999),9^9),2)-1)," ")," ")," ")</f>
        <v xml:space="preserve"> </v>
      </c>
      <c r="K76" s="114" t="str">
        <f t="shared" si="10"/>
        <v>0</v>
      </c>
      <c r="L76" s="113" t="str" cm="1">
        <f t="array" ref="L76">IF('Données clients'!R76="Oui",IFERROR(IF('Achat Forfait Epilation'!$R76=3,INDEX('Achat Forfait Epilation'!$T$2:$T$9999,SMALL(IF('Achat Forfait Epilation'!$F$2:$F$9999='Suivi Forfait Epilation'!$E76,ROW('Achat Forfait Epilation'!$F$2:$F$9999),9^9),2)-1)," ")," ")," ")</f>
        <v xml:space="preserve"> </v>
      </c>
      <c r="M76" s="114" t="str">
        <f t="shared" si="11"/>
        <v>0</v>
      </c>
      <c r="N76" s="115" t="str">
        <f t="shared" ca="1" si="12"/>
        <v xml:space="preserve"> </v>
      </c>
      <c r="O76" s="81" t="e" cm="1">
        <f t="array" aca="1" ref="O76" ca="1">IF(ISNA(_xlfn.XLOOKUP(D76&amp;E76,'Suivi Forfait Epilation'!D$1:D75&amp;'Suivi Forfait Epilation'!E$1:E75,'Suivi Forfait Epilation'!I$1:I75))," ",_xlfn.XLOOKUP(D76&amp;E76,'Suivi Forfait Epilation'!D$1:D75&amp;'Suivi Forfait Epilation'!E$1:E75,'Suivi Forfait Epilation'!I$1:I75))</f>
        <v>#NAME?</v>
      </c>
      <c r="P76" s="96" t="str">
        <f t="shared" si="13"/>
        <v xml:space="preserve"> </v>
      </c>
      <c r="Q76" s="73">
        <f t="shared" si="14"/>
        <v>0</v>
      </c>
    </row>
    <row r="77" spans="1:17" s="75" customFormat="1" ht="15" customHeight="1" x14ac:dyDescent="0.2">
      <c r="A77" s="93" t="str">
        <f>IF('Données clients'!R77="Oui",'Données clients'!A77," ")</f>
        <v xml:space="preserve"> </v>
      </c>
      <c r="B77" s="94" t="str">
        <f>IF('Données clients'!R77="Oui",'Données clients'!B77," ")</f>
        <v xml:space="preserve"> </v>
      </c>
      <c r="C77" s="95" t="str">
        <f>IF('Données clients'!R77="Oui",'Données clients'!C77," ")</f>
        <v xml:space="preserve"> </v>
      </c>
      <c r="D77" s="109" t="str" cm="1">
        <f t="array" ref="D77">IF('Données clients'!R77="Oui",_xlfn.XLOOKUP(B77&amp;C77,'Données clients'!B$1:B77&amp;'Données clients'!C$1:C77,'Données clients'!I$1:I77)," ")</f>
        <v xml:space="preserve"> </v>
      </c>
      <c r="E77" s="110" t="str" cm="1">
        <f t="array" ref="E77">IF('Données clients'!R77="Oui",_xlfn.XLOOKUP(B77&amp;C77,'Achat Forfait Epilation'!B$1:B77&amp;'Achat Forfait Epilation'!C$1:C77,'Achat Forfait Epilation'!F$1:F77)," ")</f>
        <v xml:space="preserve"> </v>
      </c>
      <c r="F77" s="111" t="e" cm="1">
        <f t="array" aca="1" ref="F77" ca="1">IF(ISNA(_xlfn.XLOOKUP(D77&amp;E77,'Achat Forfait Epilation'!E$1:E77&amp;'Achat Forfait Epilation'!F$1:F77,'Achat Forfait Epilation'!P$1:P77))," ",_xlfn.XLOOKUP(D77&amp;E77,'Achat Forfait Epilation'!E$1:E77&amp;'Achat Forfait Epilation'!F$1:F77,'Achat Forfait Epilation'!P$1:P77))</f>
        <v>#NAME?</v>
      </c>
      <c r="G77" s="112" t="str">
        <f t="shared" ca="1" si="8"/>
        <v xml:space="preserve"> </v>
      </c>
      <c r="H77" s="113" t="str" cm="1">
        <f t="array" ref="H77">IF('Données clients'!R77="Oui",IFERROR(INDEX('Achat Forfait Epilation'!$T$2:$T$9999,SMALL(IF('Achat Forfait Epilation'!$F$2:$F$9999='Suivi Forfait Epilation'!$E77,ROW('Achat Forfait Epilation'!$E$2:$E$9999),9^9),1)-1)," ")," ")</f>
        <v xml:space="preserve"> </v>
      </c>
      <c r="I77" s="114" t="str">
        <f t="shared" ca="1" si="9"/>
        <v xml:space="preserve"> </v>
      </c>
      <c r="J77" s="113" t="str" cm="1">
        <f t="array" ref="J77">IF('Données clients'!R77="Oui",IFERROR(IF('Achat Forfait Epilation'!$R77&gt;1,INDEX('Achat Forfait Epilation'!$T$2:$T$9999,SMALL(IF('Achat Forfait Epilation'!$F$2:$F$9999='Suivi Forfait Epilation'!$E77,ROW('Achat Forfait Epilation'!$F$2:$F$9999),9^9),2)-1)," ")," ")," ")</f>
        <v xml:space="preserve"> </v>
      </c>
      <c r="K77" s="114" t="str">
        <f t="shared" si="10"/>
        <v>0</v>
      </c>
      <c r="L77" s="113" t="str" cm="1">
        <f t="array" ref="L77">IF('Données clients'!R77="Oui",IFERROR(IF('Achat Forfait Epilation'!$R77=3,INDEX('Achat Forfait Epilation'!$T$2:$T$9999,SMALL(IF('Achat Forfait Epilation'!$F$2:$F$9999='Suivi Forfait Epilation'!$E77,ROW('Achat Forfait Epilation'!$F$2:$F$9999),9^9),2)-1)," ")," ")," ")</f>
        <v xml:space="preserve"> </v>
      </c>
      <c r="M77" s="114" t="str">
        <f t="shared" si="11"/>
        <v>0</v>
      </c>
      <c r="N77" s="115" t="str">
        <f t="shared" ca="1" si="12"/>
        <v xml:space="preserve"> </v>
      </c>
      <c r="O77" s="81" t="e" cm="1">
        <f t="array" aca="1" ref="O77" ca="1">IF(ISNA(_xlfn.XLOOKUP(D77&amp;E77,'Suivi Forfait Epilation'!D$1:D76&amp;'Suivi Forfait Epilation'!E$1:E76,'Suivi Forfait Epilation'!I$1:I76))," ",_xlfn.XLOOKUP(D77&amp;E77,'Suivi Forfait Epilation'!D$1:D76&amp;'Suivi Forfait Epilation'!E$1:E76,'Suivi Forfait Epilation'!I$1:I76))</f>
        <v>#NAME?</v>
      </c>
      <c r="P77" s="96" t="str">
        <f t="shared" si="13"/>
        <v xml:space="preserve"> </v>
      </c>
      <c r="Q77" s="73">
        <f t="shared" si="14"/>
        <v>0</v>
      </c>
    </row>
    <row r="78" spans="1:17" s="75" customFormat="1" ht="15" customHeight="1" x14ac:dyDescent="0.2">
      <c r="A78" s="93" t="str">
        <f>IF('Données clients'!R78="Oui",'Données clients'!A78," ")</f>
        <v xml:space="preserve"> </v>
      </c>
      <c r="B78" s="94" t="str">
        <f>IF('Données clients'!R78="Oui",'Données clients'!B78," ")</f>
        <v xml:space="preserve"> </v>
      </c>
      <c r="C78" s="95" t="str">
        <f>IF('Données clients'!R78="Oui",'Données clients'!C78," ")</f>
        <v xml:space="preserve"> </v>
      </c>
      <c r="D78" s="109" t="str" cm="1">
        <f t="array" ref="D78">IF('Données clients'!R78="Oui",_xlfn.XLOOKUP(B78&amp;C78,'Données clients'!B$1:B78&amp;'Données clients'!C$1:C78,'Données clients'!I$1:I78)," ")</f>
        <v xml:space="preserve"> </v>
      </c>
      <c r="E78" s="110" t="str" cm="1">
        <f t="array" ref="E78">IF('Données clients'!R78="Oui",_xlfn.XLOOKUP(B78&amp;C78,'Achat Forfait Epilation'!B$1:B78&amp;'Achat Forfait Epilation'!C$1:C78,'Achat Forfait Epilation'!F$1:F78)," ")</f>
        <v xml:space="preserve"> </v>
      </c>
      <c r="F78" s="111" t="e" cm="1">
        <f t="array" aca="1" ref="F78" ca="1">IF(ISNA(_xlfn.XLOOKUP(D78&amp;E78,'Achat Forfait Epilation'!E$1:E78&amp;'Achat Forfait Epilation'!F$1:F78,'Achat Forfait Epilation'!P$1:P78))," ",_xlfn.XLOOKUP(D78&amp;E78,'Achat Forfait Epilation'!E$1:E78&amp;'Achat Forfait Epilation'!F$1:F78,'Achat Forfait Epilation'!P$1:P78))</f>
        <v>#NAME?</v>
      </c>
      <c r="G78" s="112" t="str">
        <f t="shared" ca="1" si="8"/>
        <v xml:space="preserve"> </v>
      </c>
      <c r="H78" s="113" t="str" cm="1">
        <f t="array" ref="H78">IF('Données clients'!R78="Oui",IFERROR(INDEX('Achat Forfait Epilation'!$T$2:$T$9999,SMALL(IF('Achat Forfait Epilation'!$F$2:$F$9999='Suivi Forfait Epilation'!$E78,ROW('Achat Forfait Epilation'!$E$2:$E$9999),9^9),1)-1)," ")," ")</f>
        <v xml:space="preserve"> </v>
      </c>
      <c r="I78" s="114" t="str">
        <f t="shared" ca="1" si="9"/>
        <v xml:space="preserve"> </v>
      </c>
      <c r="J78" s="113" t="str" cm="1">
        <f t="array" ref="J78">IF('Données clients'!R78="Oui",IFERROR(IF('Achat Forfait Epilation'!$R78&gt;1,INDEX('Achat Forfait Epilation'!$T$2:$T$9999,SMALL(IF('Achat Forfait Epilation'!$F$2:$F$9999='Suivi Forfait Epilation'!$E78,ROW('Achat Forfait Epilation'!$F$2:$F$9999),9^9),2)-1)," ")," ")," ")</f>
        <v xml:space="preserve"> </v>
      </c>
      <c r="K78" s="114" t="str">
        <f t="shared" si="10"/>
        <v>0</v>
      </c>
      <c r="L78" s="113" t="str" cm="1">
        <f t="array" ref="L78">IF('Données clients'!R78="Oui",IFERROR(IF('Achat Forfait Epilation'!$R78=3,INDEX('Achat Forfait Epilation'!$T$2:$T$9999,SMALL(IF('Achat Forfait Epilation'!$F$2:$F$9999='Suivi Forfait Epilation'!$E78,ROW('Achat Forfait Epilation'!$F$2:$F$9999),9^9),2)-1)," ")," ")," ")</f>
        <v xml:space="preserve"> </v>
      </c>
      <c r="M78" s="114" t="str">
        <f t="shared" si="11"/>
        <v>0</v>
      </c>
      <c r="N78" s="115" t="str">
        <f t="shared" ca="1" si="12"/>
        <v xml:space="preserve"> </v>
      </c>
      <c r="O78" s="81" t="e" cm="1">
        <f t="array" aca="1" ref="O78" ca="1">IF(ISNA(_xlfn.XLOOKUP(D78&amp;E78,'Suivi Forfait Epilation'!D$1:D77&amp;'Suivi Forfait Epilation'!E$1:E77,'Suivi Forfait Epilation'!I$1:I77))," ",_xlfn.XLOOKUP(D78&amp;E78,'Suivi Forfait Epilation'!D$1:D77&amp;'Suivi Forfait Epilation'!E$1:E77,'Suivi Forfait Epilation'!I$1:I77))</f>
        <v>#NAME?</v>
      </c>
      <c r="P78" s="96" t="str">
        <f t="shared" si="13"/>
        <v xml:space="preserve"> </v>
      </c>
      <c r="Q78" s="73">
        <f t="shared" si="14"/>
        <v>0</v>
      </c>
    </row>
    <row r="79" spans="1:17" s="75" customFormat="1" ht="15" customHeight="1" x14ac:dyDescent="0.2">
      <c r="A79" s="93" t="str">
        <f>IF('Données clients'!R79="Oui",'Données clients'!A79," ")</f>
        <v xml:space="preserve"> </v>
      </c>
      <c r="B79" s="94" t="str">
        <f>IF('Données clients'!R79="Oui",'Données clients'!B79," ")</f>
        <v xml:space="preserve"> </v>
      </c>
      <c r="C79" s="95" t="str">
        <f>IF('Données clients'!R79="Oui",'Données clients'!C79," ")</f>
        <v xml:space="preserve"> </v>
      </c>
      <c r="D79" s="109" t="str" cm="1">
        <f t="array" ref="D79">IF('Données clients'!R79="Oui",_xlfn.XLOOKUP(B79&amp;C79,'Données clients'!B$1:B79&amp;'Données clients'!C$1:C79,'Données clients'!I$1:I79)," ")</f>
        <v xml:space="preserve"> </v>
      </c>
      <c r="E79" s="110" t="str" cm="1">
        <f t="array" ref="E79">IF('Données clients'!R79="Oui",_xlfn.XLOOKUP(B79&amp;C79,'Achat Forfait Epilation'!B$1:B79&amp;'Achat Forfait Epilation'!C$1:C79,'Achat Forfait Epilation'!F$1:F79)," ")</f>
        <v xml:space="preserve"> </v>
      </c>
      <c r="F79" s="111" t="e" cm="1">
        <f t="array" aca="1" ref="F79" ca="1">IF(ISNA(_xlfn.XLOOKUP(D79&amp;E79,'Achat Forfait Epilation'!E$1:E79&amp;'Achat Forfait Epilation'!F$1:F79,'Achat Forfait Epilation'!P$1:P79))," ",_xlfn.XLOOKUP(D79&amp;E79,'Achat Forfait Epilation'!E$1:E79&amp;'Achat Forfait Epilation'!F$1:F79,'Achat Forfait Epilation'!P$1:P79))</f>
        <v>#NAME?</v>
      </c>
      <c r="G79" s="112" t="str">
        <f t="shared" ca="1" si="8"/>
        <v xml:space="preserve"> </v>
      </c>
      <c r="H79" s="113" t="str" cm="1">
        <f t="array" ref="H79">IF('Données clients'!R79="Oui",IFERROR(INDEX('Achat Forfait Epilation'!$T$2:$T$9999,SMALL(IF('Achat Forfait Epilation'!$F$2:$F$9999='Suivi Forfait Epilation'!$E79,ROW('Achat Forfait Epilation'!$E$2:$E$9999),9^9),1)-1)," ")," ")</f>
        <v xml:space="preserve"> </v>
      </c>
      <c r="I79" s="114" t="str">
        <f t="shared" ca="1" si="9"/>
        <v xml:space="preserve"> </v>
      </c>
      <c r="J79" s="113" t="str" cm="1">
        <f t="array" ref="J79">IF('Données clients'!R79="Oui",IFERROR(IF('Achat Forfait Epilation'!$R79&gt;1,INDEX('Achat Forfait Epilation'!$T$2:$T$9999,SMALL(IF('Achat Forfait Epilation'!$F$2:$F$9999='Suivi Forfait Epilation'!$E79,ROW('Achat Forfait Epilation'!$F$2:$F$9999),9^9),2)-1)," ")," ")," ")</f>
        <v xml:space="preserve"> </v>
      </c>
      <c r="K79" s="114" t="str">
        <f t="shared" si="10"/>
        <v>0</v>
      </c>
      <c r="L79" s="113" t="str" cm="1">
        <f t="array" ref="L79">IF('Données clients'!R79="Oui",IFERROR(IF('Achat Forfait Epilation'!$R79=3,INDEX('Achat Forfait Epilation'!$T$2:$T$9999,SMALL(IF('Achat Forfait Epilation'!$F$2:$F$9999='Suivi Forfait Epilation'!$E79,ROW('Achat Forfait Epilation'!$F$2:$F$9999),9^9),2)-1)," ")," ")," ")</f>
        <v xml:space="preserve"> </v>
      </c>
      <c r="M79" s="114" t="str">
        <f t="shared" si="11"/>
        <v>0</v>
      </c>
      <c r="N79" s="115" t="str">
        <f t="shared" ca="1" si="12"/>
        <v xml:space="preserve"> </v>
      </c>
      <c r="O79" s="81" t="e" cm="1">
        <f t="array" aca="1" ref="O79" ca="1">IF(ISNA(_xlfn.XLOOKUP(D79&amp;E79,'Suivi Forfait Epilation'!D$1:D78&amp;'Suivi Forfait Epilation'!E$1:E78,'Suivi Forfait Epilation'!I$1:I78))," ",_xlfn.XLOOKUP(D79&amp;E79,'Suivi Forfait Epilation'!D$1:D78&amp;'Suivi Forfait Epilation'!E$1:E78,'Suivi Forfait Epilation'!I$1:I78))</f>
        <v>#NAME?</v>
      </c>
      <c r="P79" s="96" t="str">
        <f t="shared" si="13"/>
        <v xml:space="preserve"> </v>
      </c>
      <c r="Q79" s="73">
        <f t="shared" si="14"/>
        <v>0</v>
      </c>
    </row>
    <row r="80" spans="1:17" s="75" customFormat="1" ht="15" customHeight="1" x14ac:dyDescent="0.2">
      <c r="A80" s="93" t="str">
        <f>IF('Données clients'!R80="Oui",'Données clients'!A80," ")</f>
        <v xml:space="preserve"> </v>
      </c>
      <c r="B80" s="94" t="str">
        <f>IF('Données clients'!R80="Oui",'Données clients'!B80," ")</f>
        <v xml:space="preserve"> </v>
      </c>
      <c r="C80" s="95" t="str">
        <f>IF('Données clients'!R80="Oui",'Données clients'!C80," ")</f>
        <v xml:space="preserve"> </v>
      </c>
      <c r="D80" s="109" t="str" cm="1">
        <f t="array" ref="D80">IF('Données clients'!R80="Oui",_xlfn.XLOOKUP(B80&amp;C80,'Données clients'!B$1:B80&amp;'Données clients'!C$1:C80,'Données clients'!I$1:I80)," ")</f>
        <v xml:space="preserve"> </v>
      </c>
      <c r="E80" s="110" t="str" cm="1">
        <f t="array" ref="E80">IF('Données clients'!R80="Oui",_xlfn.XLOOKUP(B80&amp;C80,'Achat Forfait Epilation'!B$1:B80&amp;'Achat Forfait Epilation'!C$1:C80,'Achat Forfait Epilation'!F$1:F80)," ")</f>
        <v xml:space="preserve"> </v>
      </c>
      <c r="F80" s="111" t="e" cm="1">
        <f t="array" aca="1" ref="F80" ca="1">IF(ISNA(_xlfn.XLOOKUP(D80&amp;E80,'Achat Forfait Epilation'!E$1:E80&amp;'Achat Forfait Epilation'!F$1:F80,'Achat Forfait Epilation'!P$1:P80))," ",_xlfn.XLOOKUP(D80&amp;E80,'Achat Forfait Epilation'!E$1:E80&amp;'Achat Forfait Epilation'!F$1:F80,'Achat Forfait Epilation'!P$1:P80))</f>
        <v>#NAME?</v>
      </c>
      <c r="G80" s="112" t="str">
        <f t="shared" ca="1" si="8"/>
        <v xml:space="preserve"> </v>
      </c>
      <c r="H80" s="113" t="str" cm="1">
        <f t="array" ref="H80">IF('Données clients'!R80="Oui",IFERROR(INDEX('Achat Forfait Epilation'!$T$2:$T$9999,SMALL(IF('Achat Forfait Epilation'!$F$2:$F$9999='Suivi Forfait Epilation'!$E80,ROW('Achat Forfait Epilation'!$E$2:$E$9999),9^9),1)-1)," ")," ")</f>
        <v xml:space="preserve"> </v>
      </c>
      <c r="I80" s="114" t="str">
        <f t="shared" ca="1" si="9"/>
        <v xml:space="preserve"> </v>
      </c>
      <c r="J80" s="113" t="str" cm="1">
        <f t="array" ref="J80">IF('Données clients'!R80="Oui",IFERROR(IF('Achat Forfait Epilation'!$R80&gt;1,INDEX('Achat Forfait Epilation'!$T$2:$T$9999,SMALL(IF('Achat Forfait Epilation'!$F$2:$F$9999='Suivi Forfait Epilation'!$E80,ROW('Achat Forfait Epilation'!$F$2:$F$9999),9^9),2)-1)," ")," ")," ")</f>
        <v xml:space="preserve"> </v>
      </c>
      <c r="K80" s="114" t="str">
        <f t="shared" si="10"/>
        <v>0</v>
      </c>
      <c r="L80" s="113" t="str" cm="1">
        <f t="array" ref="L80">IF('Données clients'!R80="Oui",IFERROR(IF('Achat Forfait Epilation'!$R80=3,INDEX('Achat Forfait Epilation'!$T$2:$T$9999,SMALL(IF('Achat Forfait Epilation'!$F$2:$F$9999='Suivi Forfait Epilation'!$E80,ROW('Achat Forfait Epilation'!$F$2:$F$9999),9^9),2)-1)," ")," ")," ")</f>
        <v xml:space="preserve"> </v>
      </c>
      <c r="M80" s="114" t="str">
        <f t="shared" si="11"/>
        <v>0</v>
      </c>
      <c r="N80" s="115" t="str">
        <f t="shared" ca="1" si="12"/>
        <v xml:space="preserve"> </v>
      </c>
      <c r="O80" s="81" t="e" cm="1">
        <f t="array" aca="1" ref="O80" ca="1">IF(ISNA(_xlfn.XLOOKUP(D80&amp;E80,'Suivi Forfait Epilation'!D$1:D79&amp;'Suivi Forfait Epilation'!E$1:E79,'Suivi Forfait Epilation'!I$1:I79))," ",_xlfn.XLOOKUP(D80&amp;E80,'Suivi Forfait Epilation'!D$1:D79&amp;'Suivi Forfait Epilation'!E$1:E79,'Suivi Forfait Epilation'!I$1:I79))</f>
        <v>#NAME?</v>
      </c>
      <c r="P80" s="96" t="str">
        <f t="shared" si="13"/>
        <v xml:space="preserve"> </v>
      </c>
      <c r="Q80" s="73">
        <f t="shared" si="14"/>
        <v>0</v>
      </c>
    </row>
    <row r="81" spans="1:17" s="75" customFormat="1" ht="15" customHeight="1" x14ac:dyDescent="0.2">
      <c r="A81" s="93" t="str">
        <f>IF('Données clients'!R81="Oui",'Données clients'!A81," ")</f>
        <v xml:space="preserve"> </v>
      </c>
      <c r="B81" s="94" t="str">
        <f>IF('Données clients'!R81="Oui",'Données clients'!B81," ")</f>
        <v xml:space="preserve"> </v>
      </c>
      <c r="C81" s="95" t="str">
        <f>IF('Données clients'!R81="Oui",'Données clients'!C81," ")</f>
        <v xml:space="preserve"> </v>
      </c>
      <c r="D81" s="109" t="str" cm="1">
        <f t="array" ref="D81">IF('Données clients'!R81="Oui",_xlfn.XLOOKUP(B81&amp;C81,'Données clients'!B$1:B81&amp;'Données clients'!C$1:C81,'Données clients'!I$1:I81)," ")</f>
        <v xml:space="preserve"> </v>
      </c>
      <c r="E81" s="110" t="str" cm="1">
        <f t="array" ref="E81">IF('Données clients'!R81="Oui",_xlfn.XLOOKUP(B81&amp;C81,'Achat Forfait Epilation'!B$1:B81&amp;'Achat Forfait Epilation'!C$1:C81,'Achat Forfait Epilation'!F$1:F81)," ")</f>
        <v xml:space="preserve"> </v>
      </c>
      <c r="F81" s="111" t="e" cm="1">
        <f t="array" aca="1" ref="F81" ca="1">IF(ISNA(_xlfn.XLOOKUP(D81&amp;E81,'Achat Forfait Epilation'!E$1:E81&amp;'Achat Forfait Epilation'!F$1:F81,'Achat Forfait Epilation'!P$1:P81))," ",_xlfn.XLOOKUP(D81&amp;E81,'Achat Forfait Epilation'!E$1:E81&amp;'Achat Forfait Epilation'!F$1:F81,'Achat Forfait Epilation'!P$1:P81))</f>
        <v>#NAME?</v>
      </c>
      <c r="G81" s="112" t="str">
        <f t="shared" ca="1" si="8"/>
        <v xml:space="preserve"> </v>
      </c>
      <c r="H81" s="113" t="str" cm="1">
        <f t="array" ref="H81">IF('Données clients'!R81="Oui",IFERROR(INDEX('Achat Forfait Epilation'!$T$2:$T$9999,SMALL(IF('Achat Forfait Epilation'!$F$2:$F$9999='Suivi Forfait Epilation'!$E81,ROW('Achat Forfait Epilation'!$E$2:$E$9999),9^9),1)-1)," ")," ")</f>
        <v xml:space="preserve"> </v>
      </c>
      <c r="I81" s="114" t="str">
        <f t="shared" ca="1" si="9"/>
        <v xml:space="preserve"> </v>
      </c>
      <c r="J81" s="113" t="str" cm="1">
        <f t="array" ref="J81">IF('Données clients'!R81="Oui",IFERROR(IF('Achat Forfait Epilation'!$R81&gt;1,INDEX('Achat Forfait Epilation'!$T$2:$T$9999,SMALL(IF('Achat Forfait Epilation'!$F$2:$F$9999='Suivi Forfait Epilation'!$E81,ROW('Achat Forfait Epilation'!$F$2:$F$9999),9^9),2)-1)," ")," ")," ")</f>
        <v xml:space="preserve"> </v>
      </c>
      <c r="K81" s="114" t="str">
        <f t="shared" si="10"/>
        <v>0</v>
      </c>
      <c r="L81" s="113" t="str" cm="1">
        <f t="array" ref="L81">IF('Données clients'!R81="Oui",IFERROR(IF('Achat Forfait Epilation'!$R81=3,INDEX('Achat Forfait Epilation'!$T$2:$T$9999,SMALL(IF('Achat Forfait Epilation'!$F$2:$F$9999='Suivi Forfait Epilation'!$E81,ROW('Achat Forfait Epilation'!$F$2:$F$9999),9^9),2)-1)," ")," ")," ")</f>
        <v xml:space="preserve"> </v>
      </c>
      <c r="M81" s="114" t="str">
        <f t="shared" si="11"/>
        <v>0</v>
      </c>
      <c r="N81" s="115" t="str">
        <f t="shared" ca="1" si="12"/>
        <v xml:space="preserve"> </v>
      </c>
      <c r="O81" s="81" t="e" cm="1">
        <f t="array" aca="1" ref="O81" ca="1">IF(ISNA(_xlfn.XLOOKUP(D81&amp;E81,'Suivi Forfait Epilation'!D$1:D80&amp;'Suivi Forfait Epilation'!E$1:E80,'Suivi Forfait Epilation'!I$1:I80))," ",_xlfn.XLOOKUP(D81&amp;E81,'Suivi Forfait Epilation'!D$1:D80&amp;'Suivi Forfait Epilation'!E$1:E80,'Suivi Forfait Epilation'!I$1:I80))</f>
        <v>#NAME?</v>
      </c>
      <c r="P81" s="96" t="str">
        <f t="shared" si="13"/>
        <v xml:space="preserve"> </v>
      </c>
      <c r="Q81" s="73">
        <f t="shared" si="14"/>
        <v>0</v>
      </c>
    </row>
    <row r="82" spans="1:17" s="75" customFormat="1" ht="15" customHeight="1" x14ac:dyDescent="0.2">
      <c r="A82" s="93" t="str">
        <f>IF('Données clients'!R82="Oui",'Données clients'!A82," ")</f>
        <v xml:space="preserve"> </v>
      </c>
      <c r="B82" s="94" t="str">
        <f>IF('Données clients'!R82="Oui",'Données clients'!B82," ")</f>
        <v xml:space="preserve"> </v>
      </c>
      <c r="C82" s="95" t="str">
        <f>IF('Données clients'!R82="Oui",'Données clients'!C82," ")</f>
        <v xml:space="preserve"> </v>
      </c>
      <c r="D82" s="109" t="str" cm="1">
        <f t="array" ref="D82">IF('Données clients'!R82="Oui",_xlfn.XLOOKUP(B82&amp;C82,'Données clients'!B$1:B82&amp;'Données clients'!C$1:C82,'Données clients'!I$1:I82)," ")</f>
        <v xml:space="preserve"> </v>
      </c>
      <c r="E82" s="110" t="str" cm="1">
        <f t="array" ref="E82">IF('Données clients'!R82="Oui",_xlfn.XLOOKUP(B82&amp;C82,'Achat Forfait Epilation'!B$1:B82&amp;'Achat Forfait Epilation'!C$1:C82,'Achat Forfait Epilation'!F$1:F82)," ")</f>
        <v xml:space="preserve"> </v>
      </c>
      <c r="F82" s="111" t="e" cm="1">
        <f t="array" aca="1" ref="F82" ca="1">IF(ISNA(_xlfn.XLOOKUP(D82&amp;E82,'Achat Forfait Epilation'!E$1:E82&amp;'Achat Forfait Epilation'!F$1:F82,'Achat Forfait Epilation'!P$1:P82))," ",_xlfn.XLOOKUP(D82&amp;E82,'Achat Forfait Epilation'!E$1:E82&amp;'Achat Forfait Epilation'!F$1:F82,'Achat Forfait Epilation'!P$1:P82))</f>
        <v>#NAME?</v>
      </c>
      <c r="G82" s="112" t="str">
        <f t="shared" ca="1" si="8"/>
        <v xml:space="preserve"> </v>
      </c>
      <c r="H82" s="113" t="str" cm="1">
        <f t="array" ref="H82">IF('Données clients'!R82="Oui",IFERROR(INDEX('Achat Forfait Epilation'!$T$2:$T$9999,SMALL(IF('Achat Forfait Epilation'!$F$2:$F$9999='Suivi Forfait Epilation'!$E82,ROW('Achat Forfait Epilation'!$E$2:$E$9999),9^9),1)-1)," ")," ")</f>
        <v xml:space="preserve"> </v>
      </c>
      <c r="I82" s="114" t="str">
        <f t="shared" ca="1" si="9"/>
        <v xml:space="preserve"> </v>
      </c>
      <c r="J82" s="113" t="str" cm="1">
        <f t="array" ref="J82">IF('Données clients'!R82="Oui",IFERROR(IF('Achat Forfait Epilation'!$R82&gt;1,INDEX('Achat Forfait Epilation'!$T$2:$T$9999,SMALL(IF('Achat Forfait Epilation'!$F$2:$F$9999='Suivi Forfait Epilation'!$E82,ROW('Achat Forfait Epilation'!$F$2:$F$9999),9^9),2)-1)," ")," ")," ")</f>
        <v xml:space="preserve"> </v>
      </c>
      <c r="K82" s="114" t="str">
        <f t="shared" si="10"/>
        <v>0</v>
      </c>
      <c r="L82" s="113" t="str" cm="1">
        <f t="array" ref="L82">IF('Données clients'!R82="Oui",IFERROR(IF('Achat Forfait Epilation'!$R82=3,INDEX('Achat Forfait Epilation'!$T$2:$T$9999,SMALL(IF('Achat Forfait Epilation'!$F$2:$F$9999='Suivi Forfait Epilation'!$E82,ROW('Achat Forfait Epilation'!$F$2:$F$9999),9^9),2)-1)," ")," ")," ")</f>
        <v xml:space="preserve"> </v>
      </c>
      <c r="M82" s="114" t="str">
        <f t="shared" si="11"/>
        <v>0</v>
      </c>
      <c r="N82" s="115" t="str">
        <f t="shared" ca="1" si="12"/>
        <v xml:space="preserve"> </v>
      </c>
      <c r="O82" s="81" t="e" cm="1">
        <f t="array" aca="1" ref="O82" ca="1">IF(ISNA(_xlfn.XLOOKUP(D82&amp;E82,'Suivi Forfait Epilation'!D$1:D81&amp;'Suivi Forfait Epilation'!E$1:E81,'Suivi Forfait Epilation'!I$1:I81))," ",_xlfn.XLOOKUP(D82&amp;E82,'Suivi Forfait Epilation'!D$1:D81&amp;'Suivi Forfait Epilation'!E$1:E81,'Suivi Forfait Epilation'!I$1:I81))</f>
        <v>#NAME?</v>
      </c>
      <c r="P82" s="96" t="str">
        <f t="shared" si="13"/>
        <v xml:space="preserve"> </v>
      </c>
      <c r="Q82" s="73">
        <f t="shared" si="14"/>
        <v>0</v>
      </c>
    </row>
    <row r="83" spans="1:17" s="75" customFormat="1" ht="15" customHeight="1" x14ac:dyDescent="0.2">
      <c r="A83" s="93" t="str">
        <f>IF('Données clients'!R83="Oui",'Données clients'!A83," ")</f>
        <v xml:space="preserve"> </v>
      </c>
      <c r="B83" s="94" t="str">
        <f>IF('Données clients'!R83="Oui",'Données clients'!B83," ")</f>
        <v xml:space="preserve"> </v>
      </c>
      <c r="C83" s="95" t="str">
        <f>IF('Données clients'!R83="Oui",'Données clients'!C83," ")</f>
        <v xml:space="preserve"> </v>
      </c>
      <c r="D83" s="109" t="str" cm="1">
        <f t="array" ref="D83">IF('Données clients'!R83="Oui",_xlfn.XLOOKUP(B83&amp;C83,'Données clients'!B$1:B83&amp;'Données clients'!C$1:C83,'Données clients'!I$1:I83)," ")</f>
        <v xml:space="preserve"> </v>
      </c>
      <c r="E83" s="110" t="str" cm="1">
        <f t="array" ref="E83">IF('Données clients'!R83="Oui",_xlfn.XLOOKUP(B83&amp;C83,'Achat Forfait Epilation'!B$1:B83&amp;'Achat Forfait Epilation'!C$1:C83,'Achat Forfait Epilation'!F$1:F83)," ")</f>
        <v xml:space="preserve"> </v>
      </c>
      <c r="F83" s="111" t="e" cm="1">
        <f t="array" aca="1" ref="F83" ca="1">IF(ISNA(_xlfn.XLOOKUP(D83&amp;E83,'Achat Forfait Epilation'!E$1:E83&amp;'Achat Forfait Epilation'!F$1:F83,'Achat Forfait Epilation'!P$1:P83))," ",_xlfn.XLOOKUP(D83&amp;E83,'Achat Forfait Epilation'!E$1:E83&amp;'Achat Forfait Epilation'!F$1:F83,'Achat Forfait Epilation'!P$1:P83))</f>
        <v>#NAME?</v>
      </c>
      <c r="G83" s="112" t="str">
        <f t="shared" ca="1" si="8"/>
        <v xml:space="preserve"> </v>
      </c>
      <c r="H83" s="113" t="str" cm="1">
        <f t="array" ref="H83">IF('Données clients'!R83="Oui",IFERROR(INDEX('Achat Forfait Epilation'!$T$2:$T$9999,SMALL(IF('Achat Forfait Epilation'!$F$2:$F$9999='Suivi Forfait Epilation'!$E83,ROW('Achat Forfait Epilation'!$E$2:$E$9999),9^9),1)-1)," ")," ")</f>
        <v xml:space="preserve"> </v>
      </c>
      <c r="I83" s="114" t="str">
        <f t="shared" ca="1" si="9"/>
        <v xml:space="preserve"> </v>
      </c>
      <c r="J83" s="113" t="str" cm="1">
        <f t="array" ref="J83">IF('Données clients'!R83="Oui",IFERROR(IF('Achat Forfait Epilation'!$R83&gt;1,INDEX('Achat Forfait Epilation'!$T$2:$T$9999,SMALL(IF('Achat Forfait Epilation'!$F$2:$F$9999='Suivi Forfait Epilation'!$E83,ROW('Achat Forfait Epilation'!$F$2:$F$9999),9^9),2)-1)," ")," ")," ")</f>
        <v xml:space="preserve"> </v>
      </c>
      <c r="K83" s="114" t="str">
        <f t="shared" si="10"/>
        <v>0</v>
      </c>
      <c r="L83" s="113" t="str" cm="1">
        <f t="array" ref="L83">IF('Données clients'!R83="Oui",IFERROR(IF('Achat Forfait Epilation'!$R83=3,INDEX('Achat Forfait Epilation'!$T$2:$T$9999,SMALL(IF('Achat Forfait Epilation'!$F$2:$F$9999='Suivi Forfait Epilation'!$E83,ROW('Achat Forfait Epilation'!$F$2:$F$9999),9^9),2)-1)," ")," ")," ")</f>
        <v xml:space="preserve"> </v>
      </c>
      <c r="M83" s="114" t="str">
        <f t="shared" si="11"/>
        <v>0</v>
      </c>
      <c r="N83" s="115" t="str">
        <f t="shared" ca="1" si="12"/>
        <v xml:space="preserve"> </v>
      </c>
      <c r="O83" s="81" t="e" cm="1">
        <f t="array" aca="1" ref="O83" ca="1">IF(ISNA(_xlfn.XLOOKUP(D83&amp;E83,'Suivi Forfait Epilation'!D$1:D82&amp;'Suivi Forfait Epilation'!E$1:E82,'Suivi Forfait Epilation'!I$1:I82))," ",_xlfn.XLOOKUP(D83&amp;E83,'Suivi Forfait Epilation'!D$1:D82&amp;'Suivi Forfait Epilation'!E$1:E82,'Suivi Forfait Epilation'!I$1:I82))</f>
        <v>#NAME?</v>
      </c>
      <c r="P83" s="96" t="str">
        <f t="shared" si="13"/>
        <v xml:space="preserve"> </v>
      </c>
      <c r="Q83" s="73">
        <f t="shared" si="14"/>
        <v>0</v>
      </c>
    </row>
    <row r="84" spans="1:17" s="75" customFormat="1" ht="15" customHeight="1" x14ac:dyDescent="0.2">
      <c r="A84" s="93" t="str">
        <f>IF('Données clients'!R84="Oui",'Données clients'!A84," ")</f>
        <v xml:space="preserve"> </v>
      </c>
      <c r="B84" s="94" t="str">
        <f>IF('Données clients'!R84="Oui",'Données clients'!B84," ")</f>
        <v xml:space="preserve"> </v>
      </c>
      <c r="C84" s="95" t="str">
        <f>IF('Données clients'!R84="Oui",'Données clients'!C84," ")</f>
        <v xml:space="preserve"> </v>
      </c>
      <c r="D84" s="109" t="str" cm="1">
        <f t="array" ref="D84">IF('Données clients'!R84="Oui",_xlfn.XLOOKUP(B84&amp;C84,'Données clients'!B$1:B84&amp;'Données clients'!C$1:C84,'Données clients'!I$1:I84)," ")</f>
        <v xml:space="preserve"> </v>
      </c>
      <c r="E84" s="110" t="str" cm="1">
        <f t="array" ref="E84">IF('Données clients'!R84="Oui",_xlfn.XLOOKUP(B84&amp;C84,'Achat Forfait Epilation'!B$1:B84&amp;'Achat Forfait Epilation'!C$1:C84,'Achat Forfait Epilation'!F$1:F84)," ")</f>
        <v xml:space="preserve"> </v>
      </c>
      <c r="F84" s="111" t="e" cm="1">
        <f t="array" aca="1" ref="F84" ca="1">IF(ISNA(_xlfn.XLOOKUP(D84&amp;E84,'Achat Forfait Epilation'!E$1:E84&amp;'Achat Forfait Epilation'!F$1:F84,'Achat Forfait Epilation'!P$1:P84))," ",_xlfn.XLOOKUP(D84&amp;E84,'Achat Forfait Epilation'!E$1:E84&amp;'Achat Forfait Epilation'!F$1:F84,'Achat Forfait Epilation'!P$1:P84))</f>
        <v>#NAME?</v>
      </c>
      <c r="G84" s="112" t="str">
        <f t="shared" ca="1" si="8"/>
        <v xml:space="preserve"> </v>
      </c>
      <c r="H84" s="113" t="str" cm="1">
        <f t="array" ref="H84">IF('Données clients'!R84="Oui",IFERROR(INDEX('Achat Forfait Epilation'!$T$2:$T$9999,SMALL(IF('Achat Forfait Epilation'!$F$2:$F$9999='Suivi Forfait Epilation'!$E84,ROW('Achat Forfait Epilation'!$E$2:$E$9999),9^9),1)-1)," ")," ")</f>
        <v xml:space="preserve"> </v>
      </c>
      <c r="I84" s="114" t="str">
        <f t="shared" ca="1" si="9"/>
        <v xml:space="preserve"> </v>
      </c>
      <c r="J84" s="113" t="str" cm="1">
        <f t="array" ref="J84">IF('Données clients'!R84="Oui",IFERROR(IF('Achat Forfait Epilation'!$R84&gt;1,INDEX('Achat Forfait Epilation'!$T$2:$T$9999,SMALL(IF('Achat Forfait Epilation'!$F$2:$F$9999='Suivi Forfait Epilation'!$E84,ROW('Achat Forfait Epilation'!$F$2:$F$9999),9^9),2)-1)," ")," ")," ")</f>
        <v xml:space="preserve"> </v>
      </c>
      <c r="K84" s="114" t="str">
        <f t="shared" si="10"/>
        <v>0</v>
      </c>
      <c r="L84" s="113" t="str" cm="1">
        <f t="array" ref="L84">IF('Données clients'!R84="Oui",IFERROR(IF('Achat Forfait Epilation'!$R84=3,INDEX('Achat Forfait Epilation'!$T$2:$T$9999,SMALL(IF('Achat Forfait Epilation'!$F$2:$F$9999='Suivi Forfait Epilation'!$E84,ROW('Achat Forfait Epilation'!$F$2:$F$9999),9^9),2)-1)," ")," ")," ")</f>
        <v xml:space="preserve"> </v>
      </c>
      <c r="M84" s="114" t="str">
        <f t="shared" si="11"/>
        <v>0</v>
      </c>
      <c r="N84" s="115" t="str">
        <f t="shared" ca="1" si="12"/>
        <v xml:space="preserve"> </v>
      </c>
      <c r="O84" s="81" t="e" cm="1">
        <f t="array" aca="1" ref="O84" ca="1">IF(ISNA(_xlfn.XLOOKUP(D84&amp;E84,'Suivi Forfait Epilation'!D$1:D83&amp;'Suivi Forfait Epilation'!E$1:E83,'Suivi Forfait Epilation'!I$1:I83))," ",_xlfn.XLOOKUP(D84&amp;E84,'Suivi Forfait Epilation'!D$1:D83&amp;'Suivi Forfait Epilation'!E$1:E83,'Suivi Forfait Epilation'!I$1:I83))</f>
        <v>#NAME?</v>
      </c>
      <c r="P84" s="96" t="str">
        <f t="shared" si="13"/>
        <v xml:space="preserve"> </v>
      </c>
      <c r="Q84" s="73">
        <f t="shared" si="14"/>
        <v>0</v>
      </c>
    </row>
    <row r="85" spans="1:17" s="75" customFormat="1" ht="15" customHeight="1" x14ac:dyDescent="0.2">
      <c r="A85" s="93" t="str">
        <f>IF('Données clients'!R85="Oui",'Données clients'!A85," ")</f>
        <v xml:space="preserve"> </v>
      </c>
      <c r="B85" s="94" t="str">
        <f>IF('Données clients'!R85="Oui",'Données clients'!B85," ")</f>
        <v xml:space="preserve"> </v>
      </c>
      <c r="C85" s="95" t="str">
        <f>IF('Données clients'!R85="Oui",'Données clients'!C85," ")</f>
        <v xml:space="preserve"> </v>
      </c>
      <c r="D85" s="109" t="str" cm="1">
        <f t="array" ref="D85">IF('Données clients'!R85="Oui",_xlfn.XLOOKUP(B85&amp;C85,'Données clients'!B$1:B85&amp;'Données clients'!C$1:C85,'Données clients'!I$1:I85)," ")</f>
        <v xml:space="preserve"> </v>
      </c>
      <c r="E85" s="110" t="str" cm="1">
        <f t="array" ref="E85">IF('Données clients'!R85="Oui",_xlfn.XLOOKUP(B85&amp;C85,'Achat Forfait Epilation'!B$1:B85&amp;'Achat Forfait Epilation'!C$1:C85,'Achat Forfait Epilation'!F$1:F85)," ")</f>
        <v xml:space="preserve"> </v>
      </c>
      <c r="F85" s="111" t="e" cm="1">
        <f t="array" aca="1" ref="F85" ca="1">IF(ISNA(_xlfn.XLOOKUP(D85&amp;E85,'Achat Forfait Epilation'!E$1:E85&amp;'Achat Forfait Epilation'!F$1:F85,'Achat Forfait Epilation'!P$1:P85))," ",_xlfn.XLOOKUP(D85&amp;E85,'Achat Forfait Epilation'!E$1:E85&amp;'Achat Forfait Epilation'!F$1:F85,'Achat Forfait Epilation'!P$1:P85))</f>
        <v>#NAME?</v>
      </c>
      <c r="G85" s="112" t="str">
        <f t="shared" ca="1" si="8"/>
        <v xml:space="preserve"> </v>
      </c>
      <c r="H85" s="113" t="str" cm="1">
        <f t="array" ref="H85">IF('Données clients'!R85="Oui",IFERROR(INDEX('Achat Forfait Epilation'!$T$2:$T$9999,SMALL(IF('Achat Forfait Epilation'!$F$2:$F$9999='Suivi Forfait Epilation'!$E85,ROW('Achat Forfait Epilation'!$E$2:$E$9999),9^9),1)-1)," ")," ")</f>
        <v xml:space="preserve"> </v>
      </c>
      <c r="I85" s="114" t="str">
        <f t="shared" ca="1" si="9"/>
        <v xml:space="preserve"> </v>
      </c>
      <c r="J85" s="113" t="str" cm="1">
        <f t="array" ref="J85">IF('Données clients'!R85="Oui",IFERROR(IF('Achat Forfait Epilation'!$R85&gt;1,INDEX('Achat Forfait Epilation'!$T$2:$T$9999,SMALL(IF('Achat Forfait Epilation'!$F$2:$F$9999='Suivi Forfait Epilation'!$E85,ROW('Achat Forfait Epilation'!$F$2:$F$9999),9^9),2)-1)," ")," ")," ")</f>
        <v xml:space="preserve"> </v>
      </c>
      <c r="K85" s="114" t="str">
        <f t="shared" si="10"/>
        <v>0</v>
      </c>
      <c r="L85" s="113" t="str" cm="1">
        <f t="array" ref="L85">IF('Données clients'!R85="Oui",IFERROR(IF('Achat Forfait Epilation'!$R85=3,INDEX('Achat Forfait Epilation'!$T$2:$T$9999,SMALL(IF('Achat Forfait Epilation'!$F$2:$F$9999='Suivi Forfait Epilation'!$E85,ROW('Achat Forfait Epilation'!$F$2:$F$9999),9^9),2)-1)," ")," ")," ")</f>
        <v xml:space="preserve"> </v>
      </c>
      <c r="M85" s="114" t="str">
        <f t="shared" si="11"/>
        <v>0</v>
      </c>
      <c r="N85" s="115" t="str">
        <f t="shared" ca="1" si="12"/>
        <v xml:space="preserve"> </v>
      </c>
      <c r="O85" s="81" t="e" cm="1">
        <f t="array" aca="1" ref="O85" ca="1">IF(ISNA(_xlfn.XLOOKUP(D85&amp;E85,'Suivi Forfait Epilation'!D$1:D84&amp;'Suivi Forfait Epilation'!E$1:E84,'Suivi Forfait Epilation'!I$1:I84))," ",_xlfn.XLOOKUP(D85&amp;E85,'Suivi Forfait Epilation'!D$1:D84&amp;'Suivi Forfait Epilation'!E$1:E84,'Suivi Forfait Epilation'!I$1:I84))</f>
        <v>#NAME?</v>
      </c>
      <c r="P85" s="96" t="str">
        <f t="shared" si="13"/>
        <v xml:space="preserve"> </v>
      </c>
      <c r="Q85" s="73">
        <f t="shared" si="14"/>
        <v>0</v>
      </c>
    </row>
    <row r="86" spans="1:17" s="75" customFormat="1" ht="15" customHeight="1" x14ac:dyDescent="0.2">
      <c r="A86" s="93" t="str">
        <f>IF('Données clients'!R86="Oui",'Données clients'!A86," ")</f>
        <v xml:space="preserve"> </v>
      </c>
      <c r="B86" s="94" t="str">
        <f>IF('Données clients'!R86="Oui",'Données clients'!B86," ")</f>
        <v xml:space="preserve"> </v>
      </c>
      <c r="C86" s="95" t="str">
        <f>IF('Données clients'!R86="Oui",'Données clients'!C86," ")</f>
        <v xml:space="preserve"> </v>
      </c>
      <c r="D86" s="109" t="str" cm="1">
        <f t="array" ref="D86">IF('Données clients'!R86="Oui",_xlfn.XLOOKUP(B86&amp;C86,'Données clients'!B$1:B86&amp;'Données clients'!C$1:C86,'Données clients'!I$1:I86)," ")</f>
        <v xml:space="preserve"> </v>
      </c>
      <c r="E86" s="110" t="str" cm="1">
        <f t="array" ref="E86">IF('Données clients'!R86="Oui",_xlfn.XLOOKUP(B86&amp;C86,'Achat Forfait Epilation'!B$1:B86&amp;'Achat Forfait Epilation'!C$1:C86,'Achat Forfait Epilation'!F$1:F86)," ")</f>
        <v xml:space="preserve"> </v>
      </c>
      <c r="F86" s="111" t="e" cm="1">
        <f t="array" aca="1" ref="F86" ca="1">IF(ISNA(_xlfn.XLOOKUP(D86&amp;E86,'Achat Forfait Epilation'!E$1:E86&amp;'Achat Forfait Epilation'!F$1:F86,'Achat Forfait Epilation'!P$1:P86))," ",_xlfn.XLOOKUP(D86&amp;E86,'Achat Forfait Epilation'!E$1:E86&amp;'Achat Forfait Epilation'!F$1:F86,'Achat Forfait Epilation'!P$1:P86))</f>
        <v>#NAME?</v>
      </c>
      <c r="G86" s="112" t="str">
        <f t="shared" ca="1" si="8"/>
        <v xml:space="preserve"> </v>
      </c>
      <c r="H86" s="113" t="str" cm="1">
        <f t="array" ref="H86">IF('Données clients'!R86="Oui",IFERROR(INDEX('Achat Forfait Epilation'!$T$2:$T$9999,SMALL(IF('Achat Forfait Epilation'!$F$2:$F$9999='Suivi Forfait Epilation'!$E86,ROW('Achat Forfait Epilation'!$E$2:$E$9999),9^9),1)-1)," ")," ")</f>
        <v xml:space="preserve"> </v>
      </c>
      <c r="I86" s="114" t="str">
        <f t="shared" ca="1" si="9"/>
        <v xml:space="preserve"> </v>
      </c>
      <c r="J86" s="113" t="str" cm="1">
        <f t="array" ref="J86">IF('Données clients'!R86="Oui",IFERROR(IF('Achat Forfait Epilation'!$R86&gt;1,INDEX('Achat Forfait Epilation'!$T$2:$T$9999,SMALL(IF('Achat Forfait Epilation'!$F$2:$F$9999='Suivi Forfait Epilation'!$E86,ROW('Achat Forfait Epilation'!$F$2:$F$9999),9^9),2)-1)," ")," ")," ")</f>
        <v xml:space="preserve"> </v>
      </c>
      <c r="K86" s="114" t="str">
        <f t="shared" si="10"/>
        <v>0</v>
      </c>
      <c r="L86" s="113" t="str" cm="1">
        <f t="array" ref="L86">IF('Données clients'!R86="Oui",IFERROR(IF('Achat Forfait Epilation'!$R86=3,INDEX('Achat Forfait Epilation'!$T$2:$T$9999,SMALL(IF('Achat Forfait Epilation'!$F$2:$F$9999='Suivi Forfait Epilation'!$E86,ROW('Achat Forfait Epilation'!$F$2:$F$9999),9^9),2)-1)," ")," ")," ")</f>
        <v xml:space="preserve"> </v>
      </c>
      <c r="M86" s="114" t="str">
        <f t="shared" si="11"/>
        <v>0</v>
      </c>
      <c r="N86" s="115" t="str">
        <f t="shared" ca="1" si="12"/>
        <v xml:space="preserve"> </v>
      </c>
      <c r="O86" s="81" t="e" cm="1">
        <f t="array" aca="1" ref="O86" ca="1">IF(ISNA(_xlfn.XLOOKUP(D86&amp;E86,'Suivi Forfait Epilation'!D$1:D85&amp;'Suivi Forfait Epilation'!E$1:E85,'Suivi Forfait Epilation'!I$1:I85))," ",_xlfn.XLOOKUP(D86&amp;E86,'Suivi Forfait Epilation'!D$1:D85&amp;'Suivi Forfait Epilation'!E$1:E85,'Suivi Forfait Epilation'!I$1:I85))</f>
        <v>#NAME?</v>
      </c>
      <c r="P86" s="96" t="str">
        <f t="shared" si="13"/>
        <v xml:space="preserve"> </v>
      </c>
      <c r="Q86" s="73">
        <f t="shared" si="14"/>
        <v>0</v>
      </c>
    </row>
    <row r="87" spans="1:17" s="75" customFormat="1" ht="15" customHeight="1" x14ac:dyDescent="0.2">
      <c r="A87" s="93" t="str">
        <f>IF('Données clients'!R87="Oui",'Données clients'!A87," ")</f>
        <v xml:space="preserve"> </v>
      </c>
      <c r="B87" s="94" t="str">
        <f>IF('Données clients'!R87="Oui",'Données clients'!B87," ")</f>
        <v xml:space="preserve"> </v>
      </c>
      <c r="C87" s="95" t="str">
        <f>IF('Données clients'!R87="Oui",'Données clients'!C87," ")</f>
        <v xml:space="preserve"> </v>
      </c>
      <c r="D87" s="109" t="str" cm="1">
        <f t="array" ref="D87">IF('Données clients'!R87="Oui",_xlfn.XLOOKUP(B87&amp;C87,'Données clients'!B$1:B87&amp;'Données clients'!C$1:C87,'Données clients'!I$1:I87)," ")</f>
        <v xml:space="preserve"> </v>
      </c>
      <c r="E87" s="110" t="str" cm="1">
        <f t="array" ref="E87">IF('Données clients'!R87="Oui",_xlfn.XLOOKUP(B87&amp;C87,'Achat Forfait Epilation'!B$1:B87&amp;'Achat Forfait Epilation'!C$1:C87,'Achat Forfait Epilation'!F$1:F87)," ")</f>
        <v xml:space="preserve"> </v>
      </c>
      <c r="F87" s="111" t="e" cm="1">
        <f t="array" aca="1" ref="F87" ca="1">IF(ISNA(_xlfn.XLOOKUP(D87&amp;E87,'Achat Forfait Epilation'!E$1:E87&amp;'Achat Forfait Epilation'!F$1:F87,'Achat Forfait Epilation'!P$1:P87))," ",_xlfn.XLOOKUP(D87&amp;E87,'Achat Forfait Epilation'!E$1:E87&amp;'Achat Forfait Epilation'!F$1:F87,'Achat Forfait Epilation'!P$1:P87))</f>
        <v>#NAME?</v>
      </c>
      <c r="G87" s="112" t="str">
        <f t="shared" ca="1" si="8"/>
        <v xml:space="preserve"> </v>
      </c>
      <c r="H87" s="113" t="str" cm="1">
        <f t="array" ref="H87">IF('Données clients'!R87="Oui",IFERROR(INDEX('Achat Forfait Epilation'!$T$2:$T$9999,SMALL(IF('Achat Forfait Epilation'!$F$2:$F$9999='Suivi Forfait Epilation'!$E87,ROW('Achat Forfait Epilation'!$E$2:$E$9999),9^9),1)-1)," ")," ")</f>
        <v xml:space="preserve"> </v>
      </c>
      <c r="I87" s="114" t="str">
        <f t="shared" ca="1" si="9"/>
        <v xml:space="preserve"> </v>
      </c>
      <c r="J87" s="113" t="str" cm="1">
        <f t="array" ref="J87">IF('Données clients'!R87="Oui",IFERROR(IF('Achat Forfait Epilation'!$R87&gt;1,INDEX('Achat Forfait Epilation'!$T$2:$T$9999,SMALL(IF('Achat Forfait Epilation'!$F$2:$F$9999='Suivi Forfait Epilation'!$E87,ROW('Achat Forfait Epilation'!$F$2:$F$9999),9^9),2)-1)," ")," ")," ")</f>
        <v xml:space="preserve"> </v>
      </c>
      <c r="K87" s="114" t="str">
        <f t="shared" si="10"/>
        <v>0</v>
      </c>
      <c r="L87" s="113" t="str" cm="1">
        <f t="array" ref="L87">IF('Données clients'!R87="Oui",IFERROR(IF('Achat Forfait Epilation'!$R87=3,INDEX('Achat Forfait Epilation'!$T$2:$T$9999,SMALL(IF('Achat Forfait Epilation'!$F$2:$F$9999='Suivi Forfait Epilation'!$E87,ROW('Achat Forfait Epilation'!$F$2:$F$9999),9^9),2)-1)," ")," ")," ")</f>
        <v xml:space="preserve"> </v>
      </c>
      <c r="M87" s="114" t="str">
        <f t="shared" si="11"/>
        <v>0</v>
      </c>
      <c r="N87" s="115" t="str">
        <f t="shared" ca="1" si="12"/>
        <v xml:space="preserve"> </v>
      </c>
      <c r="O87" s="81" t="e" cm="1">
        <f t="array" aca="1" ref="O87" ca="1">IF(ISNA(_xlfn.XLOOKUP(D87&amp;E87,'Suivi Forfait Epilation'!D$1:D86&amp;'Suivi Forfait Epilation'!E$1:E86,'Suivi Forfait Epilation'!I$1:I86))," ",_xlfn.XLOOKUP(D87&amp;E87,'Suivi Forfait Epilation'!D$1:D86&amp;'Suivi Forfait Epilation'!E$1:E86,'Suivi Forfait Epilation'!I$1:I86))</f>
        <v>#NAME?</v>
      </c>
      <c r="P87" s="96" t="str">
        <f t="shared" si="13"/>
        <v xml:space="preserve"> </v>
      </c>
      <c r="Q87" s="73">
        <f t="shared" si="14"/>
        <v>0</v>
      </c>
    </row>
    <row r="88" spans="1:17" s="75" customFormat="1" ht="15" customHeight="1" x14ac:dyDescent="0.2">
      <c r="A88" s="93" t="str">
        <f>IF('Données clients'!R88="Oui",'Données clients'!A88," ")</f>
        <v xml:space="preserve"> </v>
      </c>
      <c r="B88" s="94" t="str">
        <f>IF('Données clients'!R88="Oui",'Données clients'!B88," ")</f>
        <v xml:space="preserve"> </v>
      </c>
      <c r="C88" s="95" t="str">
        <f>IF('Données clients'!R88="Oui",'Données clients'!C88," ")</f>
        <v xml:space="preserve"> </v>
      </c>
      <c r="D88" s="109" t="str" cm="1">
        <f t="array" ref="D88">IF('Données clients'!R88="Oui",_xlfn.XLOOKUP(B88&amp;C88,'Données clients'!B$1:B88&amp;'Données clients'!C$1:C88,'Données clients'!I$1:I88)," ")</f>
        <v xml:space="preserve"> </v>
      </c>
      <c r="E88" s="110" t="str" cm="1">
        <f t="array" ref="E88">IF('Données clients'!R88="Oui",_xlfn.XLOOKUP(B88&amp;C88,'Achat Forfait Epilation'!B$1:B88&amp;'Achat Forfait Epilation'!C$1:C88,'Achat Forfait Epilation'!F$1:F88)," ")</f>
        <v xml:space="preserve"> </v>
      </c>
      <c r="F88" s="111" t="e" cm="1">
        <f t="array" aca="1" ref="F88" ca="1">IF(ISNA(_xlfn.XLOOKUP(D88&amp;E88,'Achat Forfait Epilation'!E$1:E88&amp;'Achat Forfait Epilation'!F$1:F88,'Achat Forfait Epilation'!P$1:P88))," ",_xlfn.XLOOKUP(D88&amp;E88,'Achat Forfait Epilation'!E$1:E88&amp;'Achat Forfait Epilation'!F$1:F88,'Achat Forfait Epilation'!P$1:P88))</f>
        <v>#NAME?</v>
      </c>
      <c r="G88" s="112" t="str">
        <f t="shared" ca="1" si="8"/>
        <v xml:space="preserve"> </v>
      </c>
      <c r="H88" s="113" t="str" cm="1">
        <f t="array" ref="H88">IF('Données clients'!R88="Oui",IFERROR(INDEX('Achat Forfait Epilation'!$T$2:$T$9999,SMALL(IF('Achat Forfait Epilation'!$F$2:$F$9999='Suivi Forfait Epilation'!$E88,ROW('Achat Forfait Epilation'!$E$2:$E$9999),9^9),1)-1)," ")," ")</f>
        <v xml:space="preserve"> </v>
      </c>
      <c r="I88" s="114" t="str">
        <f t="shared" ca="1" si="9"/>
        <v xml:space="preserve"> </v>
      </c>
      <c r="J88" s="113" t="str" cm="1">
        <f t="array" ref="J88">IF('Données clients'!R88="Oui",IFERROR(IF('Achat Forfait Epilation'!$R88&gt;1,INDEX('Achat Forfait Epilation'!$T$2:$T$9999,SMALL(IF('Achat Forfait Epilation'!$F$2:$F$9999='Suivi Forfait Epilation'!$E88,ROW('Achat Forfait Epilation'!$F$2:$F$9999),9^9),2)-1)," ")," ")," ")</f>
        <v xml:space="preserve"> </v>
      </c>
      <c r="K88" s="114" t="str">
        <f t="shared" si="10"/>
        <v>0</v>
      </c>
      <c r="L88" s="113" t="str" cm="1">
        <f t="array" ref="L88">IF('Données clients'!R88="Oui",IFERROR(IF('Achat Forfait Epilation'!$R88=3,INDEX('Achat Forfait Epilation'!$T$2:$T$9999,SMALL(IF('Achat Forfait Epilation'!$F$2:$F$9999='Suivi Forfait Epilation'!$E88,ROW('Achat Forfait Epilation'!$F$2:$F$9999),9^9),2)-1)," ")," ")," ")</f>
        <v xml:space="preserve"> </v>
      </c>
      <c r="M88" s="114" t="str">
        <f t="shared" si="11"/>
        <v>0</v>
      </c>
      <c r="N88" s="115" t="str">
        <f t="shared" ca="1" si="12"/>
        <v xml:space="preserve"> </v>
      </c>
      <c r="O88" s="81" t="e" cm="1">
        <f t="array" aca="1" ref="O88" ca="1">IF(ISNA(_xlfn.XLOOKUP(D88&amp;E88,'Suivi Forfait Epilation'!D$1:D87&amp;'Suivi Forfait Epilation'!E$1:E87,'Suivi Forfait Epilation'!I$1:I87))," ",_xlfn.XLOOKUP(D88&amp;E88,'Suivi Forfait Epilation'!D$1:D87&amp;'Suivi Forfait Epilation'!E$1:E87,'Suivi Forfait Epilation'!I$1:I87))</f>
        <v>#NAME?</v>
      </c>
      <c r="P88" s="96" t="str">
        <f t="shared" si="13"/>
        <v xml:space="preserve"> </v>
      </c>
      <c r="Q88" s="73">
        <f t="shared" si="14"/>
        <v>0</v>
      </c>
    </row>
    <row r="89" spans="1:17" s="75" customFormat="1" ht="15" customHeight="1" x14ac:dyDescent="0.2">
      <c r="A89" s="93" t="str">
        <f>IF('Données clients'!R89="Oui",'Données clients'!A89," ")</f>
        <v xml:space="preserve"> </v>
      </c>
      <c r="B89" s="94" t="str">
        <f>IF('Données clients'!R89="Oui",'Données clients'!B89," ")</f>
        <v xml:space="preserve"> </v>
      </c>
      <c r="C89" s="95" t="str">
        <f>IF('Données clients'!R89="Oui",'Données clients'!C89," ")</f>
        <v xml:space="preserve"> </v>
      </c>
      <c r="D89" s="109" t="str" cm="1">
        <f t="array" ref="D89">IF('Données clients'!R89="Oui",_xlfn.XLOOKUP(B89&amp;C89,'Données clients'!B$1:B89&amp;'Données clients'!C$1:C89,'Données clients'!I$1:I89)," ")</f>
        <v xml:space="preserve"> </v>
      </c>
      <c r="E89" s="110" t="str" cm="1">
        <f t="array" ref="E89">IF('Données clients'!R89="Oui",_xlfn.XLOOKUP(B89&amp;C89,'Achat Forfait Epilation'!B$1:B89&amp;'Achat Forfait Epilation'!C$1:C89,'Achat Forfait Epilation'!F$1:F89)," ")</f>
        <v xml:space="preserve"> </v>
      </c>
      <c r="F89" s="111" t="e" cm="1">
        <f t="array" aca="1" ref="F89" ca="1">IF(ISNA(_xlfn.XLOOKUP(D89&amp;E89,'Achat Forfait Epilation'!E$1:E89&amp;'Achat Forfait Epilation'!F$1:F89,'Achat Forfait Epilation'!P$1:P89))," ",_xlfn.XLOOKUP(D89&amp;E89,'Achat Forfait Epilation'!E$1:E89&amp;'Achat Forfait Epilation'!F$1:F89,'Achat Forfait Epilation'!P$1:P89))</f>
        <v>#NAME?</v>
      </c>
      <c r="G89" s="112" t="str">
        <f t="shared" ca="1" si="8"/>
        <v xml:space="preserve"> </v>
      </c>
      <c r="H89" s="113" t="str" cm="1">
        <f t="array" ref="H89">IF('Données clients'!R89="Oui",IFERROR(INDEX('Achat Forfait Epilation'!$T$2:$T$9999,SMALL(IF('Achat Forfait Epilation'!$F$2:$F$9999='Suivi Forfait Epilation'!$E89,ROW('Achat Forfait Epilation'!$E$2:$E$9999),9^9),1)-1)," ")," ")</f>
        <v xml:space="preserve"> </v>
      </c>
      <c r="I89" s="114" t="str">
        <f t="shared" ca="1" si="9"/>
        <v xml:space="preserve"> </v>
      </c>
      <c r="J89" s="113" t="str" cm="1">
        <f t="array" ref="J89">IF('Données clients'!R89="Oui",IFERROR(IF('Achat Forfait Epilation'!$R89&gt;1,INDEX('Achat Forfait Epilation'!$T$2:$T$9999,SMALL(IF('Achat Forfait Epilation'!$F$2:$F$9999='Suivi Forfait Epilation'!$E89,ROW('Achat Forfait Epilation'!$F$2:$F$9999),9^9),2)-1)," ")," ")," ")</f>
        <v xml:space="preserve"> </v>
      </c>
      <c r="K89" s="114" t="str">
        <f t="shared" si="10"/>
        <v>0</v>
      </c>
      <c r="L89" s="113" t="str" cm="1">
        <f t="array" ref="L89">IF('Données clients'!R89="Oui",IFERROR(IF('Achat Forfait Epilation'!$R89=3,INDEX('Achat Forfait Epilation'!$T$2:$T$9999,SMALL(IF('Achat Forfait Epilation'!$F$2:$F$9999='Suivi Forfait Epilation'!$E89,ROW('Achat Forfait Epilation'!$F$2:$F$9999),9^9),2)-1)," ")," ")," ")</f>
        <v xml:space="preserve"> </v>
      </c>
      <c r="M89" s="114" t="str">
        <f t="shared" si="11"/>
        <v>0</v>
      </c>
      <c r="N89" s="115" t="str">
        <f t="shared" ca="1" si="12"/>
        <v xml:space="preserve"> </v>
      </c>
      <c r="O89" s="81" t="e" cm="1">
        <f t="array" aca="1" ref="O89" ca="1">IF(ISNA(_xlfn.XLOOKUP(D89&amp;E89,'Suivi Forfait Epilation'!D$1:D88&amp;'Suivi Forfait Epilation'!E$1:E88,'Suivi Forfait Epilation'!I$1:I88))," ",_xlfn.XLOOKUP(D89&amp;E89,'Suivi Forfait Epilation'!D$1:D88&amp;'Suivi Forfait Epilation'!E$1:E88,'Suivi Forfait Epilation'!I$1:I88))</f>
        <v>#NAME?</v>
      </c>
      <c r="P89" s="96" t="str">
        <f t="shared" si="13"/>
        <v xml:space="preserve"> </v>
      </c>
      <c r="Q89" s="73">
        <f t="shared" si="14"/>
        <v>0</v>
      </c>
    </row>
    <row r="90" spans="1:17" s="75" customFormat="1" ht="15" customHeight="1" x14ac:dyDescent="0.2">
      <c r="A90" s="93" t="str">
        <f>IF('Données clients'!R90="Oui",'Données clients'!A90," ")</f>
        <v xml:space="preserve"> </v>
      </c>
      <c r="B90" s="94" t="str">
        <f>IF('Données clients'!R90="Oui",'Données clients'!B90," ")</f>
        <v xml:space="preserve"> </v>
      </c>
      <c r="C90" s="95" t="str">
        <f>IF('Données clients'!R90="Oui",'Données clients'!C90," ")</f>
        <v xml:space="preserve"> </v>
      </c>
      <c r="D90" s="109" t="str" cm="1">
        <f t="array" ref="D90">IF('Données clients'!R90="Oui",_xlfn.XLOOKUP(B90&amp;C90,'Données clients'!B$1:B90&amp;'Données clients'!C$1:C90,'Données clients'!I$1:I90)," ")</f>
        <v xml:space="preserve"> </v>
      </c>
      <c r="E90" s="110" t="str" cm="1">
        <f t="array" ref="E90">IF('Données clients'!R90="Oui",_xlfn.XLOOKUP(B90&amp;C90,'Achat Forfait Epilation'!B$1:B90&amp;'Achat Forfait Epilation'!C$1:C90,'Achat Forfait Epilation'!F$1:F90)," ")</f>
        <v xml:space="preserve"> </v>
      </c>
      <c r="F90" s="111" t="e" cm="1">
        <f t="array" aca="1" ref="F90" ca="1">IF(ISNA(_xlfn.XLOOKUP(D90&amp;E90,'Achat Forfait Epilation'!E$1:E90&amp;'Achat Forfait Epilation'!F$1:F90,'Achat Forfait Epilation'!P$1:P90))," ",_xlfn.XLOOKUP(D90&amp;E90,'Achat Forfait Epilation'!E$1:E90&amp;'Achat Forfait Epilation'!F$1:F90,'Achat Forfait Epilation'!P$1:P90))</f>
        <v>#NAME?</v>
      </c>
      <c r="G90" s="112" t="str">
        <f t="shared" ca="1" si="8"/>
        <v xml:space="preserve"> </v>
      </c>
      <c r="H90" s="113" t="str" cm="1">
        <f t="array" ref="H90">IF('Données clients'!R90="Oui",IFERROR(INDEX('Achat Forfait Epilation'!$T$2:$T$9999,SMALL(IF('Achat Forfait Epilation'!$F$2:$F$9999='Suivi Forfait Epilation'!$E90,ROW('Achat Forfait Epilation'!$E$2:$E$9999),9^9),1)-1)," ")," ")</f>
        <v xml:space="preserve"> </v>
      </c>
      <c r="I90" s="114" t="str">
        <f t="shared" ca="1" si="9"/>
        <v xml:space="preserve"> </v>
      </c>
      <c r="J90" s="113" t="str" cm="1">
        <f t="array" ref="J90">IF('Données clients'!R90="Oui",IFERROR(IF('Achat Forfait Epilation'!$R90&gt;1,INDEX('Achat Forfait Epilation'!$T$2:$T$9999,SMALL(IF('Achat Forfait Epilation'!$F$2:$F$9999='Suivi Forfait Epilation'!$E90,ROW('Achat Forfait Epilation'!$F$2:$F$9999),9^9),2)-1)," ")," ")," ")</f>
        <v xml:space="preserve"> </v>
      </c>
      <c r="K90" s="114" t="str">
        <f t="shared" si="10"/>
        <v>0</v>
      </c>
      <c r="L90" s="113" t="str" cm="1">
        <f t="array" ref="L90">IF('Données clients'!R90="Oui",IFERROR(IF('Achat Forfait Epilation'!$R90=3,INDEX('Achat Forfait Epilation'!$T$2:$T$9999,SMALL(IF('Achat Forfait Epilation'!$F$2:$F$9999='Suivi Forfait Epilation'!$E90,ROW('Achat Forfait Epilation'!$F$2:$F$9999),9^9),2)-1)," ")," ")," ")</f>
        <v xml:space="preserve"> </v>
      </c>
      <c r="M90" s="114" t="str">
        <f t="shared" si="11"/>
        <v>0</v>
      </c>
      <c r="N90" s="115" t="str">
        <f t="shared" ca="1" si="12"/>
        <v xml:space="preserve"> </v>
      </c>
      <c r="O90" s="81" t="e" cm="1">
        <f t="array" aca="1" ref="O90" ca="1">IF(ISNA(_xlfn.XLOOKUP(D90&amp;E90,'Suivi Forfait Epilation'!D$1:D89&amp;'Suivi Forfait Epilation'!E$1:E89,'Suivi Forfait Epilation'!I$1:I89))," ",_xlfn.XLOOKUP(D90&amp;E90,'Suivi Forfait Epilation'!D$1:D89&amp;'Suivi Forfait Epilation'!E$1:E89,'Suivi Forfait Epilation'!I$1:I89))</f>
        <v>#NAME?</v>
      </c>
      <c r="P90" s="96" t="str">
        <f t="shared" si="13"/>
        <v xml:space="preserve"> </v>
      </c>
      <c r="Q90" s="73">
        <f t="shared" si="14"/>
        <v>0</v>
      </c>
    </row>
    <row r="91" spans="1:17" s="75" customFormat="1" ht="15" customHeight="1" x14ac:dyDescent="0.2">
      <c r="A91" s="93" t="str">
        <f>IF('Données clients'!R91="Oui",'Données clients'!A91," ")</f>
        <v xml:space="preserve"> </v>
      </c>
      <c r="B91" s="94" t="str">
        <f>IF('Données clients'!R91="Oui",'Données clients'!B91," ")</f>
        <v xml:space="preserve"> </v>
      </c>
      <c r="C91" s="95" t="str">
        <f>IF('Données clients'!R91="Oui",'Données clients'!C91," ")</f>
        <v xml:space="preserve"> </v>
      </c>
      <c r="D91" s="109" t="str" cm="1">
        <f t="array" ref="D91">IF('Données clients'!R91="Oui",_xlfn.XLOOKUP(B91&amp;C91,'Données clients'!B$1:B91&amp;'Données clients'!C$1:C91,'Données clients'!I$1:I91)," ")</f>
        <v xml:space="preserve"> </v>
      </c>
      <c r="E91" s="110" t="str" cm="1">
        <f t="array" ref="E91">IF('Données clients'!R91="Oui",_xlfn.XLOOKUP(B91&amp;C91,'Achat Forfait Epilation'!B$1:B91&amp;'Achat Forfait Epilation'!C$1:C91,'Achat Forfait Epilation'!F$1:F91)," ")</f>
        <v xml:space="preserve"> </v>
      </c>
      <c r="F91" s="111" t="e" cm="1">
        <f t="array" aca="1" ref="F91" ca="1">IF(ISNA(_xlfn.XLOOKUP(D91&amp;E91,'Achat Forfait Epilation'!E$1:E91&amp;'Achat Forfait Epilation'!F$1:F91,'Achat Forfait Epilation'!P$1:P91))," ",_xlfn.XLOOKUP(D91&amp;E91,'Achat Forfait Epilation'!E$1:E91&amp;'Achat Forfait Epilation'!F$1:F91,'Achat Forfait Epilation'!P$1:P91))</f>
        <v>#NAME?</v>
      </c>
      <c r="G91" s="112" t="str">
        <f t="shared" ca="1" si="8"/>
        <v xml:space="preserve"> </v>
      </c>
      <c r="H91" s="113" t="str" cm="1">
        <f t="array" ref="H91">IF('Données clients'!R91="Oui",IFERROR(INDEX('Achat Forfait Epilation'!$T$2:$T$9999,SMALL(IF('Achat Forfait Epilation'!$F$2:$F$9999='Suivi Forfait Epilation'!$E91,ROW('Achat Forfait Epilation'!$E$2:$E$9999),9^9),1)-1)," ")," ")</f>
        <v xml:space="preserve"> </v>
      </c>
      <c r="I91" s="114" t="str">
        <f t="shared" ca="1" si="9"/>
        <v xml:space="preserve"> </v>
      </c>
      <c r="J91" s="113" t="str" cm="1">
        <f t="array" ref="J91">IF('Données clients'!R91="Oui",IFERROR(IF('Achat Forfait Epilation'!$R91&gt;1,INDEX('Achat Forfait Epilation'!$T$2:$T$9999,SMALL(IF('Achat Forfait Epilation'!$F$2:$F$9999='Suivi Forfait Epilation'!$E91,ROW('Achat Forfait Epilation'!$F$2:$F$9999),9^9),2)-1)," ")," ")," ")</f>
        <v xml:space="preserve"> </v>
      </c>
      <c r="K91" s="114" t="str">
        <f t="shared" si="10"/>
        <v>0</v>
      </c>
      <c r="L91" s="113" t="str" cm="1">
        <f t="array" ref="L91">IF('Données clients'!R91="Oui",IFERROR(IF('Achat Forfait Epilation'!$R91=3,INDEX('Achat Forfait Epilation'!$T$2:$T$9999,SMALL(IF('Achat Forfait Epilation'!$F$2:$F$9999='Suivi Forfait Epilation'!$E91,ROW('Achat Forfait Epilation'!$F$2:$F$9999),9^9),2)-1)," ")," ")," ")</f>
        <v xml:space="preserve"> </v>
      </c>
      <c r="M91" s="114" t="str">
        <f t="shared" si="11"/>
        <v>0</v>
      </c>
      <c r="N91" s="115" t="str">
        <f t="shared" ca="1" si="12"/>
        <v xml:space="preserve"> </v>
      </c>
      <c r="O91" s="81" t="e" cm="1">
        <f t="array" aca="1" ref="O91" ca="1">IF(ISNA(_xlfn.XLOOKUP(D91&amp;E91,'Suivi Forfait Epilation'!D$1:D90&amp;'Suivi Forfait Epilation'!E$1:E90,'Suivi Forfait Epilation'!I$1:I90))," ",_xlfn.XLOOKUP(D91&amp;E91,'Suivi Forfait Epilation'!D$1:D90&amp;'Suivi Forfait Epilation'!E$1:E90,'Suivi Forfait Epilation'!I$1:I90))</f>
        <v>#NAME?</v>
      </c>
      <c r="P91" s="96" t="str">
        <f t="shared" si="13"/>
        <v xml:space="preserve"> </v>
      </c>
      <c r="Q91" s="73">
        <f t="shared" si="14"/>
        <v>0</v>
      </c>
    </row>
    <row r="92" spans="1:17" s="75" customFormat="1" ht="15" customHeight="1" x14ac:dyDescent="0.2">
      <c r="A92" s="93" t="str">
        <f>IF('Données clients'!R92="Oui",'Données clients'!A92," ")</f>
        <v xml:space="preserve"> </v>
      </c>
      <c r="B92" s="94" t="str">
        <f>IF('Données clients'!R92="Oui",'Données clients'!B92," ")</f>
        <v xml:space="preserve"> </v>
      </c>
      <c r="C92" s="95" t="str">
        <f>IF('Données clients'!R92="Oui",'Données clients'!C92," ")</f>
        <v xml:space="preserve"> </v>
      </c>
      <c r="D92" s="109" t="str" cm="1">
        <f t="array" ref="D92">IF('Données clients'!R92="Oui",_xlfn.XLOOKUP(B92&amp;C92,'Données clients'!B$1:B92&amp;'Données clients'!C$1:C92,'Données clients'!I$1:I92)," ")</f>
        <v xml:space="preserve"> </v>
      </c>
      <c r="E92" s="110" t="str" cm="1">
        <f t="array" ref="E92">IF('Données clients'!R92="Oui",_xlfn.XLOOKUP(B92&amp;C92,'Achat Forfait Epilation'!B$1:B92&amp;'Achat Forfait Epilation'!C$1:C92,'Achat Forfait Epilation'!F$1:F92)," ")</f>
        <v xml:space="preserve"> </v>
      </c>
      <c r="F92" s="111" t="e" cm="1">
        <f t="array" aca="1" ref="F92" ca="1">IF(ISNA(_xlfn.XLOOKUP(D92&amp;E92,'Achat Forfait Epilation'!E$1:E92&amp;'Achat Forfait Epilation'!F$1:F92,'Achat Forfait Epilation'!P$1:P92))," ",_xlfn.XLOOKUP(D92&amp;E92,'Achat Forfait Epilation'!E$1:E92&amp;'Achat Forfait Epilation'!F$1:F92,'Achat Forfait Epilation'!P$1:P92))</f>
        <v>#NAME?</v>
      </c>
      <c r="G92" s="112" t="str">
        <f t="shared" ca="1" si="8"/>
        <v xml:space="preserve"> </v>
      </c>
      <c r="H92" s="113" t="str" cm="1">
        <f t="array" ref="H92">IF('Données clients'!R92="Oui",IFERROR(INDEX('Achat Forfait Epilation'!$T$2:$T$9999,SMALL(IF('Achat Forfait Epilation'!$F$2:$F$9999='Suivi Forfait Epilation'!$E92,ROW('Achat Forfait Epilation'!$E$2:$E$9999),9^9),1)-1)," ")," ")</f>
        <v xml:space="preserve"> </v>
      </c>
      <c r="I92" s="114" t="str">
        <f t="shared" ca="1" si="9"/>
        <v xml:space="preserve"> </v>
      </c>
      <c r="J92" s="113" t="str" cm="1">
        <f t="array" ref="J92">IF('Données clients'!R92="Oui",IFERROR(IF('Achat Forfait Epilation'!$R92&gt;1,INDEX('Achat Forfait Epilation'!$T$2:$T$9999,SMALL(IF('Achat Forfait Epilation'!$F$2:$F$9999='Suivi Forfait Epilation'!$E92,ROW('Achat Forfait Epilation'!$F$2:$F$9999),9^9),2)-1)," ")," ")," ")</f>
        <v xml:space="preserve"> </v>
      </c>
      <c r="K92" s="114" t="str">
        <f t="shared" si="10"/>
        <v>0</v>
      </c>
      <c r="L92" s="113" t="str" cm="1">
        <f t="array" ref="L92">IF('Données clients'!R92="Oui",IFERROR(IF('Achat Forfait Epilation'!$R92=3,INDEX('Achat Forfait Epilation'!$T$2:$T$9999,SMALL(IF('Achat Forfait Epilation'!$F$2:$F$9999='Suivi Forfait Epilation'!$E92,ROW('Achat Forfait Epilation'!$F$2:$F$9999),9^9),2)-1)," ")," ")," ")</f>
        <v xml:space="preserve"> </v>
      </c>
      <c r="M92" s="114" t="str">
        <f t="shared" si="11"/>
        <v>0</v>
      </c>
      <c r="N92" s="115" t="str">
        <f t="shared" ca="1" si="12"/>
        <v xml:space="preserve"> </v>
      </c>
      <c r="O92" s="81" t="e" cm="1">
        <f t="array" aca="1" ref="O92" ca="1">IF(ISNA(_xlfn.XLOOKUP(D92&amp;E92,'Suivi Forfait Epilation'!D$1:D91&amp;'Suivi Forfait Epilation'!E$1:E91,'Suivi Forfait Epilation'!I$1:I91))," ",_xlfn.XLOOKUP(D92&amp;E92,'Suivi Forfait Epilation'!D$1:D91&amp;'Suivi Forfait Epilation'!E$1:E91,'Suivi Forfait Epilation'!I$1:I91))</f>
        <v>#NAME?</v>
      </c>
      <c r="P92" s="96" t="str">
        <f t="shared" si="13"/>
        <v xml:space="preserve"> </v>
      </c>
      <c r="Q92" s="73">
        <f t="shared" si="14"/>
        <v>0</v>
      </c>
    </row>
    <row r="93" spans="1:17" s="75" customFormat="1" ht="15" customHeight="1" x14ac:dyDescent="0.2">
      <c r="A93" s="93" t="str">
        <f>IF('Données clients'!R93="Oui",'Données clients'!A93," ")</f>
        <v xml:space="preserve"> </v>
      </c>
      <c r="B93" s="94" t="str">
        <f>IF('Données clients'!R93="Oui",'Données clients'!B93," ")</f>
        <v xml:space="preserve"> </v>
      </c>
      <c r="C93" s="95" t="str">
        <f>IF('Données clients'!R93="Oui",'Données clients'!C93," ")</f>
        <v xml:space="preserve"> </v>
      </c>
      <c r="D93" s="109" t="str" cm="1">
        <f t="array" ref="D93">IF('Données clients'!R93="Oui",_xlfn.XLOOKUP(B93&amp;C93,'Données clients'!B$1:B93&amp;'Données clients'!C$1:C93,'Données clients'!I$1:I93)," ")</f>
        <v xml:space="preserve"> </v>
      </c>
      <c r="E93" s="110" t="str" cm="1">
        <f t="array" ref="E93">IF('Données clients'!R93="Oui",_xlfn.XLOOKUP(B93&amp;C93,'Achat Forfait Epilation'!B$1:B93&amp;'Achat Forfait Epilation'!C$1:C93,'Achat Forfait Epilation'!F$1:F93)," ")</f>
        <v xml:space="preserve"> </v>
      </c>
      <c r="F93" s="111" t="e" cm="1">
        <f t="array" aca="1" ref="F93" ca="1">IF(ISNA(_xlfn.XLOOKUP(D93&amp;E93,'Achat Forfait Epilation'!E$1:E93&amp;'Achat Forfait Epilation'!F$1:F93,'Achat Forfait Epilation'!P$1:P93))," ",_xlfn.XLOOKUP(D93&amp;E93,'Achat Forfait Epilation'!E$1:E93&amp;'Achat Forfait Epilation'!F$1:F93,'Achat Forfait Epilation'!P$1:P93))</f>
        <v>#NAME?</v>
      </c>
      <c r="G93" s="112" t="str">
        <f t="shared" ca="1" si="8"/>
        <v xml:space="preserve"> </v>
      </c>
      <c r="H93" s="113" t="str" cm="1">
        <f t="array" ref="H93">IF('Données clients'!R93="Oui",IFERROR(INDEX('Achat Forfait Epilation'!$T$2:$T$9999,SMALL(IF('Achat Forfait Epilation'!$F$2:$F$9999='Suivi Forfait Epilation'!$E93,ROW('Achat Forfait Epilation'!$E$2:$E$9999),9^9),1)-1)," ")," ")</f>
        <v xml:space="preserve"> </v>
      </c>
      <c r="I93" s="114" t="str">
        <f t="shared" ca="1" si="9"/>
        <v xml:space="preserve"> </v>
      </c>
      <c r="J93" s="113" t="str" cm="1">
        <f t="array" ref="J93">IF('Données clients'!R93="Oui",IFERROR(IF('Achat Forfait Epilation'!$R93&gt;1,INDEX('Achat Forfait Epilation'!$T$2:$T$9999,SMALL(IF('Achat Forfait Epilation'!$F$2:$F$9999='Suivi Forfait Epilation'!$E93,ROW('Achat Forfait Epilation'!$F$2:$F$9999),9^9),2)-1)," ")," ")," ")</f>
        <v xml:space="preserve"> </v>
      </c>
      <c r="K93" s="114" t="str">
        <f t="shared" si="10"/>
        <v>0</v>
      </c>
      <c r="L93" s="113" t="str" cm="1">
        <f t="array" ref="L93">IF('Données clients'!R93="Oui",IFERROR(IF('Achat Forfait Epilation'!$R93=3,INDEX('Achat Forfait Epilation'!$T$2:$T$9999,SMALL(IF('Achat Forfait Epilation'!$F$2:$F$9999='Suivi Forfait Epilation'!$E93,ROW('Achat Forfait Epilation'!$F$2:$F$9999),9^9),2)-1)," ")," ")," ")</f>
        <v xml:space="preserve"> </v>
      </c>
      <c r="M93" s="114" t="str">
        <f t="shared" si="11"/>
        <v>0</v>
      </c>
      <c r="N93" s="115" t="str">
        <f t="shared" ca="1" si="12"/>
        <v xml:space="preserve"> </v>
      </c>
      <c r="O93" s="81" t="e" cm="1">
        <f t="array" aca="1" ref="O93" ca="1">IF(ISNA(_xlfn.XLOOKUP(D93&amp;E93,'Suivi Forfait Epilation'!D$1:D92&amp;'Suivi Forfait Epilation'!E$1:E92,'Suivi Forfait Epilation'!I$1:I92))," ",_xlfn.XLOOKUP(D93&amp;E93,'Suivi Forfait Epilation'!D$1:D92&amp;'Suivi Forfait Epilation'!E$1:E92,'Suivi Forfait Epilation'!I$1:I92))</f>
        <v>#NAME?</v>
      </c>
      <c r="P93" s="96" t="str">
        <f t="shared" si="13"/>
        <v xml:space="preserve"> </v>
      </c>
      <c r="Q93" s="73">
        <f t="shared" si="14"/>
        <v>0</v>
      </c>
    </row>
    <row r="94" spans="1:17" s="75" customFormat="1" ht="15" customHeight="1" x14ac:dyDescent="0.2">
      <c r="A94" s="93" t="str">
        <f>IF('Données clients'!R94="Oui",'Données clients'!A94," ")</f>
        <v xml:space="preserve"> </v>
      </c>
      <c r="B94" s="94" t="str">
        <f>IF('Données clients'!R94="Oui",'Données clients'!B94," ")</f>
        <v xml:space="preserve"> </v>
      </c>
      <c r="C94" s="95" t="str">
        <f>IF('Données clients'!R94="Oui",'Données clients'!C94," ")</f>
        <v xml:space="preserve"> </v>
      </c>
      <c r="D94" s="109" t="str" cm="1">
        <f t="array" ref="D94">IF('Données clients'!R94="Oui",_xlfn.XLOOKUP(B94&amp;C94,'Données clients'!B$1:B94&amp;'Données clients'!C$1:C94,'Données clients'!I$1:I94)," ")</f>
        <v xml:space="preserve"> </v>
      </c>
      <c r="E94" s="110" t="str" cm="1">
        <f t="array" ref="E94">IF('Données clients'!R94="Oui",_xlfn.XLOOKUP(B94&amp;C94,'Achat Forfait Epilation'!B$1:B94&amp;'Achat Forfait Epilation'!C$1:C94,'Achat Forfait Epilation'!F$1:F94)," ")</f>
        <v xml:space="preserve"> </v>
      </c>
      <c r="F94" s="111" t="e" cm="1">
        <f t="array" aca="1" ref="F94" ca="1">IF(ISNA(_xlfn.XLOOKUP(D94&amp;E94,'Achat Forfait Epilation'!E$1:E94&amp;'Achat Forfait Epilation'!F$1:F94,'Achat Forfait Epilation'!P$1:P94))," ",_xlfn.XLOOKUP(D94&amp;E94,'Achat Forfait Epilation'!E$1:E94&amp;'Achat Forfait Epilation'!F$1:F94,'Achat Forfait Epilation'!P$1:P94))</f>
        <v>#NAME?</v>
      </c>
      <c r="G94" s="112" t="str">
        <f t="shared" ca="1" si="8"/>
        <v xml:space="preserve"> </v>
      </c>
      <c r="H94" s="113" t="str" cm="1">
        <f t="array" ref="H94">IF('Données clients'!R94="Oui",IFERROR(INDEX('Achat Forfait Epilation'!$T$2:$T$9999,SMALL(IF('Achat Forfait Epilation'!$F$2:$F$9999='Suivi Forfait Epilation'!$E94,ROW('Achat Forfait Epilation'!$E$2:$E$9999),9^9),1)-1)," ")," ")</f>
        <v xml:space="preserve"> </v>
      </c>
      <c r="I94" s="114" t="str">
        <f t="shared" ca="1" si="9"/>
        <v xml:space="preserve"> </v>
      </c>
      <c r="J94" s="113" t="str" cm="1">
        <f t="array" ref="J94">IF('Données clients'!R94="Oui",IFERROR(IF('Achat Forfait Epilation'!$R94&gt;1,INDEX('Achat Forfait Epilation'!$T$2:$T$9999,SMALL(IF('Achat Forfait Epilation'!$F$2:$F$9999='Suivi Forfait Epilation'!$E94,ROW('Achat Forfait Epilation'!$F$2:$F$9999),9^9),2)-1)," ")," ")," ")</f>
        <v xml:space="preserve"> </v>
      </c>
      <c r="K94" s="114" t="str">
        <f t="shared" si="10"/>
        <v>0</v>
      </c>
      <c r="L94" s="113" t="str" cm="1">
        <f t="array" ref="L94">IF('Données clients'!R94="Oui",IFERROR(IF('Achat Forfait Epilation'!$R94=3,INDEX('Achat Forfait Epilation'!$T$2:$T$9999,SMALL(IF('Achat Forfait Epilation'!$F$2:$F$9999='Suivi Forfait Epilation'!$E94,ROW('Achat Forfait Epilation'!$F$2:$F$9999),9^9),2)-1)," ")," ")," ")</f>
        <v xml:space="preserve"> </v>
      </c>
      <c r="M94" s="114" t="str">
        <f t="shared" si="11"/>
        <v>0</v>
      </c>
      <c r="N94" s="115" t="str">
        <f t="shared" ca="1" si="12"/>
        <v xml:space="preserve"> </v>
      </c>
      <c r="O94" s="81" t="e" cm="1">
        <f t="array" aca="1" ref="O94" ca="1">IF(ISNA(_xlfn.XLOOKUP(D94&amp;E94,'Suivi Forfait Epilation'!D$1:D93&amp;'Suivi Forfait Epilation'!E$1:E93,'Suivi Forfait Epilation'!I$1:I93))," ",_xlfn.XLOOKUP(D94&amp;E94,'Suivi Forfait Epilation'!D$1:D93&amp;'Suivi Forfait Epilation'!E$1:E93,'Suivi Forfait Epilation'!I$1:I93))</f>
        <v>#NAME?</v>
      </c>
      <c r="P94" s="96" t="str">
        <f t="shared" si="13"/>
        <v xml:space="preserve"> </v>
      </c>
      <c r="Q94" s="73">
        <f t="shared" si="14"/>
        <v>0</v>
      </c>
    </row>
    <row r="95" spans="1:17" s="75" customFormat="1" ht="15" customHeight="1" x14ac:dyDescent="0.2">
      <c r="A95" s="93" t="str">
        <f>IF('Données clients'!R95="Oui",'Données clients'!A95," ")</f>
        <v xml:space="preserve"> </v>
      </c>
      <c r="B95" s="94" t="str">
        <f>IF('Données clients'!R95="Oui",'Données clients'!B95," ")</f>
        <v xml:space="preserve"> </v>
      </c>
      <c r="C95" s="95" t="str">
        <f>IF('Données clients'!R95="Oui",'Données clients'!C95," ")</f>
        <v xml:space="preserve"> </v>
      </c>
      <c r="D95" s="109" t="str" cm="1">
        <f t="array" ref="D95">IF('Données clients'!R95="Oui",_xlfn.XLOOKUP(B95&amp;C95,'Données clients'!B$1:B95&amp;'Données clients'!C$1:C95,'Données clients'!I$1:I95)," ")</f>
        <v xml:space="preserve"> </v>
      </c>
      <c r="E95" s="110" t="str" cm="1">
        <f t="array" ref="E95">IF('Données clients'!R95="Oui",_xlfn.XLOOKUP(B95&amp;C95,'Achat Forfait Epilation'!B$1:B95&amp;'Achat Forfait Epilation'!C$1:C95,'Achat Forfait Epilation'!F$1:F95)," ")</f>
        <v xml:space="preserve"> </v>
      </c>
      <c r="F95" s="111" t="e" cm="1">
        <f t="array" aca="1" ref="F95" ca="1">IF(ISNA(_xlfn.XLOOKUP(D95&amp;E95,'Achat Forfait Epilation'!E$1:E95&amp;'Achat Forfait Epilation'!F$1:F95,'Achat Forfait Epilation'!P$1:P95))," ",_xlfn.XLOOKUP(D95&amp;E95,'Achat Forfait Epilation'!E$1:E95&amp;'Achat Forfait Epilation'!F$1:F95,'Achat Forfait Epilation'!P$1:P95))</f>
        <v>#NAME?</v>
      </c>
      <c r="G95" s="112" t="str">
        <f t="shared" ca="1" si="8"/>
        <v xml:space="preserve"> </v>
      </c>
      <c r="H95" s="113" t="str" cm="1">
        <f t="array" ref="H95">IF('Données clients'!R95="Oui",IFERROR(INDEX('Achat Forfait Epilation'!$T$2:$T$9999,SMALL(IF('Achat Forfait Epilation'!$F$2:$F$9999='Suivi Forfait Epilation'!$E95,ROW('Achat Forfait Epilation'!$E$2:$E$9999),9^9),1)-1)," ")," ")</f>
        <v xml:space="preserve"> </v>
      </c>
      <c r="I95" s="114" t="str">
        <f t="shared" ca="1" si="9"/>
        <v xml:space="preserve"> </v>
      </c>
      <c r="J95" s="113" t="str" cm="1">
        <f t="array" ref="J95">IF('Données clients'!R95="Oui",IFERROR(IF('Achat Forfait Epilation'!$R95&gt;1,INDEX('Achat Forfait Epilation'!$T$2:$T$9999,SMALL(IF('Achat Forfait Epilation'!$F$2:$F$9999='Suivi Forfait Epilation'!$E95,ROW('Achat Forfait Epilation'!$F$2:$F$9999),9^9),2)-1)," ")," ")," ")</f>
        <v xml:space="preserve"> </v>
      </c>
      <c r="K95" s="114" t="str">
        <f t="shared" si="10"/>
        <v>0</v>
      </c>
      <c r="L95" s="113" t="str" cm="1">
        <f t="array" ref="L95">IF('Données clients'!R95="Oui",IFERROR(IF('Achat Forfait Epilation'!$R95=3,INDEX('Achat Forfait Epilation'!$T$2:$T$9999,SMALL(IF('Achat Forfait Epilation'!$F$2:$F$9999='Suivi Forfait Epilation'!$E95,ROW('Achat Forfait Epilation'!$F$2:$F$9999),9^9),2)-1)," ")," ")," ")</f>
        <v xml:space="preserve"> </v>
      </c>
      <c r="M95" s="114" t="str">
        <f t="shared" si="11"/>
        <v>0</v>
      </c>
      <c r="N95" s="115" t="str">
        <f t="shared" ca="1" si="12"/>
        <v xml:space="preserve"> </v>
      </c>
      <c r="O95" s="81" t="e" cm="1">
        <f t="array" aca="1" ref="O95" ca="1">IF(ISNA(_xlfn.XLOOKUP(D95&amp;E95,'Suivi Forfait Epilation'!D$1:D94&amp;'Suivi Forfait Epilation'!E$1:E94,'Suivi Forfait Epilation'!I$1:I94))," ",_xlfn.XLOOKUP(D95&amp;E95,'Suivi Forfait Epilation'!D$1:D94&amp;'Suivi Forfait Epilation'!E$1:E94,'Suivi Forfait Epilation'!I$1:I94))</f>
        <v>#NAME?</v>
      </c>
      <c r="P95" s="96" t="str">
        <f t="shared" si="13"/>
        <v xml:space="preserve"> </v>
      </c>
      <c r="Q95" s="73">
        <f t="shared" si="14"/>
        <v>0</v>
      </c>
    </row>
    <row r="96" spans="1:17" s="75" customFormat="1" ht="15" customHeight="1" x14ac:dyDescent="0.2">
      <c r="A96" s="93" t="str">
        <f>IF('Données clients'!R96="Oui",'Données clients'!A96," ")</f>
        <v xml:space="preserve"> </v>
      </c>
      <c r="B96" s="94" t="str">
        <f>IF('Données clients'!R96="Oui",'Données clients'!B96," ")</f>
        <v xml:space="preserve"> </v>
      </c>
      <c r="C96" s="95" t="str">
        <f>IF('Données clients'!R96="Oui",'Données clients'!C96," ")</f>
        <v xml:space="preserve"> </v>
      </c>
      <c r="D96" s="109" t="str" cm="1">
        <f t="array" ref="D96">IF('Données clients'!R96="Oui",_xlfn.XLOOKUP(B96&amp;C96,'Données clients'!B$1:B96&amp;'Données clients'!C$1:C96,'Données clients'!I$1:I96)," ")</f>
        <v xml:space="preserve"> </v>
      </c>
      <c r="E96" s="110" t="str" cm="1">
        <f t="array" ref="E96">IF('Données clients'!R96="Oui",_xlfn.XLOOKUP(B96&amp;C96,'Achat Forfait Epilation'!B$1:B96&amp;'Achat Forfait Epilation'!C$1:C96,'Achat Forfait Epilation'!F$1:F96)," ")</f>
        <v xml:space="preserve"> </v>
      </c>
      <c r="F96" s="111" t="e" cm="1">
        <f t="array" aca="1" ref="F96" ca="1">IF(ISNA(_xlfn.XLOOKUP(D96&amp;E96,'Achat Forfait Epilation'!E$1:E96&amp;'Achat Forfait Epilation'!F$1:F96,'Achat Forfait Epilation'!P$1:P96))," ",_xlfn.XLOOKUP(D96&amp;E96,'Achat Forfait Epilation'!E$1:E96&amp;'Achat Forfait Epilation'!F$1:F96,'Achat Forfait Epilation'!P$1:P96))</f>
        <v>#NAME?</v>
      </c>
      <c r="G96" s="112" t="str">
        <f t="shared" ca="1" si="8"/>
        <v xml:space="preserve"> </v>
      </c>
      <c r="H96" s="113" t="str" cm="1">
        <f t="array" ref="H96">IF('Données clients'!R96="Oui",IFERROR(INDEX('Achat Forfait Epilation'!$T$2:$T$9999,SMALL(IF('Achat Forfait Epilation'!$F$2:$F$9999='Suivi Forfait Epilation'!$E96,ROW('Achat Forfait Epilation'!$E$2:$E$9999),9^9),1)-1)," ")," ")</f>
        <v xml:space="preserve"> </v>
      </c>
      <c r="I96" s="114" t="str">
        <f t="shared" ca="1" si="9"/>
        <v xml:space="preserve"> </v>
      </c>
      <c r="J96" s="113" t="str" cm="1">
        <f t="array" ref="J96">IF('Données clients'!R96="Oui",IFERROR(IF('Achat Forfait Epilation'!$R96&gt;1,INDEX('Achat Forfait Epilation'!$T$2:$T$9999,SMALL(IF('Achat Forfait Epilation'!$F$2:$F$9999='Suivi Forfait Epilation'!$E96,ROW('Achat Forfait Epilation'!$F$2:$F$9999),9^9),2)-1)," ")," ")," ")</f>
        <v xml:space="preserve"> </v>
      </c>
      <c r="K96" s="114" t="str">
        <f t="shared" si="10"/>
        <v>0</v>
      </c>
      <c r="L96" s="113" t="str" cm="1">
        <f t="array" ref="L96">IF('Données clients'!R96="Oui",IFERROR(IF('Achat Forfait Epilation'!$R96=3,INDEX('Achat Forfait Epilation'!$T$2:$T$9999,SMALL(IF('Achat Forfait Epilation'!$F$2:$F$9999='Suivi Forfait Epilation'!$E96,ROW('Achat Forfait Epilation'!$F$2:$F$9999),9^9),2)-1)," ")," ")," ")</f>
        <v xml:space="preserve"> </v>
      </c>
      <c r="M96" s="114" t="str">
        <f t="shared" si="11"/>
        <v>0</v>
      </c>
      <c r="N96" s="115" t="str">
        <f t="shared" ca="1" si="12"/>
        <v xml:space="preserve"> </v>
      </c>
      <c r="O96" s="81" t="e" cm="1">
        <f t="array" aca="1" ref="O96" ca="1">IF(ISNA(_xlfn.XLOOKUP(D96&amp;E96,'Suivi Forfait Epilation'!D$1:D95&amp;'Suivi Forfait Epilation'!E$1:E95,'Suivi Forfait Epilation'!I$1:I95))," ",_xlfn.XLOOKUP(D96&amp;E96,'Suivi Forfait Epilation'!D$1:D95&amp;'Suivi Forfait Epilation'!E$1:E95,'Suivi Forfait Epilation'!I$1:I95))</f>
        <v>#NAME?</v>
      </c>
      <c r="P96" s="96" t="str">
        <f t="shared" si="13"/>
        <v xml:space="preserve"> </v>
      </c>
      <c r="Q96" s="73">
        <f t="shared" si="14"/>
        <v>0</v>
      </c>
    </row>
    <row r="97" spans="1:17" s="75" customFormat="1" ht="15" customHeight="1" x14ac:dyDescent="0.2">
      <c r="A97" s="93" t="str">
        <f>IF('Données clients'!R97="Oui",'Données clients'!A97," ")</f>
        <v xml:space="preserve"> </v>
      </c>
      <c r="B97" s="94" t="str">
        <f>IF('Données clients'!R97="Oui",'Données clients'!B97," ")</f>
        <v xml:space="preserve"> </v>
      </c>
      <c r="C97" s="95" t="str">
        <f>IF('Données clients'!R97="Oui",'Données clients'!C97," ")</f>
        <v xml:space="preserve"> </v>
      </c>
      <c r="D97" s="109" t="str" cm="1">
        <f t="array" ref="D97">IF('Données clients'!R97="Oui",_xlfn.XLOOKUP(B97&amp;C97,'Données clients'!B$1:B97&amp;'Données clients'!C$1:C97,'Données clients'!I$1:I97)," ")</f>
        <v xml:space="preserve"> </v>
      </c>
      <c r="E97" s="110" t="str" cm="1">
        <f t="array" ref="E97">IF('Données clients'!R97="Oui",_xlfn.XLOOKUP(B97&amp;C97,'Achat Forfait Epilation'!B$1:B97&amp;'Achat Forfait Epilation'!C$1:C97,'Achat Forfait Epilation'!F$1:F97)," ")</f>
        <v xml:space="preserve"> </v>
      </c>
      <c r="F97" s="111" t="e" cm="1">
        <f t="array" aca="1" ref="F97" ca="1">IF(ISNA(_xlfn.XLOOKUP(D97&amp;E97,'Achat Forfait Epilation'!E$1:E97&amp;'Achat Forfait Epilation'!F$1:F97,'Achat Forfait Epilation'!P$1:P97))," ",_xlfn.XLOOKUP(D97&amp;E97,'Achat Forfait Epilation'!E$1:E97&amp;'Achat Forfait Epilation'!F$1:F97,'Achat Forfait Epilation'!P$1:P97))</f>
        <v>#NAME?</v>
      </c>
      <c r="G97" s="112" t="str">
        <f t="shared" ca="1" si="8"/>
        <v xml:space="preserve"> </v>
      </c>
      <c r="H97" s="113" t="str" cm="1">
        <f t="array" ref="H97">IF('Données clients'!R97="Oui",IFERROR(INDEX('Achat Forfait Epilation'!$T$2:$T$9999,SMALL(IF('Achat Forfait Epilation'!$F$2:$F$9999='Suivi Forfait Epilation'!$E97,ROW('Achat Forfait Epilation'!$E$2:$E$9999),9^9),1)-1)," ")," ")</f>
        <v xml:space="preserve"> </v>
      </c>
      <c r="I97" s="114" t="str">
        <f t="shared" ca="1" si="9"/>
        <v xml:space="preserve"> </v>
      </c>
      <c r="J97" s="113" t="str" cm="1">
        <f t="array" ref="J97">IF('Données clients'!R97="Oui",IFERROR(IF('Achat Forfait Epilation'!$R97&gt;1,INDEX('Achat Forfait Epilation'!$T$2:$T$9999,SMALL(IF('Achat Forfait Epilation'!$F$2:$F$9999='Suivi Forfait Epilation'!$E97,ROW('Achat Forfait Epilation'!$F$2:$F$9999),9^9),2)-1)," ")," ")," ")</f>
        <v xml:space="preserve"> </v>
      </c>
      <c r="K97" s="114" t="str">
        <f t="shared" si="10"/>
        <v>0</v>
      </c>
      <c r="L97" s="113" t="str" cm="1">
        <f t="array" ref="L97">IF('Données clients'!R97="Oui",IFERROR(IF('Achat Forfait Epilation'!$R97=3,INDEX('Achat Forfait Epilation'!$T$2:$T$9999,SMALL(IF('Achat Forfait Epilation'!$F$2:$F$9999='Suivi Forfait Epilation'!$E97,ROW('Achat Forfait Epilation'!$F$2:$F$9999),9^9),2)-1)," ")," ")," ")</f>
        <v xml:space="preserve"> </v>
      </c>
      <c r="M97" s="114" t="str">
        <f t="shared" si="11"/>
        <v>0</v>
      </c>
      <c r="N97" s="115" t="str">
        <f t="shared" ca="1" si="12"/>
        <v xml:space="preserve"> </v>
      </c>
      <c r="O97" s="81" t="e" cm="1">
        <f t="array" aca="1" ref="O97" ca="1">IF(ISNA(_xlfn.XLOOKUP(D97&amp;E97,'Suivi Forfait Epilation'!D$1:D96&amp;'Suivi Forfait Epilation'!E$1:E96,'Suivi Forfait Epilation'!I$1:I96))," ",_xlfn.XLOOKUP(D97&amp;E97,'Suivi Forfait Epilation'!D$1:D96&amp;'Suivi Forfait Epilation'!E$1:E96,'Suivi Forfait Epilation'!I$1:I96))</f>
        <v>#NAME?</v>
      </c>
      <c r="P97" s="96" t="str">
        <f t="shared" si="13"/>
        <v xml:space="preserve"> </v>
      </c>
      <c r="Q97" s="73">
        <f t="shared" si="14"/>
        <v>0</v>
      </c>
    </row>
    <row r="98" spans="1:17" s="75" customFormat="1" ht="15" customHeight="1" x14ac:dyDescent="0.2">
      <c r="A98" s="93" t="str">
        <f>IF('Données clients'!R98="Oui",'Données clients'!A98," ")</f>
        <v xml:space="preserve"> </v>
      </c>
      <c r="B98" s="94" t="str">
        <f>IF('Données clients'!R98="Oui",'Données clients'!B98," ")</f>
        <v xml:space="preserve"> </v>
      </c>
      <c r="C98" s="95" t="str">
        <f>IF('Données clients'!R98="Oui",'Données clients'!C98," ")</f>
        <v xml:space="preserve"> </v>
      </c>
      <c r="D98" s="109" t="str" cm="1">
        <f t="array" ref="D98">IF('Données clients'!R98="Oui",_xlfn.XLOOKUP(B98&amp;C98,'Données clients'!B$1:B98&amp;'Données clients'!C$1:C98,'Données clients'!I$1:I98)," ")</f>
        <v xml:space="preserve"> </v>
      </c>
      <c r="E98" s="110" t="str" cm="1">
        <f t="array" ref="E98">IF('Données clients'!R98="Oui",_xlfn.XLOOKUP(B98&amp;C98,'Achat Forfait Epilation'!B$1:B98&amp;'Achat Forfait Epilation'!C$1:C98,'Achat Forfait Epilation'!F$1:F98)," ")</f>
        <v xml:space="preserve"> </v>
      </c>
      <c r="F98" s="111" t="e" cm="1">
        <f t="array" aca="1" ref="F98" ca="1">IF(ISNA(_xlfn.XLOOKUP(D98&amp;E98,'Achat Forfait Epilation'!E$1:E98&amp;'Achat Forfait Epilation'!F$1:F98,'Achat Forfait Epilation'!P$1:P98))," ",_xlfn.XLOOKUP(D98&amp;E98,'Achat Forfait Epilation'!E$1:E98&amp;'Achat Forfait Epilation'!F$1:F98,'Achat Forfait Epilation'!P$1:P98))</f>
        <v>#NAME?</v>
      </c>
      <c r="G98" s="112" t="str">
        <f t="shared" ref="G98:G100" ca="1" si="15">IF(ISERROR(F98/3)," ",F98/3)</f>
        <v xml:space="preserve"> </v>
      </c>
      <c r="H98" s="113" t="str" cm="1">
        <f t="array" ref="H98">IF('Données clients'!R98="Oui",IFERROR(INDEX('Achat Forfait Epilation'!$T$2:$T$9999,SMALL(IF('Achat Forfait Epilation'!$F$2:$F$9999='Suivi Forfait Epilation'!$E98,ROW('Achat Forfait Epilation'!$E$2:$E$9999),9^9),1)-1)," ")," ")</f>
        <v xml:space="preserve"> </v>
      </c>
      <c r="I98" s="114" t="str">
        <f t="shared" ca="1" si="9"/>
        <v xml:space="preserve"> </v>
      </c>
      <c r="J98" s="113" t="str" cm="1">
        <f t="array" ref="J98">IF('Données clients'!R98="Oui",IFERROR(IF('Achat Forfait Epilation'!$R98&gt;1,INDEX('Achat Forfait Epilation'!$T$2:$T$9999,SMALL(IF('Achat Forfait Epilation'!$F$2:$F$9999='Suivi Forfait Epilation'!$E98,ROW('Achat Forfait Epilation'!$F$2:$F$9999),9^9),2)-1)," ")," ")," ")</f>
        <v xml:space="preserve"> </v>
      </c>
      <c r="K98" s="114" t="str">
        <f t="shared" si="10"/>
        <v>0</v>
      </c>
      <c r="L98" s="113" t="str" cm="1">
        <f t="array" ref="L98">IF('Données clients'!R98="Oui",IFERROR(IF('Achat Forfait Epilation'!$R98=3,INDEX('Achat Forfait Epilation'!$T$2:$T$9999,SMALL(IF('Achat Forfait Epilation'!$F$2:$F$9999='Suivi Forfait Epilation'!$E98,ROW('Achat Forfait Epilation'!$F$2:$F$9999),9^9),2)-1)," ")," ")," ")</f>
        <v xml:space="preserve"> </v>
      </c>
      <c r="M98" s="114" t="str">
        <f t="shared" si="11"/>
        <v>0</v>
      </c>
      <c r="N98" s="115" t="str">
        <f t="shared" ca="1" si="12"/>
        <v xml:space="preserve"> </v>
      </c>
      <c r="O98" s="81" t="e" cm="1">
        <f t="array" aca="1" ref="O98" ca="1">IF(ISNA(_xlfn.XLOOKUP(D98&amp;E98,'Suivi Forfait Epilation'!D$1:D97&amp;'Suivi Forfait Epilation'!E$1:E97,'Suivi Forfait Epilation'!I$1:I97))," ",_xlfn.XLOOKUP(D98&amp;E98,'Suivi Forfait Epilation'!D$1:D97&amp;'Suivi Forfait Epilation'!E$1:E97,'Suivi Forfait Epilation'!I$1:I97))</f>
        <v>#NAME?</v>
      </c>
      <c r="P98" s="96" t="str">
        <f t="shared" si="13"/>
        <v xml:space="preserve"> </v>
      </c>
      <c r="Q98" s="73">
        <f t="shared" si="14"/>
        <v>0</v>
      </c>
    </row>
    <row r="99" spans="1:17" s="75" customFormat="1" ht="15" customHeight="1" x14ac:dyDescent="0.2">
      <c r="A99" s="93" t="str">
        <f>IF('Données clients'!R99="Oui",'Données clients'!A99," ")</f>
        <v xml:space="preserve"> </v>
      </c>
      <c r="B99" s="94" t="str">
        <f>IF('Données clients'!R99="Oui",'Données clients'!B99," ")</f>
        <v xml:space="preserve"> </v>
      </c>
      <c r="C99" s="95" t="str">
        <f>IF('Données clients'!R99="Oui",'Données clients'!C99," ")</f>
        <v xml:space="preserve"> </v>
      </c>
      <c r="D99" s="109" t="str" cm="1">
        <f t="array" ref="D99">IF('Données clients'!R99="Oui",_xlfn.XLOOKUP(B99&amp;C99,'Données clients'!B$1:B99&amp;'Données clients'!C$1:C99,'Données clients'!I$1:I99)," ")</f>
        <v xml:space="preserve"> </v>
      </c>
      <c r="E99" s="110" t="str" cm="1">
        <f t="array" ref="E99">IF('Données clients'!R99="Oui",_xlfn.XLOOKUP(B99&amp;C99,'Achat Forfait Epilation'!B$1:B99&amp;'Achat Forfait Epilation'!C$1:C99,'Achat Forfait Epilation'!F$1:F99)," ")</f>
        <v xml:space="preserve"> </v>
      </c>
      <c r="F99" s="111" t="e" cm="1">
        <f t="array" aca="1" ref="F99" ca="1">IF(ISNA(_xlfn.XLOOKUP(D99&amp;E99,'Achat Forfait Epilation'!E$1:E99&amp;'Achat Forfait Epilation'!F$1:F99,'Achat Forfait Epilation'!P$1:P99))," ",_xlfn.XLOOKUP(D99&amp;E99,'Achat Forfait Epilation'!E$1:E99&amp;'Achat Forfait Epilation'!F$1:F99,'Achat Forfait Epilation'!P$1:P99))</f>
        <v>#NAME?</v>
      </c>
      <c r="G99" s="112" t="str">
        <f t="shared" ca="1" si="15"/>
        <v xml:space="preserve"> </v>
      </c>
      <c r="H99" s="113" t="str" cm="1">
        <f t="array" ref="H99">IF('Données clients'!R99="Oui",IFERROR(INDEX('Achat Forfait Epilation'!$T$2:$T$9999,SMALL(IF('Achat Forfait Epilation'!$F$2:$F$9999='Suivi Forfait Epilation'!$E99,ROW('Achat Forfait Epilation'!$E$2:$E$9999),9^9),1)-1)," ")," ")</f>
        <v xml:space="preserve"> </v>
      </c>
      <c r="I99" s="114" t="str">
        <f t="shared" ca="1" si="9"/>
        <v xml:space="preserve"> </v>
      </c>
      <c r="J99" s="113" t="str" cm="1">
        <f t="array" ref="J99">IF('Données clients'!R99="Oui",IFERROR(IF('Achat Forfait Epilation'!$R99&gt;1,INDEX('Achat Forfait Epilation'!$T$2:$T$9999,SMALL(IF('Achat Forfait Epilation'!$F$2:$F$9999='Suivi Forfait Epilation'!$E99,ROW('Achat Forfait Epilation'!$F$2:$F$9999),9^9),2)-1)," ")," ")," ")</f>
        <v xml:space="preserve"> </v>
      </c>
      <c r="K99" s="114" t="str">
        <f t="shared" si="10"/>
        <v>0</v>
      </c>
      <c r="L99" s="113" t="str" cm="1">
        <f t="array" ref="L99">IF('Données clients'!R99="Oui",IFERROR(IF('Achat Forfait Epilation'!$R99=3,INDEX('Achat Forfait Epilation'!$T$2:$T$9999,SMALL(IF('Achat Forfait Epilation'!$F$2:$F$9999='Suivi Forfait Epilation'!$E99,ROW('Achat Forfait Epilation'!$F$2:$F$9999),9^9),2)-1)," ")," ")," ")</f>
        <v xml:space="preserve"> </v>
      </c>
      <c r="M99" s="114" t="str">
        <f t="shared" si="11"/>
        <v>0</v>
      </c>
      <c r="N99" s="115" t="str">
        <f t="shared" ca="1" si="12"/>
        <v xml:space="preserve"> </v>
      </c>
      <c r="O99" s="81" t="e" cm="1">
        <f t="array" aca="1" ref="O99" ca="1">IF(ISNA(_xlfn.XLOOKUP(D99&amp;E99,'Suivi Forfait Epilation'!D$1:D98&amp;'Suivi Forfait Epilation'!E$1:E98,'Suivi Forfait Epilation'!I$1:I98))," ",_xlfn.XLOOKUP(D99&amp;E99,'Suivi Forfait Epilation'!D$1:D98&amp;'Suivi Forfait Epilation'!E$1:E98,'Suivi Forfait Epilation'!I$1:I98))</f>
        <v>#NAME?</v>
      </c>
      <c r="P99" s="96" t="str">
        <f t="shared" si="13"/>
        <v xml:space="preserve"> </v>
      </c>
      <c r="Q99" s="73">
        <f t="shared" si="14"/>
        <v>0</v>
      </c>
    </row>
    <row r="100" spans="1:17" s="75" customFormat="1" ht="15" customHeight="1" x14ac:dyDescent="0.2">
      <c r="A100" s="97" t="str">
        <f>IF('Données clients'!R100="Oui",'Données clients'!A100," ")</f>
        <v xml:space="preserve"> </v>
      </c>
      <c r="B100" s="98" t="str">
        <f>IF('Données clients'!R100="Oui",'Données clients'!B100," ")</f>
        <v xml:space="preserve"> </v>
      </c>
      <c r="C100" s="99" t="str">
        <f>IF('Données clients'!R100="Oui",'Données clients'!C100," ")</f>
        <v xml:space="preserve"> </v>
      </c>
      <c r="D100" s="109" t="str" cm="1">
        <f t="array" ref="D100">IF('Données clients'!R100="Oui",_xlfn.XLOOKUP(B100&amp;C100,'Données clients'!B$1:B100&amp;'Données clients'!C$1:C100,'Données clients'!I$1:I100)," ")</f>
        <v xml:space="preserve"> </v>
      </c>
      <c r="E100" s="110" t="str" cm="1">
        <f t="array" ref="E100">IF('Données clients'!R100="Oui",_xlfn.XLOOKUP(B100&amp;C100,'Achat Forfait Epilation'!B$1:B100&amp;'Achat Forfait Epilation'!C$1:C100,'Achat Forfait Epilation'!F$1:F100)," ")</f>
        <v xml:space="preserve"> </v>
      </c>
      <c r="F100" s="117" t="e" cm="1">
        <f t="array" aca="1" ref="F100" ca="1">IF(ISNA(_xlfn.XLOOKUP(D100&amp;E100,'Achat Forfait Epilation'!E$1:E100&amp;'Achat Forfait Epilation'!F$1:F100,'Achat Forfait Epilation'!P$1:P100))," ",_xlfn.XLOOKUP(D100&amp;E100,'Achat Forfait Epilation'!E$1:E100&amp;'Achat Forfait Epilation'!F$1:F100,'Achat Forfait Epilation'!P$1:P100))</f>
        <v>#NAME?</v>
      </c>
      <c r="G100" s="116" t="str">
        <f t="shared" ca="1" si="15"/>
        <v xml:space="preserve"> </v>
      </c>
      <c r="H100" s="118" t="str" cm="1">
        <f t="array" ref="H100">IF('Données clients'!R100="Oui",IFERROR(INDEX('Achat Forfait Epilation'!$T$2:$T$9999,SMALL(IF('Achat Forfait Epilation'!$F$2:$F$9999='Suivi Forfait Epilation'!$E100,ROW('Achat Forfait Epilation'!$E$2:$E$9999),9^9),1)-1)," ")," ")</f>
        <v xml:space="preserve"> </v>
      </c>
      <c r="I100" s="119" t="str">
        <f t="shared" ca="1" si="9"/>
        <v xml:space="preserve"> </v>
      </c>
      <c r="J100" s="118" t="str" cm="1">
        <f t="array" ref="J100">IF('Données clients'!R100="Oui",IFERROR(IF('Achat Forfait Epilation'!$R100&gt;1,INDEX('Achat Forfait Epilation'!$T$2:$T$9999,SMALL(IF('Achat Forfait Epilation'!$F$2:$F$9999='Suivi Forfait Epilation'!$E100,ROW('Achat Forfait Epilation'!$F$2:$F$9999),9^9),2)-1)," ")," ")," ")</f>
        <v xml:space="preserve"> </v>
      </c>
      <c r="K100" s="119" t="str">
        <f t="shared" si="10"/>
        <v>0</v>
      </c>
      <c r="L100" s="118" t="str" cm="1">
        <f t="array" ref="L100">IF('Données clients'!R100="Oui",IFERROR(IF('Achat Forfait Epilation'!$R100=3,INDEX('Achat Forfait Epilation'!$T$2:$T$9999,SMALL(IF('Achat Forfait Epilation'!$F$2:$F$9999='Suivi Forfait Epilation'!$E100,ROW('Achat Forfait Epilation'!$F$2:$F$9999),9^9),2)-1)," ")," ")," ")</f>
        <v xml:space="preserve"> </v>
      </c>
      <c r="M100" s="119" t="str">
        <f t="shared" si="11"/>
        <v>0</v>
      </c>
      <c r="N100" s="120" t="str">
        <f t="shared" ca="1" si="12"/>
        <v xml:space="preserve"> </v>
      </c>
      <c r="O100" s="106" t="e" cm="1">
        <f t="array" aca="1" ref="O100" ca="1">IF(ISNA(_xlfn.XLOOKUP(D100&amp;E100,'Suivi Forfait Epilation'!D$1:D99&amp;'Suivi Forfait Epilation'!E$1:E99,'Suivi Forfait Epilation'!I$1:I99))," ",_xlfn.XLOOKUP(D100&amp;E100,'Suivi Forfait Epilation'!D$1:D99&amp;'Suivi Forfait Epilation'!E$1:E99,'Suivi Forfait Epilation'!I$1:I99))</f>
        <v>#NAME?</v>
      </c>
      <c r="P100" s="107" t="str">
        <f t="shared" si="13"/>
        <v xml:space="preserve"> </v>
      </c>
      <c r="Q100" s="73">
        <f t="shared" si="14"/>
        <v>0</v>
      </c>
    </row>
    <row r="101" spans="1:17" s="75" customFormat="1" ht="15" customHeight="1" x14ac:dyDescent="0.2">
      <c r="A101" s="91"/>
      <c r="G101" s="91"/>
      <c r="H101" s="91"/>
      <c r="I101" s="91"/>
      <c r="J101" s="91"/>
      <c r="K101" s="91"/>
      <c r="L101" s="91"/>
      <c r="M101" s="91"/>
      <c r="N101" s="91"/>
      <c r="Q101" s="73"/>
    </row>
    <row r="102" spans="1:17" s="75" customFormat="1" ht="15" customHeight="1" x14ac:dyDescent="0.2">
      <c r="A102" s="91"/>
      <c r="G102" s="91"/>
      <c r="H102" s="91"/>
      <c r="I102" s="91"/>
      <c r="J102" s="91"/>
      <c r="K102" s="91"/>
      <c r="L102" s="91"/>
      <c r="M102" s="91"/>
      <c r="N102" s="91"/>
      <c r="Q102" s="73"/>
    </row>
    <row r="103" spans="1:17" s="75" customFormat="1" ht="15" customHeight="1" x14ac:dyDescent="0.2">
      <c r="A103" s="91"/>
      <c r="G103" s="91"/>
      <c r="H103" s="91"/>
      <c r="I103" s="91"/>
      <c r="J103" s="91"/>
      <c r="K103" s="91"/>
      <c r="L103" s="91"/>
      <c r="M103" s="91"/>
      <c r="N103" s="91"/>
      <c r="Q103" s="73"/>
    </row>
    <row r="104" spans="1:17" s="75" customFormat="1" ht="15" customHeight="1" x14ac:dyDescent="0.2">
      <c r="A104" s="91"/>
      <c r="G104" s="91"/>
      <c r="H104" s="91"/>
      <c r="I104" s="91"/>
      <c r="J104" s="91"/>
      <c r="K104" s="91"/>
      <c r="L104" s="91"/>
      <c r="M104" s="91"/>
      <c r="N104" s="91"/>
      <c r="Q104" s="73"/>
    </row>
    <row r="105" spans="1:17" s="75" customFormat="1" ht="15" customHeight="1" x14ac:dyDescent="0.2">
      <c r="A105" s="91"/>
      <c r="G105" s="91"/>
      <c r="H105" s="91"/>
      <c r="I105" s="91"/>
      <c r="J105" s="91"/>
      <c r="K105" s="91"/>
      <c r="L105" s="91"/>
      <c r="M105" s="91"/>
      <c r="N105" s="91"/>
      <c r="Q105" s="73"/>
    </row>
    <row r="106" spans="1:17" s="75" customFormat="1" ht="15" customHeight="1" x14ac:dyDescent="0.2">
      <c r="A106" s="91"/>
      <c r="G106" s="91"/>
      <c r="H106" s="91"/>
      <c r="I106" s="91"/>
      <c r="J106" s="91"/>
      <c r="K106" s="91"/>
      <c r="L106" s="91"/>
      <c r="M106" s="91"/>
      <c r="N106" s="91"/>
      <c r="Q106" s="73"/>
    </row>
    <row r="107" spans="1:17" s="75" customFormat="1" ht="15" customHeight="1" x14ac:dyDescent="0.2">
      <c r="A107" s="91"/>
      <c r="G107" s="91"/>
      <c r="H107" s="91"/>
      <c r="I107" s="91"/>
      <c r="J107" s="91"/>
      <c r="K107" s="91"/>
      <c r="L107" s="91"/>
      <c r="M107" s="91"/>
      <c r="N107" s="91"/>
      <c r="Q107" s="73"/>
    </row>
    <row r="108" spans="1:17" s="75" customFormat="1" ht="15" customHeight="1" x14ac:dyDescent="0.2">
      <c r="A108" s="91"/>
      <c r="G108" s="91"/>
      <c r="H108" s="91"/>
      <c r="I108" s="91"/>
      <c r="J108" s="91"/>
      <c r="K108" s="91"/>
      <c r="L108" s="91"/>
      <c r="M108" s="91"/>
      <c r="N108" s="91"/>
      <c r="Q108" s="73"/>
    </row>
    <row r="109" spans="1:17" s="75" customFormat="1" ht="15" customHeight="1" x14ac:dyDescent="0.2">
      <c r="A109" s="91"/>
      <c r="G109" s="91"/>
      <c r="H109" s="91"/>
      <c r="I109" s="91"/>
      <c r="J109" s="91"/>
      <c r="K109" s="91"/>
      <c r="L109" s="91"/>
      <c r="M109" s="91"/>
      <c r="N109" s="91"/>
      <c r="Q109" s="73"/>
    </row>
    <row r="110" spans="1:17" s="75" customFormat="1" ht="15" customHeight="1" x14ac:dyDescent="0.2">
      <c r="A110" s="91"/>
      <c r="G110" s="91"/>
      <c r="H110" s="91"/>
      <c r="I110" s="91"/>
      <c r="J110" s="91"/>
      <c r="K110" s="91"/>
      <c r="L110" s="91"/>
      <c r="M110" s="91"/>
      <c r="N110" s="91"/>
      <c r="Q110" s="73"/>
    </row>
    <row r="111" spans="1:17" s="75" customFormat="1" ht="15" customHeight="1" x14ac:dyDescent="0.2">
      <c r="A111" s="91"/>
      <c r="G111" s="91"/>
      <c r="H111" s="91"/>
      <c r="I111" s="91"/>
      <c r="J111" s="91"/>
      <c r="K111" s="91"/>
      <c r="L111" s="91"/>
      <c r="M111" s="91"/>
      <c r="N111" s="91"/>
      <c r="Q111" s="73"/>
    </row>
    <row r="112" spans="1:17" s="75" customFormat="1" ht="15" customHeight="1" x14ac:dyDescent="0.2">
      <c r="A112" s="91"/>
      <c r="G112" s="91"/>
      <c r="H112" s="91"/>
      <c r="I112" s="91"/>
      <c r="J112" s="91"/>
      <c r="K112" s="91"/>
      <c r="L112" s="91"/>
      <c r="M112" s="91"/>
      <c r="N112" s="91"/>
      <c r="Q112" s="73"/>
    </row>
    <row r="113" spans="1:17" s="75" customFormat="1" ht="15" customHeight="1" x14ac:dyDescent="0.2">
      <c r="A113" s="91"/>
      <c r="G113" s="91"/>
      <c r="H113" s="91"/>
      <c r="I113" s="91"/>
      <c r="J113" s="91"/>
      <c r="K113" s="91"/>
      <c r="L113" s="91"/>
      <c r="M113" s="91"/>
      <c r="N113" s="91"/>
      <c r="Q113" s="73"/>
    </row>
    <row r="114" spans="1:17" s="75" customFormat="1" ht="15" customHeight="1" x14ac:dyDescent="0.2">
      <c r="A114" s="91"/>
      <c r="G114" s="91"/>
      <c r="H114" s="91"/>
      <c r="I114" s="91"/>
      <c r="J114" s="91"/>
      <c r="K114" s="91"/>
      <c r="L114" s="91"/>
      <c r="M114" s="91"/>
      <c r="N114" s="91"/>
      <c r="Q114" s="73"/>
    </row>
    <row r="115" spans="1:17" s="75" customFormat="1" ht="15" customHeight="1" x14ac:dyDescent="0.2">
      <c r="A115" s="91"/>
      <c r="G115" s="91"/>
      <c r="H115" s="91"/>
      <c r="I115" s="91"/>
      <c r="J115" s="91"/>
      <c r="K115" s="91"/>
      <c r="L115" s="91"/>
      <c r="M115" s="91"/>
      <c r="N115" s="91"/>
      <c r="Q115" s="73"/>
    </row>
    <row r="116" spans="1:17" s="75" customFormat="1" ht="15" customHeight="1" x14ac:dyDescent="0.2">
      <c r="A116" s="91"/>
      <c r="G116" s="91"/>
      <c r="H116" s="91"/>
      <c r="I116" s="91"/>
      <c r="J116" s="91"/>
      <c r="K116" s="91"/>
      <c r="L116" s="91"/>
      <c r="M116" s="91"/>
      <c r="N116" s="91"/>
      <c r="Q116" s="73"/>
    </row>
    <row r="117" spans="1:17" s="75" customFormat="1" ht="15" customHeight="1" x14ac:dyDescent="0.2">
      <c r="A117" s="91"/>
      <c r="G117" s="91"/>
      <c r="H117" s="91"/>
      <c r="I117" s="91"/>
      <c r="J117" s="91"/>
      <c r="K117" s="91"/>
      <c r="L117" s="91"/>
      <c r="M117" s="91"/>
      <c r="N117" s="91"/>
      <c r="Q117" s="73"/>
    </row>
    <row r="118" spans="1:17" s="75" customFormat="1" ht="15" customHeight="1" x14ac:dyDescent="0.2">
      <c r="A118" s="91"/>
      <c r="G118" s="91"/>
      <c r="H118" s="91"/>
      <c r="I118" s="91"/>
      <c r="J118" s="91"/>
      <c r="K118" s="91"/>
      <c r="L118" s="91"/>
      <c r="M118" s="91"/>
      <c r="N118" s="91"/>
      <c r="Q118" s="73"/>
    </row>
    <row r="119" spans="1:17" s="75" customFormat="1" ht="15" customHeight="1" x14ac:dyDescent="0.2">
      <c r="A119" s="91"/>
      <c r="G119" s="91"/>
      <c r="H119" s="91"/>
      <c r="I119" s="91"/>
      <c r="J119" s="91"/>
      <c r="K119" s="91"/>
      <c r="L119" s="91"/>
      <c r="M119" s="91"/>
      <c r="N119" s="91"/>
      <c r="Q119" s="73"/>
    </row>
    <row r="120" spans="1:17" s="75" customFormat="1" ht="15" customHeight="1" x14ac:dyDescent="0.2">
      <c r="A120" s="91"/>
      <c r="G120" s="91"/>
      <c r="H120" s="91"/>
      <c r="I120" s="91"/>
      <c r="J120" s="91"/>
      <c r="K120" s="91"/>
      <c r="L120" s="91"/>
      <c r="M120" s="91"/>
      <c r="N120" s="91"/>
      <c r="Q120" s="73"/>
    </row>
    <row r="121" spans="1:17" s="75" customFormat="1" ht="15" customHeight="1" x14ac:dyDescent="0.2">
      <c r="A121" s="91"/>
      <c r="G121" s="91"/>
      <c r="H121" s="91"/>
      <c r="I121" s="91"/>
      <c r="J121" s="91"/>
      <c r="K121" s="91"/>
      <c r="L121" s="91"/>
      <c r="M121" s="91"/>
      <c r="N121" s="91"/>
      <c r="Q121" s="73"/>
    </row>
    <row r="122" spans="1:17" s="75" customFormat="1" ht="15" customHeight="1" x14ac:dyDescent="0.2">
      <c r="A122" s="91"/>
      <c r="G122" s="91"/>
      <c r="H122" s="91"/>
      <c r="I122" s="91"/>
      <c r="J122" s="91"/>
      <c r="K122" s="91"/>
      <c r="L122" s="91"/>
      <c r="M122" s="91"/>
      <c r="N122" s="91"/>
      <c r="Q122" s="73"/>
    </row>
    <row r="123" spans="1:17" s="75" customFormat="1" ht="15" customHeight="1" x14ac:dyDescent="0.2">
      <c r="A123" s="91"/>
      <c r="G123" s="91"/>
      <c r="H123" s="91"/>
      <c r="I123" s="91"/>
      <c r="J123" s="91"/>
      <c r="K123" s="91"/>
      <c r="L123" s="91"/>
      <c r="M123" s="91"/>
      <c r="N123" s="91"/>
      <c r="Q123" s="73"/>
    </row>
    <row r="124" spans="1:17" s="75" customFormat="1" ht="15" customHeight="1" x14ac:dyDescent="0.2">
      <c r="A124" s="91"/>
      <c r="G124" s="91"/>
      <c r="H124" s="91"/>
      <c r="I124" s="91"/>
      <c r="J124" s="91"/>
      <c r="K124" s="91"/>
      <c r="L124" s="91"/>
      <c r="M124" s="91"/>
      <c r="N124" s="91"/>
      <c r="Q124" s="73"/>
    </row>
    <row r="125" spans="1:17" s="75" customFormat="1" ht="15" customHeight="1" x14ac:dyDescent="0.2">
      <c r="A125" s="91"/>
      <c r="G125" s="91"/>
      <c r="H125" s="91"/>
      <c r="I125" s="91"/>
      <c r="J125" s="91"/>
      <c r="K125" s="91"/>
      <c r="L125" s="91"/>
      <c r="M125" s="91"/>
      <c r="N125" s="91"/>
      <c r="Q125" s="73"/>
    </row>
    <row r="126" spans="1:17" s="75" customFormat="1" ht="15" customHeight="1" x14ac:dyDescent="0.2">
      <c r="A126" s="91"/>
      <c r="G126" s="91"/>
      <c r="H126" s="91"/>
      <c r="I126" s="91"/>
      <c r="J126" s="91"/>
      <c r="K126" s="91"/>
      <c r="L126" s="91"/>
      <c r="M126" s="91"/>
      <c r="N126" s="91"/>
      <c r="Q126" s="73"/>
    </row>
    <row r="127" spans="1:17" s="75" customFormat="1" ht="15" customHeight="1" x14ac:dyDescent="0.2">
      <c r="A127" s="91"/>
      <c r="G127" s="91"/>
      <c r="H127" s="91"/>
      <c r="I127" s="91"/>
      <c r="J127" s="91"/>
      <c r="K127" s="91"/>
      <c r="L127" s="91"/>
      <c r="M127" s="91"/>
      <c r="N127" s="91"/>
      <c r="Q127" s="73"/>
    </row>
    <row r="128" spans="1:17" s="75" customFormat="1" ht="15" customHeight="1" x14ac:dyDescent="0.2">
      <c r="A128" s="91"/>
      <c r="G128" s="91"/>
      <c r="H128" s="91"/>
      <c r="I128" s="91"/>
      <c r="J128" s="91"/>
      <c r="K128" s="91"/>
      <c r="L128" s="91"/>
      <c r="M128" s="91"/>
      <c r="N128" s="91"/>
      <c r="Q128" s="73"/>
    </row>
    <row r="129" spans="1:17" s="75" customFormat="1" ht="15" customHeight="1" x14ac:dyDescent="0.2">
      <c r="A129" s="91"/>
      <c r="G129" s="91"/>
      <c r="H129" s="91"/>
      <c r="I129" s="91"/>
      <c r="J129" s="91"/>
      <c r="K129" s="91"/>
      <c r="L129" s="91"/>
      <c r="M129" s="91"/>
      <c r="N129" s="91"/>
      <c r="Q129" s="73"/>
    </row>
    <row r="130" spans="1:17" s="75" customFormat="1" ht="15" customHeight="1" x14ac:dyDescent="0.2">
      <c r="A130" s="91"/>
      <c r="G130" s="91"/>
      <c r="H130" s="91"/>
      <c r="I130" s="91"/>
      <c r="J130" s="91"/>
      <c r="K130" s="91"/>
      <c r="L130" s="91"/>
      <c r="M130" s="91"/>
      <c r="N130" s="91"/>
      <c r="Q130" s="73"/>
    </row>
    <row r="131" spans="1:17" s="75" customFormat="1" ht="15" customHeight="1" x14ac:dyDescent="0.2">
      <c r="A131" s="91"/>
      <c r="G131" s="91"/>
      <c r="H131" s="91"/>
      <c r="I131" s="91"/>
      <c r="J131" s="91"/>
      <c r="K131" s="91"/>
      <c r="L131" s="91"/>
      <c r="M131" s="91"/>
      <c r="N131" s="91"/>
      <c r="Q131" s="73"/>
    </row>
    <row r="132" spans="1:17" s="75" customFormat="1" ht="15" customHeight="1" x14ac:dyDescent="0.2">
      <c r="A132" s="91"/>
      <c r="G132" s="91"/>
      <c r="H132" s="91"/>
      <c r="I132" s="91"/>
      <c r="J132" s="91"/>
      <c r="K132" s="91"/>
      <c r="L132" s="91"/>
      <c r="M132" s="91"/>
      <c r="N132" s="91"/>
      <c r="Q132" s="73"/>
    </row>
    <row r="133" spans="1:17" s="75" customFormat="1" ht="15" customHeight="1" x14ac:dyDescent="0.2">
      <c r="A133" s="91"/>
      <c r="G133" s="91"/>
      <c r="H133" s="91"/>
      <c r="I133" s="91"/>
      <c r="J133" s="91"/>
      <c r="K133" s="91"/>
      <c r="L133" s="91"/>
      <c r="M133" s="91"/>
      <c r="N133" s="91"/>
      <c r="Q133" s="73"/>
    </row>
    <row r="134" spans="1:17" s="75" customFormat="1" ht="15" customHeight="1" x14ac:dyDescent="0.2">
      <c r="A134" s="91"/>
      <c r="G134" s="91"/>
      <c r="H134" s="91"/>
      <c r="I134" s="91"/>
      <c r="J134" s="91"/>
      <c r="K134" s="91"/>
      <c r="L134" s="91"/>
      <c r="M134" s="91"/>
      <c r="N134" s="91"/>
      <c r="Q134" s="73"/>
    </row>
    <row r="135" spans="1:17" s="75" customFormat="1" ht="15" customHeight="1" x14ac:dyDescent="0.2">
      <c r="A135" s="91"/>
      <c r="G135" s="91"/>
      <c r="H135" s="91"/>
      <c r="I135" s="91"/>
      <c r="J135" s="91"/>
      <c r="K135" s="91"/>
      <c r="L135" s="91"/>
      <c r="M135" s="91"/>
      <c r="N135" s="91"/>
      <c r="Q135" s="73"/>
    </row>
    <row r="136" spans="1:17" s="2" customFormat="1" ht="15" customHeight="1" x14ac:dyDescent="0.2">
      <c r="A136" s="6"/>
      <c r="G136" s="6"/>
      <c r="H136" s="6"/>
      <c r="I136" s="6"/>
      <c r="J136" s="6"/>
      <c r="K136" s="6"/>
      <c r="L136" s="6"/>
      <c r="M136" s="6"/>
      <c r="N136" s="6"/>
      <c r="Q136" s="3"/>
    </row>
    <row r="137" spans="1:17" s="2" customFormat="1" ht="15" customHeight="1" x14ac:dyDescent="0.2">
      <c r="A137" s="6"/>
      <c r="G137" s="6"/>
      <c r="H137" s="6"/>
      <c r="I137" s="6"/>
      <c r="J137" s="6"/>
      <c r="K137" s="6"/>
      <c r="L137" s="6"/>
      <c r="M137" s="6"/>
      <c r="N137" s="6"/>
      <c r="Q137" s="3"/>
    </row>
    <row r="138" spans="1:17" s="2" customFormat="1" ht="15" customHeight="1" x14ac:dyDescent="0.2">
      <c r="A138" s="6"/>
      <c r="G138" s="6"/>
      <c r="H138" s="6"/>
      <c r="I138" s="6"/>
      <c r="J138" s="6"/>
      <c r="K138" s="6"/>
      <c r="L138" s="6"/>
      <c r="M138" s="6"/>
      <c r="N138" s="6"/>
      <c r="Q138" s="3"/>
    </row>
    <row r="139" spans="1:17" s="2" customFormat="1" ht="15" customHeight="1" x14ac:dyDescent="0.2">
      <c r="A139" s="6"/>
      <c r="G139" s="6"/>
      <c r="H139" s="6"/>
      <c r="I139" s="6"/>
      <c r="J139" s="6"/>
      <c r="K139" s="6"/>
      <c r="L139" s="6"/>
      <c r="M139" s="6"/>
      <c r="N139" s="6"/>
      <c r="Q139" s="3"/>
    </row>
    <row r="140" spans="1:17" s="2" customFormat="1" ht="15" customHeight="1" x14ac:dyDescent="0.2">
      <c r="A140" s="6"/>
      <c r="G140" s="6"/>
      <c r="H140" s="6"/>
      <c r="I140" s="6"/>
      <c r="J140" s="6"/>
      <c r="K140" s="6"/>
      <c r="L140" s="6"/>
      <c r="M140" s="6"/>
      <c r="N140" s="6"/>
      <c r="Q140" s="3"/>
    </row>
    <row r="141" spans="1:17" s="2" customFormat="1" ht="15" customHeight="1" x14ac:dyDescent="0.2">
      <c r="A141" s="6"/>
      <c r="G141" s="6"/>
      <c r="H141" s="6"/>
      <c r="I141" s="6"/>
      <c r="J141" s="6"/>
      <c r="K141" s="6"/>
      <c r="L141" s="6"/>
      <c r="M141" s="6"/>
      <c r="N141" s="6"/>
      <c r="Q141" s="3"/>
    </row>
    <row r="142" spans="1:17" s="2" customFormat="1" ht="15" customHeight="1" x14ac:dyDescent="0.2">
      <c r="A142" s="6"/>
      <c r="G142" s="6"/>
      <c r="H142" s="6"/>
      <c r="I142" s="6"/>
      <c r="J142" s="6"/>
      <c r="K142" s="6"/>
      <c r="L142" s="6"/>
      <c r="M142" s="6"/>
      <c r="N142" s="6"/>
      <c r="Q142" s="3"/>
    </row>
    <row r="143" spans="1:17" s="2" customFormat="1" ht="15" customHeight="1" x14ac:dyDescent="0.2">
      <c r="A143" s="6"/>
      <c r="G143" s="6"/>
      <c r="H143" s="6"/>
      <c r="I143" s="6"/>
      <c r="J143" s="6"/>
      <c r="K143" s="6"/>
      <c r="L143" s="6"/>
      <c r="M143" s="6"/>
      <c r="N143" s="6"/>
      <c r="Q143" s="3"/>
    </row>
    <row r="144" spans="1:17" s="2" customFormat="1" ht="15" customHeight="1" x14ac:dyDescent="0.2">
      <c r="A144" s="6"/>
      <c r="G144" s="6"/>
      <c r="H144" s="6"/>
      <c r="I144" s="6"/>
      <c r="J144" s="6"/>
      <c r="K144" s="6"/>
      <c r="L144" s="6"/>
      <c r="M144" s="6"/>
      <c r="N144" s="6"/>
      <c r="Q144" s="3"/>
    </row>
    <row r="145" spans="1:17" s="2" customFormat="1" ht="15" customHeight="1" x14ac:dyDescent="0.2">
      <c r="A145" s="6"/>
      <c r="G145" s="6"/>
      <c r="H145" s="6"/>
      <c r="I145" s="6"/>
      <c r="J145" s="6"/>
      <c r="K145" s="6"/>
      <c r="L145" s="6"/>
      <c r="M145" s="6"/>
      <c r="N145" s="6"/>
      <c r="Q145" s="3"/>
    </row>
    <row r="146" spans="1:17" s="2" customFormat="1" ht="15" customHeight="1" x14ac:dyDescent="0.2">
      <c r="A146" s="6"/>
      <c r="G146" s="6"/>
      <c r="H146" s="6"/>
      <c r="I146" s="6"/>
      <c r="J146" s="6"/>
      <c r="K146" s="6"/>
      <c r="L146" s="6"/>
      <c r="M146" s="6"/>
      <c r="N146" s="6"/>
      <c r="Q146" s="3"/>
    </row>
    <row r="147" spans="1:17" s="2" customFormat="1" ht="15" customHeight="1" x14ac:dyDescent="0.2">
      <c r="A147" s="6"/>
      <c r="G147" s="6"/>
      <c r="H147" s="6"/>
      <c r="I147" s="6"/>
      <c r="J147" s="6"/>
      <c r="K147" s="6"/>
      <c r="L147" s="6"/>
      <c r="M147" s="6"/>
      <c r="N147" s="6"/>
      <c r="Q147" s="3"/>
    </row>
    <row r="148" spans="1:17" s="2" customFormat="1" ht="15" customHeight="1" x14ac:dyDescent="0.2">
      <c r="A148" s="6"/>
      <c r="G148" s="6"/>
      <c r="H148" s="6"/>
      <c r="I148" s="6"/>
      <c r="J148" s="6"/>
      <c r="K148" s="6"/>
      <c r="L148" s="6"/>
      <c r="M148" s="6"/>
      <c r="N148" s="6"/>
      <c r="Q148" s="3"/>
    </row>
    <row r="149" spans="1:17" s="2" customFormat="1" ht="15" customHeight="1" x14ac:dyDescent="0.2">
      <c r="A149" s="6"/>
      <c r="G149" s="6"/>
      <c r="H149" s="6"/>
      <c r="I149" s="6"/>
      <c r="J149" s="6"/>
      <c r="K149" s="6"/>
      <c r="L149" s="6"/>
      <c r="M149" s="6"/>
      <c r="N149" s="6"/>
      <c r="Q149" s="3"/>
    </row>
    <row r="150" spans="1:17" s="2" customFormat="1" ht="15" customHeight="1" x14ac:dyDescent="0.2">
      <c r="A150" s="6"/>
      <c r="G150" s="6"/>
      <c r="H150" s="6"/>
      <c r="I150" s="6"/>
      <c r="J150" s="6"/>
      <c r="K150" s="6"/>
      <c r="L150" s="6"/>
      <c r="M150" s="6"/>
      <c r="N150" s="6"/>
      <c r="Q150" s="3"/>
    </row>
    <row r="151" spans="1:17" s="2" customFormat="1" ht="15" customHeight="1" x14ac:dyDescent="0.2">
      <c r="A151" s="6"/>
      <c r="G151" s="6"/>
      <c r="H151" s="6"/>
      <c r="I151" s="6"/>
      <c r="J151" s="6"/>
      <c r="K151" s="6"/>
      <c r="L151" s="6"/>
      <c r="M151" s="6"/>
      <c r="N151" s="6"/>
      <c r="Q151" s="3"/>
    </row>
    <row r="152" spans="1:17" s="2" customFormat="1" ht="15" customHeight="1" x14ac:dyDescent="0.2">
      <c r="A152" s="6"/>
      <c r="G152" s="6"/>
      <c r="H152" s="6"/>
      <c r="I152" s="6"/>
      <c r="J152" s="6"/>
      <c r="K152" s="6"/>
      <c r="L152" s="6"/>
      <c r="M152" s="6"/>
      <c r="N152" s="6"/>
      <c r="Q152" s="3"/>
    </row>
    <row r="153" spans="1:17" s="2" customFormat="1" ht="15" customHeight="1" x14ac:dyDescent="0.2">
      <c r="A153" s="6"/>
      <c r="G153" s="6"/>
      <c r="H153" s="6"/>
      <c r="I153" s="6"/>
      <c r="J153" s="6"/>
      <c r="K153" s="6"/>
      <c r="L153" s="6"/>
      <c r="M153" s="6"/>
      <c r="N153" s="6"/>
      <c r="Q153" s="3"/>
    </row>
    <row r="154" spans="1:17" s="2" customFormat="1" ht="15" customHeight="1" x14ac:dyDescent="0.2">
      <c r="A154" s="6"/>
      <c r="G154" s="6"/>
      <c r="H154" s="6"/>
      <c r="I154" s="6"/>
      <c r="J154" s="6"/>
      <c r="K154" s="6"/>
      <c r="L154" s="6"/>
      <c r="M154" s="6"/>
      <c r="N154" s="6"/>
      <c r="Q154" s="3"/>
    </row>
    <row r="155" spans="1:17" s="2" customFormat="1" ht="15" customHeight="1" x14ac:dyDescent="0.2">
      <c r="A155" s="6"/>
      <c r="G155" s="6"/>
      <c r="H155" s="6"/>
      <c r="I155" s="6"/>
      <c r="J155" s="6"/>
      <c r="K155" s="6"/>
      <c r="L155" s="6"/>
      <c r="M155" s="6"/>
      <c r="N155" s="6"/>
      <c r="Q155" s="3"/>
    </row>
    <row r="156" spans="1:17" s="2" customFormat="1" ht="15" customHeight="1" x14ac:dyDescent="0.2">
      <c r="A156" s="6"/>
      <c r="G156" s="6"/>
      <c r="H156" s="6"/>
      <c r="I156" s="6"/>
      <c r="J156" s="6"/>
      <c r="K156" s="6"/>
      <c r="L156" s="6"/>
      <c r="M156" s="6"/>
      <c r="N156" s="6"/>
      <c r="Q156" s="3"/>
    </row>
    <row r="157" spans="1:17" s="2" customFormat="1" ht="15" customHeight="1" x14ac:dyDescent="0.2">
      <c r="A157" s="6"/>
      <c r="G157" s="6"/>
      <c r="H157" s="6"/>
      <c r="I157" s="6"/>
      <c r="J157" s="6"/>
      <c r="K157" s="6"/>
      <c r="L157" s="6"/>
      <c r="M157" s="6"/>
      <c r="N157" s="6"/>
      <c r="Q157" s="3"/>
    </row>
    <row r="158" spans="1:17" s="2" customFormat="1" ht="15" customHeight="1" x14ac:dyDescent="0.2">
      <c r="A158" s="6"/>
      <c r="G158" s="6"/>
      <c r="H158" s="6"/>
      <c r="I158" s="6"/>
      <c r="J158" s="6"/>
      <c r="K158" s="6"/>
      <c r="L158" s="6"/>
      <c r="M158" s="6"/>
      <c r="N158" s="6"/>
      <c r="Q158" s="3"/>
    </row>
    <row r="159" spans="1:17" s="2" customFormat="1" ht="15" customHeight="1" x14ac:dyDescent="0.2">
      <c r="A159" s="6"/>
      <c r="G159" s="6"/>
      <c r="H159" s="6"/>
      <c r="I159" s="6"/>
      <c r="J159" s="6"/>
      <c r="K159" s="6"/>
      <c r="L159" s="6"/>
      <c r="M159" s="6"/>
      <c r="N159" s="6"/>
      <c r="Q159" s="3"/>
    </row>
    <row r="160" spans="1:17" s="2" customFormat="1" ht="15" customHeight="1" x14ac:dyDescent="0.2">
      <c r="A160" s="6"/>
      <c r="G160" s="6"/>
      <c r="H160" s="6"/>
      <c r="I160" s="6"/>
      <c r="J160" s="6"/>
      <c r="K160" s="6"/>
      <c r="L160" s="6"/>
      <c r="M160" s="6"/>
      <c r="N160" s="6"/>
      <c r="Q160" s="3"/>
    </row>
    <row r="161" spans="1:17" s="2" customFormat="1" ht="15" customHeight="1" x14ac:dyDescent="0.2">
      <c r="A161" s="6"/>
      <c r="G161" s="6"/>
      <c r="H161" s="6"/>
      <c r="I161" s="6"/>
      <c r="J161" s="6"/>
      <c r="K161" s="6"/>
      <c r="L161" s="6"/>
      <c r="M161" s="6"/>
      <c r="N161" s="6"/>
      <c r="Q161" s="3"/>
    </row>
    <row r="162" spans="1:17" s="2" customFormat="1" ht="15" customHeight="1" x14ac:dyDescent="0.2">
      <c r="A162" s="6"/>
      <c r="G162" s="6"/>
      <c r="H162" s="6"/>
      <c r="I162" s="6"/>
      <c r="J162" s="6"/>
      <c r="K162" s="6"/>
      <c r="L162" s="6"/>
      <c r="M162" s="6"/>
      <c r="N162" s="6"/>
      <c r="Q162" s="3"/>
    </row>
    <row r="163" spans="1:17" s="2" customFormat="1" ht="15" customHeight="1" x14ac:dyDescent="0.2">
      <c r="A163" s="6"/>
      <c r="G163" s="6"/>
      <c r="H163" s="6"/>
      <c r="I163" s="6"/>
      <c r="J163" s="6"/>
      <c r="K163" s="6"/>
      <c r="L163" s="6"/>
      <c r="M163" s="6"/>
      <c r="N163" s="6"/>
      <c r="Q163" s="3"/>
    </row>
    <row r="164" spans="1:17" s="2" customFormat="1" ht="15" customHeight="1" x14ac:dyDescent="0.2">
      <c r="A164" s="6"/>
      <c r="G164" s="6"/>
      <c r="H164" s="6"/>
      <c r="I164" s="6"/>
      <c r="J164" s="6"/>
      <c r="K164" s="6"/>
      <c r="L164" s="6"/>
      <c r="M164" s="6"/>
      <c r="N164" s="6"/>
      <c r="Q164" s="3"/>
    </row>
    <row r="165" spans="1:17" s="2" customFormat="1" ht="15" customHeight="1" x14ac:dyDescent="0.2">
      <c r="A165" s="6"/>
      <c r="G165" s="6"/>
      <c r="H165" s="6"/>
      <c r="I165" s="6"/>
      <c r="J165" s="6"/>
      <c r="K165" s="6"/>
      <c r="L165" s="6"/>
      <c r="M165" s="6"/>
      <c r="N165" s="6"/>
      <c r="Q165" s="3"/>
    </row>
    <row r="166" spans="1:17" s="2" customFormat="1" ht="15" customHeight="1" x14ac:dyDescent="0.2">
      <c r="A166" s="6"/>
      <c r="G166" s="6"/>
      <c r="H166" s="6"/>
      <c r="I166" s="6"/>
      <c r="J166" s="6"/>
      <c r="K166" s="6"/>
      <c r="L166" s="6"/>
      <c r="M166" s="6"/>
      <c r="N166" s="6"/>
      <c r="Q166" s="3"/>
    </row>
    <row r="167" spans="1:17" s="2" customFormat="1" ht="15" customHeight="1" x14ac:dyDescent="0.2">
      <c r="A167" s="6"/>
      <c r="G167" s="6"/>
      <c r="H167" s="6"/>
      <c r="I167" s="6"/>
      <c r="J167" s="6"/>
      <c r="K167" s="6"/>
      <c r="L167" s="6"/>
      <c r="M167" s="6"/>
      <c r="N167" s="6"/>
      <c r="Q167" s="3"/>
    </row>
    <row r="168" spans="1:17" s="2" customFormat="1" ht="15" customHeight="1" x14ac:dyDescent="0.2">
      <c r="A168" s="6"/>
      <c r="G168" s="6"/>
      <c r="H168" s="6"/>
      <c r="I168" s="6"/>
      <c r="J168" s="6"/>
      <c r="K168" s="6"/>
      <c r="L168" s="6"/>
      <c r="M168" s="6"/>
      <c r="N168" s="6"/>
      <c r="Q168" s="3"/>
    </row>
    <row r="169" spans="1:17" s="2" customFormat="1" ht="15" customHeight="1" x14ac:dyDescent="0.2">
      <c r="A169" s="6"/>
      <c r="G169" s="6"/>
      <c r="H169" s="6"/>
      <c r="I169" s="6"/>
      <c r="J169" s="6"/>
      <c r="K169" s="6"/>
      <c r="L169" s="6"/>
      <c r="M169" s="6"/>
      <c r="N169" s="6"/>
      <c r="Q169" s="3"/>
    </row>
    <row r="170" spans="1:17" s="2" customFormat="1" ht="15" customHeight="1" x14ac:dyDescent="0.2">
      <c r="A170" s="6"/>
      <c r="G170" s="6"/>
      <c r="H170" s="6"/>
      <c r="I170" s="6"/>
      <c r="J170" s="6"/>
      <c r="K170" s="6"/>
      <c r="L170" s="6"/>
      <c r="M170" s="6"/>
      <c r="N170" s="6"/>
      <c r="Q170" s="3"/>
    </row>
    <row r="171" spans="1:17" s="2" customFormat="1" ht="15" customHeight="1" x14ac:dyDescent="0.2">
      <c r="A171" s="6"/>
      <c r="G171" s="6"/>
      <c r="H171" s="6"/>
      <c r="I171" s="6"/>
      <c r="J171" s="6"/>
      <c r="K171" s="6"/>
      <c r="L171" s="6"/>
      <c r="M171" s="6"/>
      <c r="N171" s="6"/>
      <c r="Q171" s="3"/>
    </row>
    <row r="172" spans="1:17" s="2" customFormat="1" ht="15" customHeight="1" x14ac:dyDescent="0.2">
      <c r="A172" s="6"/>
      <c r="G172" s="6"/>
      <c r="H172" s="6"/>
      <c r="I172" s="6"/>
      <c r="J172" s="6"/>
      <c r="K172" s="6"/>
      <c r="L172" s="6"/>
      <c r="M172" s="6"/>
      <c r="N172" s="6"/>
      <c r="Q172" s="3"/>
    </row>
    <row r="173" spans="1:17" s="2" customFormat="1" ht="15" customHeight="1" x14ac:dyDescent="0.2">
      <c r="A173" s="6"/>
      <c r="G173" s="6"/>
      <c r="H173" s="6"/>
      <c r="I173" s="6"/>
      <c r="J173" s="6"/>
      <c r="K173" s="6"/>
      <c r="L173" s="6"/>
      <c r="M173" s="6"/>
      <c r="N173" s="6"/>
      <c r="Q173" s="3"/>
    </row>
    <row r="174" spans="1:17" s="2" customFormat="1" ht="15" customHeight="1" x14ac:dyDescent="0.2">
      <c r="A174" s="6"/>
      <c r="G174" s="6"/>
      <c r="H174" s="6"/>
      <c r="I174" s="6"/>
      <c r="J174" s="6"/>
      <c r="K174" s="6"/>
      <c r="L174" s="6"/>
      <c r="M174" s="6"/>
      <c r="N174" s="6"/>
      <c r="Q174" s="3"/>
    </row>
    <row r="175" spans="1:17" s="2" customFormat="1" ht="15" customHeight="1" x14ac:dyDescent="0.2">
      <c r="A175" s="6"/>
      <c r="G175" s="6"/>
      <c r="H175" s="6"/>
      <c r="I175" s="6"/>
      <c r="J175" s="6"/>
      <c r="K175" s="6"/>
      <c r="L175" s="6"/>
      <c r="M175" s="6"/>
      <c r="N175" s="6"/>
      <c r="Q175" s="3"/>
    </row>
    <row r="176" spans="1:17" s="2" customFormat="1" ht="15" customHeight="1" x14ac:dyDescent="0.2">
      <c r="A176" s="6"/>
      <c r="G176" s="6"/>
      <c r="H176" s="6"/>
      <c r="I176" s="6"/>
      <c r="J176" s="6"/>
      <c r="K176" s="6"/>
      <c r="L176" s="6"/>
      <c r="M176" s="6"/>
      <c r="N176" s="6"/>
      <c r="Q176" s="3"/>
    </row>
    <row r="177" spans="1:17" s="2" customFormat="1" ht="15" customHeight="1" x14ac:dyDescent="0.2">
      <c r="A177" s="6"/>
      <c r="G177" s="6"/>
      <c r="H177" s="6"/>
      <c r="I177" s="6"/>
      <c r="J177" s="6"/>
      <c r="K177" s="6"/>
      <c r="L177" s="6"/>
      <c r="M177" s="6"/>
      <c r="N177" s="6"/>
      <c r="Q177" s="3"/>
    </row>
    <row r="178" spans="1:17" s="2" customFormat="1" ht="15" customHeight="1" x14ac:dyDescent="0.2">
      <c r="A178" s="6"/>
      <c r="G178" s="6"/>
      <c r="H178" s="6"/>
      <c r="I178" s="6"/>
      <c r="J178" s="6"/>
      <c r="K178" s="6"/>
      <c r="L178" s="6"/>
      <c r="M178" s="6"/>
      <c r="N178" s="6"/>
      <c r="Q178" s="3"/>
    </row>
    <row r="179" spans="1:17" s="2" customFormat="1" ht="15" customHeight="1" x14ac:dyDescent="0.2">
      <c r="A179" s="6"/>
      <c r="G179" s="6"/>
      <c r="H179" s="6"/>
      <c r="I179" s="6"/>
      <c r="J179" s="6"/>
      <c r="K179" s="6"/>
      <c r="L179" s="6"/>
      <c r="M179" s="6"/>
      <c r="N179" s="6"/>
      <c r="Q179" s="3"/>
    </row>
    <row r="180" spans="1:17" s="2" customFormat="1" ht="15" customHeight="1" x14ac:dyDescent="0.2">
      <c r="A180" s="6"/>
      <c r="G180" s="6"/>
      <c r="H180" s="6"/>
      <c r="I180" s="6"/>
      <c r="J180" s="6"/>
      <c r="K180" s="6"/>
      <c r="L180" s="6"/>
      <c r="M180" s="6"/>
      <c r="N180" s="6"/>
      <c r="Q180" s="3"/>
    </row>
    <row r="181" spans="1:17" s="2" customFormat="1" ht="15" customHeight="1" x14ac:dyDescent="0.2">
      <c r="A181" s="6"/>
      <c r="G181" s="6"/>
      <c r="H181" s="6"/>
      <c r="I181" s="6"/>
      <c r="J181" s="6"/>
      <c r="K181" s="6"/>
      <c r="L181" s="6"/>
      <c r="M181" s="6"/>
      <c r="N181" s="6"/>
      <c r="Q181" s="3"/>
    </row>
    <row r="182" spans="1:17" s="2" customFormat="1" ht="15" customHeight="1" x14ac:dyDescent="0.2">
      <c r="A182" s="6"/>
      <c r="G182" s="6"/>
      <c r="H182" s="6"/>
      <c r="I182" s="6"/>
      <c r="J182" s="6"/>
      <c r="K182" s="6"/>
      <c r="L182" s="6"/>
      <c r="M182" s="6"/>
      <c r="N182" s="6"/>
      <c r="Q182" s="3"/>
    </row>
    <row r="183" spans="1:17" s="2" customFormat="1" ht="15" customHeight="1" x14ac:dyDescent="0.2">
      <c r="A183" s="6"/>
      <c r="G183" s="6"/>
      <c r="H183" s="6"/>
      <c r="I183" s="6"/>
      <c r="J183" s="6"/>
      <c r="K183" s="6"/>
      <c r="L183" s="6"/>
      <c r="M183" s="6"/>
      <c r="N183" s="6"/>
      <c r="Q183" s="3"/>
    </row>
    <row r="184" spans="1:17" s="2" customFormat="1" ht="15" customHeight="1" x14ac:dyDescent="0.2">
      <c r="A184" s="6"/>
      <c r="G184" s="6"/>
      <c r="H184" s="6"/>
      <c r="I184" s="6"/>
      <c r="J184" s="6"/>
      <c r="K184" s="6"/>
      <c r="L184" s="6"/>
      <c r="M184" s="6"/>
      <c r="N184" s="6"/>
      <c r="Q184" s="3"/>
    </row>
    <row r="185" spans="1:17" s="2" customFormat="1" ht="15" customHeight="1" x14ac:dyDescent="0.2">
      <c r="A185" s="6"/>
      <c r="G185" s="6"/>
      <c r="H185" s="6"/>
      <c r="I185" s="6"/>
      <c r="J185" s="6"/>
      <c r="K185" s="6"/>
      <c r="L185" s="6"/>
      <c r="M185" s="6"/>
      <c r="N185" s="6"/>
      <c r="Q185" s="3"/>
    </row>
    <row r="186" spans="1:17" s="2" customFormat="1" ht="15" customHeight="1" x14ac:dyDescent="0.2">
      <c r="A186" s="6"/>
      <c r="G186" s="6"/>
      <c r="H186" s="6"/>
      <c r="I186" s="6"/>
      <c r="J186" s="6"/>
      <c r="K186" s="6"/>
      <c r="L186" s="6"/>
      <c r="M186" s="6"/>
      <c r="N186" s="6"/>
      <c r="Q186" s="3"/>
    </row>
    <row r="187" spans="1:17" s="2" customFormat="1" ht="15" customHeight="1" x14ac:dyDescent="0.2">
      <c r="A187" s="6"/>
      <c r="G187" s="6"/>
      <c r="H187" s="6"/>
      <c r="I187" s="6"/>
      <c r="J187" s="6"/>
      <c r="K187" s="6"/>
      <c r="L187" s="6"/>
      <c r="M187" s="6"/>
      <c r="N187" s="6"/>
      <c r="Q187" s="3"/>
    </row>
    <row r="188" spans="1:17" s="2" customFormat="1" ht="15" customHeight="1" x14ac:dyDescent="0.2">
      <c r="A188" s="6"/>
      <c r="G188" s="6"/>
      <c r="H188" s="6"/>
      <c r="I188" s="6"/>
      <c r="J188" s="6"/>
      <c r="K188" s="6"/>
      <c r="L188" s="6"/>
      <c r="M188" s="6"/>
      <c r="N188" s="6"/>
      <c r="Q188" s="3"/>
    </row>
    <row r="189" spans="1:17" s="2" customFormat="1" ht="15" customHeight="1" x14ac:dyDescent="0.2">
      <c r="A189" s="6"/>
      <c r="G189" s="6"/>
      <c r="H189" s="6"/>
      <c r="I189" s="6"/>
      <c r="J189" s="6"/>
      <c r="K189" s="6"/>
      <c r="L189" s="6"/>
      <c r="M189" s="6"/>
      <c r="N189" s="6"/>
      <c r="Q189" s="3"/>
    </row>
    <row r="190" spans="1:17" s="2" customFormat="1" ht="15" customHeight="1" x14ac:dyDescent="0.2">
      <c r="A190" s="6"/>
      <c r="G190" s="6"/>
      <c r="H190" s="6"/>
      <c r="I190" s="6"/>
      <c r="J190" s="6"/>
      <c r="K190" s="6"/>
      <c r="L190" s="6"/>
      <c r="M190" s="6"/>
      <c r="N190" s="6"/>
      <c r="Q190" s="3"/>
    </row>
    <row r="191" spans="1:17" s="2" customFormat="1" ht="15" customHeight="1" x14ac:dyDescent="0.2">
      <c r="A191" s="6"/>
      <c r="G191" s="6"/>
      <c r="H191" s="6"/>
      <c r="I191" s="6"/>
      <c r="J191" s="6"/>
      <c r="K191" s="6"/>
      <c r="L191" s="6"/>
      <c r="M191" s="6"/>
      <c r="N191" s="6"/>
      <c r="Q191" s="3"/>
    </row>
    <row r="192" spans="1:17" s="2" customFormat="1" ht="15" customHeight="1" x14ac:dyDescent="0.2">
      <c r="A192" s="6"/>
      <c r="G192" s="6"/>
      <c r="H192" s="6"/>
      <c r="I192" s="6"/>
      <c r="J192" s="6"/>
      <c r="K192" s="6"/>
      <c r="L192" s="6"/>
      <c r="M192" s="6"/>
      <c r="N192" s="6"/>
      <c r="Q192" s="3"/>
    </row>
    <row r="193" spans="1:17" s="2" customFormat="1" ht="15" customHeight="1" x14ac:dyDescent="0.2">
      <c r="A193" s="6"/>
      <c r="G193" s="6"/>
      <c r="H193" s="6"/>
      <c r="I193" s="6"/>
      <c r="J193" s="6"/>
      <c r="K193" s="6"/>
      <c r="L193" s="6"/>
      <c r="M193" s="6"/>
      <c r="N193" s="6"/>
      <c r="Q193" s="3"/>
    </row>
    <row r="194" spans="1:17" s="2" customFormat="1" ht="15" customHeight="1" x14ac:dyDescent="0.2">
      <c r="A194" s="6"/>
      <c r="G194" s="6"/>
      <c r="H194" s="6"/>
      <c r="I194" s="6"/>
      <c r="J194" s="6"/>
      <c r="K194" s="6"/>
      <c r="L194" s="6"/>
      <c r="M194" s="6"/>
      <c r="N194" s="6"/>
      <c r="Q194" s="3"/>
    </row>
    <row r="195" spans="1:17" s="2" customFormat="1" ht="15" customHeight="1" x14ac:dyDescent="0.2">
      <c r="A195" s="6"/>
      <c r="G195" s="6"/>
      <c r="H195" s="6"/>
      <c r="I195" s="6"/>
      <c r="J195" s="6"/>
      <c r="K195" s="6"/>
      <c r="L195" s="6"/>
      <c r="M195" s="6"/>
      <c r="N195" s="6"/>
      <c r="Q195" s="3"/>
    </row>
    <row r="196" spans="1:17" s="2" customFormat="1" ht="15" customHeight="1" x14ac:dyDescent="0.2">
      <c r="A196" s="6"/>
      <c r="G196" s="6"/>
      <c r="H196" s="6"/>
      <c r="I196" s="6"/>
      <c r="J196" s="6"/>
      <c r="K196" s="6"/>
      <c r="L196" s="6"/>
      <c r="M196" s="6"/>
      <c r="N196" s="6"/>
      <c r="Q196" s="3"/>
    </row>
    <row r="197" spans="1:17" s="2" customFormat="1" ht="15" customHeight="1" x14ac:dyDescent="0.2">
      <c r="A197" s="6"/>
      <c r="G197" s="6"/>
      <c r="H197" s="6"/>
      <c r="I197" s="6"/>
      <c r="J197" s="6"/>
      <c r="K197" s="6"/>
      <c r="L197" s="6"/>
      <c r="M197" s="6"/>
      <c r="N197" s="6"/>
      <c r="Q197" s="3"/>
    </row>
    <row r="198" spans="1:17" s="2" customFormat="1" ht="15" customHeight="1" x14ac:dyDescent="0.2">
      <c r="A198" s="6"/>
      <c r="G198" s="6"/>
      <c r="H198" s="6"/>
      <c r="I198" s="6"/>
      <c r="J198" s="6"/>
      <c r="K198" s="6"/>
      <c r="L198" s="6"/>
      <c r="M198" s="6"/>
      <c r="N198" s="6"/>
      <c r="Q198" s="3"/>
    </row>
    <row r="199" spans="1:17" s="2" customFormat="1" ht="12.75" x14ac:dyDescent="0.2">
      <c r="A199" s="6"/>
      <c r="G199" s="6"/>
      <c r="H199" s="6"/>
      <c r="I199" s="6"/>
      <c r="J199" s="6"/>
      <c r="K199" s="6"/>
      <c r="L199" s="6"/>
      <c r="M199" s="6"/>
      <c r="N199" s="6"/>
      <c r="Q199" s="3"/>
    </row>
    <row r="200" spans="1:17" s="2" customFormat="1" ht="12.75" x14ac:dyDescent="0.2">
      <c r="A200" s="6"/>
      <c r="G200" s="6"/>
      <c r="H200" s="6"/>
      <c r="I200" s="6"/>
      <c r="J200" s="6"/>
      <c r="K200" s="6"/>
      <c r="L200" s="6"/>
      <c r="M200" s="6"/>
      <c r="N200" s="6"/>
      <c r="Q200" s="3"/>
    </row>
    <row r="201" spans="1:17" s="2" customFormat="1" ht="12.75" x14ac:dyDescent="0.2">
      <c r="A201" s="6"/>
      <c r="G201" s="6"/>
      <c r="H201" s="6"/>
      <c r="I201" s="6"/>
      <c r="J201" s="6"/>
      <c r="K201" s="6"/>
      <c r="L201" s="6"/>
      <c r="M201" s="6"/>
      <c r="N201" s="6"/>
      <c r="Q201" s="3"/>
    </row>
    <row r="202" spans="1:17" s="2" customFormat="1" ht="12.75" x14ac:dyDescent="0.2">
      <c r="A202" s="6"/>
      <c r="G202" s="6"/>
      <c r="H202" s="6"/>
      <c r="I202" s="6"/>
      <c r="J202" s="6"/>
      <c r="K202" s="6"/>
      <c r="L202" s="6"/>
      <c r="M202" s="6"/>
      <c r="N202" s="6"/>
      <c r="Q202" s="3"/>
    </row>
    <row r="203" spans="1:17" s="2" customFormat="1" ht="12.75" x14ac:dyDescent="0.2">
      <c r="A203" s="6"/>
      <c r="G203" s="6"/>
      <c r="H203" s="6"/>
      <c r="I203" s="6"/>
      <c r="J203" s="6"/>
      <c r="K203" s="6"/>
      <c r="L203" s="6"/>
      <c r="M203" s="6"/>
      <c r="N203" s="6"/>
      <c r="Q203" s="3"/>
    </row>
    <row r="204" spans="1:17" s="2" customFormat="1" ht="12.75" x14ac:dyDescent="0.2">
      <c r="A204" s="6"/>
      <c r="G204" s="6"/>
      <c r="H204" s="6"/>
      <c r="I204" s="6"/>
      <c r="J204" s="6"/>
      <c r="K204" s="6"/>
      <c r="L204" s="6"/>
      <c r="M204" s="6"/>
      <c r="N204" s="6"/>
      <c r="Q204" s="3"/>
    </row>
    <row r="205" spans="1:17" s="2" customFormat="1" ht="12.75" x14ac:dyDescent="0.2">
      <c r="A205" s="6"/>
      <c r="G205" s="6"/>
      <c r="H205" s="6"/>
      <c r="I205" s="6"/>
      <c r="J205" s="6"/>
      <c r="K205" s="6"/>
      <c r="L205" s="6"/>
      <c r="M205" s="6"/>
      <c r="N205" s="6"/>
      <c r="Q205" s="3"/>
    </row>
    <row r="206" spans="1:17" s="2" customFormat="1" ht="12.75" x14ac:dyDescent="0.2">
      <c r="A206" s="6"/>
      <c r="G206" s="6"/>
      <c r="H206" s="6"/>
      <c r="I206" s="6"/>
      <c r="J206" s="6"/>
      <c r="K206" s="6"/>
      <c r="L206" s="6"/>
      <c r="M206" s="6"/>
      <c r="N206" s="6"/>
      <c r="Q206" s="3"/>
    </row>
    <row r="207" spans="1:17" s="2" customFormat="1" ht="12.75" x14ac:dyDescent="0.2">
      <c r="A207" s="6"/>
      <c r="G207" s="6"/>
      <c r="H207" s="6"/>
      <c r="I207" s="6"/>
      <c r="J207" s="6"/>
      <c r="K207" s="6"/>
      <c r="L207" s="6"/>
      <c r="M207" s="6"/>
      <c r="N207" s="6"/>
      <c r="Q207" s="3"/>
    </row>
    <row r="208" spans="1:17" s="2" customFormat="1" ht="12.75" x14ac:dyDescent="0.2">
      <c r="A208" s="6"/>
      <c r="G208" s="6"/>
      <c r="H208" s="6"/>
      <c r="I208" s="6"/>
      <c r="J208" s="6"/>
      <c r="K208" s="6"/>
      <c r="L208" s="6"/>
      <c r="M208" s="6"/>
      <c r="N208" s="6"/>
      <c r="Q208" s="3"/>
    </row>
    <row r="209" spans="1:17" s="2" customFormat="1" ht="12.75" x14ac:dyDescent="0.2">
      <c r="A209" s="6"/>
      <c r="G209" s="6"/>
      <c r="H209" s="6"/>
      <c r="I209" s="6"/>
      <c r="J209" s="6"/>
      <c r="K209" s="6"/>
      <c r="L209" s="6"/>
      <c r="M209" s="6"/>
      <c r="N209" s="6"/>
      <c r="Q209" s="3"/>
    </row>
    <row r="210" spans="1:17" s="2" customFormat="1" ht="12.75" x14ac:dyDescent="0.2">
      <c r="A210" s="6"/>
      <c r="G210" s="6"/>
      <c r="H210" s="6"/>
      <c r="I210" s="6"/>
      <c r="J210" s="6"/>
      <c r="K210" s="6"/>
      <c r="L210" s="6"/>
      <c r="M210" s="6"/>
      <c r="N210" s="6"/>
      <c r="Q210" s="3"/>
    </row>
    <row r="211" spans="1:17" s="2" customFormat="1" ht="12.75" x14ac:dyDescent="0.2">
      <c r="A211" s="6"/>
      <c r="G211" s="6"/>
      <c r="H211" s="6"/>
      <c r="I211" s="6"/>
      <c r="J211" s="6"/>
      <c r="K211" s="6"/>
      <c r="L211" s="6"/>
      <c r="M211" s="6"/>
      <c r="N211" s="6"/>
      <c r="Q211" s="3"/>
    </row>
    <row r="212" spans="1:17" s="2" customFormat="1" ht="12.75" x14ac:dyDescent="0.2">
      <c r="A212" s="6"/>
      <c r="G212" s="6"/>
      <c r="H212" s="6"/>
      <c r="I212" s="6"/>
      <c r="J212" s="6"/>
      <c r="K212" s="6"/>
      <c r="L212" s="6"/>
      <c r="M212" s="6"/>
      <c r="N212" s="6"/>
      <c r="Q212" s="3"/>
    </row>
    <row r="213" spans="1:17" s="2" customFormat="1" ht="12.75" x14ac:dyDescent="0.2">
      <c r="A213" s="6"/>
      <c r="G213" s="6"/>
      <c r="H213" s="6"/>
      <c r="I213" s="6"/>
      <c r="J213" s="6"/>
      <c r="K213" s="6"/>
      <c r="L213" s="6"/>
      <c r="M213" s="6"/>
      <c r="N213" s="6"/>
      <c r="Q213" s="3"/>
    </row>
    <row r="214" spans="1:17" s="2" customFormat="1" ht="12.75" x14ac:dyDescent="0.2">
      <c r="A214" s="6"/>
      <c r="G214" s="6"/>
      <c r="H214" s="6"/>
      <c r="I214" s="6"/>
      <c r="J214" s="6"/>
      <c r="K214" s="6"/>
      <c r="L214" s="6"/>
      <c r="M214" s="6"/>
      <c r="N214" s="6"/>
      <c r="Q214" s="3"/>
    </row>
    <row r="215" spans="1:17" s="2" customFormat="1" ht="12.75" x14ac:dyDescent="0.2">
      <c r="A215" s="6"/>
      <c r="G215" s="6"/>
      <c r="H215" s="6"/>
      <c r="I215" s="6"/>
      <c r="J215" s="6"/>
      <c r="K215" s="6"/>
      <c r="L215" s="6"/>
      <c r="M215" s="6"/>
      <c r="N215" s="6"/>
      <c r="Q215" s="3"/>
    </row>
    <row r="216" spans="1:17" s="2" customFormat="1" ht="12.75" x14ac:dyDescent="0.2">
      <c r="A216" s="6"/>
      <c r="G216" s="6"/>
      <c r="H216" s="6"/>
      <c r="I216" s="6"/>
      <c r="J216" s="6"/>
      <c r="K216" s="6"/>
      <c r="L216" s="6"/>
      <c r="M216" s="6"/>
      <c r="N216" s="6"/>
      <c r="Q216" s="3"/>
    </row>
    <row r="217" spans="1:17" s="2" customFormat="1" ht="12.75" x14ac:dyDescent="0.2">
      <c r="A217" s="6"/>
      <c r="G217" s="6"/>
      <c r="H217" s="6"/>
      <c r="I217" s="6"/>
      <c r="J217" s="6"/>
      <c r="K217" s="6"/>
      <c r="L217" s="6"/>
      <c r="M217" s="6"/>
      <c r="N217" s="6"/>
      <c r="Q217" s="3"/>
    </row>
    <row r="218" spans="1:17" s="2" customFormat="1" ht="12.75" x14ac:dyDescent="0.2">
      <c r="A218" s="6"/>
      <c r="G218" s="6"/>
      <c r="H218" s="6"/>
      <c r="I218" s="6"/>
      <c r="J218" s="6"/>
      <c r="K218" s="6"/>
      <c r="L218" s="6"/>
      <c r="M218" s="6"/>
      <c r="N218" s="6"/>
      <c r="Q218" s="3"/>
    </row>
    <row r="219" spans="1:17" s="2" customFormat="1" ht="12.75" x14ac:dyDescent="0.2">
      <c r="A219" s="6"/>
      <c r="G219" s="6"/>
      <c r="H219" s="6"/>
      <c r="I219" s="6"/>
      <c r="J219" s="6"/>
      <c r="K219" s="6"/>
      <c r="L219" s="6"/>
      <c r="M219" s="6"/>
      <c r="N219" s="6"/>
      <c r="Q219" s="3"/>
    </row>
    <row r="220" spans="1:17" s="2" customFormat="1" ht="12.75" x14ac:dyDescent="0.2">
      <c r="A220" s="6"/>
      <c r="G220" s="6"/>
      <c r="H220" s="6"/>
      <c r="I220" s="6"/>
      <c r="J220" s="6"/>
      <c r="K220" s="6"/>
      <c r="L220" s="6"/>
      <c r="M220" s="6"/>
      <c r="N220" s="6"/>
      <c r="Q220" s="3"/>
    </row>
    <row r="221" spans="1:17" s="2" customFormat="1" ht="12.75" x14ac:dyDescent="0.2">
      <c r="A221" s="6"/>
      <c r="G221" s="6"/>
      <c r="H221" s="6"/>
      <c r="I221" s="6"/>
      <c r="J221" s="6"/>
      <c r="K221" s="6"/>
      <c r="L221" s="6"/>
      <c r="M221" s="6"/>
      <c r="N221" s="6"/>
      <c r="Q221" s="3"/>
    </row>
    <row r="222" spans="1:17" s="2" customFormat="1" ht="12.75" x14ac:dyDescent="0.2">
      <c r="A222" s="6"/>
      <c r="G222" s="6"/>
      <c r="H222" s="6"/>
      <c r="I222" s="6"/>
      <c r="J222" s="6"/>
      <c r="K222" s="6"/>
      <c r="L222" s="6"/>
      <c r="M222" s="6"/>
      <c r="N222" s="6"/>
      <c r="Q222" s="3"/>
    </row>
    <row r="223" spans="1:17" s="2" customFormat="1" ht="12.75" x14ac:dyDescent="0.2">
      <c r="A223" s="6"/>
      <c r="G223" s="6"/>
      <c r="H223" s="6"/>
      <c r="I223" s="6"/>
      <c r="J223" s="6"/>
      <c r="K223" s="6"/>
      <c r="L223" s="6"/>
      <c r="M223" s="6"/>
      <c r="N223" s="6"/>
      <c r="Q223" s="3"/>
    </row>
    <row r="224" spans="1:17" s="2" customFormat="1" ht="12.75" x14ac:dyDescent="0.2">
      <c r="A224" s="6"/>
      <c r="G224" s="6"/>
      <c r="H224" s="6"/>
      <c r="I224" s="6"/>
      <c r="J224" s="6"/>
      <c r="K224" s="6"/>
      <c r="L224" s="6"/>
      <c r="M224" s="6"/>
      <c r="N224" s="6"/>
      <c r="Q224" s="3"/>
    </row>
    <row r="225" spans="1:17" ht="12.75" x14ac:dyDescent="0.2">
      <c r="A225" s="6"/>
      <c r="B225" s="2"/>
      <c r="C225" s="2"/>
      <c r="F225" s="2"/>
      <c r="G225" s="6"/>
      <c r="H225" s="6"/>
      <c r="I225" s="6"/>
      <c r="J225" s="6"/>
      <c r="K225" s="6"/>
      <c r="L225" s="6"/>
      <c r="M225" s="6"/>
      <c r="N225" s="6"/>
      <c r="O225" s="2"/>
      <c r="Q225" s="3"/>
    </row>
    <row r="226" spans="1:17" ht="12.75" x14ac:dyDescent="0.2">
      <c r="A226" s="6"/>
      <c r="B226" s="2"/>
      <c r="C226" s="2"/>
      <c r="F226" s="2"/>
      <c r="G226" s="6"/>
      <c r="H226" s="6"/>
      <c r="I226" s="6"/>
      <c r="J226" s="6"/>
      <c r="K226" s="6"/>
      <c r="L226" s="6"/>
      <c r="M226" s="6"/>
      <c r="N226" s="6"/>
      <c r="O226" s="2"/>
      <c r="Q226" s="3"/>
    </row>
    <row r="227" spans="1:17" ht="12.75" x14ac:dyDescent="0.2">
      <c r="A227" s="6"/>
      <c r="B227" s="2"/>
      <c r="C227" s="2"/>
      <c r="F227" s="2"/>
      <c r="G227" s="6"/>
      <c r="H227" s="6"/>
      <c r="I227" s="6"/>
      <c r="J227" s="6"/>
      <c r="K227" s="6"/>
      <c r="L227" s="6"/>
      <c r="M227" s="6"/>
      <c r="N227" s="6"/>
      <c r="O227" s="2"/>
      <c r="Q227" s="3"/>
    </row>
    <row r="228" spans="1:17" ht="12.75" x14ac:dyDescent="0.2">
      <c r="A228" s="6"/>
      <c r="B228" s="2"/>
      <c r="C228" s="2"/>
      <c r="F228" s="2"/>
      <c r="G228" s="6"/>
      <c r="H228" s="6"/>
      <c r="I228" s="6"/>
      <c r="J228" s="6"/>
      <c r="K228" s="6"/>
      <c r="L228" s="6"/>
      <c r="M228" s="6"/>
      <c r="N228" s="6"/>
      <c r="O228" s="2"/>
      <c r="Q228" s="3"/>
    </row>
    <row r="229" spans="1:17" ht="12.75" x14ac:dyDescent="0.2">
      <c r="A229" s="6"/>
      <c r="B229" s="2"/>
      <c r="C229" s="2"/>
      <c r="F229" s="2"/>
      <c r="G229" s="6"/>
      <c r="H229" s="6"/>
      <c r="I229" s="6"/>
      <c r="J229" s="6"/>
      <c r="K229" s="6"/>
      <c r="L229" s="6"/>
      <c r="M229" s="6"/>
      <c r="N229" s="6"/>
      <c r="O229" s="2"/>
      <c r="Q229" s="3"/>
    </row>
    <row r="230" spans="1:17" ht="12.75" x14ac:dyDescent="0.2">
      <c r="A230" s="6"/>
      <c r="B230" s="2"/>
      <c r="C230" s="2"/>
      <c r="F230" s="2"/>
      <c r="G230" s="6"/>
      <c r="H230" s="6"/>
      <c r="I230" s="6"/>
      <c r="J230" s="6"/>
      <c r="K230" s="6"/>
      <c r="L230" s="6"/>
      <c r="M230" s="6"/>
      <c r="N230" s="6"/>
      <c r="O230" s="2"/>
      <c r="Q230" s="3"/>
    </row>
    <row r="231" spans="1:17" ht="12.75" x14ac:dyDescent="0.2">
      <c r="A231" s="6"/>
      <c r="B231" s="2"/>
      <c r="C231" s="2"/>
      <c r="F231" s="2"/>
      <c r="G231" s="6"/>
      <c r="H231" s="6"/>
      <c r="I231" s="6"/>
      <c r="J231" s="6"/>
      <c r="K231" s="6"/>
      <c r="L231" s="6"/>
      <c r="M231" s="6"/>
      <c r="N231" s="6"/>
      <c r="O231" s="2"/>
      <c r="Q231" s="3"/>
    </row>
    <row r="232" spans="1:17" ht="12.75" x14ac:dyDescent="0.2">
      <c r="A232" s="6"/>
      <c r="B232" s="2"/>
      <c r="C232" s="2"/>
      <c r="F232" s="2"/>
      <c r="G232" s="6"/>
      <c r="H232" s="6"/>
      <c r="I232" s="6"/>
      <c r="J232" s="6"/>
      <c r="K232" s="6"/>
      <c r="L232" s="6"/>
      <c r="M232" s="6"/>
      <c r="N232" s="6"/>
      <c r="O232" s="2"/>
      <c r="Q232" s="3"/>
    </row>
    <row r="233" spans="1:17" ht="12.75" x14ac:dyDescent="0.2">
      <c r="A233" s="6"/>
      <c r="B233" s="2"/>
      <c r="C233" s="2"/>
      <c r="F233" s="2"/>
      <c r="G233" s="6"/>
      <c r="H233" s="6"/>
      <c r="I233" s="6"/>
      <c r="J233" s="6"/>
      <c r="K233" s="6"/>
      <c r="L233" s="6"/>
      <c r="M233" s="6"/>
      <c r="N233" s="6"/>
      <c r="O233" s="2"/>
      <c r="Q233" s="3"/>
    </row>
    <row r="234" spans="1:17" ht="12.75" x14ac:dyDescent="0.2">
      <c r="A234" s="6"/>
      <c r="B234" s="2"/>
      <c r="C234" s="2"/>
      <c r="F234" s="2"/>
      <c r="G234" s="6"/>
      <c r="H234" s="6"/>
      <c r="I234" s="6"/>
      <c r="J234" s="6"/>
      <c r="K234" s="6"/>
      <c r="L234" s="6"/>
      <c r="M234" s="6"/>
      <c r="N234" s="6"/>
      <c r="O234" s="2"/>
      <c r="Q234" s="3"/>
    </row>
    <row r="235" spans="1:17" ht="12.75" x14ac:dyDescent="0.2">
      <c r="A235" s="6"/>
      <c r="B235" s="2"/>
      <c r="C235" s="2"/>
      <c r="F235" s="2"/>
      <c r="G235" s="6"/>
      <c r="H235" s="6"/>
      <c r="I235" s="6"/>
      <c r="J235" s="6"/>
      <c r="K235" s="6"/>
      <c r="L235" s="6"/>
      <c r="M235" s="6"/>
      <c r="N235" s="6"/>
      <c r="O235" s="2"/>
      <c r="Q235" s="3"/>
    </row>
    <row r="236" spans="1:17" ht="12.75" x14ac:dyDescent="0.2">
      <c r="A236" s="6"/>
      <c r="B236" s="2"/>
      <c r="C236" s="2"/>
      <c r="F236" s="2"/>
      <c r="G236" s="6"/>
      <c r="H236" s="6"/>
      <c r="I236" s="6"/>
      <c r="J236" s="6"/>
      <c r="K236" s="6"/>
      <c r="L236" s="6"/>
      <c r="M236" s="6"/>
      <c r="N236" s="6"/>
      <c r="O236" s="2"/>
      <c r="Q236" s="3"/>
    </row>
    <row r="237" spans="1:17" ht="12.75" x14ac:dyDescent="0.2">
      <c r="A237" s="6"/>
      <c r="B237" s="2"/>
      <c r="C237" s="2"/>
      <c r="F237" s="2"/>
      <c r="G237" s="6"/>
      <c r="H237" s="6"/>
      <c r="I237" s="6"/>
      <c r="J237" s="6"/>
      <c r="K237" s="6"/>
      <c r="L237" s="6"/>
      <c r="M237" s="6"/>
      <c r="N237" s="6"/>
      <c r="O237" s="2"/>
      <c r="Q237" s="3"/>
    </row>
    <row r="238" spans="1:17" ht="12.75" x14ac:dyDescent="0.2">
      <c r="A238" s="6"/>
      <c r="B238" s="2"/>
      <c r="C238" s="2"/>
      <c r="F238" s="2"/>
      <c r="G238" s="6"/>
      <c r="H238" s="6"/>
      <c r="I238" s="6"/>
      <c r="J238" s="6"/>
      <c r="K238" s="6"/>
      <c r="L238" s="6"/>
      <c r="M238" s="6"/>
      <c r="N238" s="6"/>
      <c r="O238" s="2"/>
      <c r="Q238" s="3"/>
    </row>
    <row r="239" spans="1:17" ht="12.75" x14ac:dyDescent="0.2">
      <c r="A239" s="6"/>
      <c r="B239" s="2"/>
      <c r="C239" s="2"/>
      <c r="F239" s="2"/>
      <c r="G239" s="6"/>
      <c r="H239" s="6"/>
      <c r="I239" s="6"/>
      <c r="J239" s="6"/>
      <c r="K239" s="6"/>
      <c r="L239" s="6"/>
      <c r="M239" s="6"/>
      <c r="N239" s="6"/>
      <c r="O239" s="2"/>
      <c r="Q239" s="3"/>
    </row>
    <row r="240" spans="1:17" ht="12.75" x14ac:dyDescent="0.2">
      <c r="A240" s="6"/>
      <c r="B240" s="2"/>
      <c r="C240" s="2"/>
      <c r="F240" s="2"/>
      <c r="G240" s="6"/>
      <c r="H240" s="6"/>
      <c r="I240" s="6"/>
      <c r="J240" s="6"/>
      <c r="K240" s="6"/>
      <c r="L240" s="6"/>
      <c r="M240" s="6"/>
      <c r="N240" s="6"/>
      <c r="O240" s="2"/>
      <c r="Q240" s="3"/>
    </row>
    <row r="241" spans="1:17" ht="12.75" x14ac:dyDescent="0.2">
      <c r="A241" s="6"/>
      <c r="B241" s="2"/>
      <c r="C241" s="2"/>
      <c r="F241" s="2"/>
      <c r="G241" s="6"/>
      <c r="H241" s="6"/>
      <c r="I241" s="6"/>
      <c r="J241" s="6"/>
      <c r="K241" s="6"/>
      <c r="L241" s="6"/>
      <c r="M241" s="6"/>
      <c r="N241" s="6"/>
      <c r="O241" s="2"/>
      <c r="Q241" s="3"/>
    </row>
    <row r="242" spans="1:17" ht="12.75" x14ac:dyDescent="0.2">
      <c r="A242" s="6"/>
      <c r="B242" s="2"/>
      <c r="C242" s="2"/>
      <c r="F242" s="2"/>
      <c r="G242" s="6"/>
      <c r="H242" s="6"/>
      <c r="I242" s="6"/>
      <c r="J242" s="6"/>
      <c r="K242" s="6"/>
      <c r="L242" s="6"/>
      <c r="M242" s="6"/>
      <c r="N242" s="6"/>
      <c r="O242" s="2"/>
      <c r="Q242" s="3"/>
    </row>
    <row r="243" spans="1:17" ht="38.25" customHeight="1" x14ac:dyDescent="0.2">
      <c r="A243" s="6"/>
      <c r="B243" s="2"/>
      <c r="C243" s="2"/>
      <c r="F243" s="2"/>
      <c r="G243" s="6"/>
      <c r="H243" s="6"/>
      <c r="I243" s="6"/>
      <c r="J243" s="6"/>
      <c r="K243" s="6"/>
      <c r="L243" s="6"/>
      <c r="M243" s="6"/>
      <c r="N243" s="6"/>
      <c r="O243" s="2"/>
      <c r="Q243" s="3"/>
    </row>
    <row r="244" spans="1:17" ht="38.25" customHeight="1" x14ac:dyDescent="0.2">
      <c r="A244" s="6"/>
      <c r="B244" s="2"/>
      <c r="C244" s="2"/>
      <c r="F244" s="2"/>
      <c r="G244" s="6"/>
      <c r="H244" s="6"/>
      <c r="I244" s="6"/>
      <c r="J244" s="6"/>
      <c r="K244" s="6"/>
      <c r="L244" s="6"/>
      <c r="M244" s="6"/>
      <c r="N244" s="6"/>
      <c r="O244" s="2"/>
      <c r="Q244" s="3"/>
    </row>
    <row r="245" spans="1:17" ht="38.25" customHeight="1" x14ac:dyDescent="0.2">
      <c r="A245" s="6"/>
      <c r="B245" s="2"/>
      <c r="C245" s="2"/>
      <c r="F245" s="2"/>
      <c r="G245" s="6"/>
      <c r="H245" s="6"/>
      <c r="I245" s="6"/>
      <c r="J245" s="6"/>
      <c r="K245" s="6"/>
      <c r="L245" s="6"/>
      <c r="M245" s="6"/>
      <c r="N245" s="6"/>
      <c r="O245" s="2"/>
      <c r="Q245" s="3"/>
    </row>
    <row r="246" spans="1:17" ht="38.25" customHeight="1" x14ac:dyDescent="0.2">
      <c r="A246" s="6"/>
      <c r="B246" s="2"/>
      <c r="C246" s="2"/>
      <c r="F246" s="2"/>
      <c r="G246" s="6"/>
      <c r="H246" s="6"/>
      <c r="I246" s="6"/>
      <c r="J246" s="6"/>
      <c r="K246" s="6"/>
      <c r="L246" s="6"/>
      <c r="M246" s="6"/>
      <c r="N246" s="6"/>
      <c r="O246" s="2"/>
      <c r="Q246" s="3"/>
    </row>
    <row r="247" spans="1:17" ht="38.25" customHeight="1" x14ac:dyDescent="0.2">
      <c r="A247" s="6"/>
      <c r="B247" s="2"/>
      <c r="C247" s="2"/>
      <c r="F247" s="2"/>
      <c r="G247" s="6"/>
      <c r="H247" s="6"/>
      <c r="I247" s="6"/>
      <c r="J247" s="6"/>
      <c r="K247" s="6"/>
      <c r="L247" s="6"/>
      <c r="M247" s="6"/>
      <c r="N247" s="6"/>
      <c r="O247" s="2"/>
      <c r="Q247" s="3"/>
    </row>
    <row r="248" spans="1:17" ht="38.25" customHeight="1" x14ac:dyDescent="0.2">
      <c r="A248" s="6"/>
      <c r="B248" s="2"/>
      <c r="C248" s="2"/>
      <c r="F248" s="2"/>
      <c r="G248" s="6"/>
      <c r="H248" s="6"/>
      <c r="I248" s="6"/>
      <c r="J248" s="6"/>
      <c r="K248" s="6"/>
      <c r="L248" s="6"/>
      <c r="M248" s="6"/>
      <c r="N248" s="6"/>
      <c r="O248" s="2"/>
      <c r="Q248" s="3"/>
    </row>
    <row r="249" spans="1:17" ht="38.25" customHeight="1" x14ac:dyDescent="0.2">
      <c r="A249" s="6"/>
      <c r="B249" s="2"/>
      <c r="C249" s="2"/>
      <c r="F249" s="2"/>
      <c r="G249" s="6"/>
      <c r="H249" s="6"/>
      <c r="I249" s="6"/>
      <c r="J249" s="6"/>
      <c r="K249" s="6"/>
      <c r="L249" s="6"/>
      <c r="M249" s="6"/>
      <c r="N249" s="6"/>
      <c r="O249" s="2"/>
      <c r="Q249" s="3"/>
    </row>
    <row r="250" spans="1:17" ht="38.25" customHeight="1" x14ac:dyDescent="0.2">
      <c r="A250" s="6"/>
      <c r="B250" s="2"/>
      <c r="C250" s="2"/>
      <c r="F250" s="2"/>
      <c r="G250" s="6"/>
      <c r="H250" s="6"/>
      <c r="I250" s="6"/>
      <c r="J250" s="6"/>
      <c r="K250" s="6"/>
      <c r="L250" s="6"/>
      <c r="M250" s="6"/>
      <c r="N250" s="6"/>
      <c r="O250" s="2"/>
      <c r="Q250" s="3"/>
    </row>
    <row r="251" spans="1:17" ht="38.25" customHeight="1" x14ac:dyDescent="0.2">
      <c r="A251" s="6"/>
      <c r="B251" s="2"/>
      <c r="C251" s="2"/>
      <c r="F251" s="2"/>
      <c r="G251" s="6"/>
      <c r="H251" s="6"/>
      <c r="I251" s="6"/>
      <c r="J251" s="6"/>
      <c r="K251" s="6"/>
      <c r="L251" s="6"/>
      <c r="M251" s="6"/>
      <c r="N251" s="6"/>
      <c r="O251" s="2"/>
      <c r="Q251" s="3"/>
    </row>
    <row r="252" spans="1:17" ht="38.25" customHeight="1" x14ac:dyDescent="0.2">
      <c r="A252" s="6"/>
      <c r="B252" s="2"/>
      <c r="C252" s="2"/>
      <c r="F252" s="2"/>
      <c r="G252" s="6"/>
      <c r="H252" s="6"/>
      <c r="I252" s="6"/>
      <c r="J252" s="6"/>
      <c r="K252" s="6"/>
      <c r="L252" s="6"/>
      <c r="M252" s="6"/>
      <c r="N252" s="6"/>
      <c r="O252" s="2"/>
      <c r="Q252" s="3"/>
    </row>
    <row r="253" spans="1:17" ht="38.25" customHeight="1" x14ac:dyDescent="0.2">
      <c r="A253" s="6"/>
      <c r="B253" s="2"/>
      <c r="C253" s="2"/>
      <c r="F253" s="2"/>
      <c r="G253" s="6"/>
      <c r="H253" s="6"/>
      <c r="I253" s="6"/>
      <c r="J253" s="6"/>
      <c r="K253" s="6"/>
      <c r="L253" s="6"/>
      <c r="M253" s="6"/>
      <c r="N253" s="6"/>
      <c r="O253" s="2"/>
      <c r="Q253" s="3"/>
    </row>
    <row r="254" spans="1:17" ht="38.25" customHeight="1" x14ac:dyDescent="0.2">
      <c r="A254" s="6"/>
      <c r="B254" s="2"/>
      <c r="C254" s="2"/>
      <c r="F254" s="2"/>
      <c r="G254" s="6"/>
      <c r="H254" s="6"/>
      <c r="I254" s="6"/>
      <c r="J254" s="6"/>
      <c r="K254" s="6"/>
      <c r="L254" s="6"/>
      <c r="M254" s="6"/>
      <c r="N254" s="6"/>
      <c r="O254" s="2"/>
      <c r="Q254" s="3"/>
    </row>
    <row r="255" spans="1:17" ht="38.25" customHeight="1" x14ac:dyDescent="0.2">
      <c r="A255" s="6"/>
      <c r="B255" s="2"/>
      <c r="C255" s="2"/>
      <c r="F255" s="2"/>
      <c r="G255" s="6"/>
      <c r="H255" s="6"/>
      <c r="I255" s="6"/>
      <c r="J255" s="6"/>
      <c r="K255" s="6"/>
      <c r="L255" s="6"/>
      <c r="M255" s="6"/>
      <c r="N255" s="6"/>
      <c r="O255" s="2"/>
      <c r="Q255" s="3"/>
    </row>
    <row r="256" spans="1:17" ht="38.25" customHeight="1" x14ac:dyDescent="0.2">
      <c r="A256" s="6"/>
      <c r="B256" s="2"/>
      <c r="C256" s="2"/>
      <c r="F256" s="2"/>
      <c r="G256" s="6"/>
      <c r="H256" s="6"/>
      <c r="I256" s="6"/>
      <c r="J256" s="6"/>
      <c r="K256" s="6"/>
      <c r="L256" s="6"/>
      <c r="M256" s="6"/>
      <c r="N256" s="6"/>
      <c r="O256" s="2"/>
      <c r="Q256" s="3"/>
    </row>
    <row r="257" spans="1:17" ht="38.25" customHeight="1" x14ac:dyDescent="0.2">
      <c r="A257" s="6"/>
      <c r="B257" s="2"/>
      <c r="C257" s="2"/>
      <c r="F257" s="2"/>
      <c r="G257" s="6"/>
      <c r="H257" s="6"/>
      <c r="I257" s="6"/>
      <c r="J257" s="6"/>
      <c r="K257" s="6"/>
      <c r="L257" s="6"/>
      <c r="M257" s="6"/>
      <c r="N257" s="6"/>
      <c r="O257" s="2"/>
      <c r="Q257" s="3"/>
    </row>
    <row r="258" spans="1:17" ht="38.25" customHeight="1" x14ac:dyDescent="0.2">
      <c r="A258" s="6"/>
      <c r="B258" s="2"/>
      <c r="C258" s="2"/>
      <c r="F258" s="2"/>
      <c r="G258" s="6"/>
      <c r="H258" s="6"/>
      <c r="I258" s="6"/>
      <c r="J258" s="6"/>
      <c r="K258" s="6"/>
      <c r="L258" s="6"/>
      <c r="M258" s="6"/>
      <c r="N258" s="6"/>
      <c r="O258" s="2"/>
      <c r="Q258" s="3"/>
    </row>
    <row r="259" spans="1:17" ht="38.25" customHeight="1" x14ac:dyDescent="0.2">
      <c r="A259" s="6"/>
      <c r="B259" s="2"/>
      <c r="C259" s="2"/>
      <c r="F259" s="2"/>
      <c r="G259" s="6"/>
      <c r="H259" s="6"/>
      <c r="I259" s="6"/>
      <c r="J259" s="6"/>
      <c r="K259" s="6"/>
      <c r="L259" s="6"/>
      <c r="M259" s="6"/>
      <c r="N259" s="6"/>
      <c r="O259" s="2"/>
      <c r="Q259" s="3"/>
    </row>
    <row r="260" spans="1:17" ht="38.25" customHeight="1" x14ac:dyDescent="0.2">
      <c r="A260" s="6"/>
      <c r="B260" s="2"/>
      <c r="C260" s="2"/>
      <c r="F260" s="2"/>
      <c r="G260" s="6"/>
      <c r="H260" s="6"/>
      <c r="I260" s="6"/>
      <c r="J260" s="6"/>
      <c r="K260" s="6"/>
      <c r="L260" s="6"/>
      <c r="M260" s="6"/>
      <c r="N260" s="6"/>
      <c r="O260" s="2"/>
      <c r="Q260" s="3"/>
    </row>
    <row r="261" spans="1:17" ht="38.25" customHeight="1" x14ac:dyDescent="0.2">
      <c r="A261" s="6"/>
      <c r="B261" s="2"/>
      <c r="C261" s="2"/>
      <c r="F261" s="2"/>
      <c r="G261" s="6"/>
      <c r="H261" s="6"/>
      <c r="I261" s="6"/>
      <c r="J261" s="6"/>
      <c r="K261" s="6"/>
      <c r="L261" s="6"/>
      <c r="M261" s="6"/>
      <c r="N261" s="6"/>
      <c r="O261" s="2"/>
      <c r="Q261" s="3"/>
    </row>
    <row r="262" spans="1:17" ht="38.25" customHeight="1" x14ac:dyDescent="0.2">
      <c r="A262" s="6"/>
      <c r="B262" s="2"/>
      <c r="C262" s="2"/>
      <c r="F262" s="2"/>
      <c r="G262" s="6"/>
      <c r="H262" s="6"/>
      <c r="I262" s="6"/>
      <c r="J262" s="6"/>
      <c r="K262" s="6"/>
      <c r="L262" s="6"/>
      <c r="M262" s="6"/>
      <c r="N262" s="6"/>
      <c r="O262" s="2"/>
      <c r="Q262" s="3"/>
    </row>
    <row r="263" spans="1:17" ht="38.25" customHeight="1" x14ac:dyDescent="0.2">
      <c r="A263" s="6"/>
      <c r="B263" s="2"/>
      <c r="C263" s="2"/>
      <c r="F263" s="2"/>
      <c r="G263" s="6"/>
      <c r="H263" s="6"/>
      <c r="I263" s="6"/>
      <c r="J263" s="6"/>
      <c r="K263" s="6"/>
      <c r="L263" s="6"/>
      <c r="M263" s="6"/>
      <c r="N263" s="6"/>
      <c r="O263" s="2"/>
      <c r="Q263" s="3"/>
    </row>
    <row r="264" spans="1:17" ht="38.25" customHeight="1" x14ac:dyDescent="0.2">
      <c r="A264" s="6"/>
      <c r="B264" s="2"/>
      <c r="C264" s="2"/>
      <c r="F264" s="2"/>
      <c r="G264" s="6"/>
      <c r="H264" s="6"/>
      <c r="I264" s="6"/>
      <c r="J264" s="6"/>
      <c r="K264" s="6"/>
      <c r="L264" s="6"/>
      <c r="M264" s="6"/>
      <c r="N264" s="6"/>
      <c r="O264" s="2"/>
      <c r="Q264" s="3"/>
    </row>
    <row r="265" spans="1:17" ht="38.25" customHeight="1" x14ac:dyDescent="0.2">
      <c r="A265" s="6"/>
      <c r="B265" s="2"/>
      <c r="C265" s="2"/>
      <c r="F265" s="2"/>
      <c r="G265" s="6"/>
      <c r="H265" s="6"/>
      <c r="I265" s="6"/>
      <c r="J265" s="6"/>
      <c r="K265" s="6"/>
      <c r="L265" s="6"/>
      <c r="M265" s="6"/>
      <c r="N265" s="6"/>
      <c r="O265" s="2"/>
      <c r="Q265" s="3"/>
    </row>
    <row r="266" spans="1:17" ht="38.25" customHeight="1" x14ac:dyDescent="0.2">
      <c r="A266" s="6"/>
      <c r="B266" s="2"/>
      <c r="C266" s="2"/>
      <c r="F266" s="2"/>
      <c r="G266" s="6"/>
      <c r="H266" s="6"/>
      <c r="I266" s="6"/>
      <c r="J266" s="6"/>
      <c r="K266" s="6"/>
      <c r="L266" s="6"/>
      <c r="M266" s="6"/>
      <c r="N266" s="6"/>
      <c r="O266" s="2"/>
      <c r="Q266" s="3"/>
    </row>
    <row r="267" spans="1:17" ht="38.25" customHeight="1" x14ac:dyDescent="0.2">
      <c r="A267" s="6"/>
      <c r="B267" s="2"/>
      <c r="C267" s="2"/>
      <c r="F267" s="2"/>
      <c r="G267" s="6"/>
      <c r="H267" s="6"/>
      <c r="I267" s="6"/>
      <c r="J267" s="6"/>
      <c r="K267" s="6"/>
      <c r="L267" s="6"/>
      <c r="M267" s="6"/>
      <c r="N267" s="6"/>
      <c r="O267" s="2"/>
      <c r="Q267" s="3"/>
    </row>
    <row r="268" spans="1:17" ht="38.25" customHeight="1" x14ac:dyDescent="0.2">
      <c r="A268" s="6"/>
      <c r="B268" s="2"/>
      <c r="C268" s="2"/>
      <c r="F268" s="2"/>
      <c r="G268" s="6"/>
      <c r="H268" s="6"/>
      <c r="I268" s="6"/>
      <c r="J268" s="6"/>
      <c r="K268" s="6"/>
      <c r="L268" s="6"/>
      <c r="M268" s="6"/>
      <c r="N268" s="6"/>
      <c r="O268" s="2"/>
      <c r="Q268" s="3"/>
    </row>
    <row r="269" spans="1:17" ht="38.25" customHeight="1" x14ac:dyDescent="0.2">
      <c r="A269" s="6"/>
      <c r="B269" s="2"/>
      <c r="C269" s="2"/>
      <c r="F269" s="2"/>
      <c r="G269" s="6"/>
      <c r="H269" s="6"/>
      <c r="I269" s="6"/>
      <c r="J269" s="6"/>
      <c r="K269" s="6"/>
      <c r="L269" s="6"/>
      <c r="M269" s="6"/>
      <c r="N269" s="6"/>
      <c r="O269" s="2"/>
      <c r="Q269" s="3"/>
    </row>
    <row r="270" spans="1:17" ht="38.25" customHeight="1" x14ac:dyDescent="0.2">
      <c r="A270" s="6"/>
      <c r="B270" s="2"/>
      <c r="C270" s="2"/>
      <c r="F270" s="2"/>
      <c r="G270" s="6"/>
      <c r="H270" s="6"/>
      <c r="I270" s="6"/>
      <c r="J270" s="6"/>
      <c r="K270" s="6"/>
      <c r="L270" s="6"/>
      <c r="M270" s="6"/>
      <c r="N270" s="6"/>
      <c r="O270" s="2"/>
      <c r="Q270" s="3"/>
    </row>
    <row r="271" spans="1:17" ht="38.25" customHeight="1" x14ac:dyDescent="0.2">
      <c r="A271" s="6"/>
      <c r="B271" s="2"/>
      <c r="C271" s="2"/>
      <c r="F271" s="2"/>
      <c r="G271" s="6"/>
      <c r="H271" s="6"/>
      <c r="I271" s="6"/>
      <c r="J271" s="6"/>
      <c r="K271" s="6"/>
      <c r="L271" s="6"/>
      <c r="M271" s="6"/>
      <c r="N271" s="6"/>
      <c r="O271" s="2"/>
      <c r="Q271" s="3"/>
    </row>
    <row r="272" spans="1:17" ht="38.25" customHeight="1" x14ac:dyDescent="0.2">
      <c r="A272" s="6"/>
      <c r="B272" s="2"/>
      <c r="C272" s="2"/>
      <c r="F272" s="2"/>
      <c r="G272" s="6"/>
      <c r="H272" s="6"/>
      <c r="I272" s="6"/>
      <c r="J272" s="6"/>
      <c r="K272" s="6"/>
      <c r="L272" s="6"/>
      <c r="M272" s="6"/>
      <c r="N272" s="6"/>
      <c r="O272" s="2"/>
      <c r="Q272" s="3"/>
    </row>
    <row r="273" spans="1:17" ht="38.25" customHeight="1" x14ac:dyDescent="0.2">
      <c r="A273" s="6"/>
      <c r="B273" s="2"/>
      <c r="C273" s="2"/>
      <c r="F273" s="2"/>
      <c r="G273" s="6"/>
      <c r="H273" s="6"/>
      <c r="I273" s="6"/>
      <c r="J273" s="6"/>
      <c r="K273" s="6"/>
      <c r="L273" s="6"/>
      <c r="M273" s="6"/>
      <c r="N273" s="6"/>
      <c r="O273" s="2"/>
      <c r="Q273" s="3"/>
    </row>
    <row r="274" spans="1:17" ht="38.25" customHeight="1" x14ac:dyDescent="0.2">
      <c r="A274" s="6"/>
      <c r="B274" s="2"/>
      <c r="C274" s="2"/>
      <c r="F274" s="2"/>
      <c r="G274" s="6"/>
      <c r="H274" s="6"/>
      <c r="I274" s="6"/>
      <c r="J274" s="6"/>
      <c r="K274" s="6"/>
      <c r="L274" s="6"/>
      <c r="M274" s="6"/>
      <c r="N274" s="6"/>
      <c r="O274" s="2"/>
      <c r="Q274" s="3"/>
    </row>
    <row r="275" spans="1:17" ht="38.25" customHeight="1" x14ac:dyDescent="0.2">
      <c r="A275" s="6"/>
      <c r="B275" s="2"/>
      <c r="C275" s="2"/>
      <c r="F275" s="2"/>
      <c r="G275" s="6"/>
      <c r="H275" s="6"/>
      <c r="I275" s="6"/>
      <c r="J275" s="6"/>
      <c r="K275" s="6"/>
      <c r="L275" s="6"/>
      <c r="M275" s="6"/>
      <c r="N275" s="6"/>
      <c r="O275" s="2"/>
      <c r="Q275" s="3"/>
    </row>
    <row r="276" spans="1:17" ht="38.25" customHeight="1" x14ac:dyDescent="0.2">
      <c r="A276" s="6"/>
      <c r="B276" s="2"/>
      <c r="C276" s="2"/>
      <c r="F276" s="2"/>
      <c r="G276" s="6"/>
      <c r="H276" s="6"/>
      <c r="I276" s="6"/>
      <c r="J276" s="6"/>
      <c r="K276" s="6"/>
      <c r="L276" s="6"/>
      <c r="M276" s="6"/>
      <c r="N276" s="6"/>
      <c r="O276" s="2"/>
      <c r="Q276" s="3"/>
    </row>
    <row r="277" spans="1:17" ht="38.25" customHeight="1" x14ac:dyDescent="0.2">
      <c r="A277" s="6"/>
      <c r="B277" s="2"/>
      <c r="C277" s="2"/>
      <c r="F277" s="2"/>
      <c r="G277" s="6"/>
      <c r="H277" s="6"/>
      <c r="I277" s="6"/>
      <c r="J277" s="6"/>
      <c r="K277" s="6"/>
      <c r="L277" s="6"/>
      <c r="M277" s="6"/>
      <c r="N277" s="6"/>
      <c r="O277" s="2"/>
      <c r="Q277" s="3"/>
    </row>
    <row r="278" spans="1:17" ht="38.25" customHeight="1" x14ac:dyDescent="0.2">
      <c r="A278" s="6"/>
      <c r="B278" s="2"/>
      <c r="C278" s="2"/>
      <c r="F278" s="2"/>
      <c r="G278" s="6"/>
      <c r="H278" s="6"/>
      <c r="I278" s="6"/>
      <c r="J278" s="6"/>
      <c r="K278" s="6"/>
      <c r="L278" s="6"/>
      <c r="M278" s="6"/>
      <c r="N278" s="6"/>
      <c r="O278" s="2"/>
      <c r="Q278" s="3"/>
    </row>
    <row r="279" spans="1:17" ht="38.25" customHeight="1" x14ac:dyDescent="0.2">
      <c r="A279" s="6"/>
      <c r="B279" s="2"/>
      <c r="C279" s="2"/>
      <c r="F279" s="2"/>
      <c r="G279" s="6"/>
      <c r="H279" s="6"/>
      <c r="I279" s="6"/>
      <c r="J279" s="6"/>
      <c r="K279" s="6"/>
      <c r="L279" s="6"/>
      <c r="M279" s="6"/>
      <c r="N279" s="6"/>
      <c r="O279" s="2"/>
      <c r="Q279" s="3"/>
    </row>
    <row r="280" spans="1:17" ht="38.25" customHeight="1" x14ac:dyDescent="0.2">
      <c r="A280" s="6"/>
      <c r="B280" s="2"/>
      <c r="C280" s="2"/>
      <c r="F280" s="2"/>
      <c r="G280" s="6"/>
      <c r="H280" s="6"/>
      <c r="I280" s="6"/>
      <c r="J280" s="6"/>
      <c r="K280" s="6"/>
      <c r="L280" s="6"/>
      <c r="M280" s="6"/>
      <c r="N280" s="6"/>
      <c r="O280" s="2"/>
      <c r="Q280" s="3"/>
    </row>
    <row r="281" spans="1:17" ht="38.25" customHeight="1" x14ac:dyDescent="0.2">
      <c r="A281" s="6"/>
      <c r="B281" s="2"/>
      <c r="C281" s="2"/>
      <c r="F281" s="2"/>
      <c r="G281" s="6"/>
      <c r="H281" s="6"/>
      <c r="I281" s="6"/>
      <c r="J281" s="6"/>
      <c r="K281" s="6"/>
      <c r="L281" s="6"/>
      <c r="M281" s="6"/>
      <c r="N281" s="6"/>
      <c r="O281" s="2"/>
      <c r="Q281" s="3"/>
    </row>
    <row r="282" spans="1:17" ht="38.25" customHeight="1" x14ac:dyDescent="0.2">
      <c r="A282" s="6"/>
      <c r="B282" s="2"/>
      <c r="C282" s="2"/>
      <c r="F282" s="2"/>
      <c r="G282" s="6"/>
      <c r="H282" s="6"/>
      <c r="I282" s="6"/>
      <c r="J282" s="6"/>
      <c r="K282" s="6"/>
      <c r="L282" s="6"/>
      <c r="M282" s="6"/>
      <c r="N282" s="6"/>
      <c r="O282" s="2"/>
      <c r="Q282" s="3"/>
    </row>
    <row r="283" spans="1:17" ht="38.25" customHeight="1" x14ac:dyDescent="0.2">
      <c r="A283" s="6"/>
      <c r="B283" s="2"/>
      <c r="C283" s="2"/>
      <c r="F283" s="2"/>
      <c r="G283" s="6"/>
      <c r="H283" s="6"/>
      <c r="I283" s="6"/>
      <c r="J283" s="6"/>
      <c r="K283" s="6"/>
      <c r="L283" s="6"/>
      <c r="M283" s="6"/>
      <c r="N283" s="6"/>
      <c r="O283" s="2"/>
      <c r="Q283" s="3"/>
    </row>
    <row r="284" spans="1:17" ht="38.25" customHeight="1" x14ac:dyDescent="0.2">
      <c r="A284" s="6"/>
      <c r="B284" s="2"/>
      <c r="C284" s="2"/>
      <c r="F284" s="2"/>
      <c r="G284" s="6"/>
      <c r="H284" s="6"/>
      <c r="I284" s="6"/>
      <c r="J284" s="6"/>
      <c r="K284" s="6"/>
      <c r="L284" s="6"/>
      <c r="M284" s="6"/>
      <c r="N284" s="6"/>
      <c r="O284" s="2"/>
      <c r="Q284" s="3"/>
    </row>
    <row r="285" spans="1:17" ht="38.25" customHeight="1" x14ac:dyDescent="0.2">
      <c r="A285" s="6"/>
      <c r="B285" s="2"/>
      <c r="C285" s="2"/>
      <c r="F285" s="2"/>
      <c r="G285" s="6"/>
      <c r="H285" s="6"/>
      <c r="I285" s="6"/>
      <c r="J285" s="6"/>
      <c r="K285" s="6"/>
      <c r="L285" s="6"/>
      <c r="M285" s="6"/>
      <c r="N285" s="6"/>
      <c r="O285" s="2"/>
      <c r="Q285" s="3"/>
    </row>
    <row r="286" spans="1:17" ht="38.25" customHeight="1" x14ac:dyDescent="0.2">
      <c r="A286" s="6"/>
      <c r="B286" s="2"/>
      <c r="C286" s="2"/>
      <c r="F286" s="2"/>
      <c r="G286" s="6"/>
      <c r="H286" s="6"/>
      <c r="I286" s="6"/>
      <c r="J286" s="6"/>
      <c r="K286" s="6"/>
      <c r="L286" s="6"/>
      <c r="M286" s="6"/>
      <c r="N286" s="6"/>
      <c r="O286" s="2"/>
      <c r="Q286" s="3"/>
    </row>
    <row r="287" spans="1:17" ht="38.25" customHeight="1" x14ac:dyDescent="0.2">
      <c r="A287" s="6"/>
      <c r="B287" s="2"/>
      <c r="C287" s="2"/>
      <c r="F287" s="2"/>
      <c r="G287" s="6"/>
      <c r="H287" s="6"/>
      <c r="I287" s="6"/>
      <c r="J287" s="6"/>
      <c r="K287" s="6"/>
      <c r="L287" s="6"/>
      <c r="M287" s="6"/>
      <c r="N287" s="6"/>
      <c r="O287" s="2"/>
      <c r="Q287" s="3"/>
    </row>
    <row r="288" spans="1:17" ht="38.25" customHeight="1" x14ac:dyDescent="0.2">
      <c r="A288" s="6"/>
      <c r="B288" s="2"/>
      <c r="C288" s="2"/>
      <c r="F288" s="2"/>
      <c r="G288" s="6"/>
      <c r="H288" s="6"/>
      <c r="I288" s="6"/>
      <c r="J288" s="6"/>
      <c r="K288" s="6"/>
      <c r="L288" s="6"/>
      <c r="M288" s="6"/>
      <c r="N288" s="6"/>
      <c r="O288" s="2"/>
      <c r="Q288" s="3"/>
    </row>
    <row r="289" spans="1:17" ht="38.25" customHeight="1" x14ac:dyDescent="0.2">
      <c r="A289" s="6"/>
      <c r="B289" s="2"/>
      <c r="C289" s="2"/>
      <c r="F289" s="2"/>
      <c r="G289" s="6"/>
      <c r="H289" s="6"/>
      <c r="I289" s="6"/>
      <c r="J289" s="6"/>
      <c r="K289" s="6"/>
      <c r="L289" s="6"/>
      <c r="M289" s="6"/>
      <c r="N289" s="6"/>
      <c r="O289" s="2"/>
      <c r="Q289" s="3"/>
    </row>
    <row r="290" spans="1:17" ht="38.25" customHeight="1" x14ac:dyDescent="0.2">
      <c r="A290" s="6"/>
      <c r="B290" s="2"/>
      <c r="C290" s="2"/>
      <c r="F290" s="2"/>
      <c r="G290" s="6"/>
      <c r="H290" s="6"/>
      <c r="I290" s="6"/>
      <c r="J290" s="6"/>
      <c r="K290" s="6"/>
      <c r="L290" s="6"/>
      <c r="M290" s="6"/>
      <c r="N290" s="6"/>
      <c r="O290" s="2"/>
      <c r="Q290" s="3"/>
    </row>
    <row r="291" spans="1:17" ht="38.25" customHeight="1" x14ac:dyDescent="0.2">
      <c r="A291" s="6"/>
      <c r="B291" s="2"/>
      <c r="C291" s="2"/>
      <c r="F291" s="2"/>
      <c r="G291" s="6"/>
      <c r="H291" s="6"/>
      <c r="I291" s="6"/>
      <c r="J291" s="6"/>
      <c r="K291" s="6"/>
      <c r="L291" s="6"/>
      <c r="M291" s="6"/>
      <c r="N291" s="6"/>
      <c r="O291" s="2"/>
      <c r="Q291" s="3"/>
    </row>
    <row r="292" spans="1:17" ht="38.25" customHeight="1" x14ac:dyDescent="0.2">
      <c r="A292" s="6"/>
      <c r="B292" s="2"/>
      <c r="C292" s="2"/>
      <c r="F292" s="2"/>
      <c r="G292" s="6"/>
      <c r="H292" s="6"/>
      <c r="I292" s="6"/>
      <c r="J292" s="6"/>
      <c r="K292" s="6"/>
      <c r="L292" s="6"/>
      <c r="M292" s="6"/>
      <c r="N292" s="6"/>
      <c r="O292" s="2"/>
      <c r="Q292" s="3"/>
    </row>
    <row r="293" spans="1:17" ht="38.25" customHeight="1" x14ac:dyDescent="0.2">
      <c r="A293" s="6"/>
      <c r="B293" s="2"/>
      <c r="C293" s="2"/>
      <c r="F293" s="2"/>
      <c r="G293" s="6"/>
      <c r="H293" s="6"/>
      <c r="I293" s="6"/>
      <c r="J293" s="6"/>
      <c r="K293" s="6"/>
      <c r="L293" s="6"/>
      <c r="M293" s="6"/>
      <c r="N293" s="6"/>
      <c r="O293" s="2"/>
      <c r="Q293" s="3"/>
    </row>
    <row r="294" spans="1:17" ht="38.25" customHeight="1" x14ac:dyDescent="0.2">
      <c r="A294" s="6"/>
      <c r="B294" s="2"/>
      <c r="C294" s="2"/>
      <c r="F294" s="2"/>
      <c r="G294" s="6"/>
      <c r="H294" s="6"/>
      <c r="I294" s="6"/>
      <c r="J294" s="6"/>
      <c r="K294" s="6"/>
      <c r="L294" s="6"/>
      <c r="M294" s="6"/>
      <c r="N294" s="6"/>
      <c r="O294" s="2"/>
      <c r="Q294" s="3"/>
    </row>
    <row r="295" spans="1:17" ht="38.25" customHeight="1" x14ac:dyDescent="0.2">
      <c r="A295" s="6"/>
      <c r="B295" s="2"/>
      <c r="C295" s="2"/>
      <c r="F295" s="2"/>
      <c r="G295" s="6"/>
      <c r="H295" s="6"/>
      <c r="I295" s="6"/>
      <c r="J295" s="6"/>
      <c r="K295" s="6"/>
      <c r="L295" s="6"/>
      <c r="M295" s="6"/>
      <c r="N295" s="6"/>
      <c r="O295" s="2"/>
      <c r="Q295" s="3"/>
    </row>
    <row r="296" spans="1:17" ht="38.25" customHeight="1" x14ac:dyDescent="0.2">
      <c r="A296" s="6"/>
      <c r="B296" s="2"/>
      <c r="C296" s="2"/>
      <c r="F296" s="2"/>
      <c r="G296" s="6"/>
      <c r="H296" s="6"/>
      <c r="I296" s="6"/>
      <c r="J296" s="6"/>
      <c r="K296" s="6"/>
      <c r="L296" s="6"/>
      <c r="M296" s="6"/>
      <c r="N296" s="6"/>
      <c r="O296" s="2"/>
      <c r="Q296" s="3"/>
    </row>
    <row r="297" spans="1:17" ht="38.25" customHeight="1" x14ac:dyDescent="0.2">
      <c r="A297" s="6"/>
      <c r="B297" s="2"/>
      <c r="C297" s="2"/>
      <c r="F297" s="2"/>
      <c r="G297" s="6"/>
      <c r="H297" s="6"/>
      <c r="I297" s="6"/>
      <c r="J297" s="6"/>
      <c r="K297" s="6"/>
      <c r="L297" s="6"/>
      <c r="M297" s="6"/>
      <c r="N297" s="6"/>
      <c r="O297" s="2"/>
      <c r="Q297" s="3"/>
    </row>
    <row r="298" spans="1:17" ht="38.25" customHeight="1" x14ac:dyDescent="0.2">
      <c r="A298" s="6"/>
      <c r="B298" s="2"/>
      <c r="C298" s="2"/>
      <c r="F298" s="2"/>
      <c r="G298" s="6"/>
      <c r="H298" s="6"/>
      <c r="I298" s="6"/>
      <c r="J298" s="6"/>
      <c r="K298" s="6"/>
      <c r="L298" s="6"/>
      <c r="M298" s="6"/>
      <c r="N298" s="6"/>
      <c r="O298" s="2"/>
      <c r="Q298" s="3"/>
    </row>
    <row r="299" spans="1:17" ht="38.25" customHeight="1" x14ac:dyDescent="0.2">
      <c r="A299" s="6"/>
      <c r="B299" s="2"/>
      <c r="C299" s="2"/>
      <c r="F299" s="2"/>
      <c r="G299" s="6"/>
      <c r="H299" s="6"/>
      <c r="I299" s="6"/>
      <c r="J299" s="6"/>
      <c r="K299" s="6"/>
      <c r="L299" s="6"/>
      <c r="M299" s="6"/>
      <c r="N299" s="6"/>
      <c r="O299" s="2"/>
      <c r="Q299" s="3"/>
    </row>
    <row r="300" spans="1:17" ht="38.25" customHeight="1" x14ac:dyDescent="0.2">
      <c r="A300" s="6"/>
      <c r="B300" s="2"/>
      <c r="C300" s="2"/>
      <c r="F300" s="2"/>
      <c r="G300" s="6"/>
      <c r="H300" s="6"/>
      <c r="I300" s="6"/>
      <c r="J300" s="6"/>
      <c r="K300" s="6"/>
      <c r="L300" s="6"/>
      <c r="M300" s="6"/>
      <c r="N300" s="6"/>
      <c r="O300" s="2"/>
      <c r="Q300" s="3"/>
    </row>
    <row r="301" spans="1:17" ht="38.25" customHeight="1" x14ac:dyDescent="0.2">
      <c r="A301" s="6"/>
      <c r="B301" s="2"/>
      <c r="C301" s="2"/>
      <c r="F301" s="2"/>
      <c r="G301" s="6"/>
      <c r="H301" s="6"/>
      <c r="I301" s="6"/>
      <c r="J301" s="6"/>
      <c r="K301" s="6"/>
      <c r="L301" s="6"/>
      <c r="M301" s="6"/>
      <c r="N301" s="6"/>
      <c r="O301" s="2"/>
      <c r="Q301" s="3"/>
    </row>
    <row r="302" spans="1:17" ht="38.25" customHeight="1" x14ac:dyDescent="0.2">
      <c r="A302" s="6"/>
      <c r="B302" s="2"/>
      <c r="C302" s="2"/>
      <c r="F302" s="2"/>
      <c r="G302" s="6"/>
      <c r="H302" s="6"/>
      <c r="I302" s="6"/>
      <c r="J302" s="6"/>
      <c r="K302" s="6"/>
      <c r="L302" s="6"/>
      <c r="M302" s="6"/>
      <c r="N302" s="6"/>
      <c r="O302" s="2"/>
      <c r="Q302" s="3"/>
    </row>
    <row r="303" spans="1:17" ht="38.25" customHeight="1" x14ac:dyDescent="0.2">
      <c r="A303" s="6"/>
      <c r="B303" s="2"/>
      <c r="C303" s="2"/>
      <c r="F303" s="2"/>
      <c r="G303" s="6"/>
      <c r="H303" s="6"/>
      <c r="I303" s="6"/>
      <c r="J303" s="6"/>
      <c r="K303" s="6"/>
      <c r="L303" s="6"/>
      <c r="M303" s="6"/>
      <c r="N303" s="6"/>
      <c r="O303" s="2"/>
      <c r="Q303" s="3"/>
    </row>
    <row r="304" spans="1:17" ht="38.25" customHeight="1" x14ac:dyDescent="0.2">
      <c r="A304" s="6"/>
      <c r="B304" s="2"/>
      <c r="C304" s="2"/>
      <c r="F304" s="2"/>
      <c r="G304" s="6"/>
      <c r="H304" s="6"/>
      <c r="I304" s="6"/>
      <c r="J304" s="6"/>
      <c r="K304" s="6"/>
      <c r="L304" s="6"/>
      <c r="M304" s="6"/>
      <c r="N304" s="6"/>
      <c r="O304" s="2"/>
      <c r="Q304" s="3"/>
    </row>
    <row r="305" spans="1:17" ht="38.25" customHeight="1" x14ac:dyDescent="0.2">
      <c r="A305" s="6"/>
      <c r="B305" s="2"/>
      <c r="C305" s="2"/>
      <c r="F305" s="2"/>
      <c r="G305" s="6"/>
      <c r="H305" s="6"/>
      <c r="I305" s="6"/>
      <c r="J305" s="6"/>
      <c r="K305" s="6"/>
      <c r="L305" s="6"/>
      <c r="M305" s="6"/>
      <c r="N305" s="6"/>
      <c r="O305" s="2"/>
      <c r="Q305" s="3"/>
    </row>
    <row r="306" spans="1:17" ht="38.25" customHeight="1" x14ac:dyDescent="0.2">
      <c r="A306" s="6"/>
      <c r="B306" s="2"/>
      <c r="C306" s="2"/>
      <c r="F306" s="2"/>
      <c r="G306" s="6"/>
      <c r="H306" s="6"/>
      <c r="I306" s="6"/>
      <c r="J306" s="6"/>
      <c r="K306" s="6"/>
      <c r="L306" s="6"/>
      <c r="M306" s="6"/>
      <c r="N306" s="6"/>
      <c r="O306" s="2"/>
      <c r="Q306" s="3"/>
    </row>
    <row r="307" spans="1:17" ht="38.25" customHeight="1" x14ac:dyDescent="0.2">
      <c r="A307" s="6"/>
      <c r="B307" s="2"/>
      <c r="C307" s="2"/>
      <c r="F307" s="2"/>
      <c r="G307" s="6"/>
      <c r="H307" s="6"/>
      <c r="I307" s="6"/>
      <c r="J307" s="6"/>
      <c r="K307" s="6"/>
      <c r="L307" s="6"/>
      <c r="M307" s="6"/>
      <c r="N307" s="6"/>
      <c r="O307" s="2"/>
      <c r="Q307" s="3"/>
    </row>
    <row r="308" spans="1:17" ht="38.25" customHeight="1" x14ac:dyDescent="0.2">
      <c r="A308" s="6"/>
      <c r="B308" s="2"/>
      <c r="C308" s="2"/>
      <c r="F308" s="2"/>
      <c r="G308" s="6"/>
      <c r="H308" s="6"/>
      <c r="I308" s="6"/>
      <c r="J308" s="6"/>
      <c r="K308" s="6"/>
      <c r="L308" s="6"/>
      <c r="M308" s="6"/>
      <c r="N308" s="6"/>
      <c r="O308" s="2"/>
      <c r="Q308" s="3"/>
    </row>
    <row r="309" spans="1:17" ht="38.25" customHeight="1" x14ac:dyDescent="0.2">
      <c r="A309" s="6"/>
      <c r="B309" s="2"/>
      <c r="C309" s="2"/>
      <c r="F309" s="2"/>
      <c r="G309" s="6"/>
      <c r="H309" s="6"/>
      <c r="I309" s="6"/>
      <c r="J309" s="6"/>
      <c r="K309" s="6"/>
      <c r="L309" s="6"/>
      <c r="M309" s="6"/>
      <c r="N309" s="6"/>
      <c r="O309" s="2"/>
      <c r="Q309" s="3"/>
    </row>
    <row r="310" spans="1:17" ht="38.25" customHeight="1" x14ac:dyDescent="0.2">
      <c r="A310" s="6"/>
      <c r="B310" s="2"/>
      <c r="C310" s="2"/>
      <c r="F310" s="2"/>
      <c r="G310" s="6"/>
      <c r="H310" s="6"/>
      <c r="I310" s="6"/>
      <c r="J310" s="6"/>
      <c r="K310" s="6"/>
      <c r="L310" s="6"/>
      <c r="M310" s="6"/>
      <c r="N310" s="6"/>
      <c r="O310" s="2"/>
      <c r="Q310" s="3"/>
    </row>
    <row r="311" spans="1:17" ht="38.25" customHeight="1" x14ac:dyDescent="0.2">
      <c r="A311" s="6"/>
      <c r="B311" s="2"/>
      <c r="C311" s="2"/>
      <c r="F311" s="2"/>
      <c r="G311" s="6"/>
      <c r="H311" s="6"/>
      <c r="I311" s="6"/>
      <c r="J311" s="6"/>
      <c r="K311" s="6"/>
      <c r="L311" s="6"/>
      <c r="M311" s="6"/>
      <c r="N311" s="6"/>
      <c r="O311" s="2"/>
      <c r="Q311" s="3"/>
    </row>
    <row r="312" spans="1:17" ht="38.25" customHeight="1" x14ac:dyDescent="0.2">
      <c r="A312" s="6"/>
      <c r="B312" s="2"/>
      <c r="C312" s="2"/>
      <c r="F312" s="2"/>
      <c r="G312" s="6"/>
      <c r="H312" s="6"/>
      <c r="I312" s="6"/>
      <c r="J312" s="6"/>
      <c r="K312" s="6"/>
      <c r="L312" s="6"/>
      <c r="M312" s="6"/>
      <c r="N312" s="6"/>
      <c r="O312" s="2"/>
      <c r="Q312" s="3"/>
    </row>
    <row r="313" spans="1:17" ht="38.25" customHeight="1" x14ac:dyDescent="0.2">
      <c r="A313" s="6"/>
      <c r="B313" s="2"/>
      <c r="C313" s="2"/>
      <c r="F313" s="2"/>
      <c r="G313" s="6"/>
      <c r="H313" s="6"/>
      <c r="I313" s="6"/>
      <c r="J313" s="6"/>
      <c r="K313" s="6"/>
      <c r="L313" s="6"/>
      <c r="M313" s="6"/>
      <c r="N313" s="6"/>
      <c r="O313" s="2"/>
      <c r="Q313" s="3"/>
    </row>
    <row r="314" spans="1:17" ht="38.25" customHeight="1" x14ac:dyDescent="0.2">
      <c r="A314" s="6"/>
      <c r="B314" s="2"/>
      <c r="C314" s="2"/>
      <c r="F314" s="2"/>
      <c r="G314" s="6"/>
      <c r="H314" s="6"/>
      <c r="I314" s="6"/>
      <c r="J314" s="6"/>
      <c r="K314" s="6"/>
      <c r="L314" s="6"/>
      <c r="M314" s="6"/>
      <c r="N314" s="6"/>
      <c r="O314" s="2"/>
      <c r="Q314" s="3"/>
    </row>
    <row r="315" spans="1:17" ht="38.25" customHeight="1" x14ac:dyDescent="0.2">
      <c r="A315" s="6"/>
      <c r="B315" s="2"/>
      <c r="C315" s="2"/>
      <c r="F315" s="2"/>
      <c r="G315" s="6"/>
      <c r="H315" s="6"/>
      <c r="I315" s="6"/>
      <c r="J315" s="6"/>
      <c r="K315" s="6"/>
      <c r="L315" s="6"/>
      <c r="M315" s="6"/>
      <c r="N315" s="6"/>
      <c r="O315" s="2"/>
      <c r="Q315" s="3"/>
    </row>
    <row r="316" spans="1:17" ht="38.25" customHeight="1" x14ac:dyDescent="0.2">
      <c r="A316" s="6"/>
      <c r="B316" s="2"/>
      <c r="C316" s="2"/>
      <c r="F316" s="2"/>
      <c r="G316" s="6"/>
      <c r="H316" s="6"/>
      <c r="I316" s="6"/>
      <c r="J316" s="6"/>
      <c r="K316" s="6"/>
      <c r="L316" s="6"/>
      <c r="M316" s="6"/>
      <c r="N316" s="6"/>
      <c r="O316" s="2"/>
      <c r="Q316" s="3"/>
    </row>
    <row r="317" spans="1:17" ht="38.25" customHeight="1" x14ac:dyDescent="0.2">
      <c r="A317" s="6"/>
      <c r="B317" s="2"/>
      <c r="C317" s="2"/>
      <c r="F317" s="2"/>
      <c r="G317" s="6"/>
      <c r="H317" s="6"/>
      <c r="I317" s="6"/>
      <c r="J317" s="6"/>
      <c r="K317" s="6"/>
      <c r="L317" s="6"/>
      <c r="M317" s="6"/>
      <c r="N317" s="6"/>
      <c r="O317" s="2"/>
      <c r="Q317" s="3"/>
    </row>
    <row r="318" spans="1:17" ht="38.25" customHeight="1" x14ac:dyDescent="0.2">
      <c r="A318" s="6"/>
      <c r="B318" s="2"/>
      <c r="C318" s="2"/>
      <c r="F318" s="2"/>
      <c r="G318" s="6"/>
      <c r="H318" s="6"/>
      <c r="I318" s="6"/>
      <c r="J318" s="6"/>
      <c r="K318" s="6"/>
      <c r="L318" s="6"/>
      <c r="M318" s="6"/>
      <c r="N318" s="6"/>
      <c r="O318" s="2"/>
      <c r="Q318" s="3"/>
    </row>
    <row r="319" spans="1:17" ht="38.25" customHeight="1" x14ac:dyDescent="0.2">
      <c r="A319" s="6"/>
      <c r="B319" s="2"/>
      <c r="C319" s="2"/>
      <c r="F319" s="2"/>
      <c r="G319" s="6"/>
      <c r="H319" s="6"/>
      <c r="I319" s="6"/>
      <c r="J319" s="6"/>
      <c r="K319" s="6"/>
      <c r="L319" s="6"/>
      <c r="M319" s="6"/>
      <c r="N319" s="6"/>
      <c r="O319" s="2"/>
      <c r="Q319" s="3"/>
    </row>
    <row r="320" spans="1:17" ht="38.25" customHeight="1" x14ac:dyDescent="0.2">
      <c r="A320" s="6"/>
      <c r="B320" s="2"/>
      <c r="C320" s="2"/>
      <c r="F320" s="2"/>
      <c r="G320" s="6"/>
      <c r="H320" s="6"/>
      <c r="I320" s="6"/>
      <c r="J320" s="6"/>
      <c r="K320" s="6"/>
      <c r="L320" s="6"/>
      <c r="M320" s="6"/>
      <c r="N320" s="6"/>
      <c r="O320" s="2"/>
      <c r="Q320" s="3"/>
    </row>
    <row r="321" spans="1:17" ht="38.25" customHeight="1" x14ac:dyDescent="0.2">
      <c r="A321" s="6"/>
      <c r="B321" s="2"/>
      <c r="C321" s="2"/>
      <c r="F321" s="2"/>
      <c r="G321" s="6"/>
      <c r="H321" s="6"/>
      <c r="I321" s="6"/>
      <c r="J321" s="6"/>
      <c r="K321" s="6"/>
      <c r="L321" s="6"/>
      <c r="M321" s="6"/>
      <c r="N321" s="6"/>
      <c r="O321" s="2"/>
      <c r="Q321" s="3"/>
    </row>
    <row r="322" spans="1:17" ht="38.25" customHeight="1" x14ac:dyDescent="0.2">
      <c r="A322" s="6"/>
      <c r="B322" s="2"/>
      <c r="C322" s="2"/>
      <c r="F322" s="2"/>
      <c r="G322" s="6"/>
      <c r="H322" s="6"/>
      <c r="I322" s="6"/>
      <c r="J322" s="6"/>
      <c r="K322" s="6"/>
      <c r="L322" s="6"/>
      <c r="M322" s="6"/>
      <c r="N322" s="6"/>
      <c r="O322" s="2"/>
      <c r="Q322" s="3"/>
    </row>
    <row r="323" spans="1:17" ht="38.25" customHeight="1" x14ac:dyDescent="0.2">
      <c r="A323" s="6"/>
      <c r="B323" s="2"/>
      <c r="C323" s="2"/>
      <c r="F323" s="2"/>
      <c r="G323" s="6"/>
      <c r="H323" s="6"/>
      <c r="I323" s="6"/>
      <c r="J323" s="6"/>
      <c r="K323" s="6"/>
      <c r="L323" s="6"/>
      <c r="M323" s="6"/>
      <c r="N323" s="6"/>
      <c r="O323" s="2"/>
      <c r="Q323" s="3"/>
    </row>
    <row r="324" spans="1:17" ht="38.25" customHeight="1" x14ac:dyDescent="0.2">
      <c r="A324" s="6"/>
      <c r="B324" s="2"/>
      <c r="C324" s="2"/>
      <c r="F324" s="2"/>
      <c r="G324" s="6"/>
      <c r="H324" s="6"/>
      <c r="I324" s="6"/>
      <c r="J324" s="6"/>
      <c r="K324" s="6"/>
      <c r="L324" s="6"/>
      <c r="M324" s="6"/>
      <c r="N324" s="6"/>
      <c r="O324" s="2"/>
      <c r="Q324" s="3"/>
    </row>
    <row r="325" spans="1:17" ht="38.25" customHeight="1" x14ac:dyDescent="0.2">
      <c r="A325" s="6"/>
      <c r="G325" s="6"/>
      <c r="H325" s="6"/>
      <c r="I325" s="6"/>
      <c r="J325" s="6"/>
      <c r="K325" s="6"/>
      <c r="L325" s="6"/>
      <c r="M325" s="6"/>
      <c r="N325" s="6"/>
      <c r="Q325" s="3"/>
    </row>
    <row r="326" spans="1:17" ht="38.25" customHeight="1" x14ac:dyDescent="0.2">
      <c r="A326" s="6"/>
      <c r="G326" s="6"/>
      <c r="H326" s="6"/>
      <c r="I326" s="6"/>
      <c r="J326" s="6"/>
      <c r="K326" s="6"/>
      <c r="L326" s="6"/>
      <c r="M326" s="6"/>
      <c r="N326" s="6"/>
      <c r="Q326" s="3"/>
    </row>
    <row r="327" spans="1:17" ht="38.25" customHeight="1" x14ac:dyDescent="0.2">
      <c r="A327" s="6"/>
      <c r="G327" s="6"/>
      <c r="H327" s="6"/>
      <c r="I327" s="6"/>
      <c r="J327" s="6"/>
      <c r="K327" s="6"/>
      <c r="L327" s="6"/>
      <c r="M327" s="6"/>
      <c r="N327" s="6"/>
      <c r="Q327" s="3"/>
    </row>
    <row r="328" spans="1:17" ht="38.25" customHeight="1" x14ac:dyDescent="0.2">
      <c r="A328" s="6"/>
      <c r="G328" s="6"/>
      <c r="H328" s="6"/>
      <c r="I328" s="6"/>
      <c r="J328" s="6"/>
      <c r="K328" s="6"/>
      <c r="L328" s="6"/>
      <c r="M328" s="6"/>
      <c r="N328" s="6"/>
    </row>
    <row r="329" spans="1:17" ht="38.25" customHeight="1" x14ac:dyDescent="0.2">
      <c r="A329" s="6"/>
      <c r="G329" s="6"/>
      <c r="H329" s="6"/>
      <c r="I329" s="6"/>
      <c r="J329" s="6"/>
      <c r="K329" s="6"/>
      <c r="L329" s="6"/>
      <c r="M329" s="6"/>
      <c r="N329" s="6"/>
    </row>
    <row r="330" spans="1:17" ht="38.25" customHeight="1" x14ac:dyDescent="0.2">
      <c r="A330" s="6"/>
      <c r="G330" s="6"/>
      <c r="H330" s="6"/>
      <c r="I330" s="6"/>
      <c r="J330" s="6"/>
      <c r="K330" s="6"/>
      <c r="L330" s="6"/>
      <c r="M330" s="6"/>
      <c r="N330" s="6"/>
    </row>
    <row r="331" spans="1:17" ht="38.25" customHeight="1" x14ac:dyDescent="0.2">
      <c r="A331" s="6"/>
      <c r="G331" s="6"/>
      <c r="H331" s="6"/>
      <c r="I331" s="6"/>
      <c r="J331" s="6"/>
      <c r="K331" s="6"/>
      <c r="L331" s="6"/>
      <c r="M331" s="6"/>
      <c r="N331" s="6"/>
    </row>
    <row r="332" spans="1:17" ht="38.25" customHeight="1" x14ac:dyDescent="0.2">
      <c r="A332" s="6"/>
      <c r="G332" s="6"/>
      <c r="H332" s="6"/>
      <c r="I332" s="6"/>
      <c r="J332" s="6"/>
      <c r="K332" s="6"/>
      <c r="L332" s="6"/>
      <c r="M332" s="6"/>
      <c r="N332" s="6"/>
    </row>
    <row r="333" spans="1:17" ht="38.25" customHeight="1" x14ac:dyDescent="0.2">
      <c r="A333" s="6"/>
      <c r="G333" s="6"/>
      <c r="H333" s="6"/>
      <c r="I333" s="6"/>
      <c r="J333" s="6"/>
      <c r="K333" s="6"/>
      <c r="L333" s="6"/>
      <c r="M333" s="6"/>
      <c r="N333" s="6"/>
    </row>
    <row r="334" spans="1:17" ht="38.25" customHeight="1" x14ac:dyDescent="0.2">
      <c r="A334" s="6"/>
      <c r="G334" s="6"/>
      <c r="H334" s="6"/>
      <c r="I334" s="6"/>
      <c r="J334" s="6"/>
      <c r="K334" s="6"/>
      <c r="L334" s="6"/>
      <c r="M334" s="6"/>
      <c r="N334" s="6"/>
    </row>
    <row r="335" spans="1:17" ht="38.25" customHeight="1" x14ac:dyDescent="0.2">
      <c r="A335" s="6"/>
      <c r="G335" s="6"/>
      <c r="H335" s="6"/>
      <c r="I335" s="6"/>
      <c r="J335" s="6"/>
      <c r="K335" s="6"/>
      <c r="L335" s="6"/>
      <c r="M335" s="6"/>
      <c r="N335" s="6"/>
    </row>
    <row r="336" spans="1:17" ht="38.25" customHeight="1" x14ac:dyDescent="0.2">
      <c r="A336" s="6"/>
      <c r="G336" s="6"/>
      <c r="H336" s="6"/>
      <c r="I336" s="6"/>
      <c r="J336" s="6"/>
      <c r="K336" s="6"/>
      <c r="L336" s="6"/>
      <c r="M336" s="6"/>
      <c r="N336" s="6"/>
    </row>
    <row r="337" spans="1:14" ht="38.25" customHeight="1" x14ac:dyDescent="0.2">
      <c r="A337" s="6"/>
      <c r="G337" s="6"/>
      <c r="H337" s="6"/>
      <c r="I337" s="6"/>
      <c r="J337" s="6"/>
      <c r="K337" s="6"/>
      <c r="L337" s="6"/>
      <c r="M337" s="6"/>
      <c r="N337" s="6"/>
    </row>
    <row r="338" spans="1:14" ht="38.25" customHeight="1" x14ac:dyDescent="0.2">
      <c r="A338" s="6"/>
      <c r="G338" s="6"/>
      <c r="H338" s="6"/>
      <c r="I338" s="6"/>
      <c r="J338" s="6"/>
      <c r="K338" s="6"/>
      <c r="L338" s="6"/>
      <c r="M338" s="6"/>
      <c r="N338" s="6"/>
    </row>
    <row r="339" spans="1:14" ht="38.25" customHeight="1" x14ac:dyDescent="0.2">
      <c r="A339" s="6"/>
      <c r="G339" s="6"/>
      <c r="H339" s="6"/>
      <c r="I339" s="6"/>
      <c r="J339" s="6"/>
      <c r="K339" s="6"/>
      <c r="L339" s="6"/>
      <c r="M339" s="6"/>
      <c r="N339" s="6"/>
    </row>
    <row r="340" spans="1:14" ht="38.25" customHeight="1" x14ac:dyDescent="0.2">
      <c r="A340" s="6"/>
      <c r="G340" s="6"/>
      <c r="H340" s="6"/>
      <c r="I340" s="6"/>
      <c r="J340" s="6"/>
      <c r="K340" s="6"/>
      <c r="L340" s="6"/>
      <c r="M340" s="6"/>
      <c r="N340" s="6"/>
    </row>
    <row r="341" spans="1:14" ht="38.25" customHeight="1" x14ac:dyDescent="0.2">
      <c r="A341" s="6"/>
      <c r="G341" s="6"/>
      <c r="H341" s="6"/>
      <c r="I341" s="6"/>
      <c r="J341" s="6"/>
      <c r="K341" s="6"/>
      <c r="L341" s="6"/>
      <c r="M341" s="6"/>
      <c r="N341" s="6"/>
    </row>
    <row r="342" spans="1:14" ht="38.25" customHeight="1" x14ac:dyDescent="0.2">
      <c r="A342" s="6"/>
      <c r="G342" s="6"/>
      <c r="H342" s="6"/>
      <c r="I342" s="6"/>
      <c r="J342" s="6"/>
      <c r="K342" s="6"/>
      <c r="L342" s="6"/>
      <c r="M342" s="6"/>
      <c r="N342" s="6"/>
    </row>
    <row r="343" spans="1:14" ht="38.25" customHeight="1" x14ac:dyDescent="0.2">
      <c r="A343" s="6"/>
      <c r="G343" s="6"/>
      <c r="H343" s="6"/>
      <c r="I343" s="6"/>
      <c r="J343" s="6"/>
      <c r="K343" s="6"/>
      <c r="L343" s="6"/>
      <c r="M343" s="6"/>
      <c r="N343" s="6"/>
    </row>
    <row r="344" spans="1:14" ht="38.25" customHeight="1" x14ac:dyDescent="0.2">
      <c r="A344" s="6"/>
      <c r="G344" s="6"/>
      <c r="H344" s="6"/>
      <c r="I344" s="6"/>
      <c r="J344" s="6"/>
      <c r="K344" s="6"/>
      <c r="L344" s="6"/>
      <c r="M344" s="6"/>
      <c r="N344" s="6"/>
    </row>
    <row r="345" spans="1:14" ht="38.25" customHeight="1" x14ac:dyDescent="0.2">
      <c r="A345" s="6"/>
      <c r="G345" s="6"/>
      <c r="H345" s="6"/>
      <c r="I345" s="6"/>
      <c r="J345" s="6"/>
      <c r="K345" s="6"/>
      <c r="L345" s="6"/>
      <c r="M345" s="6"/>
      <c r="N345" s="6"/>
    </row>
    <row r="346" spans="1:14" ht="38.25" customHeight="1" x14ac:dyDescent="0.2">
      <c r="A346" s="6"/>
      <c r="G346" s="6"/>
      <c r="H346" s="6"/>
      <c r="I346" s="6"/>
      <c r="J346" s="6"/>
      <c r="K346" s="6"/>
      <c r="L346" s="6"/>
      <c r="M346" s="6"/>
      <c r="N346" s="6"/>
    </row>
    <row r="347" spans="1:14" ht="38.25" customHeight="1" x14ac:dyDescent="0.2">
      <c r="A347" s="6"/>
      <c r="G347" s="6"/>
      <c r="H347" s="6"/>
      <c r="I347" s="6"/>
      <c r="J347" s="6"/>
      <c r="K347" s="6"/>
      <c r="L347" s="6"/>
      <c r="M347" s="6"/>
      <c r="N347" s="6"/>
    </row>
    <row r="348" spans="1:14" ht="38.25" customHeight="1" x14ac:dyDescent="0.2">
      <c r="A348" s="6"/>
      <c r="G348" s="6"/>
      <c r="H348" s="6"/>
      <c r="I348" s="6"/>
      <c r="J348" s="6"/>
      <c r="K348" s="6"/>
      <c r="L348" s="6"/>
      <c r="M348" s="6"/>
      <c r="N348" s="6"/>
    </row>
    <row r="349" spans="1:14" ht="38.25" customHeight="1" x14ac:dyDescent="0.2">
      <c r="A349" s="6"/>
      <c r="G349" s="6"/>
      <c r="H349" s="6"/>
      <c r="I349" s="6"/>
      <c r="J349" s="6"/>
      <c r="K349" s="6"/>
      <c r="L349" s="6"/>
      <c r="M349" s="6"/>
      <c r="N349" s="6"/>
    </row>
    <row r="350" spans="1:14" ht="38.25" customHeight="1" x14ac:dyDescent="0.2">
      <c r="A350" s="6"/>
      <c r="G350" s="6"/>
      <c r="H350" s="6"/>
      <c r="I350" s="6"/>
      <c r="J350" s="6"/>
      <c r="K350" s="6"/>
      <c r="L350" s="6"/>
      <c r="M350" s="6"/>
      <c r="N350" s="6"/>
    </row>
    <row r="351" spans="1:14" ht="38.25" customHeight="1" x14ac:dyDescent="0.2">
      <c r="A351" s="6"/>
      <c r="G351" s="6"/>
      <c r="H351" s="6"/>
      <c r="I351" s="6"/>
      <c r="J351" s="6"/>
      <c r="K351" s="6"/>
      <c r="L351" s="6"/>
      <c r="M351" s="6"/>
      <c r="N351" s="6"/>
    </row>
    <row r="352" spans="1:14" ht="38.25" customHeight="1" x14ac:dyDescent="0.2">
      <c r="A352" s="6"/>
      <c r="G352" s="6"/>
      <c r="H352" s="6"/>
      <c r="I352" s="6"/>
      <c r="J352" s="6"/>
      <c r="K352" s="6"/>
      <c r="L352" s="6"/>
      <c r="M352" s="6"/>
      <c r="N352" s="6"/>
    </row>
    <row r="353" spans="1:14" ht="38.25" customHeight="1" x14ac:dyDescent="0.2">
      <c r="A353" s="6"/>
      <c r="G353" s="6"/>
      <c r="H353" s="6"/>
      <c r="I353" s="6"/>
      <c r="J353" s="6"/>
      <c r="K353" s="6"/>
      <c r="L353" s="6"/>
      <c r="M353" s="6"/>
      <c r="N353" s="6"/>
    </row>
    <row r="354" spans="1:14" ht="38.25" customHeight="1" x14ac:dyDescent="0.2">
      <c r="A354" s="6"/>
      <c r="G354" s="6"/>
      <c r="H354" s="6"/>
      <c r="I354" s="6"/>
      <c r="J354" s="6"/>
      <c r="K354" s="6"/>
      <c r="L354" s="6"/>
      <c r="M354" s="6"/>
      <c r="N354" s="6"/>
    </row>
    <row r="355" spans="1:14" ht="38.25" customHeight="1" x14ac:dyDescent="0.2">
      <c r="A355" s="6"/>
      <c r="G355" s="6"/>
      <c r="H355" s="6"/>
      <c r="I355" s="6"/>
      <c r="J355" s="6"/>
      <c r="K355" s="6"/>
      <c r="L355" s="6"/>
      <c r="M355" s="6"/>
      <c r="N355" s="6"/>
    </row>
    <row r="356" spans="1:14" ht="38.25" customHeight="1" x14ac:dyDescent="0.2">
      <c r="A356" s="6"/>
      <c r="G356" s="6"/>
      <c r="H356" s="6"/>
      <c r="I356" s="6"/>
      <c r="J356" s="6"/>
      <c r="K356" s="6"/>
      <c r="L356" s="6"/>
      <c r="M356" s="6"/>
      <c r="N356" s="6"/>
    </row>
    <row r="357" spans="1:14" ht="38.25" customHeight="1" x14ac:dyDescent="0.2">
      <c r="A357" s="6"/>
      <c r="G357" s="6"/>
      <c r="H357" s="6"/>
      <c r="I357" s="6"/>
      <c r="J357" s="6"/>
      <c r="K357" s="6"/>
      <c r="L357" s="6"/>
      <c r="M357" s="6"/>
      <c r="N357" s="6"/>
    </row>
    <row r="358" spans="1:14" ht="38.25" customHeight="1" x14ac:dyDescent="0.2">
      <c r="A358" s="6"/>
      <c r="G358" s="6"/>
      <c r="H358" s="6"/>
      <c r="I358" s="6"/>
      <c r="J358" s="6"/>
      <c r="K358" s="6"/>
      <c r="L358" s="6"/>
      <c r="M358" s="6"/>
      <c r="N358" s="6"/>
    </row>
    <row r="359" spans="1:14" ht="38.25" customHeight="1" x14ac:dyDescent="0.2">
      <c r="A359" s="6"/>
      <c r="G359" s="6"/>
      <c r="H359" s="6"/>
      <c r="I359" s="6"/>
      <c r="J359" s="6"/>
      <c r="K359" s="6"/>
      <c r="L359" s="6"/>
      <c r="M359" s="6"/>
      <c r="N359" s="6"/>
    </row>
    <row r="360" spans="1:14" ht="38.25" customHeight="1" x14ac:dyDescent="0.2">
      <c r="A360" s="6"/>
      <c r="G360" s="6"/>
      <c r="H360" s="6"/>
      <c r="I360" s="6"/>
      <c r="J360" s="6"/>
      <c r="K360" s="6"/>
      <c r="L360" s="6"/>
      <c r="M360" s="6"/>
      <c r="N360" s="6"/>
    </row>
    <row r="361" spans="1:14" ht="38.25" customHeight="1" x14ac:dyDescent="0.2">
      <c r="A361" s="6"/>
      <c r="G361" s="6"/>
      <c r="H361" s="6"/>
      <c r="I361" s="6"/>
      <c r="J361" s="6"/>
      <c r="K361" s="6"/>
      <c r="L361" s="6"/>
      <c r="M361" s="6"/>
      <c r="N361" s="6"/>
    </row>
    <row r="362" spans="1:14" ht="38.25" customHeight="1" x14ac:dyDescent="0.2">
      <c r="A362" s="6"/>
      <c r="G362" s="6"/>
      <c r="H362" s="6"/>
      <c r="I362" s="6"/>
      <c r="J362" s="6"/>
      <c r="K362" s="6"/>
      <c r="L362" s="6"/>
      <c r="M362" s="6"/>
      <c r="N362" s="6"/>
    </row>
    <row r="363" spans="1:14" ht="38.25" customHeight="1" x14ac:dyDescent="0.2">
      <c r="A363" s="6"/>
      <c r="G363" s="6"/>
      <c r="H363" s="6"/>
      <c r="I363" s="6"/>
      <c r="J363" s="6"/>
      <c r="K363" s="6"/>
      <c r="L363" s="6"/>
      <c r="M363" s="6"/>
      <c r="N363" s="6"/>
    </row>
    <row r="364" spans="1:14" ht="38.25" customHeight="1" x14ac:dyDescent="0.2">
      <c r="A364" s="6"/>
      <c r="G364" s="6"/>
      <c r="H364" s="6"/>
      <c r="I364" s="6"/>
      <c r="J364" s="6"/>
      <c r="K364" s="6"/>
      <c r="L364" s="6"/>
      <c r="M364" s="6"/>
      <c r="N364" s="6"/>
    </row>
    <row r="365" spans="1:14" ht="38.25" customHeight="1" x14ac:dyDescent="0.2">
      <c r="A365" s="6"/>
      <c r="G365" s="6"/>
      <c r="H365" s="6"/>
      <c r="I365" s="6"/>
      <c r="J365" s="6"/>
      <c r="K365" s="6"/>
      <c r="L365" s="6"/>
      <c r="M365" s="6"/>
      <c r="N365" s="6"/>
    </row>
    <row r="366" spans="1:14" ht="38.25" customHeight="1" x14ac:dyDescent="0.2">
      <c r="A366" s="6"/>
      <c r="G366" s="6"/>
      <c r="H366" s="6"/>
      <c r="I366" s="6"/>
      <c r="J366" s="6"/>
      <c r="K366" s="6"/>
      <c r="L366" s="6"/>
      <c r="M366" s="6"/>
      <c r="N366" s="6"/>
    </row>
    <row r="367" spans="1:14" ht="38.25" customHeight="1" x14ac:dyDescent="0.2">
      <c r="A367" s="6"/>
      <c r="G367" s="6"/>
      <c r="H367" s="6"/>
      <c r="I367" s="6"/>
      <c r="J367" s="6"/>
      <c r="K367" s="6"/>
      <c r="L367" s="6"/>
      <c r="M367" s="6"/>
      <c r="N367" s="6"/>
    </row>
    <row r="368" spans="1:14" ht="38.25" customHeight="1" x14ac:dyDescent="0.2">
      <c r="A368" s="6"/>
      <c r="G368" s="6"/>
      <c r="H368" s="6"/>
      <c r="I368" s="6"/>
      <c r="J368" s="6"/>
      <c r="K368" s="6"/>
      <c r="L368" s="6"/>
      <c r="M368" s="6"/>
      <c r="N368" s="6"/>
    </row>
    <row r="369" spans="1:14" ht="38.25" customHeight="1" x14ac:dyDescent="0.2">
      <c r="A369" s="6"/>
      <c r="G369" s="6"/>
      <c r="H369" s="6"/>
      <c r="I369" s="6"/>
      <c r="J369" s="6"/>
      <c r="K369" s="6"/>
      <c r="L369" s="6"/>
      <c r="M369" s="6"/>
      <c r="N369" s="6"/>
    </row>
    <row r="370" spans="1:14" ht="38.25" customHeight="1" x14ac:dyDescent="0.2">
      <c r="A370" s="6"/>
      <c r="G370" s="6"/>
      <c r="H370" s="6"/>
      <c r="I370" s="6"/>
      <c r="J370" s="6"/>
      <c r="K370" s="6"/>
      <c r="L370" s="6"/>
      <c r="M370" s="6"/>
      <c r="N370" s="6"/>
    </row>
    <row r="371" spans="1:14" ht="38.25" customHeight="1" x14ac:dyDescent="0.2">
      <c r="A371" s="6"/>
      <c r="G371" s="6"/>
      <c r="H371" s="6"/>
      <c r="I371" s="6"/>
      <c r="J371" s="6"/>
      <c r="K371" s="6"/>
      <c r="L371" s="6"/>
      <c r="M371" s="6"/>
      <c r="N371" s="6"/>
    </row>
    <row r="372" spans="1:14" ht="38.25" customHeight="1" x14ac:dyDescent="0.2">
      <c r="A372" s="6"/>
      <c r="G372" s="6"/>
      <c r="H372" s="6"/>
      <c r="I372" s="6"/>
      <c r="J372" s="6"/>
      <c r="K372" s="6"/>
      <c r="L372" s="6"/>
      <c r="M372" s="6"/>
      <c r="N372" s="6"/>
    </row>
    <row r="373" spans="1:14" ht="38.25" customHeight="1" x14ac:dyDescent="0.2">
      <c r="A373" s="6"/>
      <c r="G373" s="6"/>
      <c r="H373" s="6"/>
      <c r="I373" s="6"/>
      <c r="J373" s="6"/>
      <c r="K373" s="6"/>
      <c r="L373" s="6"/>
      <c r="M373" s="6"/>
      <c r="N373" s="6"/>
    </row>
    <row r="374" spans="1:14" ht="38.25" customHeight="1" x14ac:dyDescent="0.2">
      <c r="A374" s="6"/>
      <c r="G374" s="6"/>
      <c r="H374" s="6"/>
      <c r="I374" s="6"/>
      <c r="J374" s="6"/>
      <c r="K374" s="6"/>
      <c r="L374" s="6"/>
      <c r="M374" s="6"/>
      <c r="N374" s="6"/>
    </row>
    <row r="375" spans="1:14" ht="38.25" customHeight="1" x14ac:dyDescent="0.2">
      <c r="A375" s="6"/>
      <c r="G375" s="6"/>
      <c r="H375" s="6"/>
      <c r="I375" s="6"/>
      <c r="J375" s="6"/>
      <c r="K375" s="6"/>
      <c r="L375" s="6"/>
      <c r="M375" s="6"/>
      <c r="N375" s="6"/>
    </row>
    <row r="376" spans="1:14" ht="38.25" customHeight="1" x14ac:dyDescent="0.2">
      <c r="A376" s="6"/>
      <c r="G376" s="6"/>
      <c r="H376" s="6"/>
      <c r="I376" s="6"/>
      <c r="J376" s="6"/>
      <c r="K376" s="6"/>
      <c r="L376" s="6"/>
      <c r="M376" s="6"/>
      <c r="N376" s="6"/>
    </row>
    <row r="377" spans="1:14" ht="38.25" customHeight="1" x14ac:dyDescent="0.2">
      <c r="A377" s="6"/>
      <c r="G377" s="6"/>
      <c r="H377" s="6"/>
      <c r="I377" s="6"/>
      <c r="J377" s="6"/>
      <c r="K377" s="6"/>
      <c r="L377" s="6"/>
      <c r="M377" s="6"/>
      <c r="N377" s="6"/>
    </row>
    <row r="378" spans="1:14" ht="38.25" customHeight="1" x14ac:dyDescent="0.2">
      <c r="A378" s="6"/>
      <c r="G378" s="6"/>
      <c r="H378" s="6"/>
      <c r="I378" s="6"/>
      <c r="J378" s="6"/>
      <c r="K378" s="6"/>
      <c r="L378" s="6"/>
      <c r="M378" s="6"/>
      <c r="N378" s="6"/>
    </row>
    <row r="379" spans="1:14" ht="38.25" customHeight="1" x14ac:dyDescent="0.2">
      <c r="A379" s="6"/>
      <c r="G379" s="6"/>
      <c r="H379" s="6"/>
      <c r="I379" s="6"/>
      <c r="J379" s="6"/>
      <c r="K379" s="6"/>
      <c r="L379" s="6"/>
      <c r="M379" s="6"/>
      <c r="N379" s="6"/>
    </row>
    <row r="380" spans="1:14" ht="38.25" customHeight="1" x14ac:dyDescent="0.2">
      <c r="A380" s="6"/>
      <c r="G380" s="6"/>
      <c r="H380" s="6"/>
      <c r="I380" s="6"/>
      <c r="J380" s="6"/>
      <c r="K380" s="6"/>
      <c r="L380" s="6"/>
      <c r="M380" s="6"/>
      <c r="N380" s="6"/>
    </row>
    <row r="381" spans="1:14" ht="38.25" customHeight="1" x14ac:dyDescent="0.2">
      <c r="A381" s="6"/>
      <c r="G381" s="6"/>
      <c r="H381" s="6"/>
      <c r="I381" s="6"/>
      <c r="J381" s="6"/>
      <c r="K381" s="6"/>
      <c r="L381" s="6"/>
      <c r="M381" s="6"/>
      <c r="N381" s="6"/>
    </row>
    <row r="382" spans="1:14" ht="38.25" customHeight="1" x14ac:dyDescent="0.2">
      <c r="A382" s="6"/>
      <c r="G382" s="6"/>
      <c r="H382" s="6"/>
      <c r="I382" s="6"/>
      <c r="J382" s="6"/>
      <c r="K382" s="6"/>
      <c r="L382" s="6"/>
      <c r="M382" s="6"/>
      <c r="N382" s="6"/>
    </row>
    <row r="383" spans="1:14" ht="38.25" customHeight="1" x14ac:dyDescent="0.2">
      <c r="A383" s="6"/>
      <c r="G383" s="6"/>
      <c r="H383" s="6"/>
      <c r="I383" s="6"/>
      <c r="J383" s="6"/>
      <c r="K383" s="6"/>
      <c r="L383" s="6"/>
      <c r="M383" s="6"/>
      <c r="N383" s="6"/>
    </row>
    <row r="384" spans="1:14" ht="38.25" customHeight="1" x14ac:dyDescent="0.2">
      <c r="A384" s="6"/>
      <c r="G384" s="6"/>
      <c r="H384" s="6"/>
      <c r="I384" s="6"/>
      <c r="J384" s="6"/>
      <c r="K384" s="6"/>
      <c r="L384" s="6"/>
      <c r="M384" s="6"/>
      <c r="N384" s="6"/>
    </row>
    <row r="385" spans="1:14" ht="38.25" customHeight="1" x14ac:dyDescent="0.2">
      <c r="A385" s="6"/>
      <c r="G385" s="6"/>
      <c r="H385" s="6"/>
      <c r="I385" s="6"/>
      <c r="J385" s="6"/>
      <c r="K385" s="6"/>
      <c r="L385" s="6"/>
      <c r="M385" s="6"/>
      <c r="N385" s="6"/>
    </row>
    <row r="386" spans="1:14" ht="38.25" customHeight="1" x14ac:dyDescent="0.2">
      <c r="A386" s="6"/>
      <c r="G386" s="6"/>
      <c r="H386" s="6"/>
      <c r="I386" s="6"/>
      <c r="J386" s="6"/>
      <c r="K386" s="6"/>
      <c r="L386" s="6"/>
      <c r="M386" s="6"/>
      <c r="N386" s="6"/>
    </row>
    <row r="387" spans="1:14" ht="38.25" customHeight="1" x14ac:dyDescent="0.2">
      <c r="A387" s="6"/>
      <c r="G387" s="6"/>
      <c r="H387" s="6"/>
      <c r="I387" s="6"/>
      <c r="J387" s="6"/>
      <c r="K387" s="6"/>
      <c r="L387" s="6"/>
      <c r="M387" s="6"/>
      <c r="N387" s="6"/>
    </row>
    <row r="388" spans="1:14" ht="38.25" customHeight="1" x14ac:dyDescent="0.2">
      <c r="A388" s="6"/>
      <c r="G388" s="6"/>
      <c r="H388" s="6"/>
      <c r="I388" s="6"/>
      <c r="J388" s="6"/>
      <c r="K388" s="6"/>
      <c r="L388" s="6"/>
      <c r="M388" s="6"/>
      <c r="N388" s="6"/>
    </row>
    <row r="389" spans="1:14" ht="38.25" customHeight="1" x14ac:dyDescent="0.2">
      <c r="A389" s="6"/>
      <c r="G389" s="6"/>
      <c r="H389" s="6"/>
      <c r="I389" s="6"/>
      <c r="J389" s="6"/>
      <c r="K389" s="6"/>
      <c r="L389" s="6"/>
      <c r="M389" s="6"/>
      <c r="N389" s="6"/>
    </row>
    <row r="390" spans="1:14" ht="38.25" customHeight="1" x14ac:dyDescent="0.2">
      <c r="A390" s="6"/>
      <c r="G390" s="6"/>
      <c r="H390" s="6"/>
      <c r="I390" s="6"/>
      <c r="J390" s="6"/>
      <c r="K390" s="6"/>
      <c r="L390" s="6"/>
      <c r="M390" s="6"/>
      <c r="N390" s="6"/>
    </row>
    <row r="391" spans="1:14" ht="38.25" customHeight="1" x14ac:dyDescent="0.2">
      <c r="A391" s="6"/>
      <c r="G391" s="6"/>
      <c r="H391" s="6"/>
      <c r="I391" s="6"/>
      <c r="J391" s="6"/>
      <c r="K391" s="6"/>
      <c r="L391" s="6"/>
      <c r="M391" s="6"/>
      <c r="N391" s="6"/>
    </row>
    <row r="392" spans="1:14" ht="38.25" customHeight="1" x14ac:dyDescent="0.2">
      <c r="A392" s="6"/>
      <c r="G392" s="6"/>
      <c r="H392" s="6"/>
      <c r="I392" s="6"/>
      <c r="J392" s="6"/>
      <c r="K392" s="6"/>
      <c r="L392" s="6"/>
      <c r="M392" s="6"/>
      <c r="N392" s="6"/>
    </row>
    <row r="393" spans="1:14" ht="38.25" customHeight="1" x14ac:dyDescent="0.2">
      <c r="A393" s="6"/>
      <c r="G393" s="6"/>
      <c r="H393" s="6"/>
      <c r="I393" s="6"/>
      <c r="J393" s="6"/>
      <c r="K393" s="6"/>
      <c r="L393" s="6"/>
      <c r="M393" s="6"/>
      <c r="N393" s="6"/>
    </row>
    <row r="394" spans="1:14" ht="38.25" customHeight="1" x14ac:dyDescent="0.2">
      <c r="A394" s="6"/>
      <c r="G394" s="6"/>
      <c r="H394" s="6"/>
      <c r="I394" s="6"/>
      <c r="J394" s="6"/>
      <c r="K394" s="6"/>
      <c r="L394" s="6"/>
      <c r="M394" s="6"/>
      <c r="N394" s="6"/>
    </row>
    <row r="395" spans="1:14" ht="38.25" customHeight="1" x14ac:dyDescent="0.2">
      <c r="A395" s="6"/>
      <c r="G395" s="6"/>
      <c r="H395" s="6"/>
      <c r="I395" s="6"/>
      <c r="J395" s="6"/>
      <c r="K395" s="6"/>
      <c r="L395" s="6"/>
      <c r="M395" s="6"/>
      <c r="N395" s="6"/>
    </row>
    <row r="396" spans="1:14" ht="38.25" customHeight="1" x14ac:dyDescent="0.2">
      <c r="A396" s="6"/>
      <c r="G396" s="6"/>
      <c r="H396" s="6"/>
      <c r="I396" s="6"/>
      <c r="J396" s="6"/>
      <c r="K396" s="6"/>
      <c r="L396" s="6"/>
      <c r="M396" s="6"/>
      <c r="N396" s="6"/>
    </row>
    <row r="397" spans="1:14" ht="38.25" customHeight="1" x14ac:dyDescent="0.2">
      <c r="A397" s="6"/>
      <c r="G397" s="6"/>
      <c r="H397" s="6"/>
      <c r="I397" s="6"/>
      <c r="J397" s="6"/>
      <c r="K397" s="6"/>
      <c r="L397" s="6"/>
      <c r="M397" s="6"/>
      <c r="N397" s="6"/>
    </row>
    <row r="398" spans="1:14" ht="38.25" customHeight="1" x14ac:dyDescent="0.2">
      <c r="A398" s="6"/>
      <c r="G398" s="6"/>
      <c r="H398" s="6"/>
      <c r="I398" s="6"/>
      <c r="J398" s="6"/>
      <c r="K398" s="6"/>
      <c r="L398" s="6"/>
      <c r="M398" s="6"/>
      <c r="N398" s="6"/>
    </row>
    <row r="399" spans="1:14" ht="38.25" customHeight="1" x14ac:dyDescent="0.2">
      <c r="A399" s="6"/>
      <c r="G399" s="6"/>
      <c r="H399" s="6"/>
      <c r="I399" s="6"/>
      <c r="J399" s="6"/>
      <c r="K399" s="6"/>
      <c r="L399" s="6"/>
      <c r="M399" s="6"/>
      <c r="N399" s="6"/>
    </row>
    <row r="400" spans="1:14" ht="38.25" customHeight="1" x14ac:dyDescent="0.2">
      <c r="A400" s="6"/>
      <c r="G400" s="6"/>
      <c r="H400" s="6"/>
      <c r="I400" s="6"/>
      <c r="J400" s="6"/>
      <c r="K400" s="6"/>
      <c r="L400" s="6"/>
      <c r="M400" s="6"/>
      <c r="N400" s="6"/>
    </row>
  </sheetData>
  <sheetProtection insertRows="0" deleteRows="0" selectLockedCells="1" sort="0" autoFilter="0"/>
  <autoFilter ref="A1:P1" xr:uid="{244688F1-0D07-4606-99E3-358E928CAA7E}"/>
  <conditionalFormatting sqref="A2:P9999">
    <cfRule type="expression" dxfId="41" priority="1">
      <formula>IF($Q2="3",TRUE)</formula>
    </cfRule>
  </conditionalFormatting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drawing r:id="rId2"/>
  <legacyDrawing r:id="rId3"/>
  <controls>
    <mc:AlternateContent xmlns:mc="http://schemas.openxmlformats.org/markup-compatibility/2006">
      <mc:Choice Requires="x14">
        <control shapeId="11318" r:id="rId4" name="CommandButton2">
          <controlPr defaultSize="0" autoFill="0" autoLine="0" r:id="rId5">
            <anchor moveWithCells="1">
              <from>
                <xdr:col>18</xdr:col>
                <xdr:colOff>371475</xdr:colOff>
                <xdr:row>1</xdr:row>
                <xdr:rowOff>114300</xdr:rowOff>
              </from>
              <to>
                <xdr:col>21</xdr:col>
                <xdr:colOff>457200</xdr:colOff>
                <xdr:row>4</xdr:row>
                <xdr:rowOff>133350</xdr:rowOff>
              </to>
            </anchor>
          </controlPr>
        </control>
      </mc:Choice>
      <mc:Fallback>
        <control shapeId="11318" r:id="rId4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1421D9F-18C1-4C8A-80ED-25C172390C7E}">
          <x14:formula1>
            <xm:f>IF('Données clients'!F2="F",'Grille tarifaire'!$B$1:$B$29,'Grille tarifaire'!$B$31:$B$56)</xm:f>
          </x14:formula1>
          <xm:sqref>F2:F100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8C28-4EA3-4B00-8227-154832A1A448}">
  <sheetPr codeName="Feuil8">
    <tabColor theme="7" tint="-0.249977111117893"/>
  </sheetPr>
  <dimension ref="A1:N270"/>
  <sheetViews>
    <sheetView topLeftCell="M1" zoomScaleNormal="100" zoomScaleSheetLayoutView="100" workbookViewId="0">
      <pane ySplit="1" topLeftCell="A3" activePane="bottomLeft" state="frozenSplit"/>
      <selection pane="bottomLeft" activeCell="P3" sqref="P3"/>
    </sheetView>
  </sheetViews>
  <sheetFormatPr baseColWidth="10" defaultColWidth="10" defaultRowHeight="38.25" customHeight="1" x14ac:dyDescent="0.2"/>
  <cols>
    <col min="1" max="1" width="16.85546875" style="5" customWidth="1"/>
    <col min="2" max="2" width="25.42578125" style="1" customWidth="1"/>
    <col min="3" max="3" width="20.85546875" style="1" customWidth="1"/>
    <col min="4" max="4" width="14.28515625" style="2" customWidth="1"/>
    <col min="5" max="5" width="26.7109375" style="2" customWidth="1"/>
    <col min="6" max="6" width="20.7109375" style="1" customWidth="1"/>
    <col min="7" max="7" width="37.5703125" style="5" customWidth="1"/>
    <col min="8" max="8" width="22.7109375" style="1" customWidth="1"/>
    <col min="9" max="9" width="37.5703125" style="5" customWidth="1"/>
    <col min="10" max="10" width="22.7109375" style="1" customWidth="1"/>
    <col min="11" max="11" width="37.5703125" style="5" customWidth="1"/>
    <col min="12" max="12" width="19.140625" style="1" customWidth="1"/>
    <col min="13" max="14" width="37.5703125" style="5" customWidth="1"/>
    <col min="15" max="16384" width="10" style="1"/>
  </cols>
  <sheetData>
    <row r="1" spans="1:14" s="50" customFormat="1" ht="161.25" customHeight="1" x14ac:dyDescent="0.2">
      <c r="A1" s="121" t="s">
        <v>0</v>
      </c>
      <c r="B1" s="51" t="s">
        <v>14</v>
      </c>
      <c r="C1" s="52" t="s">
        <v>15</v>
      </c>
      <c r="D1" s="57" t="s">
        <v>160</v>
      </c>
      <c r="E1" s="61" t="s">
        <v>21</v>
      </c>
      <c r="F1" s="51" t="s">
        <v>165</v>
      </c>
      <c r="G1" s="64" t="s">
        <v>166</v>
      </c>
      <c r="H1" s="57" t="s">
        <v>170</v>
      </c>
      <c r="I1" s="108" t="s">
        <v>169</v>
      </c>
      <c r="J1" s="51" t="s">
        <v>168</v>
      </c>
      <c r="K1" s="64" t="s">
        <v>171</v>
      </c>
      <c r="L1" s="57" t="s">
        <v>173</v>
      </c>
      <c r="M1" s="108" t="s">
        <v>172</v>
      </c>
      <c r="N1" s="92" t="s">
        <v>167</v>
      </c>
    </row>
    <row r="2" spans="1:14" s="73" customFormat="1" ht="15" hidden="1" customHeight="1" x14ac:dyDescent="0.2">
      <c r="A2" s="250" t="str">
        <f>IF(COUNTBLANK('Achat Forfait Epilation'!A2)=1,"",'Achat Forfait Epilation'!A2)</f>
        <v xml:space="preserve"> </v>
      </c>
      <c r="B2" s="251" t="str">
        <f>IF(COUNTBLANK('Achat Forfait Epilation'!B2)=1,"",'Achat Forfait Epilation'!B2)</f>
        <v xml:space="preserve"> </v>
      </c>
      <c r="C2" s="252" t="str">
        <f>IF(COUNTBLANK('Achat Forfait Epilation'!C2)=1,"",'Achat Forfait Epilation'!C2)</f>
        <v xml:space="preserve"> </v>
      </c>
      <c r="D2" s="253" t="str">
        <f>IF(COUNTBLANK('Achat Forfait Epilation'!E2)=1,"",'Achat Forfait Epilation'!E2)</f>
        <v xml:space="preserve"> </v>
      </c>
      <c r="E2" s="254" t="str">
        <f>IF(COUNTBLANK('Achat Forfait Epilation'!F2)=1," ",'Achat Forfait Epilation'!F2)</f>
        <v xml:space="preserve"> </v>
      </c>
      <c r="F2" s="255" t="str">
        <f>IF(COUNTBLANK('Achat Forfait Epilation'!G2)=1,"",'Achat Forfait Epilation'!G2)</f>
        <v/>
      </c>
      <c r="G2" s="256"/>
      <c r="H2" s="255" t="str">
        <f>IF(COUNTBLANK('Achat Forfait Epilation'!I2)=1,"",'Achat Forfait Epilation'!I2)</f>
        <v/>
      </c>
      <c r="I2" s="256"/>
      <c r="J2" s="255" t="str">
        <f>IF(COUNTBLANK('Achat Forfait Epilation'!K2)=1,"",'Achat Forfait Epilation'!K2)</f>
        <v/>
      </c>
      <c r="K2" s="256"/>
      <c r="L2" s="255" t="str">
        <f>IF(COUNTBLANK('Achat Forfait Epilation'!M2)=1,"",'Achat Forfait Epilation'!M2)</f>
        <v/>
      </c>
      <c r="M2" s="256"/>
      <c r="N2" s="257"/>
    </row>
    <row r="3" spans="1:14" s="73" customFormat="1" ht="15" customHeight="1" x14ac:dyDescent="0.2">
      <c r="A3" s="231">
        <f>IF(COUNTBLANK('Achat Forfait Epilation'!A3)=1,"",'Achat Forfait Epilation'!A3)</f>
        <v>45607</v>
      </c>
      <c r="B3" s="258" t="str">
        <f>IF(COUNTBLANK('Achat Forfait Epilation'!B3)=1,"",'Achat Forfait Epilation'!B3)</f>
        <v>VAZELLE</v>
      </c>
      <c r="C3" s="259" t="str">
        <f>IF(COUNTBLANK('Achat Forfait Epilation'!C3)=1,"",'Achat Forfait Epilation'!C3)</f>
        <v>Clarisse</v>
      </c>
      <c r="D3" s="260" t="e">
        <f ca="1">IF(COUNTBLANK('Achat Forfait Epilation'!E3)=1,"",'Achat Forfait Epilation'!E3)</f>
        <v>#NAME?</v>
      </c>
      <c r="E3" s="261" t="str">
        <f>IF(COUNTBLANK('Achat Forfait Epilation'!F3)=1," ",'Achat Forfait Epilation'!F3)</f>
        <v>2024-11-F001</v>
      </c>
      <c r="F3" s="68" t="str">
        <f>IF(COUNTBLANK('Achat Forfait Epilation'!G3)=1,"",'Achat Forfait Epilation'!G3)</f>
        <v>Epil F Demi Jambes</v>
      </c>
      <c r="G3" s="233" t="s">
        <v>326</v>
      </c>
      <c r="H3" s="68" t="str">
        <f>IF(COUNTBLANK('Achat Forfait Epilation'!I3)=1,"",'Achat Forfait Epilation'!I3)</f>
        <v>Epil F Maillot Classique</v>
      </c>
      <c r="I3" s="233" t="s">
        <v>327</v>
      </c>
      <c r="J3" s="68" t="str">
        <f>IF(COUNTBLANK('Achat Forfait Epilation'!K3)=1,"",'Achat Forfait Epilation'!K3)</f>
        <v>Epil F SIF</v>
      </c>
      <c r="K3" s="233" t="s">
        <v>327</v>
      </c>
      <c r="L3" s="68" t="str">
        <f>IF(COUNTBLANK('Achat Forfait Epilation'!M3)=1,"",'Achat Forfait Epilation'!M3)</f>
        <v/>
      </c>
      <c r="M3" s="233"/>
      <c r="N3" s="262" t="s">
        <v>328</v>
      </c>
    </row>
    <row r="4" spans="1:14" s="73" customFormat="1" ht="15" customHeight="1" x14ac:dyDescent="0.2">
      <c r="A4" s="93" t="str">
        <f>IF(COUNTBLANK('Achat Forfait Epilation'!A4)=1,"",'Achat Forfait Epilation'!A4)</f>
        <v xml:space="preserve"> </v>
      </c>
      <c r="B4" s="263" t="str">
        <f>IF(COUNTBLANK('Achat Forfait Epilation'!B4)=1,"",'Achat Forfait Epilation'!B4)</f>
        <v xml:space="preserve"> </v>
      </c>
      <c r="C4" s="264" t="str">
        <f>IF(COUNTBLANK('Achat Forfait Epilation'!C4)=1,"",'Achat Forfait Epilation'!C4)</f>
        <v xml:space="preserve"> </v>
      </c>
      <c r="D4" s="265" t="str">
        <f>IF(COUNTBLANK('Achat Forfait Epilation'!E4)=1,"",'Achat Forfait Epilation'!E4)</f>
        <v xml:space="preserve"> </v>
      </c>
      <c r="E4" s="266" t="str">
        <f>IF(COUNTBLANK('Achat Forfait Epilation'!F4)=1," ",'Achat Forfait Epilation'!F4)</f>
        <v xml:space="preserve"> </v>
      </c>
      <c r="F4" s="78" t="str">
        <f>IF(COUNTBLANK('Achat Forfait Epilation'!G4)=1,"",'Achat Forfait Epilation'!G4)</f>
        <v/>
      </c>
      <c r="G4" s="240"/>
      <c r="H4" s="78" t="str">
        <f>IF(COUNTBLANK('Achat Forfait Epilation'!I4)=1,"",'Achat Forfait Epilation'!I4)</f>
        <v/>
      </c>
      <c r="I4" s="240"/>
      <c r="J4" s="78" t="str">
        <f>IF(COUNTBLANK('Achat Forfait Epilation'!K4)=1,"",'Achat Forfait Epilation'!K4)</f>
        <v/>
      </c>
      <c r="K4" s="240"/>
      <c r="L4" s="78" t="str">
        <f>IF(COUNTBLANK('Achat Forfait Epilation'!M4)=1,"",'Achat Forfait Epilation'!M4)</f>
        <v/>
      </c>
      <c r="M4" s="240"/>
      <c r="N4" s="267"/>
    </row>
    <row r="5" spans="1:14" s="73" customFormat="1" ht="15" customHeight="1" x14ac:dyDescent="0.2">
      <c r="A5" s="231" t="str">
        <f>IF(COUNTBLANK('Achat Forfait Epilation'!A5)=1,"",'Achat Forfait Epilation'!A5)</f>
        <v xml:space="preserve"> </v>
      </c>
      <c r="B5" s="258" t="str">
        <f>IF(COUNTBLANK('Achat Forfait Epilation'!B5)=1,"",'Achat Forfait Epilation'!B5)</f>
        <v xml:space="preserve"> </v>
      </c>
      <c r="C5" s="259" t="str">
        <f>IF(COUNTBLANK('Achat Forfait Epilation'!C5)=1,"",'Achat Forfait Epilation'!C5)</f>
        <v xml:space="preserve"> </v>
      </c>
      <c r="D5" s="260" t="str">
        <f>IF(COUNTBLANK('Achat Forfait Epilation'!E5)=1,"",'Achat Forfait Epilation'!E5)</f>
        <v xml:space="preserve"> </v>
      </c>
      <c r="E5" s="261" t="str">
        <f>IF(COUNTBLANK('Achat Forfait Epilation'!F5)=1," ",'Achat Forfait Epilation'!F5)</f>
        <v xml:space="preserve"> </v>
      </c>
      <c r="F5" s="68" t="str">
        <f>IF(COUNTBLANK('Achat Forfait Epilation'!G5)=1,"",'Achat Forfait Epilation'!G5)</f>
        <v/>
      </c>
      <c r="G5" s="233"/>
      <c r="H5" s="68" t="str">
        <f>IF(COUNTBLANK('Achat Forfait Epilation'!I5)=1,"",'Achat Forfait Epilation'!I5)</f>
        <v/>
      </c>
      <c r="I5" s="233"/>
      <c r="J5" s="68" t="str">
        <f>IF(COUNTBLANK('Achat Forfait Epilation'!K5)=1,"",'Achat Forfait Epilation'!K5)</f>
        <v/>
      </c>
      <c r="K5" s="233"/>
      <c r="L5" s="68" t="str">
        <f>IF(COUNTBLANK('Achat Forfait Epilation'!M5)=1,"",'Achat Forfait Epilation'!M5)</f>
        <v/>
      </c>
      <c r="M5" s="233"/>
      <c r="N5" s="262"/>
    </row>
    <row r="6" spans="1:14" s="73" customFormat="1" ht="15" customHeight="1" x14ac:dyDescent="0.2">
      <c r="A6" s="93" t="str">
        <f>IF(COUNTBLANK('Achat Forfait Epilation'!A6)=1,"",'Achat Forfait Epilation'!A6)</f>
        <v xml:space="preserve"> </v>
      </c>
      <c r="B6" s="263" t="str">
        <f>IF(COUNTBLANK('Achat Forfait Epilation'!B6)=1,"",'Achat Forfait Epilation'!B6)</f>
        <v xml:space="preserve"> </v>
      </c>
      <c r="C6" s="264" t="str">
        <f>IF(COUNTBLANK('Achat Forfait Epilation'!C6)=1,"",'Achat Forfait Epilation'!C6)</f>
        <v xml:space="preserve"> </v>
      </c>
      <c r="D6" s="265" t="str">
        <f>IF(COUNTBLANK('Achat Forfait Epilation'!E6)=1,"",'Achat Forfait Epilation'!E6)</f>
        <v xml:space="preserve"> </v>
      </c>
      <c r="E6" s="266" t="str">
        <f>IF(COUNTBLANK('Achat Forfait Epilation'!F6)=1," ",'Achat Forfait Epilation'!F6)</f>
        <v xml:space="preserve"> </v>
      </c>
      <c r="F6" s="78" t="str">
        <f>IF(COUNTBLANK('Achat Forfait Epilation'!G6)=1,"",'Achat Forfait Epilation'!G6)</f>
        <v/>
      </c>
      <c r="G6" s="240"/>
      <c r="H6" s="78" t="str">
        <f>IF(COUNTBLANK('Achat Forfait Epilation'!I6)=1,"",'Achat Forfait Epilation'!I6)</f>
        <v/>
      </c>
      <c r="I6" s="240"/>
      <c r="J6" s="78" t="str">
        <f>IF(COUNTBLANK('Achat Forfait Epilation'!K6)=1,"",'Achat Forfait Epilation'!K6)</f>
        <v/>
      </c>
      <c r="K6" s="240"/>
      <c r="L6" s="78" t="str">
        <f>IF(COUNTBLANK('Achat Forfait Epilation'!M6)=1,"",'Achat Forfait Epilation'!M6)</f>
        <v/>
      </c>
      <c r="M6" s="240"/>
      <c r="N6" s="267"/>
    </row>
    <row r="7" spans="1:14" s="73" customFormat="1" ht="15" customHeight="1" x14ac:dyDescent="0.2">
      <c r="A7" s="93" t="str">
        <f>IF(COUNTBLANK('Achat Forfait Epilation'!A7)=1,"",'Achat Forfait Epilation'!A7)</f>
        <v xml:space="preserve"> </v>
      </c>
      <c r="B7" s="263" t="str">
        <f>IF(COUNTBLANK('Achat Forfait Epilation'!B7)=1,"",'Achat Forfait Epilation'!B7)</f>
        <v xml:space="preserve"> </v>
      </c>
      <c r="C7" s="264" t="str">
        <f>IF(COUNTBLANK('Achat Forfait Epilation'!C7)=1,"",'Achat Forfait Epilation'!C7)</f>
        <v xml:space="preserve"> </v>
      </c>
      <c r="D7" s="265" t="str">
        <f>IF(COUNTBLANK('Achat Forfait Epilation'!E7)=1,"",'Achat Forfait Epilation'!E7)</f>
        <v xml:space="preserve"> </v>
      </c>
      <c r="E7" s="266" t="str">
        <f>IF(COUNTBLANK('Achat Forfait Epilation'!F7)=1," ",'Achat Forfait Epilation'!F7)</f>
        <v xml:space="preserve"> </v>
      </c>
      <c r="F7" s="78" t="str">
        <f>IF(COUNTBLANK('Achat Forfait Epilation'!G7)=1,"",'Achat Forfait Epilation'!G7)</f>
        <v/>
      </c>
      <c r="G7" s="240"/>
      <c r="H7" s="78" t="str">
        <f>IF(COUNTBLANK('Achat Forfait Epilation'!I7)=1,"",'Achat Forfait Epilation'!I7)</f>
        <v/>
      </c>
      <c r="I7" s="240"/>
      <c r="J7" s="78" t="str">
        <f>IF(COUNTBLANK('Achat Forfait Epilation'!K7)=1,"",'Achat Forfait Epilation'!K7)</f>
        <v/>
      </c>
      <c r="K7" s="240"/>
      <c r="L7" s="78" t="str">
        <f>IF(COUNTBLANK('Achat Forfait Epilation'!M7)=1,"",'Achat Forfait Epilation'!M7)</f>
        <v/>
      </c>
      <c r="M7" s="240"/>
      <c r="N7" s="267"/>
    </row>
    <row r="8" spans="1:14" s="73" customFormat="1" ht="15" customHeight="1" x14ac:dyDescent="0.2">
      <c r="A8" s="231" t="str">
        <f>IF(COUNTBLANK('Achat Forfait Epilation'!A8)=1,"",'Achat Forfait Epilation'!A8)</f>
        <v xml:space="preserve"> </v>
      </c>
      <c r="B8" s="258" t="str">
        <f>IF(COUNTBLANK('Achat Forfait Epilation'!B8)=1,"",'Achat Forfait Epilation'!B8)</f>
        <v xml:space="preserve"> </v>
      </c>
      <c r="C8" s="259" t="str">
        <f>IF(COUNTBLANK('Achat Forfait Epilation'!C8)=1,"",'Achat Forfait Epilation'!C8)</f>
        <v xml:space="preserve"> </v>
      </c>
      <c r="D8" s="260" t="str">
        <f>IF(COUNTBLANK('Achat Forfait Epilation'!E8)=1,"",'Achat Forfait Epilation'!E8)</f>
        <v xml:space="preserve"> </v>
      </c>
      <c r="E8" s="261" t="str">
        <f>IF(COUNTBLANK('Achat Forfait Epilation'!F8)=1," ",'Achat Forfait Epilation'!F8)</f>
        <v xml:space="preserve"> </v>
      </c>
      <c r="F8" s="68" t="str">
        <f>IF(COUNTBLANK('Achat Forfait Epilation'!G8)=1,"",'Achat Forfait Epilation'!G8)</f>
        <v/>
      </c>
      <c r="G8" s="233"/>
      <c r="H8" s="68" t="str">
        <f>IF(COUNTBLANK('Achat Forfait Epilation'!I8)=1,"",'Achat Forfait Epilation'!I8)</f>
        <v/>
      </c>
      <c r="I8" s="233"/>
      <c r="J8" s="68" t="str">
        <f>IF(COUNTBLANK('Achat Forfait Epilation'!K8)=1,"",'Achat Forfait Epilation'!K8)</f>
        <v/>
      </c>
      <c r="K8" s="233"/>
      <c r="L8" s="68" t="str">
        <f>IF(COUNTBLANK('Achat Forfait Epilation'!M8)=1,"",'Achat Forfait Epilation'!M8)</f>
        <v/>
      </c>
      <c r="M8" s="233"/>
      <c r="N8" s="262"/>
    </row>
    <row r="9" spans="1:14" s="73" customFormat="1" ht="15" customHeight="1" x14ac:dyDescent="0.2">
      <c r="A9" s="93" t="str">
        <f>IF(COUNTBLANK('Achat Forfait Epilation'!A9)=1,"",'Achat Forfait Epilation'!A9)</f>
        <v xml:space="preserve"> </v>
      </c>
      <c r="B9" s="263" t="str">
        <f>IF(COUNTBLANK('Achat Forfait Epilation'!B9)=1,"",'Achat Forfait Epilation'!B9)</f>
        <v xml:space="preserve"> </v>
      </c>
      <c r="C9" s="264" t="str">
        <f>IF(COUNTBLANK('Achat Forfait Epilation'!C9)=1,"",'Achat Forfait Epilation'!C9)</f>
        <v xml:space="preserve"> </v>
      </c>
      <c r="D9" s="265" t="str">
        <f>IF(COUNTBLANK('Achat Forfait Epilation'!E9)=1,"",'Achat Forfait Epilation'!E9)</f>
        <v xml:space="preserve"> </v>
      </c>
      <c r="E9" s="266" t="str">
        <f>IF(COUNTBLANK('Achat Forfait Epilation'!F9)=1," ",'Achat Forfait Epilation'!F9)</f>
        <v xml:space="preserve"> </v>
      </c>
      <c r="F9" s="78" t="str">
        <f>IF(COUNTBLANK('Achat Forfait Epilation'!G9)=1,"",'Achat Forfait Epilation'!G9)</f>
        <v/>
      </c>
      <c r="G9" s="240"/>
      <c r="H9" s="78" t="str">
        <f>IF(COUNTBLANK('Achat Forfait Epilation'!I9)=1,"",'Achat Forfait Epilation'!I9)</f>
        <v/>
      </c>
      <c r="I9" s="240"/>
      <c r="J9" s="78" t="str">
        <f>IF(COUNTBLANK('Achat Forfait Epilation'!K9)=1,"",'Achat Forfait Epilation'!K9)</f>
        <v/>
      </c>
      <c r="K9" s="240"/>
      <c r="L9" s="78" t="str">
        <f>IF(COUNTBLANK('Achat Forfait Epilation'!M9)=1,"",'Achat Forfait Epilation'!M9)</f>
        <v/>
      </c>
      <c r="M9" s="240"/>
      <c r="N9" s="267"/>
    </row>
    <row r="10" spans="1:14" s="73" customFormat="1" ht="15" customHeight="1" x14ac:dyDescent="0.2">
      <c r="A10" s="231" t="str">
        <f>IF(COUNTBLANK('Achat Forfait Epilation'!A10)=1,"",'Achat Forfait Epilation'!A10)</f>
        <v xml:space="preserve"> </v>
      </c>
      <c r="B10" s="258" t="str">
        <f>IF(COUNTBLANK('Achat Forfait Epilation'!B10)=1,"",'Achat Forfait Epilation'!B10)</f>
        <v xml:space="preserve"> </v>
      </c>
      <c r="C10" s="259" t="str">
        <f>IF(COUNTBLANK('Achat Forfait Epilation'!C10)=1,"",'Achat Forfait Epilation'!C10)</f>
        <v xml:space="preserve"> </v>
      </c>
      <c r="D10" s="260" t="str">
        <f>IF(COUNTBLANK('Achat Forfait Epilation'!E10)=1,"",'Achat Forfait Epilation'!E10)</f>
        <v xml:space="preserve"> </v>
      </c>
      <c r="E10" s="261" t="str">
        <f>IF(COUNTBLANK('Achat Forfait Epilation'!F10)=1," ",'Achat Forfait Epilation'!F10)</f>
        <v xml:space="preserve"> </v>
      </c>
      <c r="F10" s="68" t="str">
        <f>IF(COUNTBLANK('Achat Forfait Epilation'!G10)=1,"",'Achat Forfait Epilation'!G10)</f>
        <v/>
      </c>
      <c r="G10" s="233"/>
      <c r="H10" s="68" t="str">
        <f>IF(COUNTBLANK('Achat Forfait Epilation'!I10)=1,"",'Achat Forfait Epilation'!I10)</f>
        <v/>
      </c>
      <c r="I10" s="233"/>
      <c r="J10" s="68" t="str">
        <f>IF(COUNTBLANK('Achat Forfait Epilation'!K10)=1,"",'Achat Forfait Epilation'!K10)</f>
        <v/>
      </c>
      <c r="K10" s="233"/>
      <c r="L10" s="68" t="str">
        <f>IF(COUNTBLANK('Achat Forfait Epilation'!M10)=1,"",'Achat Forfait Epilation'!M10)</f>
        <v/>
      </c>
      <c r="M10" s="233"/>
      <c r="N10" s="262"/>
    </row>
    <row r="11" spans="1:14" s="75" customFormat="1" ht="15" customHeight="1" x14ac:dyDescent="0.2">
      <c r="A11" s="93" t="str">
        <f>IF(COUNTBLANK('Achat Forfait Epilation'!A11)=1,"",'Achat Forfait Epilation'!A11)</f>
        <v xml:space="preserve"> </v>
      </c>
      <c r="B11" s="263" t="str">
        <f>IF(COUNTBLANK('Achat Forfait Epilation'!B11)=1,"",'Achat Forfait Epilation'!B11)</f>
        <v xml:space="preserve"> </v>
      </c>
      <c r="C11" s="264" t="str">
        <f>IF(COUNTBLANK('Achat Forfait Epilation'!C11)=1,"",'Achat Forfait Epilation'!C11)</f>
        <v xml:space="preserve"> </v>
      </c>
      <c r="D11" s="265" t="str">
        <f>IF(COUNTBLANK('Achat Forfait Epilation'!E11)=1,"",'Achat Forfait Epilation'!E11)</f>
        <v xml:space="preserve"> </v>
      </c>
      <c r="E11" s="266" t="str">
        <f>IF(COUNTBLANK('Achat Forfait Epilation'!F11)=1," ",'Achat Forfait Epilation'!F11)</f>
        <v xml:space="preserve"> </v>
      </c>
      <c r="F11" s="78" t="str">
        <f>IF(COUNTBLANK('Achat Forfait Epilation'!G11)=1,"",'Achat Forfait Epilation'!G11)</f>
        <v/>
      </c>
      <c r="G11" s="240"/>
      <c r="H11" s="78" t="str">
        <f>IF(COUNTBLANK('Achat Forfait Epilation'!I11)=1,"",'Achat Forfait Epilation'!I11)</f>
        <v/>
      </c>
      <c r="I11" s="240"/>
      <c r="J11" s="78" t="str">
        <f>IF(COUNTBLANK('Achat Forfait Epilation'!K11)=1,"",'Achat Forfait Epilation'!K11)</f>
        <v/>
      </c>
      <c r="K11" s="240"/>
      <c r="L11" s="78" t="str">
        <f>IF(COUNTBLANK('Achat Forfait Epilation'!M11)=1,"",'Achat Forfait Epilation'!M11)</f>
        <v/>
      </c>
      <c r="M11" s="240"/>
      <c r="N11" s="267"/>
    </row>
    <row r="12" spans="1:14" s="75" customFormat="1" ht="15" customHeight="1" x14ac:dyDescent="0.2">
      <c r="A12" s="231" t="str">
        <f>IF(COUNTBLANK('Achat Forfait Epilation'!A12)=1,"",'Achat Forfait Epilation'!A12)</f>
        <v xml:space="preserve"> </v>
      </c>
      <c r="B12" s="258" t="str">
        <f>IF(COUNTBLANK('Achat Forfait Epilation'!B12)=1,"",'Achat Forfait Epilation'!B12)</f>
        <v xml:space="preserve"> </v>
      </c>
      <c r="C12" s="259" t="str">
        <f>IF(COUNTBLANK('Achat Forfait Epilation'!C12)=1,"",'Achat Forfait Epilation'!C12)</f>
        <v xml:space="preserve"> </v>
      </c>
      <c r="D12" s="260" t="str">
        <f>IF(COUNTBLANK('Achat Forfait Epilation'!E12)=1,"",'Achat Forfait Epilation'!E12)</f>
        <v xml:space="preserve"> </v>
      </c>
      <c r="E12" s="261" t="str">
        <f>IF(COUNTBLANK('Achat Forfait Epilation'!F12)=1," ",'Achat Forfait Epilation'!F12)</f>
        <v xml:space="preserve"> </v>
      </c>
      <c r="F12" s="68" t="str">
        <f>IF(COUNTBLANK('Achat Forfait Epilation'!G12)=1,"",'Achat Forfait Epilation'!G12)</f>
        <v/>
      </c>
      <c r="G12" s="233"/>
      <c r="H12" s="68" t="str">
        <f>IF(COUNTBLANK('Achat Forfait Epilation'!I12)=1,"",'Achat Forfait Epilation'!I12)</f>
        <v/>
      </c>
      <c r="I12" s="233"/>
      <c r="J12" s="68" t="str">
        <f>IF(COUNTBLANK('Achat Forfait Epilation'!K12)=1,"",'Achat Forfait Epilation'!K12)</f>
        <v/>
      </c>
      <c r="K12" s="233"/>
      <c r="L12" s="68" t="str">
        <f>IF(COUNTBLANK('Achat Forfait Epilation'!M12)=1,"",'Achat Forfait Epilation'!M12)</f>
        <v/>
      </c>
      <c r="M12" s="233"/>
      <c r="N12" s="262"/>
    </row>
    <row r="13" spans="1:14" s="75" customFormat="1" ht="15" customHeight="1" x14ac:dyDescent="0.2">
      <c r="A13" s="93" t="str">
        <f>IF(COUNTBLANK('Achat Forfait Epilation'!A13)=1,"",'Achat Forfait Epilation'!A13)</f>
        <v xml:space="preserve"> </v>
      </c>
      <c r="B13" s="263" t="str">
        <f>IF(COUNTBLANK('Achat Forfait Epilation'!B13)=1,"",'Achat Forfait Epilation'!B13)</f>
        <v xml:space="preserve"> </v>
      </c>
      <c r="C13" s="264" t="str">
        <f>IF(COUNTBLANK('Achat Forfait Epilation'!C13)=1,"",'Achat Forfait Epilation'!C13)</f>
        <v xml:space="preserve"> </v>
      </c>
      <c r="D13" s="265" t="str">
        <f>IF(COUNTBLANK('Achat Forfait Epilation'!E13)=1,"",'Achat Forfait Epilation'!E13)</f>
        <v xml:space="preserve"> </v>
      </c>
      <c r="E13" s="266" t="str">
        <f>IF(COUNTBLANK('Achat Forfait Epilation'!F13)=1," ",'Achat Forfait Epilation'!F13)</f>
        <v xml:space="preserve"> </v>
      </c>
      <c r="F13" s="78" t="str">
        <f>IF(COUNTBLANK('Achat Forfait Epilation'!G13)=1,"",'Achat Forfait Epilation'!G13)</f>
        <v/>
      </c>
      <c r="G13" s="240"/>
      <c r="H13" s="78" t="str">
        <f>IF(COUNTBLANK('Achat Forfait Epilation'!I13)=1,"",'Achat Forfait Epilation'!I13)</f>
        <v/>
      </c>
      <c r="I13" s="240"/>
      <c r="J13" s="78" t="str">
        <f>IF(COUNTBLANK('Achat Forfait Epilation'!K13)=1,"",'Achat Forfait Epilation'!K13)</f>
        <v/>
      </c>
      <c r="K13" s="240"/>
      <c r="L13" s="78" t="str">
        <f>IF(COUNTBLANK('Achat Forfait Epilation'!M13)=1,"",'Achat Forfait Epilation'!M13)</f>
        <v/>
      </c>
      <c r="M13" s="240"/>
      <c r="N13" s="267"/>
    </row>
    <row r="14" spans="1:14" s="75" customFormat="1" ht="15" customHeight="1" x14ac:dyDescent="0.2">
      <c r="A14" s="231" t="str">
        <f>IF(COUNTBLANK('Achat Forfait Epilation'!A14)=1,"",'Achat Forfait Epilation'!A14)</f>
        <v xml:space="preserve"> </v>
      </c>
      <c r="B14" s="258" t="str">
        <f>IF(COUNTBLANK('Achat Forfait Epilation'!B14)=1,"",'Achat Forfait Epilation'!B14)</f>
        <v xml:space="preserve"> </v>
      </c>
      <c r="C14" s="259" t="str">
        <f>IF(COUNTBLANK('Achat Forfait Epilation'!C14)=1,"",'Achat Forfait Epilation'!C14)</f>
        <v xml:space="preserve"> </v>
      </c>
      <c r="D14" s="260" t="str">
        <f>IF(COUNTBLANK('Achat Forfait Epilation'!E14)=1,"",'Achat Forfait Epilation'!E14)</f>
        <v xml:space="preserve"> </v>
      </c>
      <c r="E14" s="261" t="str">
        <f>IF(COUNTBLANK('Achat Forfait Epilation'!F14)=1," ",'Achat Forfait Epilation'!F14)</f>
        <v xml:space="preserve"> </v>
      </c>
      <c r="F14" s="68" t="str">
        <f>IF(COUNTBLANK('Achat Forfait Epilation'!G14)=1,"",'Achat Forfait Epilation'!G14)</f>
        <v/>
      </c>
      <c r="G14" s="233"/>
      <c r="H14" s="68" t="str">
        <f>IF(COUNTBLANK('Achat Forfait Epilation'!I14)=1,"",'Achat Forfait Epilation'!I14)</f>
        <v/>
      </c>
      <c r="I14" s="233"/>
      <c r="J14" s="68" t="str">
        <f>IF(COUNTBLANK('Achat Forfait Epilation'!K14)=1,"",'Achat Forfait Epilation'!K14)</f>
        <v/>
      </c>
      <c r="K14" s="233"/>
      <c r="L14" s="68" t="str">
        <f>IF(COUNTBLANK('Achat Forfait Epilation'!M14)=1,"",'Achat Forfait Epilation'!M14)</f>
        <v/>
      </c>
      <c r="M14" s="233"/>
      <c r="N14" s="262"/>
    </row>
    <row r="15" spans="1:14" s="75" customFormat="1" ht="15" customHeight="1" x14ac:dyDescent="0.2">
      <c r="A15" s="93" t="str">
        <f>IF(COUNTBLANK('Achat Forfait Epilation'!A15)=1,"",'Achat Forfait Epilation'!A15)</f>
        <v xml:space="preserve"> </v>
      </c>
      <c r="B15" s="263" t="str">
        <f>IF(COUNTBLANK('Achat Forfait Epilation'!B15)=1,"",'Achat Forfait Epilation'!B15)</f>
        <v xml:space="preserve"> </v>
      </c>
      <c r="C15" s="264" t="str">
        <f>IF(COUNTBLANK('Achat Forfait Epilation'!C15)=1,"",'Achat Forfait Epilation'!C15)</f>
        <v xml:space="preserve"> </v>
      </c>
      <c r="D15" s="265" t="str">
        <f>IF(COUNTBLANK('Achat Forfait Epilation'!E15)=1,"",'Achat Forfait Epilation'!E15)</f>
        <v xml:space="preserve"> </v>
      </c>
      <c r="E15" s="266" t="str">
        <f>IF(COUNTBLANK('Achat Forfait Epilation'!F15)=1," ",'Achat Forfait Epilation'!F15)</f>
        <v xml:space="preserve"> </v>
      </c>
      <c r="F15" s="78" t="str">
        <f>IF(COUNTBLANK('Achat Forfait Epilation'!G15)=1,"",'Achat Forfait Epilation'!G15)</f>
        <v/>
      </c>
      <c r="G15" s="240"/>
      <c r="H15" s="78" t="str">
        <f>IF(COUNTBLANK('Achat Forfait Epilation'!I15)=1,"",'Achat Forfait Epilation'!I15)</f>
        <v/>
      </c>
      <c r="I15" s="240"/>
      <c r="J15" s="78" t="str">
        <f>IF(COUNTBLANK('Achat Forfait Epilation'!K15)=1,"",'Achat Forfait Epilation'!K15)</f>
        <v/>
      </c>
      <c r="K15" s="240"/>
      <c r="L15" s="78" t="str">
        <f>IF(COUNTBLANK('Achat Forfait Epilation'!M15)=1,"",'Achat Forfait Epilation'!M15)</f>
        <v/>
      </c>
      <c r="M15" s="240"/>
      <c r="N15" s="267"/>
    </row>
    <row r="16" spans="1:14" s="75" customFormat="1" ht="15" customHeight="1" x14ac:dyDescent="0.2">
      <c r="A16" s="231" t="str">
        <f>IF(COUNTBLANK('Achat Forfait Epilation'!A16)=1,"",'Achat Forfait Epilation'!A16)</f>
        <v xml:space="preserve"> </v>
      </c>
      <c r="B16" s="258" t="str">
        <f>IF(COUNTBLANK('Achat Forfait Epilation'!B16)=1,"",'Achat Forfait Epilation'!B16)</f>
        <v xml:space="preserve"> </v>
      </c>
      <c r="C16" s="259" t="str">
        <f>IF(COUNTBLANK('Achat Forfait Epilation'!C16)=1,"",'Achat Forfait Epilation'!C16)</f>
        <v xml:space="preserve"> </v>
      </c>
      <c r="D16" s="260" t="str">
        <f>IF(COUNTBLANK('Achat Forfait Epilation'!E16)=1,"",'Achat Forfait Epilation'!E16)</f>
        <v xml:space="preserve"> </v>
      </c>
      <c r="E16" s="261" t="str">
        <f>IF(COUNTBLANK('Achat Forfait Epilation'!F16)=1," ",'Achat Forfait Epilation'!F16)</f>
        <v xml:space="preserve"> </v>
      </c>
      <c r="F16" s="68" t="str">
        <f>IF(COUNTBLANK('Achat Forfait Epilation'!G16)=1,"",'Achat Forfait Epilation'!G16)</f>
        <v/>
      </c>
      <c r="G16" s="233"/>
      <c r="H16" s="68" t="str">
        <f>IF(COUNTBLANK('Achat Forfait Epilation'!I16)=1,"",'Achat Forfait Epilation'!I16)</f>
        <v/>
      </c>
      <c r="I16" s="233"/>
      <c r="J16" s="68" t="str">
        <f>IF(COUNTBLANK('Achat Forfait Epilation'!K16)=1,"",'Achat Forfait Epilation'!K16)</f>
        <v/>
      </c>
      <c r="K16" s="233"/>
      <c r="L16" s="68" t="str">
        <f>IF(COUNTBLANK('Achat Forfait Epilation'!M16)=1,"",'Achat Forfait Epilation'!M16)</f>
        <v/>
      </c>
      <c r="M16" s="233"/>
      <c r="N16" s="262"/>
    </row>
    <row r="17" spans="1:14" s="75" customFormat="1" ht="15" customHeight="1" x14ac:dyDescent="0.2">
      <c r="A17" s="93" t="str">
        <f>IF(COUNTBLANK('Achat Forfait Epilation'!A17)=1,"",'Achat Forfait Epilation'!A17)</f>
        <v xml:space="preserve"> </v>
      </c>
      <c r="B17" s="263" t="str">
        <f>IF(COUNTBLANK('Achat Forfait Epilation'!B17)=1,"",'Achat Forfait Epilation'!B17)</f>
        <v xml:space="preserve"> </v>
      </c>
      <c r="C17" s="264" t="str">
        <f>IF(COUNTBLANK('Achat Forfait Epilation'!C17)=1,"",'Achat Forfait Epilation'!C17)</f>
        <v xml:space="preserve"> </v>
      </c>
      <c r="D17" s="265" t="str">
        <f>IF(COUNTBLANK('Achat Forfait Epilation'!E17)=1,"",'Achat Forfait Epilation'!E17)</f>
        <v xml:space="preserve"> </v>
      </c>
      <c r="E17" s="266" t="str">
        <f>IF(COUNTBLANK('Achat Forfait Epilation'!F17)=1," ",'Achat Forfait Epilation'!F17)</f>
        <v xml:space="preserve"> </v>
      </c>
      <c r="F17" s="78" t="str">
        <f>IF(COUNTBLANK('Achat Forfait Epilation'!G17)=1,"",'Achat Forfait Epilation'!G17)</f>
        <v/>
      </c>
      <c r="G17" s="240"/>
      <c r="H17" s="78" t="str">
        <f>IF(COUNTBLANK('Achat Forfait Epilation'!I17)=1,"",'Achat Forfait Epilation'!I17)</f>
        <v/>
      </c>
      <c r="I17" s="240"/>
      <c r="J17" s="78" t="str">
        <f>IF(COUNTBLANK('Achat Forfait Epilation'!K17)=1,"",'Achat Forfait Epilation'!K17)</f>
        <v/>
      </c>
      <c r="K17" s="240"/>
      <c r="L17" s="78" t="str">
        <f>IF(COUNTBLANK('Achat Forfait Epilation'!M17)=1,"",'Achat Forfait Epilation'!M17)</f>
        <v/>
      </c>
      <c r="M17" s="240"/>
      <c r="N17" s="267"/>
    </row>
    <row r="18" spans="1:14" s="75" customFormat="1" ht="15" customHeight="1" x14ac:dyDescent="0.2">
      <c r="A18" s="231" t="str">
        <f>IF(COUNTBLANK('Achat Forfait Epilation'!A18)=1,"",'Achat Forfait Epilation'!A18)</f>
        <v xml:space="preserve"> </v>
      </c>
      <c r="B18" s="258" t="str">
        <f>IF(COUNTBLANK('Achat Forfait Epilation'!B18)=1,"",'Achat Forfait Epilation'!B18)</f>
        <v xml:space="preserve"> </v>
      </c>
      <c r="C18" s="259" t="str">
        <f>IF(COUNTBLANK('Achat Forfait Epilation'!C18)=1,"",'Achat Forfait Epilation'!C18)</f>
        <v xml:space="preserve"> </v>
      </c>
      <c r="D18" s="260" t="str">
        <f>IF(COUNTBLANK('Achat Forfait Epilation'!E18)=1,"",'Achat Forfait Epilation'!E18)</f>
        <v xml:space="preserve"> </v>
      </c>
      <c r="E18" s="261" t="str">
        <f>IF(COUNTBLANK('Achat Forfait Epilation'!F18)=1," ",'Achat Forfait Epilation'!F18)</f>
        <v xml:space="preserve"> </v>
      </c>
      <c r="F18" s="68" t="str">
        <f>IF(COUNTBLANK('Achat Forfait Epilation'!G18)=1,"",'Achat Forfait Epilation'!G18)</f>
        <v/>
      </c>
      <c r="G18" s="233"/>
      <c r="H18" s="68" t="str">
        <f>IF(COUNTBLANK('Achat Forfait Epilation'!I18)=1,"",'Achat Forfait Epilation'!I18)</f>
        <v/>
      </c>
      <c r="I18" s="233"/>
      <c r="J18" s="68" t="str">
        <f>IF(COUNTBLANK('Achat Forfait Epilation'!K18)=1,"",'Achat Forfait Epilation'!K18)</f>
        <v/>
      </c>
      <c r="K18" s="233"/>
      <c r="L18" s="68" t="str">
        <f>IF(COUNTBLANK('Achat Forfait Epilation'!M18)=1,"",'Achat Forfait Epilation'!M18)</f>
        <v/>
      </c>
      <c r="M18" s="233"/>
      <c r="N18" s="262"/>
    </row>
    <row r="19" spans="1:14" s="75" customFormat="1" ht="15" customHeight="1" x14ac:dyDescent="0.2">
      <c r="A19" s="93" t="str">
        <f>IF(COUNTBLANK('Achat Forfait Epilation'!A19)=1,"",'Achat Forfait Epilation'!A19)</f>
        <v xml:space="preserve"> </v>
      </c>
      <c r="B19" s="263" t="str">
        <f>IF(COUNTBLANK('Achat Forfait Epilation'!B19)=1,"",'Achat Forfait Epilation'!B19)</f>
        <v xml:space="preserve"> </v>
      </c>
      <c r="C19" s="264" t="str">
        <f>IF(COUNTBLANK('Achat Forfait Epilation'!C19)=1,"",'Achat Forfait Epilation'!C19)</f>
        <v xml:space="preserve"> </v>
      </c>
      <c r="D19" s="265" t="str">
        <f>IF(COUNTBLANK('Achat Forfait Epilation'!E19)=1,"",'Achat Forfait Epilation'!E19)</f>
        <v xml:space="preserve"> </v>
      </c>
      <c r="E19" s="266" t="str">
        <f>IF(COUNTBLANK('Achat Forfait Epilation'!F19)=1," ",'Achat Forfait Epilation'!F19)</f>
        <v xml:space="preserve"> </v>
      </c>
      <c r="F19" s="78" t="str">
        <f>IF(COUNTBLANK('Achat Forfait Epilation'!G19)=1,"",'Achat Forfait Epilation'!G19)</f>
        <v/>
      </c>
      <c r="G19" s="240"/>
      <c r="H19" s="78" t="str">
        <f>IF(COUNTBLANK('Achat Forfait Epilation'!I19)=1,"",'Achat Forfait Epilation'!I19)</f>
        <v/>
      </c>
      <c r="I19" s="240"/>
      <c r="J19" s="78" t="str">
        <f>IF(COUNTBLANK('Achat Forfait Epilation'!K19)=1,"",'Achat Forfait Epilation'!K19)</f>
        <v/>
      </c>
      <c r="K19" s="240"/>
      <c r="L19" s="78" t="str">
        <f>IF(COUNTBLANK('Achat Forfait Epilation'!M19)=1,"",'Achat Forfait Epilation'!M19)</f>
        <v/>
      </c>
      <c r="M19" s="240"/>
      <c r="N19" s="267"/>
    </row>
    <row r="20" spans="1:14" s="75" customFormat="1" ht="15" customHeight="1" x14ac:dyDescent="0.2">
      <c r="A20" s="231" t="str">
        <f>IF(COUNTBLANK('Achat Forfait Epilation'!A20)=1,"",'Achat Forfait Epilation'!A20)</f>
        <v xml:space="preserve"> </v>
      </c>
      <c r="B20" s="258" t="str">
        <f>IF(COUNTBLANK('Achat Forfait Epilation'!B20)=1,"",'Achat Forfait Epilation'!B20)</f>
        <v xml:space="preserve"> </v>
      </c>
      <c r="C20" s="259" t="str">
        <f>IF(COUNTBLANK('Achat Forfait Epilation'!C20)=1,"",'Achat Forfait Epilation'!C20)</f>
        <v xml:space="preserve"> </v>
      </c>
      <c r="D20" s="260" t="str">
        <f>IF(COUNTBLANK('Achat Forfait Epilation'!E20)=1,"",'Achat Forfait Epilation'!E20)</f>
        <v xml:space="preserve"> </v>
      </c>
      <c r="E20" s="261" t="str">
        <f>IF(COUNTBLANK('Achat Forfait Epilation'!F20)=1," ",'Achat Forfait Epilation'!F20)</f>
        <v xml:space="preserve"> </v>
      </c>
      <c r="F20" s="68" t="str">
        <f>IF(COUNTBLANK('Achat Forfait Epilation'!G20)=1,"",'Achat Forfait Epilation'!G20)</f>
        <v/>
      </c>
      <c r="G20" s="233"/>
      <c r="H20" s="68" t="str">
        <f>IF(COUNTBLANK('Achat Forfait Epilation'!I20)=1,"",'Achat Forfait Epilation'!I20)</f>
        <v/>
      </c>
      <c r="I20" s="233"/>
      <c r="J20" s="68" t="str">
        <f>IF(COUNTBLANK('Achat Forfait Epilation'!K20)=1,"",'Achat Forfait Epilation'!K20)</f>
        <v/>
      </c>
      <c r="K20" s="233"/>
      <c r="L20" s="68" t="str">
        <f>IF(COUNTBLANK('Achat Forfait Epilation'!M20)=1,"",'Achat Forfait Epilation'!M20)</f>
        <v/>
      </c>
      <c r="M20" s="233"/>
      <c r="N20" s="262"/>
    </row>
    <row r="21" spans="1:14" s="75" customFormat="1" ht="15" customHeight="1" x14ac:dyDescent="0.2">
      <c r="A21" s="93" t="str">
        <f>IF(COUNTBLANK('Achat Forfait Epilation'!A21)=1,"",'Achat Forfait Epilation'!A21)</f>
        <v xml:space="preserve"> </v>
      </c>
      <c r="B21" s="263" t="str">
        <f>IF(COUNTBLANK('Achat Forfait Epilation'!B21)=1,"",'Achat Forfait Epilation'!B21)</f>
        <v xml:space="preserve"> </v>
      </c>
      <c r="C21" s="264" t="str">
        <f>IF(COUNTBLANK('Achat Forfait Epilation'!C21)=1,"",'Achat Forfait Epilation'!C21)</f>
        <v xml:space="preserve"> </v>
      </c>
      <c r="D21" s="265" t="str">
        <f>IF(COUNTBLANK('Achat Forfait Epilation'!E21)=1,"",'Achat Forfait Epilation'!E21)</f>
        <v xml:space="preserve"> </v>
      </c>
      <c r="E21" s="266" t="str">
        <f>IF(COUNTBLANK('Achat Forfait Epilation'!F21)=1," ",'Achat Forfait Epilation'!F21)</f>
        <v xml:space="preserve"> </v>
      </c>
      <c r="F21" s="78" t="str">
        <f>IF(COUNTBLANK('Achat Forfait Epilation'!G21)=1,"",'Achat Forfait Epilation'!G21)</f>
        <v/>
      </c>
      <c r="G21" s="240"/>
      <c r="H21" s="78" t="str">
        <f>IF(COUNTBLANK('Achat Forfait Epilation'!I21)=1,"",'Achat Forfait Epilation'!I21)</f>
        <v/>
      </c>
      <c r="I21" s="240"/>
      <c r="J21" s="78" t="str">
        <f>IF(COUNTBLANK('Achat Forfait Epilation'!K21)=1,"",'Achat Forfait Epilation'!K21)</f>
        <v/>
      </c>
      <c r="K21" s="240"/>
      <c r="L21" s="78" t="str">
        <f>IF(COUNTBLANK('Achat Forfait Epilation'!M21)=1,"",'Achat Forfait Epilation'!M21)</f>
        <v/>
      </c>
      <c r="M21" s="240"/>
      <c r="N21" s="267"/>
    </row>
    <row r="22" spans="1:14" s="75" customFormat="1" ht="15" customHeight="1" x14ac:dyDescent="0.2">
      <c r="A22" s="231" t="str">
        <f>IF(COUNTBLANK('Achat Forfait Epilation'!A22)=1,"",'Achat Forfait Epilation'!A22)</f>
        <v xml:space="preserve"> </v>
      </c>
      <c r="B22" s="258" t="str">
        <f>IF(COUNTBLANK('Achat Forfait Epilation'!B22)=1,"",'Achat Forfait Epilation'!B22)</f>
        <v xml:space="preserve"> </v>
      </c>
      <c r="C22" s="259" t="str">
        <f>IF(COUNTBLANK('Achat Forfait Epilation'!C22)=1,"",'Achat Forfait Epilation'!C22)</f>
        <v xml:space="preserve"> </v>
      </c>
      <c r="D22" s="260" t="str">
        <f>IF(COUNTBLANK('Achat Forfait Epilation'!E22)=1,"",'Achat Forfait Epilation'!E22)</f>
        <v xml:space="preserve"> </v>
      </c>
      <c r="E22" s="261" t="str">
        <f>IF(COUNTBLANK('Achat Forfait Epilation'!F22)=1," ",'Achat Forfait Epilation'!F22)</f>
        <v xml:space="preserve"> </v>
      </c>
      <c r="F22" s="68" t="str">
        <f>IF(COUNTBLANK('Achat Forfait Epilation'!G22)=1,"",'Achat Forfait Epilation'!G22)</f>
        <v/>
      </c>
      <c r="G22" s="233"/>
      <c r="H22" s="68" t="str">
        <f>IF(COUNTBLANK('Achat Forfait Epilation'!I22)=1,"",'Achat Forfait Epilation'!I22)</f>
        <v/>
      </c>
      <c r="I22" s="233"/>
      <c r="J22" s="68" t="str">
        <f>IF(COUNTBLANK('Achat Forfait Epilation'!K22)=1,"",'Achat Forfait Epilation'!K22)</f>
        <v/>
      </c>
      <c r="K22" s="233"/>
      <c r="L22" s="68" t="str">
        <f>IF(COUNTBLANK('Achat Forfait Epilation'!M22)=1,"",'Achat Forfait Epilation'!M22)</f>
        <v/>
      </c>
      <c r="M22" s="233"/>
      <c r="N22" s="262"/>
    </row>
    <row r="23" spans="1:14" s="75" customFormat="1" ht="15" customHeight="1" x14ac:dyDescent="0.2">
      <c r="A23" s="93" t="str">
        <f>IF(COUNTBLANK('Achat Forfait Epilation'!A23)=1,"",'Achat Forfait Epilation'!A23)</f>
        <v xml:space="preserve"> </v>
      </c>
      <c r="B23" s="263" t="str">
        <f>IF(COUNTBLANK('Achat Forfait Epilation'!B23)=1,"",'Achat Forfait Epilation'!B23)</f>
        <v xml:space="preserve"> </v>
      </c>
      <c r="C23" s="264" t="str">
        <f>IF(COUNTBLANK('Achat Forfait Epilation'!C23)=1,"",'Achat Forfait Epilation'!C23)</f>
        <v xml:space="preserve"> </v>
      </c>
      <c r="D23" s="265" t="str">
        <f>IF(COUNTBLANK('Achat Forfait Epilation'!E23)=1,"",'Achat Forfait Epilation'!E23)</f>
        <v xml:space="preserve"> </v>
      </c>
      <c r="E23" s="266" t="str">
        <f>IF(COUNTBLANK('Achat Forfait Epilation'!F23)=1," ",'Achat Forfait Epilation'!F23)</f>
        <v xml:space="preserve"> </v>
      </c>
      <c r="F23" s="78" t="str">
        <f>IF(COUNTBLANK('Achat Forfait Epilation'!G23)=1,"",'Achat Forfait Epilation'!G23)</f>
        <v/>
      </c>
      <c r="G23" s="240"/>
      <c r="H23" s="78" t="str">
        <f>IF(COUNTBLANK('Achat Forfait Epilation'!I23)=1,"",'Achat Forfait Epilation'!I23)</f>
        <v/>
      </c>
      <c r="I23" s="240"/>
      <c r="J23" s="78" t="str">
        <f>IF(COUNTBLANK('Achat Forfait Epilation'!K23)=1,"",'Achat Forfait Epilation'!K23)</f>
        <v/>
      </c>
      <c r="K23" s="240"/>
      <c r="L23" s="78" t="str">
        <f>IF(COUNTBLANK('Achat Forfait Epilation'!M23)=1,"",'Achat Forfait Epilation'!M23)</f>
        <v/>
      </c>
      <c r="M23" s="240"/>
      <c r="N23" s="267"/>
    </row>
    <row r="24" spans="1:14" s="75" customFormat="1" ht="15" customHeight="1" x14ac:dyDescent="0.2">
      <c r="A24" s="231" t="str">
        <f>IF(COUNTBLANK('Achat Forfait Epilation'!A24)=1,"",'Achat Forfait Epilation'!A24)</f>
        <v xml:space="preserve"> </v>
      </c>
      <c r="B24" s="258" t="str">
        <f>IF(COUNTBLANK('Achat Forfait Epilation'!B24)=1,"",'Achat Forfait Epilation'!B24)</f>
        <v xml:space="preserve"> </v>
      </c>
      <c r="C24" s="259" t="str">
        <f>IF(COUNTBLANK('Achat Forfait Epilation'!C24)=1,"",'Achat Forfait Epilation'!C24)</f>
        <v xml:space="preserve"> </v>
      </c>
      <c r="D24" s="260" t="str">
        <f>IF(COUNTBLANK('Achat Forfait Epilation'!E24)=1,"",'Achat Forfait Epilation'!E24)</f>
        <v xml:space="preserve"> </v>
      </c>
      <c r="E24" s="261" t="str">
        <f>IF(COUNTBLANK('Achat Forfait Epilation'!F24)=1," ",'Achat Forfait Epilation'!F24)</f>
        <v xml:space="preserve"> </v>
      </c>
      <c r="F24" s="68" t="str">
        <f>IF(COUNTBLANK('Achat Forfait Epilation'!G24)=1,"",'Achat Forfait Epilation'!G24)</f>
        <v/>
      </c>
      <c r="G24" s="233"/>
      <c r="H24" s="68" t="str">
        <f>IF(COUNTBLANK('Achat Forfait Epilation'!I24)=1,"",'Achat Forfait Epilation'!I24)</f>
        <v/>
      </c>
      <c r="I24" s="233"/>
      <c r="J24" s="68" t="str">
        <f>IF(COUNTBLANK('Achat Forfait Epilation'!K24)=1,"",'Achat Forfait Epilation'!K24)</f>
        <v/>
      </c>
      <c r="K24" s="233"/>
      <c r="L24" s="68" t="str">
        <f>IF(COUNTBLANK('Achat Forfait Epilation'!M24)=1,"",'Achat Forfait Epilation'!M24)</f>
        <v/>
      </c>
      <c r="M24" s="233"/>
      <c r="N24" s="262"/>
    </row>
    <row r="25" spans="1:14" s="75" customFormat="1" ht="15" customHeight="1" x14ac:dyDescent="0.2">
      <c r="A25" s="93" t="str">
        <f>IF(COUNTBLANK('Achat Forfait Epilation'!A25)=1,"",'Achat Forfait Epilation'!A25)</f>
        <v xml:space="preserve"> </v>
      </c>
      <c r="B25" s="263" t="str">
        <f>IF(COUNTBLANK('Achat Forfait Epilation'!B25)=1,"",'Achat Forfait Epilation'!B25)</f>
        <v xml:space="preserve"> </v>
      </c>
      <c r="C25" s="264" t="str">
        <f>IF(COUNTBLANK('Achat Forfait Epilation'!C25)=1,"",'Achat Forfait Epilation'!C25)</f>
        <v xml:space="preserve"> </v>
      </c>
      <c r="D25" s="265" t="str">
        <f>IF(COUNTBLANK('Achat Forfait Epilation'!E25)=1,"",'Achat Forfait Epilation'!E25)</f>
        <v xml:space="preserve"> </v>
      </c>
      <c r="E25" s="266" t="str">
        <f>IF(COUNTBLANK('Achat Forfait Epilation'!F25)=1," ",'Achat Forfait Epilation'!F25)</f>
        <v xml:space="preserve"> </v>
      </c>
      <c r="F25" s="78" t="str">
        <f>IF(COUNTBLANK('Achat Forfait Epilation'!G25)=1,"",'Achat Forfait Epilation'!G25)</f>
        <v/>
      </c>
      <c r="G25" s="240"/>
      <c r="H25" s="78" t="str">
        <f>IF(COUNTBLANK('Achat Forfait Epilation'!I25)=1,"",'Achat Forfait Epilation'!I25)</f>
        <v/>
      </c>
      <c r="I25" s="240"/>
      <c r="J25" s="78" t="str">
        <f>IF(COUNTBLANK('Achat Forfait Epilation'!K25)=1,"",'Achat Forfait Epilation'!K25)</f>
        <v/>
      </c>
      <c r="K25" s="240"/>
      <c r="L25" s="78" t="str">
        <f>IF(COUNTBLANK('Achat Forfait Epilation'!M25)=1,"",'Achat Forfait Epilation'!M25)</f>
        <v/>
      </c>
      <c r="M25" s="240"/>
      <c r="N25" s="267"/>
    </row>
    <row r="26" spans="1:14" s="75" customFormat="1" ht="15" customHeight="1" x14ac:dyDescent="0.2">
      <c r="A26" s="231" t="str">
        <f>IF(COUNTBLANK('Achat Forfait Epilation'!A26)=1,"",'Achat Forfait Epilation'!A26)</f>
        <v xml:space="preserve"> </v>
      </c>
      <c r="B26" s="258" t="str">
        <f>IF(COUNTBLANK('Achat Forfait Epilation'!B26)=1,"",'Achat Forfait Epilation'!B26)</f>
        <v xml:space="preserve"> </v>
      </c>
      <c r="C26" s="259" t="str">
        <f>IF(COUNTBLANK('Achat Forfait Epilation'!C26)=1,"",'Achat Forfait Epilation'!C26)</f>
        <v xml:space="preserve"> </v>
      </c>
      <c r="D26" s="260" t="str">
        <f>IF(COUNTBLANK('Achat Forfait Epilation'!E26)=1,"",'Achat Forfait Epilation'!E26)</f>
        <v xml:space="preserve"> </v>
      </c>
      <c r="E26" s="261" t="str">
        <f>IF(COUNTBLANK('Achat Forfait Epilation'!F26)=1," ",'Achat Forfait Epilation'!F26)</f>
        <v xml:space="preserve"> </v>
      </c>
      <c r="F26" s="68" t="str">
        <f>IF(COUNTBLANK('Achat Forfait Epilation'!G26)=1,"",'Achat Forfait Epilation'!G26)</f>
        <v/>
      </c>
      <c r="G26" s="233"/>
      <c r="H26" s="68" t="str">
        <f>IF(COUNTBLANK('Achat Forfait Epilation'!I26)=1,"",'Achat Forfait Epilation'!I26)</f>
        <v/>
      </c>
      <c r="I26" s="233"/>
      <c r="J26" s="68" t="str">
        <f>IF(COUNTBLANK('Achat Forfait Epilation'!K26)=1,"",'Achat Forfait Epilation'!K26)</f>
        <v/>
      </c>
      <c r="K26" s="233"/>
      <c r="L26" s="68" t="str">
        <f>IF(COUNTBLANK('Achat Forfait Epilation'!M26)=1,"",'Achat Forfait Epilation'!M26)</f>
        <v/>
      </c>
      <c r="M26" s="233"/>
      <c r="N26" s="262"/>
    </row>
    <row r="27" spans="1:14" s="75" customFormat="1" ht="15" customHeight="1" x14ac:dyDescent="0.2">
      <c r="A27" s="93" t="str">
        <f>IF(COUNTBLANK('Achat Forfait Epilation'!A27)=1,"",'Achat Forfait Epilation'!A27)</f>
        <v xml:space="preserve"> </v>
      </c>
      <c r="B27" s="263" t="str">
        <f>IF(COUNTBLANK('Achat Forfait Epilation'!B27)=1,"",'Achat Forfait Epilation'!B27)</f>
        <v xml:space="preserve"> </v>
      </c>
      <c r="C27" s="264" t="str">
        <f>IF(COUNTBLANK('Achat Forfait Epilation'!C27)=1,"",'Achat Forfait Epilation'!C27)</f>
        <v xml:space="preserve"> </v>
      </c>
      <c r="D27" s="265" t="str">
        <f>IF(COUNTBLANK('Achat Forfait Epilation'!E27)=1,"",'Achat Forfait Epilation'!E27)</f>
        <v xml:space="preserve"> </v>
      </c>
      <c r="E27" s="266" t="str">
        <f>IF(COUNTBLANK('Achat Forfait Epilation'!F27)=1," ",'Achat Forfait Epilation'!F27)</f>
        <v xml:space="preserve"> </v>
      </c>
      <c r="F27" s="78" t="str">
        <f>IF(COUNTBLANK('Achat Forfait Epilation'!G27)=1,"",'Achat Forfait Epilation'!G27)</f>
        <v/>
      </c>
      <c r="G27" s="240"/>
      <c r="H27" s="78" t="str">
        <f>IF(COUNTBLANK('Achat Forfait Epilation'!I27)=1,"",'Achat Forfait Epilation'!I27)</f>
        <v/>
      </c>
      <c r="I27" s="240"/>
      <c r="J27" s="78" t="str">
        <f>IF(COUNTBLANK('Achat Forfait Epilation'!K27)=1,"",'Achat Forfait Epilation'!K27)</f>
        <v/>
      </c>
      <c r="K27" s="240"/>
      <c r="L27" s="78" t="str">
        <f>IF(COUNTBLANK('Achat Forfait Epilation'!M27)=1,"",'Achat Forfait Epilation'!M27)</f>
        <v/>
      </c>
      <c r="M27" s="240"/>
      <c r="N27" s="267"/>
    </row>
    <row r="28" spans="1:14" s="75" customFormat="1" ht="15" customHeight="1" x14ac:dyDescent="0.2">
      <c r="A28" s="231" t="str">
        <f>IF(COUNTBLANK('Achat Forfait Epilation'!A28)=1,"",'Achat Forfait Epilation'!A28)</f>
        <v xml:space="preserve"> </v>
      </c>
      <c r="B28" s="258" t="str">
        <f>IF(COUNTBLANK('Achat Forfait Epilation'!B28)=1,"",'Achat Forfait Epilation'!B28)</f>
        <v xml:space="preserve"> </v>
      </c>
      <c r="C28" s="259" t="str">
        <f>IF(COUNTBLANK('Achat Forfait Epilation'!C28)=1,"",'Achat Forfait Epilation'!C28)</f>
        <v xml:space="preserve"> </v>
      </c>
      <c r="D28" s="260" t="str">
        <f>IF(COUNTBLANK('Achat Forfait Epilation'!E28)=1,"",'Achat Forfait Epilation'!E28)</f>
        <v xml:space="preserve"> </v>
      </c>
      <c r="E28" s="261" t="str">
        <f>IF(COUNTBLANK('Achat Forfait Epilation'!F28)=1," ",'Achat Forfait Epilation'!F28)</f>
        <v xml:space="preserve"> </v>
      </c>
      <c r="F28" s="68" t="str">
        <f>IF(COUNTBLANK('Achat Forfait Epilation'!G28)=1,"",'Achat Forfait Epilation'!G28)</f>
        <v/>
      </c>
      <c r="G28" s="233"/>
      <c r="H28" s="68" t="str">
        <f>IF(COUNTBLANK('Achat Forfait Epilation'!I28)=1,"",'Achat Forfait Epilation'!I28)</f>
        <v/>
      </c>
      <c r="I28" s="233"/>
      <c r="J28" s="68" t="str">
        <f>IF(COUNTBLANK('Achat Forfait Epilation'!K28)=1,"",'Achat Forfait Epilation'!K28)</f>
        <v/>
      </c>
      <c r="K28" s="233"/>
      <c r="L28" s="68" t="str">
        <f>IF(COUNTBLANK('Achat Forfait Epilation'!M28)=1,"",'Achat Forfait Epilation'!M28)</f>
        <v/>
      </c>
      <c r="M28" s="233"/>
      <c r="N28" s="262"/>
    </row>
    <row r="29" spans="1:14" s="75" customFormat="1" ht="15" customHeight="1" x14ac:dyDescent="0.2">
      <c r="A29" s="93" t="str">
        <f>IF(COUNTBLANK('Achat Forfait Epilation'!A29)=1,"",'Achat Forfait Epilation'!A29)</f>
        <v xml:space="preserve"> </v>
      </c>
      <c r="B29" s="263" t="str">
        <f>IF(COUNTBLANK('Achat Forfait Epilation'!B29)=1,"",'Achat Forfait Epilation'!B29)</f>
        <v xml:space="preserve"> </v>
      </c>
      <c r="C29" s="264" t="str">
        <f>IF(COUNTBLANK('Achat Forfait Epilation'!C29)=1,"",'Achat Forfait Epilation'!C29)</f>
        <v xml:space="preserve"> </v>
      </c>
      <c r="D29" s="265" t="str">
        <f>IF(COUNTBLANK('Achat Forfait Epilation'!E29)=1,"",'Achat Forfait Epilation'!E29)</f>
        <v xml:space="preserve"> </v>
      </c>
      <c r="E29" s="266" t="str">
        <f>IF(COUNTBLANK('Achat Forfait Epilation'!F29)=1," ",'Achat Forfait Epilation'!F29)</f>
        <v xml:space="preserve"> </v>
      </c>
      <c r="F29" s="78" t="str">
        <f>IF(COUNTBLANK('Achat Forfait Epilation'!G29)=1,"",'Achat Forfait Epilation'!G29)</f>
        <v/>
      </c>
      <c r="G29" s="240"/>
      <c r="H29" s="78" t="str">
        <f>IF(COUNTBLANK('Achat Forfait Epilation'!I29)=1,"",'Achat Forfait Epilation'!I29)</f>
        <v/>
      </c>
      <c r="I29" s="240"/>
      <c r="J29" s="78" t="str">
        <f>IF(COUNTBLANK('Achat Forfait Epilation'!K29)=1,"",'Achat Forfait Epilation'!K29)</f>
        <v/>
      </c>
      <c r="K29" s="240"/>
      <c r="L29" s="78" t="str">
        <f>IF(COUNTBLANK('Achat Forfait Epilation'!M29)=1,"",'Achat Forfait Epilation'!M29)</f>
        <v/>
      </c>
      <c r="M29" s="240"/>
      <c r="N29" s="267"/>
    </row>
    <row r="30" spans="1:14" s="75" customFormat="1" ht="15" customHeight="1" x14ac:dyDescent="0.2">
      <c r="A30" s="231" t="str">
        <f>IF(COUNTBLANK('Achat Forfait Epilation'!A30)=1,"",'Achat Forfait Epilation'!A30)</f>
        <v xml:space="preserve"> </v>
      </c>
      <c r="B30" s="258" t="str">
        <f>IF(COUNTBLANK('Achat Forfait Epilation'!B30)=1,"",'Achat Forfait Epilation'!B30)</f>
        <v xml:space="preserve"> </v>
      </c>
      <c r="C30" s="259" t="str">
        <f>IF(COUNTBLANK('Achat Forfait Epilation'!C30)=1,"",'Achat Forfait Epilation'!C30)</f>
        <v xml:space="preserve"> </v>
      </c>
      <c r="D30" s="260" t="str">
        <f>IF(COUNTBLANK('Achat Forfait Epilation'!E30)=1,"",'Achat Forfait Epilation'!E30)</f>
        <v xml:space="preserve"> </v>
      </c>
      <c r="E30" s="261" t="str">
        <f>IF(COUNTBLANK('Achat Forfait Epilation'!F30)=1," ",'Achat Forfait Epilation'!F30)</f>
        <v xml:space="preserve"> </v>
      </c>
      <c r="F30" s="68" t="str">
        <f>IF(COUNTBLANK('Achat Forfait Epilation'!G30)=1,"",'Achat Forfait Epilation'!G30)</f>
        <v/>
      </c>
      <c r="G30" s="233"/>
      <c r="H30" s="68" t="str">
        <f>IF(COUNTBLANK('Achat Forfait Epilation'!I30)=1,"",'Achat Forfait Epilation'!I30)</f>
        <v/>
      </c>
      <c r="I30" s="233"/>
      <c r="J30" s="68" t="str">
        <f>IF(COUNTBLANK('Achat Forfait Epilation'!K30)=1,"",'Achat Forfait Epilation'!K30)</f>
        <v/>
      </c>
      <c r="K30" s="233"/>
      <c r="L30" s="68" t="str">
        <f>IF(COUNTBLANK('Achat Forfait Epilation'!M30)=1,"",'Achat Forfait Epilation'!M30)</f>
        <v/>
      </c>
      <c r="M30" s="233"/>
      <c r="N30" s="262"/>
    </row>
    <row r="31" spans="1:14" s="75" customFormat="1" ht="15" customHeight="1" x14ac:dyDescent="0.2">
      <c r="A31" s="93" t="str">
        <f>IF(COUNTBLANK('Achat Forfait Epilation'!A31)=1,"",'Achat Forfait Epilation'!A31)</f>
        <v xml:space="preserve"> </v>
      </c>
      <c r="B31" s="263" t="str">
        <f>IF(COUNTBLANK('Achat Forfait Epilation'!B31)=1,"",'Achat Forfait Epilation'!B31)</f>
        <v xml:space="preserve"> </v>
      </c>
      <c r="C31" s="264" t="str">
        <f>IF(COUNTBLANK('Achat Forfait Epilation'!C31)=1,"",'Achat Forfait Epilation'!C31)</f>
        <v xml:space="preserve"> </v>
      </c>
      <c r="D31" s="265" t="str">
        <f>IF(COUNTBLANK('Achat Forfait Epilation'!E31)=1,"",'Achat Forfait Epilation'!E31)</f>
        <v xml:space="preserve"> </v>
      </c>
      <c r="E31" s="266" t="str">
        <f>IF(COUNTBLANK('Achat Forfait Epilation'!F31)=1," ",'Achat Forfait Epilation'!F31)</f>
        <v xml:space="preserve"> </v>
      </c>
      <c r="F31" s="78" t="str">
        <f>IF(COUNTBLANK('Achat Forfait Epilation'!G31)=1,"",'Achat Forfait Epilation'!G31)</f>
        <v/>
      </c>
      <c r="G31" s="240"/>
      <c r="H31" s="78" t="str">
        <f>IF(COUNTBLANK('Achat Forfait Epilation'!I31)=1,"",'Achat Forfait Epilation'!I31)</f>
        <v/>
      </c>
      <c r="I31" s="240"/>
      <c r="J31" s="78" t="str">
        <f>IF(COUNTBLANK('Achat Forfait Epilation'!K31)=1,"",'Achat Forfait Epilation'!K31)</f>
        <v/>
      </c>
      <c r="K31" s="240"/>
      <c r="L31" s="78" t="str">
        <f>IF(COUNTBLANK('Achat Forfait Epilation'!M31)=1,"",'Achat Forfait Epilation'!M31)</f>
        <v/>
      </c>
      <c r="M31" s="240"/>
      <c r="N31" s="267"/>
    </row>
    <row r="32" spans="1:14" s="75" customFormat="1" ht="15" customHeight="1" x14ac:dyDescent="0.2">
      <c r="A32" s="231" t="str">
        <f>IF(COUNTBLANK('Achat Forfait Epilation'!A32)=1,"",'Achat Forfait Epilation'!A32)</f>
        <v xml:space="preserve"> </v>
      </c>
      <c r="B32" s="258" t="str">
        <f>IF(COUNTBLANK('Achat Forfait Epilation'!B32)=1,"",'Achat Forfait Epilation'!B32)</f>
        <v xml:space="preserve"> </v>
      </c>
      <c r="C32" s="259" t="str">
        <f>IF(COUNTBLANK('Achat Forfait Epilation'!C32)=1,"",'Achat Forfait Epilation'!C32)</f>
        <v xml:space="preserve"> </v>
      </c>
      <c r="D32" s="260" t="str">
        <f>IF(COUNTBLANK('Achat Forfait Epilation'!E32)=1,"",'Achat Forfait Epilation'!E32)</f>
        <v xml:space="preserve"> </v>
      </c>
      <c r="E32" s="261" t="str">
        <f>IF(COUNTBLANK('Achat Forfait Epilation'!F32)=1," ",'Achat Forfait Epilation'!F32)</f>
        <v xml:space="preserve"> </v>
      </c>
      <c r="F32" s="68" t="str">
        <f>IF(COUNTBLANK('Achat Forfait Epilation'!G32)=1,"",'Achat Forfait Epilation'!G32)</f>
        <v/>
      </c>
      <c r="G32" s="233"/>
      <c r="H32" s="68" t="str">
        <f>IF(COUNTBLANK('Achat Forfait Epilation'!I32)=1,"",'Achat Forfait Epilation'!I32)</f>
        <v/>
      </c>
      <c r="I32" s="233"/>
      <c r="J32" s="68" t="str">
        <f>IF(COUNTBLANK('Achat Forfait Epilation'!K32)=1,"",'Achat Forfait Epilation'!K32)</f>
        <v/>
      </c>
      <c r="K32" s="233"/>
      <c r="L32" s="68" t="str">
        <f>IF(COUNTBLANK('Achat Forfait Epilation'!M32)=1,"",'Achat Forfait Epilation'!M32)</f>
        <v/>
      </c>
      <c r="M32" s="233"/>
      <c r="N32" s="262"/>
    </row>
    <row r="33" spans="1:14" s="75" customFormat="1" ht="15" customHeight="1" x14ac:dyDescent="0.2">
      <c r="A33" s="93" t="str">
        <f>IF(COUNTBLANK('Achat Forfait Epilation'!A33)=1,"",'Achat Forfait Epilation'!A33)</f>
        <v xml:space="preserve"> </v>
      </c>
      <c r="B33" s="263" t="str">
        <f>IF(COUNTBLANK('Achat Forfait Epilation'!B33)=1,"",'Achat Forfait Epilation'!B33)</f>
        <v xml:space="preserve"> </v>
      </c>
      <c r="C33" s="264" t="str">
        <f>IF(COUNTBLANK('Achat Forfait Epilation'!C33)=1,"",'Achat Forfait Epilation'!C33)</f>
        <v xml:space="preserve"> </v>
      </c>
      <c r="D33" s="265" t="str">
        <f>IF(COUNTBLANK('Achat Forfait Epilation'!E33)=1,"",'Achat Forfait Epilation'!E33)</f>
        <v xml:space="preserve"> </v>
      </c>
      <c r="E33" s="266" t="str">
        <f>IF(COUNTBLANK('Achat Forfait Epilation'!F33)=1," ",'Achat Forfait Epilation'!F33)</f>
        <v xml:space="preserve"> </v>
      </c>
      <c r="F33" s="78" t="str">
        <f>IF(COUNTBLANK('Achat Forfait Epilation'!G33)=1,"",'Achat Forfait Epilation'!G33)</f>
        <v/>
      </c>
      <c r="G33" s="240"/>
      <c r="H33" s="78" t="str">
        <f>IF(COUNTBLANK('Achat Forfait Epilation'!I33)=1,"",'Achat Forfait Epilation'!I33)</f>
        <v/>
      </c>
      <c r="I33" s="240"/>
      <c r="J33" s="78" t="str">
        <f>IF(COUNTBLANK('Achat Forfait Epilation'!K33)=1,"",'Achat Forfait Epilation'!K33)</f>
        <v/>
      </c>
      <c r="K33" s="240"/>
      <c r="L33" s="78" t="str">
        <f>IF(COUNTBLANK('Achat Forfait Epilation'!M33)=1,"",'Achat Forfait Epilation'!M33)</f>
        <v/>
      </c>
      <c r="M33" s="240"/>
      <c r="N33" s="267"/>
    </row>
    <row r="34" spans="1:14" s="75" customFormat="1" ht="15" customHeight="1" x14ac:dyDescent="0.2">
      <c r="A34" s="231" t="str">
        <f>IF(COUNTBLANK('Achat Forfait Epilation'!A34)=1,"",'Achat Forfait Epilation'!A34)</f>
        <v xml:space="preserve"> </v>
      </c>
      <c r="B34" s="258" t="str">
        <f>IF(COUNTBLANK('Achat Forfait Epilation'!B34)=1,"",'Achat Forfait Epilation'!B34)</f>
        <v xml:space="preserve"> </v>
      </c>
      <c r="C34" s="259" t="str">
        <f>IF(COUNTBLANK('Achat Forfait Epilation'!C34)=1,"",'Achat Forfait Epilation'!C34)</f>
        <v xml:space="preserve"> </v>
      </c>
      <c r="D34" s="260" t="str">
        <f>IF(COUNTBLANK('Achat Forfait Epilation'!E34)=1,"",'Achat Forfait Epilation'!E34)</f>
        <v xml:space="preserve"> </v>
      </c>
      <c r="E34" s="261" t="str">
        <f>IF(COUNTBLANK('Achat Forfait Epilation'!F34)=1," ",'Achat Forfait Epilation'!F34)</f>
        <v xml:space="preserve"> </v>
      </c>
      <c r="F34" s="68" t="str">
        <f>IF(COUNTBLANK('Achat Forfait Epilation'!G34)=1,"",'Achat Forfait Epilation'!G34)</f>
        <v/>
      </c>
      <c r="G34" s="233"/>
      <c r="H34" s="68" t="str">
        <f>IF(COUNTBLANK('Achat Forfait Epilation'!I34)=1,"",'Achat Forfait Epilation'!I34)</f>
        <v/>
      </c>
      <c r="I34" s="233"/>
      <c r="J34" s="68" t="str">
        <f>IF(COUNTBLANK('Achat Forfait Epilation'!K34)=1,"",'Achat Forfait Epilation'!K34)</f>
        <v/>
      </c>
      <c r="K34" s="233"/>
      <c r="L34" s="68" t="str">
        <f>IF(COUNTBLANK('Achat Forfait Epilation'!M34)=1,"",'Achat Forfait Epilation'!M34)</f>
        <v/>
      </c>
      <c r="M34" s="233"/>
      <c r="N34" s="262"/>
    </row>
    <row r="35" spans="1:14" s="75" customFormat="1" ht="15" customHeight="1" x14ac:dyDescent="0.2">
      <c r="A35" s="93" t="str">
        <f>IF(COUNTBLANK('Achat Forfait Epilation'!A35)=1,"",'Achat Forfait Epilation'!A35)</f>
        <v xml:space="preserve"> </v>
      </c>
      <c r="B35" s="263" t="str">
        <f>IF(COUNTBLANK('Achat Forfait Epilation'!B35)=1,"",'Achat Forfait Epilation'!B35)</f>
        <v xml:space="preserve"> </v>
      </c>
      <c r="C35" s="264" t="str">
        <f>IF(COUNTBLANK('Achat Forfait Epilation'!C35)=1,"",'Achat Forfait Epilation'!C35)</f>
        <v xml:space="preserve"> </v>
      </c>
      <c r="D35" s="265" t="str">
        <f>IF(COUNTBLANK('Achat Forfait Epilation'!E35)=1,"",'Achat Forfait Epilation'!E35)</f>
        <v xml:space="preserve"> </v>
      </c>
      <c r="E35" s="266" t="str">
        <f>IF(COUNTBLANK('Achat Forfait Epilation'!F35)=1," ",'Achat Forfait Epilation'!F35)</f>
        <v xml:space="preserve"> </v>
      </c>
      <c r="F35" s="78" t="str">
        <f>IF(COUNTBLANK('Achat Forfait Epilation'!G35)=1,"",'Achat Forfait Epilation'!G35)</f>
        <v/>
      </c>
      <c r="G35" s="240"/>
      <c r="H35" s="78" t="str">
        <f>IF(COUNTBLANK('Achat Forfait Epilation'!I35)=1,"",'Achat Forfait Epilation'!I35)</f>
        <v/>
      </c>
      <c r="I35" s="240"/>
      <c r="J35" s="78" t="str">
        <f>IF(COUNTBLANK('Achat Forfait Epilation'!K35)=1,"",'Achat Forfait Epilation'!K35)</f>
        <v/>
      </c>
      <c r="K35" s="240"/>
      <c r="L35" s="78" t="str">
        <f>IF(COUNTBLANK('Achat Forfait Epilation'!M35)=1,"",'Achat Forfait Epilation'!M35)</f>
        <v/>
      </c>
      <c r="M35" s="240"/>
      <c r="N35" s="267"/>
    </row>
    <row r="36" spans="1:14" s="75" customFormat="1" ht="15" customHeight="1" x14ac:dyDescent="0.2">
      <c r="A36" s="231" t="str">
        <f>IF(COUNTBLANK('Achat Forfait Epilation'!A36)=1,"",'Achat Forfait Epilation'!A36)</f>
        <v xml:space="preserve"> </v>
      </c>
      <c r="B36" s="258" t="str">
        <f>IF(COUNTBLANK('Achat Forfait Epilation'!B36)=1,"",'Achat Forfait Epilation'!B36)</f>
        <v xml:space="preserve"> </v>
      </c>
      <c r="C36" s="259" t="str">
        <f>IF(COUNTBLANK('Achat Forfait Epilation'!C36)=1,"",'Achat Forfait Epilation'!C36)</f>
        <v xml:space="preserve"> </v>
      </c>
      <c r="D36" s="260" t="str">
        <f>IF(COUNTBLANK('Achat Forfait Epilation'!E36)=1,"",'Achat Forfait Epilation'!E36)</f>
        <v xml:space="preserve"> </v>
      </c>
      <c r="E36" s="261" t="str">
        <f>IF(COUNTBLANK('Achat Forfait Epilation'!F36)=1," ",'Achat Forfait Epilation'!F36)</f>
        <v xml:space="preserve"> </v>
      </c>
      <c r="F36" s="68" t="str">
        <f>IF(COUNTBLANK('Achat Forfait Epilation'!G36)=1,"",'Achat Forfait Epilation'!G36)</f>
        <v/>
      </c>
      <c r="G36" s="233"/>
      <c r="H36" s="68" t="str">
        <f>IF(COUNTBLANK('Achat Forfait Epilation'!I36)=1,"",'Achat Forfait Epilation'!I36)</f>
        <v/>
      </c>
      <c r="I36" s="233"/>
      <c r="J36" s="68" t="str">
        <f>IF(COUNTBLANK('Achat Forfait Epilation'!K36)=1,"",'Achat Forfait Epilation'!K36)</f>
        <v/>
      </c>
      <c r="K36" s="233"/>
      <c r="L36" s="68" t="str">
        <f>IF(COUNTBLANK('Achat Forfait Epilation'!M36)=1,"",'Achat Forfait Epilation'!M36)</f>
        <v/>
      </c>
      <c r="M36" s="233"/>
      <c r="N36" s="262"/>
    </row>
    <row r="37" spans="1:14" s="75" customFormat="1" ht="15" customHeight="1" x14ac:dyDescent="0.2">
      <c r="A37" s="93" t="str">
        <f>IF(COUNTBLANK('Achat Forfait Epilation'!A37)=1,"",'Achat Forfait Epilation'!A37)</f>
        <v xml:space="preserve"> </v>
      </c>
      <c r="B37" s="263" t="str">
        <f>IF(COUNTBLANK('Achat Forfait Epilation'!B37)=1,"",'Achat Forfait Epilation'!B37)</f>
        <v xml:space="preserve"> </v>
      </c>
      <c r="C37" s="264" t="str">
        <f>IF(COUNTBLANK('Achat Forfait Epilation'!C37)=1,"",'Achat Forfait Epilation'!C37)</f>
        <v xml:space="preserve"> </v>
      </c>
      <c r="D37" s="265" t="str">
        <f>IF(COUNTBLANK('Achat Forfait Epilation'!E37)=1,"",'Achat Forfait Epilation'!E37)</f>
        <v xml:space="preserve"> </v>
      </c>
      <c r="E37" s="266" t="str">
        <f>IF(COUNTBLANK('Achat Forfait Epilation'!F37)=1," ",'Achat Forfait Epilation'!F37)</f>
        <v xml:space="preserve"> </v>
      </c>
      <c r="F37" s="78" t="str">
        <f>IF(COUNTBLANK('Achat Forfait Epilation'!G37)=1,"",'Achat Forfait Epilation'!G37)</f>
        <v/>
      </c>
      <c r="G37" s="240"/>
      <c r="H37" s="78" t="str">
        <f>IF(COUNTBLANK('Achat Forfait Epilation'!I37)=1,"",'Achat Forfait Epilation'!I37)</f>
        <v/>
      </c>
      <c r="I37" s="240"/>
      <c r="J37" s="78" t="str">
        <f>IF(COUNTBLANK('Achat Forfait Epilation'!K37)=1,"",'Achat Forfait Epilation'!K37)</f>
        <v/>
      </c>
      <c r="K37" s="240"/>
      <c r="L37" s="78" t="str">
        <f>IF(COUNTBLANK('Achat Forfait Epilation'!M37)=1,"",'Achat Forfait Epilation'!M37)</f>
        <v/>
      </c>
      <c r="M37" s="240"/>
      <c r="N37" s="267"/>
    </row>
    <row r="38" spans="1:14" s="75" customFormat="1" ht="15" customHeight="1" x14ac:dyDescent="0.2">
      <c r="A38" s="231" t="str">
        <f>IF(COUNTBLANK('Achat Forfait Epilation'!A38)=1,"",'Achat Forfait Epilation'!A38)</f>
        <v xml:space="preserve"> </v>
      </c>
      <c r="B38" s="258" t="str">
        <f>IF(COUNTBLANK('Achat Forfait Epilation'!B38)=1,"",'Achat Forfait Epilation'!B38)</f>
        <v xml:space="preserve"> </v>
      </c>
      <c r="C38" s="259" t="str">
        <f>IF(COUNTBLANK('Achat Forfait Epilation'!C38)=1,"",'Achat Forfait Epilation'!C38)</f>
        <v xml:space="preserve"> </v>
      </c>
      <c r="D38" s="260" t="str">
        <f>IF(COUNTBLANK('Achat Forfait Epilation'!E38)=1,"",'Achat Forfait Epilation'!E38)</f>
        <v xml:space="preserve"> </v>
      </c>
      <c r="E38" s="261" t="str">
        <f>IF(COUNTBLANK('Achat Forfait Epilation'!F38)=1," ",'Achat Forfait Epilation'!F38)</f>
        <v xml:space="preserve"> </v>
      </c>
      <c r="F38" s="68" t="str">
        <f>IF(COUNTBLANK('Achat Forfait Epilation'!G38)=1,"",'Achat Forfait Epilation'!G38)</f>
        <v/>
      </c>
      <c r="G38" s="233"/>
      <c r="H38" s="68" t="str">
        <f>IF(COUNTBLANK('Achat Forfait Epilation'!I38)=1,"",'Achat Forfait Epilation'!I38)</f>
        <v/>
      </c>
      <c r="I38" s="233"/>
      <c r="J38" s="68" t="str">
        <f>IF(COUNTBLANK('Achat Forfait Epilation'!K38)=1,"",'Achat Forfait Epilation'!K38)</f>
        <v/>
      </c>
      <c r="K38" s="233"/>
      <c r="L38" s="68" t="str">
        <f>IF(COUNTBLANK('Achat Forfait Epilation'!M38)=1,"",'Achat Forfait Epilation'!M38)</f>
        <v/>
      </c>
      <c r="M38" s="233"/>
      <c r="N38" s="262"/>
    </row>
    <row r="39" spans="1:14" s="75" customFormat="1" ht="15" customHeight="1" x14ac:dyDescent="0.2">
      <c r="A39" s="93" t="str">
        <f>IF(COUNTBLANK('Achat Forfait Epilation'!A39)=1,"",'Achat Forfait Epilation'!A39)</f>
        <v xml:space="preserve"> </v>
      </c>
      <c r="B39" s="263" t="str">
        <f>IF(COUNTBLANK('Achat Forfait Epilation'!B39)=1,"",'Achat Forfait Epilation'!B39)</f>
        <v xml:space="preserve"> </v>
      </c>
      <c r="C39" s="264" t="str">
        <f>IF(COUNTBLANK('Achat Forfait Epilation'!C39)=1,"",'Achat Forfait Epilation'!C39)</f>
        <v xml:space="preserve"> </v>
      </c>
      <c r="D39" s="265" t="str">
        <f>IF(COUNTBLANK('Achat Forfait Epilation'!E39)=1,"",'Achat Forfait Epilation'!E39)</f>
        <v xml:space="preserve"> </v>
      </c>
      <c r="E39" s="266" t="str">
        <f>IF(COUNTBLANK('Achat Forfait Epilation'!F39)=1," ",'Achat Forfait Epilation'!F39)</f>
        <v xml:space="preserve"> </v>
      </c>
      <c r="F39" s="78" t="str">
        <f>IF(COUNTBLANK('Achat Forfait Epilation'!G39)=1,"",'Achat Forfait Epilation'!G39)</f>
        <v/>
      </c>
      <c r="G39" s="240"/>
      <c r="H39" s="78" t="str">
        <f>IF(COUNTBLANK('Achat Forfait Epilation'!I39)=1,"",'Achat Forfait Epilation'!I39)</f>
        <v/>
      </c>
      <c r="I39" s="240"/>
      <c r="J39" s="78" t="str">
        <f>IF(COUNTBLANK('Achat Forfait Epilation'!K39)=1,"",'Achat Forfait Epilation'!K39)</f>
        <v/>
      </c>
      <c r="K39" s="240"/>
      <c r="L39" s="78" t="str">
        <f>IF(COUNTBLANK('Achat Forfait Epilation'!M39)=1,"",'Achat Forfait Epilation'!M39)</f>
        <v/>
      </c>
      <c r="M39" s="240"/>
      <c r="N39" s="267"/>
    </row>
    <row r="40" spans="1:14" s="75" customFormat="1" ht="15" customHeight="1" x14ac:dyDescent="0.2">
      <c r="A40" s="231" t="str">
        <f>IF(COUNTBLANK('Achat Forfait Epilation'!A40)=1,"",'Achat Forfait Epilation'!A40)</f>
        <v xml:space="preserve"> </v>
      </c>
      <c r="B40" s="258" t="str">
        <f>IF(COUNTBLANK('Achat Forfait Epilation'!B40)=1,"",'Achat Forfait Epilation'!B40)</f>
        <v xml:space="preserve"> </v>
      </c>
      <c r="C40" s="259" t="str">
        <f>IF(COUNTBLANK('Achat Forfait Epilation'!C40)=1,"",'Achat Forfait Epilation'!C40)</f>
        <v xml:space="preserve"> </v>
      </c>
      <c r="D40" s="260" t="str">
        <f>IF(COUNTBLANK('Achat Forfait Epilation'!E40)=1,"",'Achat Forfait Epilation'!E40)</f>
        <v xml:space="preserve"> </v>
      </c>
      <c r="E40" s="261" t="str">
        <f>IF(COUNTBLANK('Achat Forfait Epilation'!F40)=1," ",'Achat Forfait Epilation'!F40)</f>
        <v xml:space="preserve"> </v>
      </c>
      <c r="F40" s="68" t="str">
        <f>IF(COUNTBLANK('Achat Forfait Epilation'!G40)=1,"",'Achat Forfait Epilation'!G40)</f>
        <v/>
      </c>
      <c r="G40" s="233"/>
      <c r="H40" s="68" t="str">
        <f>IF(COUNTBLANK('Achat Forfait Epilation'!I40)=1,"",'Achat Forfait Epilation'!I40)</f>
        <v/>
      </c>
      <c r="I40" s="233"/>
      <c r="J40" s="68" t="str">
        <f>IF(COUNTBLANK('Achat Forfait Epilation'!K40)=1,"",'Achat Forfait Epilation'!K40)</f>
        <v/>
      </c>
      <c r="K40" s="233"/>
      <c r="L40" s="68" t="str">
        <f>IF(COUNTBLANK('Achat Forfait Epilation'!M40)=1,"",'Achat Forfait Epilation'!M40)</f>
        <v/>
      </c>
      <c r="M40" s="233"/>
      <c r="N40" s="262"/>
    </row>
    <row r="41" spans="1:14" s="75" customFormat="1" ht="15" customHeight="1" x14ac:dyDescent="0.2">
      <c r="A41" s="93" t="str">
        <f>IF(COUNTBLANK('Achat Forfait Epilation'!A41)=1,"",'Achat Forfait Epilation'!A41)</f>
        <v xml:space="preserve"> </v>
      </c>
      <c r="B41" s="263" t="str">
        <f>IF(COUNTBLANK('Achat Forfait Epilation'!B41)=1,"",'Achat Forfait Epilation'!B41)</f>
        <v xml:space="preserve"> </v>
      </c>
      <c r="C41" s="264" t="str">
        <f>IF(COUNTBLANK('Achat Forfait Epilation'!C41)=1,"",'Achat Forfait Epilation'!C41)</f>
        <v xml:space="preserve"> </v>
      </c>
      <c r="D41" s="265" t="str">
        <f>IF(COUNTBLANK('Achat Forfait Epilation'!E41)=1,"",'Achat Forfait Epilation'!E41)</f>
        <v xml:space="preserve"> </v>
      </c>
      <c r="E41" s="266" t="str">
        <f>IF(COUNTBLANK('Achat Forfait Epilation'!F41)=1," ",'Achat Forfait Epilation'!F41)</f>
        <v xml:space="preserve"> </v>
      </c>
      <c r="F41" s="78" t="str">
        <f>IF(COUNTBLANK('Achat Forfait Epilation'!G41)=1,"",'Achat Forfait Epilation'!G41)</f>
        <v/>
      </c>
      <c r="G41" s="240"/>
      <c r="H41" s="78" t="str">
        <f>IF(COUNTBLANK('Achat Forfait Epilation'!I41)=1,"",'Achat Forfait Epilation'!I41)</f>
        <v/>
      </c>
      <c r="I41" s="240"/>
      <c r="J41" s="78" t="str">
        <f>IF(COUNTBLANK('Achat Forfait Epilation'!K41)=1,"",'Achat Forfait Epilation'!K41)</f>
        <v/>
      </c>
      <c r="K41" s="240"/>
      <c r="L41" s="78" t="str">
        <f>IF(COUNTBLANK('Achat Forfait Epilation'!M41)=1,"",'Achat Forfait Epilation'!M41)</f>
        <v/>
      </c>
      <c r="M41" s="240"/>
      <c r="N41" s="267"/>
    </row>
    <row r="42" spans="1:14" s="75" customFormat="1" ht="15" customHeight="1" x14ac:dyDescent="0.2">
      <c r="A42" s="231" t="str">
        <f>IF(COUNTBLANK('Achat Forfait Epilation'!A42)=1,"",'Achat Forfait Epilation'!A42)</f>
        <v xml:space="preserve"> </v>
      </c>
      <c r="B42" s="258" t="str">
        <f>IF(COUNTBLANK('Achat Forfait Epilation'!B42)=1,"",'Achat Forfait Epilation'!B42)</f>
        <v xml:space="preserve"> </v>
      </c>
      <c r="C42" s="259" t="str">
        <f>IF(COUNTBLANK('Achat Forfait Epilation'!C42)=1,"",'Achat Forfait Epilation'!C42)</f>
        <v xml:space="preserve"> </v>
      </c>
      <c r="D42" s="260" t="str">
        <f>IF(COUNTBLANK('Achat Forfait Epilation'!E42)=1,"",'Achat Forfait Epilation'!E42)</f>
        <v xml:space="preserve"> </v>
      </c>
      <c r="E42" s="261" t="str">
        <f>IF(COUNTBLANK('Achat Forfait Epilation'!F42)=1," ",'Achat Forfait Epilation'!F42)</f>
        <v xml:space="preserve"> </v>
      </c>
      <c r="F42" s="68" t="str">
        <f>IF(COUNTBLANK('Achat Forfait Epilation'!G42)=1,"",'Achat Forfait Epilation'!G42)</f>
        <v/>
      </c>
      <c r="G42" s="233"/>
      <c r="H42" s="68" t="str">
        <f>IF(COUNTBLANK('Achat Forfait Epilation'!I42)=1,"",'Achat Forfait Epilation'!I42)</f>
        <v/>
      </c>
      <c r="I42" s="233"/>
      <c r="J42" s="68" t="str">
        <f>IF(COUNTBLANK('Achat Forfait Epilation'!K42)=1,"",'Achat Forfait Epilation'!K42)</f>
        <v/>
      </c>
      <c r="K42" s="233"/>
      <c r="L42" s="68" t="str">
        <f>IF(COUNTBLANK('Achat Forfait Epilation'!M42)=1,"",'Achat Forfait Epilation'!M42)</f>
        <v/>
      </c>
      <c r="M42" s="233"/>
      <c r="N42" s="262"/>
    </row>
    <row r="43" spans="1:14" s="75" customFormat="1" ht="15" customHeight="1" x14ac:dyDescent="0.2">
      <c r="A43" s="93" t="str">
        <f>IF(COUNTBLANK('Achat Forfait Epilation'!A43)=1,"",'Achat Forfait Epilation'!A43)</f>
        <v xml:space="preserve"> </v>
      </c>
      <c r="B43" s="263" t="str">
        <f>IF(COUNTBLANK('Achat Forfait Epilation'!B43)=1,"",'Achat Forfait Epilation'!B43)</f>
        <v xml:space="preserve"> </v>
      </c>
      <c r="C43" s="264" t="str">
        <f>IF(COUNTBLANK('Achat Forfait Epilation'!C43)=1,"",'Achat Forfait Epilation'!C43)</f>
        <v xml:space="preserve"> </v>
      </c>
      <c r="D43" s="265" t="str">
        <f>IF(COUNTBLANK('Achat Forfait Epilation'!E43)=1,"",'Achat Forfait Epilation'!E43)</f>
        <v xml:space="preserve"> </v>
      </c>
      <c r="E43" s="266" t="str">
        <f>IF(COUNTBLANK('Achat Forfait Epilation'!F43)=1," ",'Achat Forfait Epilation'!F43)</f>
        <v xml:space="preserve"> </v>
      </c>
      <c r="F43" s="78" t="str">
        <f>IF(COUNTBLANK('Achat Forfait Epilation'!G43)=1,"",'Achat Forfait Epilation'!G43)</f>
        <v/>
      </c>
      <c r="G43" s="240"/>
      <c r="H43" s="78" t="str">
        <f>IF(COUNTBLANK('Achat Forfait Epilation'!I43)=1,"",'Achat Forfait Epilation'!I43)</f>
        <v/>
      </c>
      <c r="I43" s="240"/>
      <c r="J43" s="78" t="str">
        <f>IF(COUNTBLANK('Achat Forfait Epilation'!K43)=1,"",'Achat Forfait Epilation'!K43)</f>
        <v/>
      </c>
      <c r="K43" s="240"/>
      <c r="L43" s="78" t="str">
        <f>IF(COUNTBLANK('Achat Forfait Epilation'!M43)=1,"",'Achat Forfait Epilation'!M43)</f>
        <v/>
      </c>
      <c r="M43" s="240"/>
      <c r="N43" s="267"/>
    </row>
    <row r="44" spans="1:14" s="75" customFormat="1" ht="15" customHeight="1" x14ac:dyDescent="0.2">
      <c r="A44" s="231" t="str">
        <f>IF(COUNTBLANK('Achat Forfait Epilation'!A44)=1,"",'Achat Forfait Epilation'!A44)</f>
        <v xml:space="preserve"> </v>
      </c>
      <c r="B44" s="258" t="str">
        <f>IF(COUNTBLANK('Achat Forfait Epilation'!B44)=1,"",'Achat Forfait Epilation'!B44)</f>
        <v xml:space="preserve"> </v>
      </c>
      <c r="C44" s="259" t="str">
        <f>IF(COUNTBLANK('Achat Forfait Epilation'!C44)=1,"",'Achat Forfait Epilation'!C44)</f>
        <v xml:space="preserve"> </v>
      </c>
      <c r="D44" s="260" t="str">
        <f>IF(COUNTBLANK('Achat Forfait Epilation'!E44)=1,"",'Achat Forfait Epilation'!E44)</f>
        <v xml:space="preserve"> </v>
      </c>
      <c r="E44" s="261" t="str">
        <f>IF(COUNTBLANK('Achat Forfait Epilation'!F44)=1," ",'Achat Forfait Epilation'!F44)</f>
        <v xml:space="preserve"> </v>
      </c>
      <c r="F44" s="68" t="str">
        <f>IF(COUNTBLANK('Achat Forfait Epilation'!G44)=1,"",'Achat Forfait Epilation'!G44)</f>
        <v/>
      </c>
      <c r="G44" s="233"/>
      <c r="H44" s="68" t="str">
        <f>IF(COUNTBLANK('Achat Forfait Epilation'!I44)=1,"",'Achat Forfait Epilation'!I44)</f>
        <v/>
      </c>
      <c r="I44" s="233"/>
      <c r="J44" s="68" t="str">
        <f>IF(COUNTBLANK('Achat Forfait Epilation'!K44)=1,"",'Achat Forfait Epilation'!K44)</f>
        <v/>
      </c>
      <c r="K44" s="233"/>
      <c r="L44" s="68" t="str">
        <f>IF(COUNTBLANK('Achat Forfait Epilation'!M44)=1,"",'Achat Forfait Epilation'!M44)</f>
        <v/>
      </c>
      <c r="M44" s="233"/>
      <c r="N44" s="262"/>
    </row>
    <row r="45" spans="1:14" s="75" customFormat="1" ht="15" customHeight="1" x14ac:dyDescent="0.2">
      <c r="A45" s="93" t="str">
        <f>IF(COUNTBLANK('Achat Forfait Epilation'!A45)=1,"",'Achat Forfait Epilation'!A45)</f>
        <v xml:space="preserve"> </v>
      </c>
      <c r="B45" s="263" t="str">
        <f>IF(COUNTBLANK('Achat Forfait Epilation'!B45)=1,"",'Achat Forfait Epilation'!B45)</f>
        <v xml:space="preserve"> </v>
      </c>
      <c r="C45" s="264" t="str">
        <f>IF(COUNTBLANK('Achat Forfait Epilation'!C45)=1,"",'Achat Forfait Epilation'!C45)</f>
        <v xml:space="preserve"> </v>
      </c>
      <c r="D45" s="265" t="str">
        <f>IF(COUNTBLANK('Achat Forfait Epilation'!E45)=1,"",'Achat Forfait Epilation'!E45)</f>
        <v xml:space="preserve"> </v>
      </c>
      <c r="E45" s="266" t="str">
        <f>IF(COUNTBLANK('Achat Forfait Epilation'!F45)=1," ",'Achat Forfait Epilation'!F45)</f>
        <v xml:space="preserve"> </v>
      </c>
      <c r="F45" s="78" t="str">
        <f>IF(COUNTBLANK('Achat Forfait Epilation'!G45)=1,"",'Achat Forfait Epilation'!G45)</f>
        <v/>
      </c>
      <c r="G45" s="240"/>
      <c r="H45" s="78" t="str">
        <f>IF(COUNTBLANK('Achat Forfait Epilation'!I45)=1,"",'Achat Forfait Epilation'!I45)</f>
        <v/>
      </c>
      <c r="I45" s="240"/>
      <c r="J45" s="78" t="str">
        <f>IF(COUNTBLANK('Achat Forfait Epilation'!K45)=1,"",'Achat Forfait Epilation'!K45)</f>
        <v/>
      </c>
      <c r="K45" s="240"/>
      <c r="L45" s="78" t="str">
        <f>IF(COUNTBLANK('Achat Forfait Epilation'!M45)=1,"",'Achat Forfait Epilation'!M45)</f>
        <v/>
      </c>
      <c r="M45" s="240"/>
      <c r="N45" s="267"/>
    </row>
    <row r="46" spans="1:14" s="75" customFormat="1" ht="15" customHeight="1" x14ac:dyDescent="0.2">
      <c r="A46" s="231" t="str">
        <f>IF(COUNTBLANK('Achat Forfait Epilation'!A46)=1,"",'Achat Forfait Epilation'!A46)</f>
        <v xml:space="preserve"> </v>
      </c>
      <c r="B46" s="258" t="str">
        <f>IF(COUNTBLANK('Achat Forfait Epilation'!B46)=1,"",'Achat Forfait Epilation'!B46)</f>
        <v xml:space="preserve"> </v>
      </c>
      <c r="C46" s="259" t="str">
        <f>IF(COUNTBLANK('Achat Forfait Epilation'!C46)=1,"",'Achat Forfait Epilation'!C46)</f>
        <v xml:space="preserve"> </v>
      </c>
      <c r="D46" s="260" t="str">
        <f>IF(COUNTBLANK('Achat Forfait Epilation'!E46)=1,"",'Achat Forfait Epilation'!E46)</f>
        <v xml:space="preserve"> </v>
      </c>
      <c r="E46" s="261" t="str">
        <f>IF(COUNTBLANK('Achat Forfait Epilation'!F46)=1," ",'Achat Forfait Epilation'!F46)</f>
        <v xml:space="preserve"> </v>
      </c>
      <c r="F46" s="68" t="str">
        <f>IF(COUNTBLANK('Achat Forfait Epilation'!G46)=1,"",'Achat Forfait Epilation'!G46)</f>
        <v/>
      </c>
      <c r="G46" s="233"/>
      <c r="H46" s="68" t="str">
        <f>IF(COUNTBLANK('Achat Forfait Epilation'!I46)=1,"",'Achat Forfait Epilation'!I46)</f>
        <v/>
      </c>
      <c r="I46" s="233"/>
      <c r="J46" s="68" t="str">
        <f>IF(COUNTBLANK('Achat Forfait Epilation'!K46)=1,"",'Achat Forfait Epilation'!K46)</f>
        <v/>
      </c>
      <c r="K46" s="233"/>
      <c r="L46" s="68" t="str">
        <f>IF(COUNTBLANK('Achat Forfait Epilation'!M46)=1,"",'Achat Forfait Epilation'!M46)</f>
        <v/>
      </c>
      <c r="M46" s="233"/>
      <c r="N46" s="262"/>
    </row>
    <row r="47" spans="1:14" s="75" customFormat="1" ht="15" customHeight="1" x14ac:dyDescent="0.2">
      <c r="A47" s="93" t="str">
        <f>IF(COUNTBLANK('Achat Forfait Epilation'!A47)=1,"",'Achat Forfait Epilation'!A47)</f>
        <v xml:space="preserve"> </v>
      </c>
      <c r="B47" s="263" t="str">
        <f>IF(COUNTBLANK('Achat Forfait Epilation'!B47)=1,"",'Achat Forfait Epilation'!B47)</f>
        <v xml:space="preserve"> </v>
      </c>
      <c r="C47" s="264" t="str">
        <f>IF(COUNTBLANK('Achat Forfait Epilation'!C47)=1,"",'Achat Forfait Epilation'!C47)</f>
        <v xml:space="preserve"> </v>
      </c>
      <c r="D47" s="265" t="str">
        <f>IF(COUNTBLANK('Achat Forfait Epilation'!E47)=1,"",'Achat Forfait Epilation'!E47)</f>
        <v xml:space="preserve"> </v>
      </c>
      <c r="E47" s="266" t="str">
        <f>IF(COUNTBLANK('Achat Forfait Epilation'!F47)=1," ",'Achat Forfait Epilation'!F47)</f>
        <v xml:space="preserve"> </v>
      </c>
      <c r="F47" s="78" t="str">
        <f>IF(COUNTBLANK('Achat Forfait Epilation'!G47)=1,"",'Achat Forfait Epilation'!G47)</f>
        <v/>
      </c>
      <c r="G47" s="240"/>
      <c r="H47" s="78" t="str">
        <f>IF(COUNTBLANK('Achat Forfait Epilation'!I47)=1,"",'Achat Forfait Epilation'!I47)</f>
        <v/>
      </c>
      <c r="I47" s="240"/>
      <c r="J47" s="78" t="str">
        <f>IF(COUNTBLANK('Achat Forfait Epilation'!K47)=1,"",'Achat Forfait Epilation'!K47)</f>
        <v/>
      </c>
      <c r="K47" s="240"/>
      <c r="L47" s="78" t="str">
        <f>IF(COUNTBLANK('Achat Forfait Epilation'!M47)=1,"",'Achat Forfait Epilation'!M47)</f>
        <v/>
      </c>
      <c r="M47" s="240"/>
      <c r="N47" s="267"/>
    </row>
    <row r="48" spans="1:14" s="75" customFormat="1" ht="15" customHeight="1" x14ac:dyDescent="0.2">
      <c r="A48" s="231" t="str">
        <f>IF(COUNTBLANK('Achat Forfait Epilation'!A48)=1,"",'Achat Forfait Epilation'!A48)</f>
        <v xml:space="preserve"> </v>
      </c>
      <c r="B48" s="258" t="str">
        <f>IF(COUNTBLANK('Achat Forfait Epilation'!B48)=1,"",'Achat Forfait Epilation'!B48)</f>
        <v xml:space="preserve"> </v>
      </c>
      <c r="C48" s="259" t="str">
        <f>IF(COUNTBLANK('Achat Forfait Epilation'!C48)=1,"",'Achat Forfait Epilation'!C48)</f>
        <v xml:space="preserve"> </v>
      </c>
      <c r="D48" s="260" t="str">
        <f>IF(COUNTBLANK('Achat Forfait Epilation'!E48)=1,"",'Achat Forfait Epilation'!E48)</f>
        <v xml:space="preserve"> </v>
      </c>
      <c r="E48" s="261" t="str">
        <f>IF(COUNTBLANK('Achat Forfait Epilation'!F48)=1," ",'Achat Forfait Epilation'!F48)</f>
        <v xml:space="preserve"> </v>
      </c>
      <c r="F48" s="68" t="str">
        <f>IF(COUNTBLANK('Achat Forfait Epilation'!G48)=1,"",'Achat Forfait Epilation'!G48)</f>
        <v/>
      </c>
      <c r="G48" s="233"/>
      <c r="H48" s="68" t="str">
        <f>IF(COUNTBLANK('Achat Forfait Epilation'!I48)=1,"",'Achat Forfait Epilation'!I48)</f>
        <v/>
      </c>
      <c r="I48" s="233"/>
      <c r="J48" s="68" t="str">
        <f>IF(COUNTBLANK('Achat Forfait Epilation'!K48)=1,"",'Achat Forfait Epilation'!K48)</f>
        <v/>
      </c>
      <c r="K48" s="233"/>
      <c r="L48" s="68" t="str">
        <f>IF(COUNTBLANK('Achat Forfait Epilation'!M48)=1,"",'Achat Forfait Epilation'!M48)</f>
        <v/>
      </c>
      <c r="M48" s="233"/>
      <c r="N48" s="262"/>
    </row>
    <row r="49" spans="1:14" s="75" customFormat="1" ht="15" customHeight="1" x14ac:dyDescent="0.2">
      <c r="A49" s="93" t="str">
        <f>IF(COUNTBLANK('Achat Forfait Epilation'!A49)=1,"",'Achat Forfait Epilation'!A49)</f>
        <v xml:space="preserve"> </v>
      </c>
      <c r="B49" s="263" t="str">
        <f>IF(COUNTBLANK('Achat Forfait Epilation'!B49)=1,"",'Achat Forfait Epilation'!B49)</f>
        <v xml:space="preserve"> </v>
      </c>
      <c r="C49" s="264" t="str">
        <f>IF(COUNTBLANK('Achat Forfait Epilation'!C49)=1,"",'Achat Forfait Epilation'!C49)</f>
        <v xml:space="preserve"> </v>
      </c>
      <c r="D49" s="265" t="str">
        <f>IF(COUNTBLANK('Achat Forfait Epilation'!E49)=1,"",'Achat Forfait Epilation'!E49)</f>
        <v xml:space="preserve"> </v>
      </c>
      <c r="E49" s="266" t="str">
        <f>IF(COUNTBLANK('Achat Forfait Epilation'!F49)=1," ",'Achat Forfait Epilation'!F49)</f>
        <v xml:space="preserve"> </v>
      </c>
      <c r="F49" s="78" t="str">
        <f>IF(COUNTBLANK('Achat Forfait Epilation'!G49)=1,"",'Achat Forfait Epilation'!G49)</f>
        <v/>
      </c>
      <c r="G49" s="240"/>
      <c r="H49" s="78" t="str">
        <f>IF(COUNTBLANK('Achat Forfait Epilation'!I49)=1,"",'Achat Forfait Epilation'!I49)</f>
        <v/>
      </c>
      <c r="I49" s="240"/>
      <c r="J49" s="78" t="str">
        <f>IF(COUNTBLANK('Achat Forfait Epilation'!K49)=1,"",'Achat Forfait Epilation'!K49)</f>
        <v/>
      </c>
      <c r="K49" s="240"/>
      <c r="L49" s="78" t="str">
        <f>IF(COUNTBLANK('Achat Forfait Epilation'!M49)=1,"",'Achat Forfait Epilation'!M49)</f>
        <v/>
      </c>
      <c r="M49" s="240"/>
      <c r="N49" s="267"/>
    </row>
    <row r="50" spans="1:14" s="75" customFormat="1" ht="15" customHeight="1" x14ac:dyDescent="0.2">
      <c r="A50" s="231" t="str">
        <f>IF(COUNTBLANK('Achat Forfait Epilation'!A50)=1,"",'Achat Forfait Epilation'!A50)</f>
        <v xml:space="preserve"> </v>
      </c>
      <c r="B50" s="258" t="str">
        <f>IF(COUNTBLANK('Achat Forfait Epilation'!B50)=1,"",'Achat Forfait Epilation'!B50)</f>
        <v xml:space="preserve"> </v>
      </c>
      <c r="C50" s="259" t="str">
        <f>IF(COUNTBLANK('Achat Forfait Epilation'!C50)=1,"",'Achat Forfait Epilation'!C50)</f>
        <v xml:space="preserve"> </v>
      </c>
      <c r="D50" s="260" t="str">
        <f>IF(COUNTBLANK('Achat Forfait Epilation'!E50)=1,"",'Achat Forfait Epilation'!E50)</f>
        <v xml:space="preserve"> </v>
      </c>
      <c r="E50" s="261" t="str">
        <f>IF(COUNTBLANK('Achat Forfait Epilation'!F50)=1," ",'Achat Forfait Epilation'!F50)</f>
        <v xml:space="preserve"> </v>
      </c>
      <c r="F50" s="68" t="str">
        <f>IF(COUNTBLANK('Achat Forfait Epilation'!G50)=1,"",'Achat Forfait Epilation'!G50)</f>
        <v/>
      </c>
      <c r="G50" s="233"/>
      <c r="H50" s="68" t="str">
        <f>IF(COUNTBLANK('Achat Forfait Epilation'!I50)=1,"",'Achat Forfait Epilation'!I50)</f>
        <v/>
      </c>
      <c r="I50" s="233"/>
      <c r="J50" s="68" t="str">
        <f>IF(COUNTBLANK('Achat Forfait Epilation'!K50)=1,"",'Achat Forfait Epilation'!K50)</f>
        <v/>
      </c>
      <c r="K50" s="233"/>
      <c r="L50" s="68" t="str">
        <f>IF(COUNTBLANK('Achat Forfait Epilation'!M50)=1,"",'Achat Forfait Epilation'!M50)</f>
        <v/>
      </c>
      <c r="M50" s="233"/>
      <c r="N50" s="262"/>
    </row>
    <row r="51" spans="1:14" s="75" customFormat="1" ht="15" customHeight="1" x14ac:dyDescent="0.2">
      <c r="A51" s="93" t="str">
        <f>IF(COUNTBLANK('Achat Forfait Epilation'!A51)=1,"",'Achat Forfait Epilation'!A51)</f>
        <v xml:space="preserve"> </v>
      </c>
      <c r="B51" s="263" t="str">
        <f>IF(COUNTBLANK('Achat Forfait Epilation'!B51)=1,"",'Achat Forfait Epilation'!B51)</f>
        <v xml:space="preserve"> </v>
      </c>
      <c r="C51" s="264" t="str">
        <f>IF(COUNTBLANK('Achat Forfait Epilation'!C51)=1,"",'Achat Forfait Epilation'!C51)</f>
        <v xml:space="preserve"> </v>
      </c>
      <c r="D51" s="265" t="str">
        <f>IF(COUNTBLANK('Achat Forfait Epilation'!E51)=1,"",'Achat Forfait Epilation'!E51)</f>
        <v xml:space="preserve"> </v>
      </c>
      <c r="E51" s="266" t="str">
        <f>IF(COUNTBLANK('Achat Forfait Epilation'!F51)=1," ",'Achat Forfait Epilation'!F51)</f>
        <v xml:space="preserve"> </v>
      </c>
      <c r="F51" s="78" t="str">
        <f>IF(COUNTBLANK('Achat Forfait Epilation'!G51)=1,"",'Achat Forfait Epilation'!G51)</f>
        <v/>
      </c>
      <c r="G51" s="240"/>
      <c r="H51" s="78" t="str">
        <f>IF(COUNTBLANK('Achat Forfait Epilation'!I51)=1,"",'Achat Forfait Epilation'!I51)</f>
        <v/>
      </c>
      <c r="I51" s="240"/>
      <c r="J51" s="78" t="str">
        <f>IF(COUNTBLANK('Achat Forfait Epilation'!K51)=1,"",'Achat Forfait Epilation'!K51)</f>
        <v/>
      </c>
      <c r="K51" s="240"/>
      <c r="L51" s="78" t="str">
        <f>IF(COUNTBLANK('Achat Forfait Epilation'!M51)=1,"",'Achat Forfait Epilation'!M51)</f>
        <v/>
      </c>
      <c r="M51" s="240"/>
      <c r="N51" s="267"/>
    </row>
    <row r="52" spans="1:14" s="75" customFormat="1" ht="15" customHeight="1" x14ac:dyDescent="0.2">
      <c r="A52" s="231" t="str">
        <f>IF(COUNTBLANK('Achat Forfait Epilation'!A52)=1,"",'Achat Forfait Epilation'!A52)</f>
        <v xml:space="preserve"> </v>
      </c>
      <c r="B52" s="258" t="str">
        <f>IF(COUNTBLANK('Achat Forfait Epilation'!B52)=1,"",'Achat Forfait Epilation'!B52)</f>
        <v xml:space="preserve"> </v>
      </c>
      <c r="C52" s="259" t="str">
        <f>IF(COUNTBLANK('Achat Forfait Epilation'!C52)=1,"",'Achat Forfait Epilation'!C52)</f>
        <v xml:space="preserve"> </v>
      </c>
      <c r="D52" s="260" t="str">
        <f>IF(COUNTBLANK('Achat Forfait Epilation'!E52)=1,"",'Achat Forfait Epilation'!E52)</f>
        <v xml:space="preserve"> </v>
      </c>
      <c r="E52" s="261" t="str">
        <f>IF(COUNTBLANK('Achat Forfait Epilation'!F52)=1," ",'Achat Forfait Epilation'!F52)</f>
        <v xml:space="preserve"> </v>
      </c>
      <c r="F52" s="68" t="str">
        <f>IF(COUNTBLANK('Achat Forfait Epilation'!G52)=1,"",'Achat Forfait Epilation'!G52)</f>
        <v/>
      </c>
      <c r="G52" s="233"/>
      <c r="H52" s="68" t="str">
        <f>IF(COUNTBLANK('Achat Forfait Epilation'!I52)=1,"",'Achat Forfait Epilation'!I52)</f>
        <v/>
      </c>
      <c r="I52" s="233"/>
      <c r="J52" s="68" t="str">
        <f>IF(COUNTBLANK('Achat Forfait Epilation'!K52)=1,"",'Achat Forfait Epilation'!K52)</f>
        <v/>
      </c>
      <c r="K52" s="233"/>
      <c r="L52" s="68" t="str">
        <f>IF(COUNTBLANK('Achat Forfait Epilation'!M52)=1,"",'Achat Forfait Epilation'!M52)</f>
        <v/>
      </c>
      <c r="M52" s="233"/>
      <c r="N52" s="262"/>
    </row>
    <row r="53" spans="1:14" s="75" customFormat="1" ht="15" customHeight="1" x14ac:dyDescent="0.2">
      <c r="A53" s="93" t="str">
        <f>IF(COUNTBLANK('Achat Forfait Epilation'!A53)=1,"",'Achat Forfait Epilation'!A53)</f>
        <v xml:space="preserve"> </v>
      </c>
      <c r="B53" s="263" t="str">
        <f>IF(COUNTBLANK('Achat Forfait Epilation'!B53)=1,"",'Achat Forfait Epilation'!B53)</f>
        <v xml:space="preserve"> </v>
      </c>
      <c r="C53" s="264" t="str">
        <f>IF(COUNTBLANK('Achat Forfait Epilation'!C53)=1,"",'Achat Forfait Epilation'!C53)</f>
        <v xml:space="preserve"> </v>
      </c>
      <c r="D53" s="265" t="str">
        <f>IF(COUNTBLANK('Achat Forfait Epilation'!E53)=1,"",'Achat Forfait Epilation'!E53)</f>
        <v xml:space="preserve"> </v>
      </c>
      <c r="E53" s="266" t="str">
        <f>IF(COUNTBLANK('Achat Forfait Epilation'!F53)=1," ",'Achat Forfait Epilation'!F53)</f>
        <v xml:space="preserve"> </v>
      </c>
      <c r="F53" s="78" t="str">
        <f>IF(COUNTBLANK('Achat Forfait Epilation'!G53)=1,"",'Achat Forfait Epilation'!G53)</f>
        <v/>
      </c>
      <c r="G53" s="240"/>
      <c r="H53" s="78" t="str">
        <f>IF(COUNTBLANK('Achat Forfait Epilation'!I53)=1,"",'Achat Forfait Epilation'!I53)</f>
        <v/>
      </c>
      <c r="I53" s="240"/>
      <c r="J53" s="78" t="str">
        <f>IF(COUNTBLANK('Achat Forfait Epilation'!K53)=1,"",'Achat Forfait Epilation'!K53)</f>
        <v/>
      </c>
      <c r="K53" s="240"/>
      <c r="L53" s="78" t="str">
        <f>IF(COUNTBLANK('Achat Forfait Epilation'!M53)=1,"",'Achat Forfait Epilation'!M53)</f>
        <v/>
      </c>
      <c r="M53" s="240"/>
      <c r="N53" s="267"/>
    </row>
    <row r="54" spans="1:14" s="75" customFormat="1" ht="15" customHeight="1" x14ac:dyDescent="0.2">
      <c r="A54" s="231" t="str">
        <f>IF(COUNTBLANK('Achat Forfait Epilation'!A54)=1,"",'Achat Forfait Epilation'!A54)</f>
        <v xml:space="preserve"> </v>
      </c>
      <c r="B54" s="258" t="str">
        <f>IF(COUNTBLANK('Achat Forfait Epilation'!B54)=1,"",'Achat Forfait Epilation'!B54)</f>
        <v xml:space="preserve"> </v>
      </c>
      <c r="C54" s="259" t="str">
        <f>IF(COUNTBLANK('Achat Forfait Epilation'!C54)=1,"",'Achat Forfait Epilation'!C54)</f>
        <v xml:space="preserve"> </v>
      </c>
      <c r="D54" s="260" t="str">
        <f>IF(COUNTBLANK('Achat Forfait Epilation'!E54)=1,"",'Achat Forfait Epilation'!E54)</f>
        <v xml:space="preserve"> </v>
      </c>
      <c r="E54" s="261" t="str">
        <f>IF(COUNTBLANK('Achat Forfait Epilation'!F54)=1," ",'Achat Forfait Epilation'!F54)</f>
        <v xml:space="preserve"> </v>
      </c>
      <c r="F54" s="68" t="str">
        <f>IF(COUNTBLANK('Achat Forfait Epilation'!G54)=1,"",'Achat Forfait Epilation'!G54)</f>
        <v/>
      </c>
      <c r="G54" s="233"/>
      <c r="H54" s="68" t="str">
        <f>IF(COUNTBLANK('Achat Forfait Epilation'!I54)=1,"",'Achat Forfait Epilation'!I54)</f>
        <v/>
      </c>
      <c r="I54" s="233"/>
      <c r="J54" s="68" t="str">
        <f>IF(COUNTBLANK('Achat Forfait Epilation'!K54)=1,"",'Achat Forfait Epilation'!K54)</f>
        <v/>
      </c>
      <c r="K54" s="233"/>
      <c r="L54" s="68" t="str">
        <f>IF(COUNTBLANK('Achat Forfait Epilation'!M54)=1,"",'Achat Forfait Epilation'!M54)</f>
        <v/>
      </c>
      <c r="M54" s="233"/>
      <c r="N54" s="262"/>
    </row>
    <row r="55" spans="1:14" s="75" customFormat="1" ht="15" customHeight="1" x14ac:dyDescent="0.2">
      <c r="A55" s="93" t="str">
        <f>IF(COUNTBLANK('Achat Forfait Epilation'!A55)=1,"",'Achat Forfait Epilation'!A55)</f>
        <v xml:space="preserve"> </v>
      </c>
      <c r="B55" s="263" t="str">
        <f>IF(COUNTBLANK('Achat Forfait Epilation'!B55)=1,"",'Achat Forfait Epilation'!B55)</f>
        <v xml:space="preserve"> </v>
      </c>
      <c r="C55" s="264" t="str">
        <f>IF(COUNTBLANK('Achat Forfait Epilation'!C55)=1,"",'Achat Forfait Epilation'!C55)</f>
        <v xml:space="preserve"> </v>
      </c>
      <c r="D55" s="265" t="str">
        <f>IF(COUNTBLANK('Achat Forfait Epilation'!E55)=1,"",'Achat Forfait Epilation'!E55)</f>
        <v xml:space="preserve"> </v>
      </c>
      <c r="E55" s="266" t="str">
        <f>IF(COUNTBLANK('Achat Forfait Epilation'!F55)=1," ",'Achat Forfait Epilation'!F55)</f>
        <v xml:space="preserve"> </v>
      </c>
      <c r="F55" s="78" t="str">
        <f>IF(COUNTBLANK('Achat Forfait Epilation'!G55)=1,"",'Achat Forfait Epilation'!G55)</f>
        <v/>
      </c>
      <c r="G55" s="240"/>
      <c r="H55" s="78" t="str">
        <f>IF(COUNTBLANK('Achat Forfait Epilation'!I55)=1,"",'Achat Forfait Epilation'!I55)</f>
        <v/>
      </c>
      <c r="I55" s="240"/>
      <c r="J55" s="78" t="str">
        <f>IF(COUNTBLANK('Achat Forfait Epilation'!K55)=1,"",'Achat Forfait Epilation'!K55)</f>
        <v/>
      </c>
      <c r="K55" s="240"/>
      <c r="L55" s="78" t="str">
        <f>IF(COUNTBLANK('Achat Forfait Epilation'!M55)=1,"",'Achat Forfait Epilation'!M55)</f>
        <v/>
      </c>
      <c r="M55" s="240"/>
      <c r="N55" s="267"/>
    </row>
    <row r="56" spans="1:14" s="75" customFormat="1" ht="15" customHeight="1" x14ac:dyDescent="0.2">
      <c r="A56" s="231" t="str">
        <f>IF(COUNTBLANK('Achat Forfait Epilation'!A56)=1,"",'Achat Forfait Epilation'!A56)</f>
        <v xml:space="preserve"> </v>
      </c>
      <c r="B56" s="258" t="str">
        <f>IF(COUNTBLANK('Achat Forfait Epilation'!B56)=1,"",'Achat Forfait Epilation'!B56)</f>
        <v xml:space="preserve"> </v>
      </c>
      <c r="C56" s="259" t="str">
        <f>IF(COUNTBLANK('Achat Forfait Epilation'!C56)=1,"",'Achat Forfait Epilation'!C56)</f>
        <v xml:space="preserve"> </v>
      </c>
      <c r="D56" s="260" t="str">
        <f>IF(COUNTBLANK('Achat Forfait Epilation'!E56)=1,"",'Achat Forfait Epilation'!E56)</f>
        <v xml:space="preserve"> </v>
      </c>
      <c r="E56" s="261" t="str">
        <f>IF(COUNTBLANK('Achat Forfait Epilation'!F56)=1," ",'Achat Forfait Epilation'!F56)</f>
        <v xml:space="preserve"> </v>
      </c>
      <c r="F56" s="68" t="str">
        <f>IF(COUNTBLANK('Achat Forfait Epilation'!G56)=1,"",'Achat Forfait Epilation'!G56)</f>
        <v/>
      </c>
      <c r="G56" s="233"/>
      <c r="H56" s="68" t="str">
        <f>IF(COUNTBLANK('Achat Forfait Epilation'!I56)=1,"",'Achat Forfait Epilation'!I56)</f>
        <v/>
      </c>
      <c r="I56" s="233"/>
      <c r="J56" s="68" t="str">
        <f>IF(COUNTBLANK('Achat Forfait Epilation'!K56)=1,"",'Achat Forfait Epilation'!K56)</f>
        <v/>
      </c>
      <c r="K56" s="233"/>
      <c r="L56" s="68" t="str">
        <f>IF(COUNTBLANK('Achat Forfait Epilation'!M56)=1,"",'Achat Forfait Epilation'!M56)</f>
        <v/>
      </c>
      <c r="M56" s="233"/>
      <c r="N56" s="262"/>
    </row>
    <row r="57" spans="1:14" s="75" customFormat="1" ht="15" customHeight="1" x14ac:dyDescent="0.2">
      <c r="A57" s="93" t="str">
        <f>IF(COUNTBLANK('Achat Forfait Epilation'!A57)=1,"",'Achat Forfait Epilation'!A57)</f>
        <v xml:space="preserve"> </v>
      </c>
      <c r="B57" s="263" t="str">
        <f>IF(COUNTBLANK('Achat Forfait Epilation'!B57)=1,"",'Achat Forfait Epilation'!B57)</f>
        <v xml:space="preserve"> </v>
      </c>
      <c r="C57" s="264" t="str">
        <f>IF(COUNTBLANK('Achat Forfait Epilation'!C57)=1,"",'Achat Forfait Epilation'!C57)</f>
        <v xml:space="preserve"> </v>
      </c>
      <c r="D57" s="265" t="str">
        <f>IF(COUNTBLANK('Achat Forfait Epilation'!E57)=1,"",'Achat Forfait Epilation'!E57)</f>
        <v xml:space="preserve"> </v>
      </c>
      <c r="E57" s="266" t="str">
        <f>IF(COUNTBLANK('Achat Forfait Epilation'!F57)=1," ",'Achat Forfait Epilation'!F57)</f>
        <v xml:space="preserve"> </v>
      </c>
      <c r="F57" s="78" t="str">
        <f>IF(COUNTBLANK('Achat Forfait Epilation'!G57)=1,"",'Achat Forfait Epilation'!G57)</f>
        <v/>
      </c>
      <c r="G57" s="240"/>
      <c r="H57" s="78" t="str">
        <f>IF(COUNTBLANK('Achat Forfait Epilation'!I57)=1,"",'Achat Forfait Epilation'!I57)</f>
        <v/>
      </c>
      <c r="I57" s="240"/>
      <c r="J57" s="78" t="str">
        <f>IF(COUNTBLANK('Achat Forfait Epilation'!K57)=1,"",'Achat Forfait Epilation'!K57)</f>
        <v/>
      </c>
      <c r="K57" s="240"/>
      <c r="L57" s="78" t="str">
        <f>IF(COUNTBLANK('Achat Forfait Epilation'!M57)=1,"",'Achat Forfait Epilation'!M57)</f>
        <v/>
      </c>
      <c r="M57" s="240"/>
      <c r="N57" s="267"/>
    </row>
    <row r="58" spans="1:14" s="75" customFormat="1" ht="15" customHeight="1" x14ac:dyDescent="0.2">
      <c r="A58" s="231" t="str">
        <f>IF(COUNTBLANK('Achat Forfait Epilation'!A58)=1,"",'Achat Forfait Epilation'!A58)</f>
        <v xml:space="preserve"> </v>
      </c>
      <c r="B58" s="258" t="str">
        <f>IF(COUNTBLANK('Achat Forfait Epilation'!B58)=1,"",'Achat Forfait Epilation'!B58)</f>
        <v xml:space="preserve"> </v>
      </c>
      <c r="C58" s="259" t="str">
        <f>IF(COUNTBLANK('Achat Forfait Epilation'!C58)=1,"",'Achat Forfait Epilation'!C58)</f>
        <v xml:space="preserve"> </v>
      </c>
      <c r="D58" s="260" t="str">
        <f>IF(COUNTBLANK('Achat Forfait Epilation'!E58)=1,"",'Achat Forfait Epilation'!E58)</f>
        <v xml:space="preserve"> </v>
      </c>
      <c r="E58" s="261" t="str">
        <f>IF(COUNTBLANK('Achat Forfait Epilation'!F58)=1," ",'Achat Forfait Epilation'!F58)</f>
        <v xml:space="preserve"> </v>
      </c>
      <c r="F58" s="68" t="str">
        <f>IF(COUNTBLANK('Achat Forfait Epilation'!G58)=1,"",'Achat Forfait Epilation'!G58)</f>
        <v/>
      </c>
      <c r="G58" s="233"/>
      <c r="H58" s="68" t="str">
        <f>IF(COUNTBLANK('Achat Forfait Epilation'!I58)=1,"",'Achat Forfait Epilation'!I58)</f>
        <v/>
      </c>
      <c r="I58" s="233"/>
      <c r="J58" s="68" t="str">
        <f>IF(COUNTBLANK('Achat Forfait Epilation'!K58)=1,"",'Achat Forfait Epilation'!K58)</f>
        <v/>
      </c>
      <c r="K58" s="233"/>
      <c r="L58" s="68" t="str">
        <f>IF(COUNTBLANK('Achat Forfait Epilation'!M58)=1,"",'Achat Forfait Epilation'!M58)</f>
        <v/>
      </c>
      <c r="M58" s="233"/>
      <c r="N58" s="262"/>
    </row>
    <row r="59" spans="1:14" s="75" customFormat="1" ht="15" customHeight="1" x14ac:dyDescent="0.2">
      <c r="A59" s="93" t="str">
        <f>IF(COUNTBLANK('Achat Forfait Epilation'!A59)=1,"",'Achat Forfait Epilation'!A59)</f>
        <v xml:space="preserve"> </v>
      </c>
      <c r="B59" s="263" t="str">
        <f>IF(COUNTBLANK('Achat Forfait Epilation'!B59)=1,"",'Achat Forfait Epilation'!B59)</f>
        <v xml:space="preserve"> </v>
      </c>
      <c r="C59" s="264" t="str">
        <f>IF(COUNTBLANK('Achat Forfait Epilation'!C59)=1,"",'Achat Forfait Epilation'!C59)</f>
        <v xml:space="preserve"> </v>
      </c>
      <c r="D59" s="265" t="str">
        <f>IF(COUNTBLANK('Achat Forfait Epilation'!E59)=1,"",'Achat Forfait Epilation'!E59)</f>
        <v xml:space="preserve"> </v>
      </c>
      <c r="E59" s="266" t="str">
        <f>IF(COUNTBLANK('Achat Forfait Epilation'!F59)=1," ",'Achat Forfait Epilation'!F59)</f>
        <v xml:space="preserve"> </v>
      </c>
      <c r="F59" s="78" t="str">
        <f>IF(COUNTBLANK('Achat Forfait Epilation'!G59)=1,"",'Achat Forfait Epilation'!G59)</f>
        <v/>
      </c>
      <c r="G59" s="240"/>
      <c r="H59" s="78" t="str">
        <f>IF(COUNTBLANK('Achat Forfait Epilation'!I59)=1,"",'Achat Forfait Epilation'!I59)</f>
        <v/>
      </c>
      <c r="I59" s="240"/>
      <c r="J59" s="78" t="str">
        <f>IF(COUNTBLANK('Achat Forfait Epilation'!K59)=1,"",'Achat Forfait Epilation'!K59)</f>
        <v/>
      </c>
      <c r="K59" s="240"/>
      <c r="L59" s="78" t="str">
        <f>IF(COUNTBLANK('Achat Forfait Epilation'!M59)=1,"",'Achat Forfait Epilation'!M59)</f>
        <v/>
      </c>
      <c r="M59" s="240"/>
      <c r="N59" s="267"/>
    </row>
    <row r="60" spans="1:14" s="75" customFormat="1" ht="15" customHeight="1" x14ac:dyDescent="0.2">
      <c r="A60" s="231" t="str">
        <f>IF(COUNTBLANK('Achat Forfait Epilation'!A60)=1,"",'Achat Forfait Epilation'!A60)</f>
        <v xml:space="preserve"> </v>
      </c>
      <c r="B60" s="258" t="str">
        <f>IF(COUNTBLANK('Achat Forfait Epilation'!B60)=1,"",'Achat Forfait Epilation'!B60)</f>
        <v xml:space="preserve"> </v>
      </c>
      <c r="C60" s="259" t="str">
        <f>IF(COUNTBLANK('Achat Forfait Epilation'!C60)=1,"",'Achat Forfait Epilation'!C60)</f>
        <v xml:space="preserve"> </v>
      </c>
      <c r="D60" s="260" t="str">
        <f>IF(COUNTBLANK('Achat Forfait Epilation'!E60)=1,"",'Achat Forfait Epilation'!E60)</f>
        <v xml:space="preserve"> </v>
      </c>
      <c r="E60" s="261" t="str">
        <f>IF(COUNTBLANK('Achat Forfait Epilation'!F60)=1," ",'Achat Forfait Epilation'!F60)</f>
        <v xml:space="preserve"> </v>
      </c>
      <c r="F60" s="68" t="str">
        <f>IF(COUNTBLANK('Achat Forfait Epilation'!G60)=1,"",'Achat Forfait Epilation'!G60)</f>
        <v/>
      </c>
      <c r="G60" s="233"/>
      <c r="H60" s="68" t="str">
        <f>IF(COUNTBLANK('Achat Forfait Epilation'!I60)=1,"",'Achat Forfait Epilation'!I60)</f>
        <v/>
      </c>
      <c r="I60" s="233"/>
      <c r="J60" s="68" t="str">
        <f>IF(COUNTBLANK('Achat Forfait Epilation'!K60)=1,"",'Achat Forfait Epilation'!K60)</f>
        <v/>
      </c>
      <c r="K60" s="233"/>
      <c r="L60" s="68" t="str">
        <f>IF(COUNTBLANK('Achat Forfait Epilation'!M60)=1,"",'Achat Forfait Epilation'!M60)</f>
        <v/>
      </c>
      <c r="M60" s="233"/>
      <c r="N60" s="262"/>
    </row>
    <row r="61" spans="1:14" s="75" customFormat="1" ht="15" customHeight="1" x14ac:dyDescent="0.2">
      <c r="A61" s="93" t="str">
        <f>IF(COUNTBLANK('Achat Forfait Epilation'!A61)=1,"",'Achat Forfait Epilation'!A61)</f>
        <v xml:space="preserve"> </v>
      </c>
      <c r="B61" s="263" t="str">
        <f>IF(COUNTBLANK('Achat Forfait Epilation'!B61)=1,"",'Achat Forfait Epilation'!B61)</f>
        <v xml:space="preserve"> </v>
      </c>
      <c r="C61" s="264" t="str">
        <f>IF(COUNTBLANK('Achat Forfait Epilation'!C61)=1,"",'Achat Forfait Epilation'!C61)</f>
        <v xml:space="preserve"> </v>
      </c>
      <c r="D61" s="265" t="str">
        <f>IF(COUNTBLANK('Achat Forfait Epilation'!E61)=1,"",'Achat Forfait Epilation'!E61)</f>
        <v xml:space="preserve"> </v>
      </c>
      <c r="E61" s="266" t="str">
        <f>IF(COUNTBLANK('Achat Forfait Epilation'!F61)=1," ",'Achat Forfait Epilation'!F61)</f>
        <v xml:space="preserve"> </v>
      </c>
      <c r="F61" s="78" t="str">
        <f>IF(COUNTBLANK('Achat Forfait Epilation'!G61)=1,"",'Achat Forfait Epilation'!G61)</f>
        <v/>
      </c>
      <c r="G61" s="240"/>
      <c r="H61" s="78" t="str">
        <f>IF(COUNTBLANK('Achat Forfait Epilation'!I61)=1,"",'Achat Forfait Epilation'!I61)</f>
        <v/>
      </c>
      <c r="I61" s="240"/>
      <c r="J61" s="78" t="str">
        <f>IF(COUNTBLANK('Achat Forfait Epilation'!K61)=1,"",'Achat Forfait Epilation'!K61)</f>
        <v/>
      </c>
      <c r="K61" s="240"/>
      <c r="L61" s="78" t="str">
        <f>IF(COUNTBLANK('Achat Forfait Epilation'!M61)=1,"",'Achat Forfait Epilation'!M61)</f>
        <v/>
      </c>
      <c r="M61" s="240"/>
      <c r="N61" s="267"/>
    </row>
    <row r="62" spans="1:14" s="75" customFormat="1" ht="15" customHeight="1" x14ac:dyDescent="0.2">
      <c r="A62" s="231" t="str">
        <f>IF(COUNTBLANK('Achat Forfait Epilation'!A62)=1,"",'Achat Forfait Epilation'!A62)</f>
        <v xml:space="preserve"> </v>
      </c>
      <c r="B62" s="258" t="str">
        <f>IF(COUNTBLANK('Achat Forfait Epilation'!B62)=1,"",'Achat Forfait Epilation'!B62)</f>
        <v xml:space="preserve"> </v>
      </c>
      <c r="C62" s="259" t="str">
        <f>IF(COUNTBLANK('Achat Forfait Epilation'!C62)=1,"",'Achat Forfait Epilation'!C62)</f>
        <v xml:space="preserve"> </v>
      </c>
      <c r="D62" s="260" t="str">
        <f>IF(COUNTBLANK('Achat Forfait Epilation'!E62)=1,"",'Achat Forfait Epilation'!E62)</f>
        <v xml:space="preserve"> </v>
      </c>
      <c r="E62" s="261" t="str">
        <f>IF(COUNTBLANK('Achat Forfait Epilation'!F62)=1," ",'Achat Forfait Epilation'!F62)</f>
        <v xml:space="preserve"> </v>
      </c>
      <c r="F62" s="68" t="str">
        <f>IF(COUNTBLANK('Achat Forfait Epilation'!G62)=1,"",'Achat Forfait Epilation'!G62)</f>
        <v/>
      </c>
      <c r="G62" s="233"/>
      <c r="H62" s="68" t="str">
        <f>IF(COUNTBLANK('Achat Forfait Epilation'!I62)=1,"",'Achat Forfait Epilation'!I62)</f>
        <v/>
      </c>
      <c r="I62" s="233"/>
      <c r="J62" s="68" t="str">
        <f>IF(COUNTBLANK('Achat Forfait Epilation'!K62)=1,"",'Achat Forfait Epilation'!K62)</f>
        <v/>
      </c>
      <c r="K62" s="233"/>
      <c r="L62" s="68" t="str">
        <f>IF(COUNTBLANK('Achat Forfait Epilation'!M62)=1,"",'Achat Forfait Epilation'!M62)</f>
        <v/>
      </c>
      <c r="M62" s="233"/>
      <c r="N62" s="262"/>
    </row>
    <row r="63" spans="1:14" s="75" customFormat="1" ht="15" customHeight="1" x14ac:dyDescent="0.2">
      <c r="A63" s="93" t="str">
        <f>IF(COUNTBLANK('Achat Forfait Epilation'!A63)=1,"",'Achat Forfait Epilation'!A63)</f>
        <v xml:space="preserve"> </v>
      </c>
      <c r="B63" s="263" t="str">
        <f>IF(COUNTBLANK('Achat Forfait Epilation'!B63)=1,"",'Achat Forfait Epilation'!B63)</f>
        <v xml:space="preserve"> </v>
      </c>
      <c r="C63" s="264" t="str">
        <f>IF(COUNTBLANK('Achat Forfait Epilation'!C63)=1,"",'Achat Forfait Epilation'!C63)</f>
        <v xml:space="preserve"> </v>
      </c>
      <c r="D63" s="265" t="str">
        <f>IF(COUNTBLANK('Achat Forfait Epilation'!E63)=1,"",'Achat Forfait Epilation'!E63)</f>
        <v xml:space="preserve"> </v>
      </c>
      <c r="E63" s="266" t="str">
        <f>IF(COUNTBLANK('Achat Forfait Epilation'!F63)=1," ",'Achat Forfait Epilation'!F63)</f>
        <v xml:space="preserve"> </v>
      </c>
      <c r="F63" s="78" t="str">
        <f>IF(COUNTBLANK('Achat Forfait Epilation'!G63)=1,"",'Achat Forfait Epilation'!G63)</f>
        <v/>
      </c>
      <c r="G63" s="240"/>
      <c r="H63" s="78" t="str">
        <f>IF(COUNTBLANK('Achat Forfait Epilation'!I63)=1,"",'Achat Forfait Epilation'!I63)</f>
        <v/>
      </c>
      <c r="I63" s="240"/>
      <c r="J63" s="78" t="str">
        <f>IF(COUNTBLANK('Achat Forfait Epilation'!K63)=1,"",'Achat Forfait Epilation'!K63)</f>
        <v/>
      </c>
      <c r="K63" s="240"/>
      <c r="L63" s="78" t="str">
        <f>IF(COUNTBLANK('Achat Forfait Epilation'!M63)=1,"",'Achat Forfait Epilation'!M63)</f>
        <v/>
      </c>
      <c r="M63" s="240"/>
      <c r="N63" s="267"/>
    </row>
    <row r="64" spans="1:14" s="75" customFormat="1" ht="15" customHeight="1" x14ac:dyDescent="0.2">
      <c r="A64" s="231" t="str">
        <f>IF(COUNTBLANK('Achat Forfait Epilation'!A64)=1,"",'Achat Forfait Epilation'!A64)</f>
        <v xml:space="preserve"> </v>
      </c>
      <c r="B64" s="258" t="str">
        <f>IF(COUNTBLANK('Achat Forfait Epilation'!B64)=1,"",'Achat Forfait Epilation'!B64)</f>
        <v xml:space="preserve"> </v>
      </c>
      <c r="C64" s="259" t="str">
        <f>IF(COUNTBLANK('Achat Forfait Epilation'!C64)=1,"",'Achat Forfait Epilation'!C64)</f>
        <v xml:space="preserve"> </v>
      </c>
      <c r="D64" s="260" t="str">
        <f>IF(COUNTBLANK('Achat Forfait Epilation'!E64)=1,"",'Achat Forfait Epilation'!E64)</f>
        <v xml:space="preserve"> </v>
      </c>
      <c r="E64" s="261" t="str">
        <f>IF(COUNTBLANK('Achat Forfait Epilation'!F64)=1," ",'Achat Forfait Epilation'!F64)</f>
        <v xml:space="preserve"> </v>
      </c>
      <c r="F64" s="68" t="str">
        <f>IF(COUNTBLANK('Achat Forfait Epilation'!G64)=1,"",'Achat Forfait Epilation'!G64)</f>
        <v/>
      </c>
      <c r="G64" s="233"/>
      <c r="H64" s="68" t="str">
        <f>IF(COUNTBLANK('Achat Forfait Epilation'!I64)=1,"",'Achat Forfait Epilation'!I64)</f>
        <v/>
      </c>
      <c r="I64" s="233"/>
      <c r="J64" s="68" t="str">
        <f>IF(COUNTBLANK('Achat Forfait Epilation'!K64)=1,"",'Achat Forfait Epilation'!K64)</f>
        <v/>
      </c>
      <c r="K64" s="233"/>
      <c r="L64" s="68" t="str">
        <f>IF(COUNTBLANK('Achat Forfait Epilation'!M64)=1,"",'Achat Forfait Epilation'!M64)</f>
        <v/>
      </c>
      <c r="M64" s="233"/>
      <c r="N64" s="262"/>
    </row>
    <row r="65" spans="1:14" s="75" customFormat="1" ht="15" customHeight="1" x14ac:dyDescent="0.2">
      <c r="A65" s="93" t="str">
        <f>IF(COUNTBLANK('Achat Forfait Epilation'!A65)=1,"",'Achat Forfait Epilation'!A65)</f>
        <v xml:space="preserve"> </v>
      </c>
      <c r="B65" s="263" t="str">
        <f>IF(COUNTBLANK('Achat Forfait Epilation'!B65)=1,"",'Achat Forfait Epilation'!B65)</f>
        <v xml:space="preserve"> </v>
      </c>
      <c r="C65" s="264" t="str">
        <f>IF(COUNTBLANK('Achat Forfait Epilation'!C65)=1,"",'Achat Forfait Epilation'!C65)</f>
        <v xml:space="preserve"> </v>
      </c>
      <c r="D65" s="265" t="str">
        <f>IF(COUNTBLANK('Achat Forfait Epilation'!E65)=1,"",'Achat Forfait Epilation'!E65)</f>
        <v xml:space="preserve"> </v>
      </c>
      <c r="E65" s="266" t="str">
        <f>IF(COUNTBLANK('Achat Forfait Epilation'!F65)=1," ",'Achat Forfait Epilation'!F65)</f>
        <v xml:space="preserve"> </v>
      </c>
      <c r="F65" s="78" t="str">
        <f>IF(COUNTBLANK('Achat Forfait Epilation'!G65)=1,"",'Achat Forfait Epilation'!G65)</f>
        <v/>
      </c>
      <c r="G65" s="240"/>
      <c r="H65" s="78" t="str">
        <f>IF(COUNTBLANK('Achat Forfait Epilation'!I65)=1,"",'Achat Forfait Epilation'!I65)</f>
        <v/>
      </c>
      <c r="I65" s="240"/>
      <c r="J65" s="78" t="str">
        <f>IF(COUNTBLANK('Achat Forfait Epilation'!K65)=1,"",'Achat Forfait Epilation'!K65)</f>
        <v/>
      </c>
      <c r="K65" s="240"/>
      <c r="L65" s="78" t="str">
        <f>IF(COUNTBLANK('Achat Forfait Epilation'!M65)=1,"",'Achat Forfait Epilation'!M65)</f>
        <v/>
      </c>
      <c r="M65" s="240"/>
      <c r="N65" s="267"/>
    </row>
    <row r="66" spans="1:14" s="75" customFormat="1" ht="15" customHeight="1" x14ac:dyDescent="0.2">
      <c r="A66" s="231" t="str">
        <f>IF(COUNTBLANK('Achat Forfait Epilation'!A66)=1,"",'Achat Forfait Epilation'!A66)</f>
        <v xml:space="preserve"> </v>
      </c>
      <c r="B66" s="258" t="str">
        <f>IF(COUNTBLANK('Achat Forfait Epilation'!B66)=1,"",'Achat Forfait Epilation'!B66)</f>
        <v xml:space="preserve"> </v>
      </c>
      <c r="C66" s="259" t="str">
        <f>IF(COUNTBLANK('Achat Forfait Epilation'!C66)=1,"",'Achat Forfait Epilation'!C66)</f>
        <v xml:space="preserve"> </v>
      </c>
      <c r="D66" s="260" t="str">
        <f>IF(COUNTBLANK('Achat Forfait Epilation'!E66)=1,"",'Achat Forfait Epilation'!E66)</f>
        <v xml:space="preserve"> </v>
      </c>
      <c r="E66" s="261" t="str">
        <f>IF(COUNTBLANK('Achat Forfait Epilation'!F66)=1," ",'Achat Forfait Epilation'!F66)</f>
        <v xml:space="preserve"> </v>
      </c>
      <c r="F66" s="68" t="str">
        <f>IF(COUNTBLANK('Achat Forfait Epilation'!G66)=1,"",'Achat Forfait Epilation'!G66)</f>
        <v/>
      </c>
      <c r="G66" s="233"/>
      <c r="H66" s="68" t="str">
        <f>IF(COUNTBLANK('Achat Forfait Epilation'!I66)=1,"",'Achat Forfait Epilation'!I66)</f>
        <v/>
      </c>
      <c r="I66" s="233"/>
      <c r="J66" s="68" t="str">
        <f>IF(COUNTBLANK('Achat Forfait Epilation'!K66)=1,"",'Achat Forfait Epilation'!K66)</f>
        <v/>
      </c>
      <c r="K66" s="233"/>
      <c r="L66" s="68" t="str">
        <f>IF(COUNTBLANK('Achat Forfait Epilation'!M66)=1,"",'Achat Forfait Epilation'!M66)</f>
        <v/>
      </c>
      <c r="M66" s="233"/>
      <c r="N66" s="262"/>
    </row>
    <row r="67" spans="1:14" s="75" customFormat="1" ht="15" customHeight="1" x14ac:dyDescent="0.2">
      <c r="A67" s="93" t="str">
        <f>IF(COUNTBLANK('Achat Forfait Epilation'!A67)=1,"",'Achat Forfait Epilation'!A67)</f>
        <v xml:space="preserve"> </v>
      </c>
      <c r="B67" s="263" t="str">
        <f>IF(COUNTBLANK('Achat Forfait Epilation'!B67)=1,"",'Achat Forfait Epilation'!B67)</f>
        <v xml:space="preserve"> </v>
      </c>
      <c r="C67" s="264" t="str">
        <f>IF(COUNTBLANK('Achat Forfait Epilation'!C67)=1,"",'Achat Forfait Epilation'!C67)</f>
        <v xml:space="preserve"> </v>
      </c>
      <c r="D67" s="265" t="str">
        <f>IF(COUNTBLANK('Achat Forfait Epilation'!E67)=1,"",'Achat Forfait Epilation'!E67)</f>
        <v xml:space="preserve"> </v>
      </c>
      <c r="E67" s="266" t="str">
        <f>IF(COUNTBLANK('Achat Forfait Epilation'!F67)=1," ",'Achat Forfait Epilation'!F67)</f>
        <v xml:space="preserve"> </v>
      </c>
      <c r="F67" s="78" t="str">
        <f>IF(COUNTBLANK('Achat Forfait Epilation'!G67)=1,"",'Achat Forfait Epilation'!G67)</f>
        <v/>
      </c>
      <c r="G67" s="240"/>
      <c r="H67" s="78" t="str">
        <f>IF(COUNTBLANK('Achat Forfait Epilation'!I67)=1,"",'Achat Forfait Epilation'!I67)</f>
        <v/>
      </c>
      <c r="I67" s="240"/>
      <c r="J67" s="78" t="str">
        <f>IF(COUNTBLANK('Achat Forfait Epilation'!K67)=1,"",'Achat Forfait Epilation'!K67)</f>
        <v/>
      </c>
      <c r="K67" s="240"/>
      <c r="L67" s="78" t="str">
        <f>IF(COUNTBLANK('Achat Forfait Epilation'!M67)=1,"",'Achat Forfait Epilation'!M67)</f>
        <v/>
      </c>
      <c r="M67" s="240"/>
      <c r="N67" s="267"/>
    </row>
    <row r="68" spans="1:14" s="75" customFormat="1" ht="15" customHeight="1" x14ac:dyDescent="0.2">
      <c r="A68" s="231" t="str">
        <f>IF(COUNTBLANK('Achat Forfait Epilation'!A68)=1,"",'Achat Forfait Epilation'!A68)</f>
        <v xml:space="preserve"> </v>
      </c>
      <c r="B68" s="258" t="str">
        <f>IF(COUNTBLANK('Achat Forfait Epilation'!B68)=1,"",'Achat Forfait Epilation'!B68)</f>
        <v xml:space="preserve"> </v>
      </c>
      <c r="C68" s="259" t="str">
        <f>IF(COUNTBLANK('Achat Forfait Epilation'!C68)=1,"",'Achat Forfait Epilation'!C68)</f>
        <v xml:space="preserve"> </v>
      </c>
      <c r="D68" s="260" t="str">
        <f>IF(COUNTBLANK('Achat Forfait Epilation'!E68)=1,"",'Achat Forfait Epilation'!E68)</f>
        <v xml:space="preserve"> </v>
      </c>
      <c r="E68" s="261" t="str">
        <f>IF(COUNTBLANK('Achat Forfait Epilation'!F68)=1," ",'Achat Forfait Epilation'!F68)</f>
        <v xml:space="preserve"> </v>
      </c>
      <c r="F68" s="68" t="str">
        <f>IF(COUNTBLANK('Achat Forfait Epilation'!G68)=1,"",'Achat Forfait Epilation'!G68)</f>
        <v/>
      </c>
      <c r="G68" s="233"/>
      <c r="H68" s="68" t="str">
        <f>IF(COUNTBLANK('Achat Forfait Epilation'!I68)=1,"",'Achat Forfait Epilation'!I68)</f>
        <v/>
      </c>
      <c r="I68" s="233"/>
      <c r="J68" s="68" t="str">
        <f>IF(COUNTBLANK('Achat Forfait Epilation'!K68)=1,"",'Achat Forfait Epilation'!K68)</f>
        <v/>
      </c>
      <c r="K68" s="233"/>
      <c r="L68" s="68" t="str">
        <f>IF(COUNTBLANK('Achat Forfait Epilation'!M68)=1,"",'Achat Forfait Epilation'!M68)</f>
        <v/>
      </c>
      <c r="M68" s="233"/>
      <c r="N68" s="262"/>
    </row>
    <row r="69" spans="1:14" s="75" customFormat="1" ht="15" customHeight="1" x14ac:dyDescent="0.2">
      <c r="A69" s="93" t="str">
        <f>IF(COUNTBLANK('Achat Forfait Epilation'!A69)=1,"",'Achat Forfait Epilation'!A69)</f>
        <v xml:space="preserve"> </v>
      </c>
      <c r="B69" s="263" t="str">
        <f>IF(COUNTBLANK('Achat Forfait Epilation'!B69)=1,"",'Achat Forfait Epilation'!B69)</f>
        <v xml:space="preserve"> </v>
      </c>
      <c r="C69" s="264" t="str">
        <f>IF(COUNTBLANK('Achat Forfait Epilation'!C69)=1,"",'Achat Forfait Epilation'!C69)</f>
        <v xml:space="preserve"> </v>
      </c>
      <c r="D69" s="265" t="str">
        <f>IF(COUNTBLANK('Achat Forfait Epilation'!E69)=1,"",'Achat Forfait Epilation'!E69)</f>
        <v xml:space="preserve"> </v>
      </c>
      <c r="E69" s="266" t="str">
        <f>IF(COUNTBLANK('Achat Forfait Epilation'!F69)=1," ",'Achat Forfait Epilation'!F69)</f>
        <v xml:space="preserve"> </v>
      </c>
      <c r="F69" s="78" t="str">
        <f>IF(COUNTBLANK('Achat Forfait Epilation'!G69)=1,"",'Achat Forfait Epilation'!G69)</f>
        <v/>
      </c>
      <c r="G69" s="240"/>
      <c r="H69" s="78" t="str">
        <f>IF(COUNTBLANK('Achat Forfait Epilation'!I69)=1,"",'Achat Forfait Epilation'!I69)</f>
        <v/>
      </c>
      <c r="I69" s="240"/>
      <c r="J69" s="78" t="str">
        <f>IF(COUNTBLANK('Achat Forfait Epilation'!K69)=1,"",'Achat Forfait Epilation'!K69)</f>
        <v/>
      </c>
      <c r="K69" s="240"/>
      <c r="L69" s="78" t="str">
        <f>IF(COUNTBLANK('Achat Forfait Epilation'!M69)=1,"",'Achat Forfait Epilation'!M69)</f>
        <v/>
      </c>
      <c r="M69" s="240"/>
      <c r="N69" s="267"/>
    </row>
    <row r="70" spans="1:14" s="75" customFormat="1" ht="15" customHeight="1" x14ac:dyDescent="0.2">
      <c r="A70" s="231" t="str">
        <f>IF(COUNTBLANK('Achat Forfait Epilation'!A70)=1,"",'Achat Forfait Epilation'!A70)</f>
        <v xml:space="preserve"> </v>
      </c>
      <c r="B70" s="258" t="str">
        <f>IF(COUNTBLANK('Achat Forfait Epilation'!B70)=1,"",'Achat Forfait Epilation'!B70)</f>
        <v xml:space="preserve"> </v>
      </c>
      <c r="C70" s="259" t="str">
        <f>IF(COUNTBLANK('Achat Forfait Epilation'!C70)=1,"",'Achat Forfait Epilation'!C70)</f>
        <v xml:space="preserve"> </v>
      </c>
      <c r="D70" s="260" t="str">
        <f>IF(COUNTBLANK('Achat Forfait Epilation'!E70)=1,"",'Achat Forfait Epilation'!E70)</f>
        <v xml:space="preserve"> </v>
      </c>
      <c r="E70" s="261" t="str">
        <f>IF(COUNTBLANK('Achat Forfait Epilation'!F70)=1," ",'Achat Forfait Epilation'!F70)</f>
        <v xml:space="preserve"> </v>
      </c>
      <c r="F70" s="68" t="str">
        <f>IF(COUNTBLANK('Achat Forfait Epilation'!G70)=1,"",'Achat Forfait Epilation'!G70)</f>
        <v/>
      </c>
      <c r="G70" s="233"/>
      <c r="H70" s="68" t="str">
        <f>IF(COUNTBLANK('Achat Forfait Epilation'!I70)=1,"",'Achat Forfait Epilation'!I70)</f>
        <v/>
      </c>
      <c r="I70" s="233"/>
      <c r="J70" s="68" t="str">
        <f>IF(COUNTBLANK('Achat Forfait Epilation'!K70)=1,"",'Achat Forfait Epilation'!K70)</f>
        <v/>
      </c>
      <c r="K70" s="233"/>
      <c r="L70" s="68" t="str">
        <f>IF(COUNTBLANK('Achat Forfait Epilation'!M70)=1,"",'Achat Forfait Epilation'!M70)</f>
        <v/>
      </c>
      <c r="M70" s="233"/>
      <c r="N70" s="262"/>
    </row>
    <row r="71" spans="1:14" s="75" customFormat="1" ht="15" customHeight="1" x14ac:dyDescent="0.2">
      <c r="A71" s="93" t="str">
        <f>IF(COUNTBLANK('Achat Forfait Epilation'!A71)=1,"",'Achat Forfait Epilation'!A71)</f>
        <v xml:space="preserve"> </v>
      </c>
      <c r="B71" s="263" t="str">
        <f>IF(COUNTBLANK('Achat Forfait Epilation'!B71)=1,"",'Achat Forfait Epilation'!B71)</f>
        <v xml:space="preserve"> </v>
      </c>
      <c r="C71" s="264" t="str">
        <f>IF(COUNTBLANK('Achat Forfait Epilation'!C71)=1,"",'Achat Forfait Epilation'!C71)</f>
        <v xml:space="preserve"> </v>
      </c>
      <c r="D71" s="265" t="str">
        <f>IF(COUNTBLANK('Achat Forfait Epilation'!E71)=1,"",'Achat Forfait Epilation'!E71)</f>
        <v xml:space="preserve"> </v>
      </c>
      <c r="E71" s="266" t="str">
        <f>IF(COUNTBLANK('Achat Forfait Epilation'!F71)=1," ",'Achat Forfait Epilation'!F71)</f>
        <v xml:space="preserve"> </v>
      </c>
      <c r="F71" s="78" t="str">
        <f>IF(COUNTBLANK('Achat Forfait Epilation'!G71)=1,"",'Achat Forfait Epilation'!G71)</f>
        <v/>
      </c>
      <c r="G71" s="240"/>
      <c r="H71" s="78" t="str">
        <f>IF(COUNTBLANK('Achat Forfait Epilation'!I71)=1,"",'Achat Forfait Epilation'!I71)</f>
        <v/>
      </c>
      <c r="I71" s="240"/>
      <c r="J71" s="78" t="str">
        <f>IF(COUNTBLANK('Achat Forfait Epilation'!K71)=1,"",'Achat Forfait Epilation'!K71)</f>
        <v/>
      </c>
      <c r="K71" s="240"/>
      <c r="L71" s="78" t="str">
        <f>IF(COUNTBLANK('Achat Forfait Epilation'!M71)=1,"",'Achat Forfait Epilation'!M71)</f>
        <v/>
      </c>
      <c r="M71" s="240"/>
      <c r="N71" s="267"/>
    </row>
    <row r="72" spans="1:14" s="75" customFormat="1" ht="15" customHeight="1" x14ac:dyDescent="0.2">
      <c r="A72" s="231" t="str">
        <f>IF(COUNTBLANK('Achat Forfait Epilation'!A72)=1,"",'Achat Forfait Epilation'!A72)</f>
        <v xml:space="preserve"> </v>
      </c>
      <c r="B72" s="258" t="str">
        <f>IF(COUNTBLANK('Achat Forfait Epilation'!B72)=1,"",'Achat Forfait Epilation'!B72)</f>
        <v xml:space="preserve"> </v>
      </c>
      <c r="C72" s="259" t="str">
        <f>IF(COUNTBLANK('Achat Forfait Epilation'!C72)=1,"",'Achat Forfait Epilation'!C72)</f>
        <v xml:space="preserve"> </v>
      </c>
      <c r="D72" s="260" t="str">
        <f>IF(COUNTBLANK('Achat Forfait Epilation'!E72)=1,"",'Achat Forfait Epilation'!E72)</f>
        <v xml:space="preserve"> </v>
      </c>
      <c r="E72" s="261" t="str">
        <f>IF(COUNTBLANK('Achat Forfait Epilation'!F72)=1," ",'Achat Forfait Epilation'!F72)</f>
        <v xml:space="preserve"> </v>
      </c>
      <c r="F72" s="68" t="str">
        <f>IF(COUNTBLANK('Achat Forfait Epilation'!G72)=1,"",'Achat Forfait Epilation'!G72)</f>
        <v/>
      </c>
      <c r="G72" s="233"/>
      <c r="H72" s="68" t="str">
        <f>IF(COUNTBLANK('Achat Forfait Epilation'!I72)=1,"",'Achat Forfait Epilation'!I72)</f>
        <v/>
      </c>
      <c r="I72" s="233"/>
      <c r="J72" s="68" t="str">
        <f>IF(COUNTBLANK('Achat Forfait Epilation'!K72)=1,"",'Achat Forfait Epilation'!K72)</f>
        <v/>
      </c>
      <c r="K72" s="233"/>
      <c r="L72" s="68" t="str">
        <f>IF(COUNTBLANK('Achat Forfait Epilation'!M72)=1,"",'Achat Forfait Epilation'!M72)</f>
        <v/>
      </c>
      <c r="M72" s="233"/>
      <c r="N72" s="262"/>
    </row>
    <row r="73" spans="1:14" s="75" customFormat="1" ht="15" customHeight="1" x14ac:dyDescent="0.2">
      <c r="A73" s="93" t="str">
        <f>IF(COUNTBLANK('Achat Forfait Epilation'!A73)=1,"",'Achat Forfait Epilation'!A73)</f>
        <v xml:space="preserve"> </v>
      </c>
      <c r="B73" s="263" t="str">
        <f>IF(COUNTBLANK('Achat Forfait Epilation'!B73)=1,"",'Achat Forfait Epilation'!B73)</f>
        <v xml:space="preserve"> </v>
      </c>
      <c r="C73" s="264" t="str">
        <f>IF(COUNTBLANK('Achat Forfait Epilation'!C73)=1,"",'Achat Forfait Epilation'!C73)</f>
        <v xml:space="preserve"> </v>
      </c>
      <c r="D73" s="265" t="str">
        <f>IF(COUNTBLANK('Achat Forfait Epilation'!E73)=1,"",'Achat Forfait Epilation'!E73)</f>
        <v xml:space="preserve"> </v>
      </c>
      <c r="E73" s="266" t="str">
        <f>IF(COUNTBLANK('Achat Forfait Epilation'!F73)=1," ",'Achat Forfait Epilation'!F73)</f>
        <v xml:space="preserve"> </v>
      </c>
      <c r="F73" s="78" t="str">
        <f>IF(COUNTBLANK('Achat Forfait Epilation'!G73)=1,"",'Achat Forfait Epilation'!G73)</f>
        <v/>
      </c>
      <c r="G73" s="240"/>
      <c r="H73" s="78" t="str">
        <f>IF(COUNTBLANK('Achat Forfait Epilation'!I73)=1,"",'Achat Forfait Epilation'!I73)</f>
        <v/>
      </c>
      <c r="I73" s="240"/>
      <c r="J73" s="78" t="str">
        <f>IF(COUNTBLANK('Achat Forfait Epilation'!K73)=1,"",'Achat Forfait Epilation'!K73)</f>
        <v/>
      </c>
      <c r="K73" s="240"/>
      <c r="L73" s="78" t="str">
        <f>IF(COUNTBLANK('Achat Forfait Epilation'!M73)=1,"",'Achat Forfait Epilation'!M73)</f>
        <v/>
      </c>
      <c r="M73" s="240"/>
      <c r="N73" s="267"/>
    </row>
    <row r="74" spans="1:14" s="75" customFormat="1" ht="15" customHeight="1" x14ac:dyDescent="0.2">
      <c r="A74" s="231" t="str">
        <f>IF(COUNTBLANK('Achat Forfait Epilation'!A74)=1,"",'Achat Forfait Epilation'!A74)</f>
        <v xml:space="preserve"> </v>
      </c>
      <c r="B74" s="258" t="str">
        <f>IF(COUNTBLANK('Achat Forfait Epilation'!B74)=1,"",'Achat Forfait Epilation'!B74)</f>
        <v xml:space="preserve"> </v>
      </c>
      <c r="C74" s="259" t="str">
        <f>IF(COUNTBLANK('Achat Forfait Epilation'!C74)=1,"",'Achat Forfait Epilation'!C74)</f>
        <v xml:space="preserve"> </v>
      </c>
      <c r="D74" s="260" t="str">
        <f>IF(COUNTBLANK('Achat Forfait Epilation'!E74)=1,"",'Achat Forfait Epilation'!E74)</f>
        <v xml:space="preserve"> </v>
      </c>
      <c r="E74" s="261" t="str">
        <f>IF(COUNTBLANK('Achat Forfait Epilation'!F74)=1," ",'Achat Forfait Epilation'!F74)</f>
        <v xml:space="preserve"> </v>
      </c>
      <c r="F74" s="68" t="str">
        <f>IF(COUNTBLANK('Achat Forfait Epilation'!G74)=1,"",'Achat Forfait Epilation'!G74)</f>
        <v/>
      </c>
      <c r="G74" s="233"/>
      <c r="H74" s="68" t="str">
        <f>IF(COUNTBLANK('Achat Forfait Epilation'!I74)=1,"",'Achat Forfait Epilation'!I74)</f>
        <v/>
      </c>
      <c r="I74" s="233"/>
      <c r="J74" s="68" t="str">
        <f>IF(COUNTBLANK('Achat Forfait Epilation'!K74)=1,"",'Achat Forfait Epilation'!K74)</f>
        <v/>
      </c>
      <c r="K74" s="233"/>
      <c r="L74" s="68" t="str">
        <f>IF(COUNTBLANK('Achat Forfait Epilation'!M74)=1,"",'Achat Forfait Epilation'!M74)</f>
        <v/>
      </c>
      <c r="M74" s="233"/>
      <c r="N74" s="262"/>
    </row>
    <row r="75" spans="1:14" s="75" customFormat="1" ht="15" customHeight="1" x14ac:dyDescent="0.2">
      <c r="A75" s="93" t="str">
        <f>IF(COUNTBLANK('Achat Forfait Epilation'!A75)=1,"",'Achat Forfait Epilation'!A75)</f>
        <v xml:space="preserve"> </v>
      </c>
      <c r="B75" s="263" t="str">
        <f>IF(COUNTBLANK('Achat Forfait Epilation'!B75)=1,"",'Achat Forfait Epilation'!B75)</f>
        <v xml:space="preserve"> </v>
      </c>
      <c r="C75" s="264" t="str">
        <f>IF(COUNTBLANK('Achat Forfait Epilation'!C75)=1,"",'Achat Forfait Epilation'!C75)</f>
        <v xml:space="preserve"> </v>
      </c>
      <c r="D75" s="265" t="str">
        <f>IF(COUNTBLANK('Achat Forfait Epilation'!E75)=1,"",'Achat Forfait Epilation'!E75)</f>
        <v xml:space="preserve"> </v>
      </c>
      <c r="E75" s="266" t="str">
        <f>IF(COUNTBLANK('Achat Forfait Epilation'!F75)=1," ",'Achat Forfait Epilation'!F75)</f>
        <v xml:space="preserve"> </v>
      </c>
      <c r="F75" s="78" t="str">
        <f>IF(COUNTBLANK('Achat Forfait Epilation'!G75)=1,"",'Achat Forfait Epilation'!G75)</f>
        <v/>
      </c>
      <c r="G75" s="240"/>
      <c r="H75" s="78" t="str">
        <f>IF(COUNTBLANK('Achat Forfait Epilation'!I75)=1,"",'Achat Forfait Epilation'!I75)</f>
        <v/>
      </c>
      <c r="I75" s="240"/>
      <c r="J75" s="78" t="str">
        <f>IF(COUNTBLANK('Achat Forfait Epilation'!K75)=1,"",'Achat Forfait Epilation'!K75)</f>
        <v/>
      </c>
      <c r="K75" s="240"/>
      <c r="L75" s="78" t="str">
        <f>IF(COUNTBLANK('Achat Forfait Epilation'!M75)=1,"",'Achat Forfait Epilation'!M75)</f>
        <v/>
      </c>
      <c r="M75" s="240"/>
      <c r="N75" s="267"/>
    </row>
    <row r="76" spans="1:14" s="75" customFormat="1" ht="15" customHeight="1" x14ac:dyDescent="0.2">
      <c r="A76" s="231" t="str">
        <f>IF(COUNTBLANK('Achat Forfait Epilation'!A76)=1,"",'Achat Forfait Epilation'!A76)</f>
        <v xml:space="preserve"> </v>
      </c>
      <c r="B76" s="258" t="str">
        <f>IF(COUNTBLANK('Achat Forfait Epilation'!B76)=1,"",'Achat Forfait Epilation'!B76)</f>
        <v xml:space="preserve"> </v>
      </c>
      <c r="C76" s="259" t="str">
        <f>IF(COUNTBLANK('Achat Forfait Epilation'!C76)=1,"",'Achat Forfait Epilation'!C76)</f>
        <v xml:space="preserve"> </v>
      </c>
      <c r="D76" s="260" t="str">
        <f>IF(COUNTBLANK('Achat Forfait Epilation'!E76)=1,"",'Achat Forfait Epilation'!E76)</f>
        <v xml:space="preserve"> </v>
      </c>
      <c r="E76" s="261" t="str">
        <f>IF(COUNTBLANK('Achat Forfait Epilation'!F76)=1," ",'Achat Forfait Epilation'!F76)</f>
        <v xml:space="preserve"> </v>
      </c>
      <c r="F76" s="68" t="str">
        <f>IF(COUNTBLANK('Achat Forfait Epilation'!G76)=1,"",'Achat Forfait Epilation'!G76)</f>
        <v/>
      </c>
      <c r="G76" s="233"/>
      <c r="H76" s="68" t="str">
        <f>IF(COUNTBLANK('Achat Forfait Epilation'!I76)=1,"",'Achat Forfait Epilation'!I76)</f>
        <v/>
      </c>
      <c r="I76" s="233"/>
      <c r="J76" s="68" t="str">
        <f>IF(COUNTBLANK('Achat Forfait Epilation'!K76)=1,"",'Achat Forfait Epilation'!K76)</f>
        <v/>
      </c>
      <c r="K76" s="233"/>
      <c r="L76" s="68" t="str">
        <f>IF(COUNTBLANK('Achat Forfait Epilation'!M76)=1,"",'Achat Forfait Epilation'!M76)</f>
        <v/>
      </c>
      <c r="M76" s="233"/>
      <c r="N76" s="262"/>
    </row>
    <row r="77" spans="1:14" s="75" customFormat="1" ht="15" customHeight="1" x14ac:dyDescent="0.2">
      <c r="A77" s="93" t="str">
        <f>IF(COUNTBLANK('Achat Forfait Epilation'!A77)=1,"",'Achat Forfait Epilation'!A77)</f>
        <v xml:space="preserve"> </v>
      </c>
      <c r="B77" s="263" t="str">
        <f>IF(COUNTBLANK('Achat Forfait Epilation'!B77)=1,"",'Achat Forfait Epilation'!B77)</f>
        <v xml:space="preserve"> </v>
      </c>
      <c r="C77" s="264" t="str">
        <f>IF(COUNTBLANK('Achat Forfait Epilation'!C77)=1,"",'Achat Forfait Epilation'!C77)</f>
        <v xml:space="preserve"> </v>
      </c>
      <c r="D77" s="265" t="str">
        <f>IF(COUNTBLANK('Achat Forfait Epilation'!E77)=1,"",'Achat Forfait Epilation'!E77)</f>
        <v xml:space="preserve"> </v>
      </c>
      <c r="E77" s="266" t="str">
        <f>IF(COUNTBLANK('Achat Forfait Epilation'!F77)=1," ",'Achat Forfait Epilation'!F77)</f>
        <v xml:space="preserve"> </v>
      </c>
      <c r="F77" s="78" t="str">
        <f>IF(COUNTBLANK('Achat Forfait Epilation'!G77)=1,"",'Achat Forfait Epilation'!G77)</f>
        <v/>
      </c>
      <c r="G77" s="240"/>
      <c r="H77" s="78" t="str">
        <f>IF(COUNTBLANK('Achat Forfait Epilation'!I77)=1,"",'Achat Forfait Epilation'!I77)</f>
        <v/>
      </c>
      <c r="I77" s="240"/>
      <c r="J77" s="78" t="str">
        <f>IF(COUNTBLANK('Achat Forfait Epilation'!K77)=1,"",'Achat Forfait Epilation'!K77)</f>
        <v/>
      </c>
      <c r="K77" s="240"/>
      <c r="L77" s="78" t="str">
        <f>IF(COUNTBLANK('Achat Forfait Epilation'!M77)=1,"",'Achat Forfait Epilation'!M77)</f>
        <v/>
      </c>
      <c r="M77" s="240"/>
      <c r="N77" s="267"/>
    </row>
    <row r="78" spans="1:14" s="75" customFormat="1" ht="15" customHeight="1" x14ac:dyDescent="0.2">
      <c r="A78" s="231" t="str">
        <f>IF(COUNTBLANK('Achat Forfait Epilation'!A78)=1,"",'Achat Forfait Epilation'!A78)</f>
        <v xml:space="preserve"> </v>
      </c>
      <c r="B78" s="258" t="str">
        <f>IF(COUNTBLANK('Achat Forfait Epilation'!B78)=1,"",'Achat Forfait Epilation'!B78)</f>
        <v xml:space="preserve"> </v>
      </c>
      <c r="C78" s="259" t="str">
        <f>IF(COUNTBLANK('Achat Forfait Epilation'!C78)=1,"",'Achat Forfait Epilation'!C78)</f>
        <v xml:space="preserve"> </v>
      </c>
      <c r="D78" s="260" t="str">
        <f>IF(COUNTBLANK('Achat Forfait Epilation'!E78)=1,"",'Achat Forfait Epilation'!E78)</f>
        <v xml:space="preserve"> </v>
      </c>
      <c r="E78" s="261" t="str">
        <f>IF(COUNTBLANK('Achat Forfait Epilation'!F78)=1," ",'Achat Forfait Epilation'!F78)</f>
        <v xml:space="preserve"> </v>
      </c>
      <c r="F78" s="68" t="str">
        <f>IF(COUNTBLANK('Achat Forfait Epilation'!G78)=1,"",'Achat Forfait Epilation'!G78)</f>
        <v/>
      </c>
      <c r="G78" s="233"/>
      <c r="H78" s="68" t="str">
        <f>IF(COUNTBLANK('Achat Forfait Epilation'!I78)=1,"",'Achat Forfait Epilation'!I78)</f>
        <v/>
      </c>
      <c r="I78" s="233"/>
      <c r="J78" s="68" t="str">
        <f>IF(COUNTBLANK('Achat Forfait Epilation'!K78)=1,"",'Achat Forfait Epilation'!K78)</f>
        <v/>
      </c>
      <c r="K78" s="233"/>
      <c r="L78" s="68" t="str">
        <f>IF(COUNTBLANK('Achat Forfait Epilation'!M78)=1,"",'Achat Forfait Epilation'!M78)</f>
        <v/>
      </c>
      <c r="M78" s="233"/>
      <c r="N78" s="262"/>
    </row>
    <row r="79" spans="1:14" s="75" customFormat="1" ht="15" customHeight="1" x14ac:dyDescent="0.2">
      <c r="A79" s="93" t="str">
        <f>IF(COUNTBLANK('Achat Forfait Epilation'!A79)=1,"",'Achat Forfait Epilation'!A79)</f>
        <v xml:space="preserve"> </v>
      </c>
      <c r="B79" s="263" t="str">
        <f>IF(COUNTBLANK('Achat Forfait Epilation'!B79)=1,"",'Achat Forfait Epilation'!B79)</f>
        <v xml:space="preserve"> </v>
      </c>
      <c r="C79" s="264" t="str">
        <f>IF(COUNTBLANK('Achat Forfait Epilation'!C79)=1,"",'Achat Forfait Epilation'!C79)</f>
        <v xml:space="preserve"> </v>
      </c>
      <c r="D79" s="265" t="str">
        <f>IF(COUNTBLANK('Achat Forfait Epilation'!E79)=1,"",'Achat Forfait Epilation'!E79)</f>
        <v xml:space="preserve"> </v>
      </c>
      <c r="E79" s="266" t="str">
        <f>IF(COUNTBLANK('Achat Forfait Epilation'!F79)=1," ",'Achat Forfait Epilation'!F79)</f>
        <v xml:space="preserve"> </v>
      </c>
      <c r="F79" s="78" t="str">
        <f>IF(COUNTBLANK('Achat Forfait Epilation'!G79)=1,"",'Achat Forfait Epilation'!G79)</f>
        <v/>
      </c>
      <c r="G79" s="240"/>
      <c r="H79" s="78" t="str">
        <f>IF(COUNTBLANK('Achat Forfait Epilation'!I79)=1,"",'Achat Forfait Epilation'!I79)</f>
        <v/>
      </c>
      <c r="I79" s="240"/>
      <c r="J79" s="78" t="str">
        <f>IF(COUNTBLANK('Achat Forfait Epilation'!K79)=1,"",'Achat Forfait Epilation'!K79)</f>
        <v/>
      </c>
      <c r="K79" s="240"/>
      <c r="L79" s="78" t="str">
        <f>IF(COUNTBLANK('Achat Forfait Epilation'!M79)=1,"",'Achat Forfait Epilation'!M79)</f>
        <v/>
      </c>
      <c r="M79" s="240"/>
      <c r="N79" s="267"/>
    </row>
    <row r="80" spans="1:14" s="75" customFormat="1" ht="15" customHeight="1" x14ac:dyDescent="0.2">
      <c r="A80" s="231" t="str">
        <f>IF(COUNTBLANK('Achat Forfait Epilation'!A80)=1,"",'Achat Forfait Epilation'!A80)</f>
        <v xml:space="preserve"> </v>
      </c>
      <c r="B80" s="258" t="str">
        <f>IF(COUNTBLANK('Achat Forfait Epilation'!B80)=1,"",'Achat Forfait Epilation'!B80)</f>
        <v xml:space="preserve"> </v>
      </c>
      <c r="C80" s="259" t="str">
        <f>IF(COUNTBLANK('Achat Forfait Epilation'!C80)=1,"",'Achat Forfait Epilation'!C80)</f>
        <v xml:space="preserve"> </v>
      </c>
      <c r="D80" s="260" t="str">
        <f>IF(COUNTBLANK('Achat Forfait Epilation'!E80)=1,"",'Achat Forfait Epilation'!E80)</f>
        <v xml:space="preserve"> </v>
      </c>
      <c r="E80" s="261" t="str">
        <f>IF(COUNTBLANK('Achat Forfait Epilation'!F80)=1," ",'Achat Forfait Epilation'!F80)</f>
        <v xml:space="preserve"> </v>
      </c>
      <c r="F80" s="68" t="str">
        <f>IF(COUNTBLANK('Achat Forfait Epilation'!G80)=1,"",'Achat Forfait Epilation'!G80)</f>
        <v/>
      </c>
      <c r="G80" s="233"/>
      <c r="H80" s="68" t="str">
        <f>IF(COUNTBLANK('Achat Forfait Epilation'!I80)=1,"",'Achat Forfait Epilation'!I80)</f>
        <v/>
      </c>
      <c r="I80" s="233"/>
      <c r="J80" s="68" t="str">
        <f>IF(COUNTBLANK('Achat Forfait Epilation'!K80)=1,"",'Achat Forfait Epilation'!K80)</f>
        <v/>
      </c>
      <c r="K80" s="233"/>
      <c r="L80" s="68" t="str">
        <f>IF(COUNTBLANK('Achat Forfait Epilation'!M80)=1,"",'Achat Forfait Epilation'!M80)</f>
        <v/>
      </c>
      <c r="M80" s="233"/>
      <c r="N80" s="262"/>
    </row>
    <row r="81" spans="1:14" s="75" customFormat="1" ht="15" customHeight="1" x14ac:dyDescent="0.2">
      <c r="A81" s="93" t="str">
        <f>IF(COUNTBLANK('Achat Forfait Epilation'!A81)=1,"",'Achat Forfait Epilation'!A81)</f>
        <v xml:space="preserve"> </v>
      </c>
      <c r="B81" s="263" t="str">
        <f>IF(COUNTBLANK('Achat Forfait Epilation'!B81)=1,"",'Achat Forfait Epilation'!B81)</f>
        <v xml:space="preserve"> </v>
      </c>
      <c r="C81" s="264" t="str">
        <f>IF(COUNTBLANK('Achat Forfait Epilation'!C81)=1,"",'Achat Forfait Epilation'!C81)</f>
        <v xml:space="preserve"> </v>
      </c>
      <c r="D81" s="265" t="str">
        <f>IF(COUNTBLANK('Achat Forfait Epilation'!E81)=1,"",'Achat Forfait Epilation'!E81)</f>
        <v xml:space="preserve"> </v>
      </c>
      <c r="E81" s="266" t="str">
        <f>IF(COUNTBLANK('Achat Forfait Epilation'!F81)=1," ",'Achat Forfait Epilation'!F81)</f>
        <v xml:space="preserve"> </v>
      </c>
      <c r="F81" s="78" t="str">
        <f>IF(COUNTBLANK('Achat Forfait Epilation'!G81)=1,"",'Achat Forfait Epilation'!G81)</f>
        <v/>
      </c>
      <c r="G81" s="240"/>
      <c r="H81" s="78" t="str">
        <f>IF(COUNTBLANK('Achat Forfait Epilation'!I81)=1,"",'Achat Forfait Epilation'!I81)</f>
        <v/>
      </c>
      <c r="I81" s="240"/>
      <c r="J81" s="78" t="str">
        <f>IF(COUNTBLANK('Achat Forfait Epilation'!K81)=1,"",'Achat Forfait Epilation'!K81)</f>
        <v/>
      </c>
      <c r="K81" s="240"/>
      <c r="L81" s="78" t="str">
        <f>IF(COUNTBLANK('Achat Forfait Epilation'!M81)=1,"",'Achat Forfait Epilation'!M81)</f>
        <v/>
      </c>
      <c r="M81" s="240"/>
      <c r="N81" s="267"/>
    </row>
    <row r="82" spans="1:14" s="75" customFormat="1" ht="15" customHeight="1" x14ac:dyDescent="0.2">
      <c r="A82" s="231" t="str">
        <f>IF(COUNTBLANK('Achat Forfait Epilation'!A82)=1,"",'Achat Forfait Epilation'!A82)</f>
        <v xml:space="preserve"> </v>
      </c>
      <c r="B82" s="258" t="str">
        <f>IF(COUNTBLANK('Achat Forfait Epilation'!B82)=1,"",'Achat Forfait Epilation'!B82)</f>
        <v xml:space="preserve"> </v>
      </c>
      <c r="C82" s="259" t="str">
        <f>IF(COUNTBLANK('Achat Forfait Epilation'!C82)=1,"",'Achat Forfait Epilation'!C82)</f>
        <v xml:space="preserve"> </v>
      </c>
      <c r="D82" s="260" t="str">
        <f>IF(COUNTBLANK('Achat Forfait Epilation'!E82)=1,"",'Achat Forfait Epilation'!E82)</f>
        <v xml:space="preserve"> </v>
      </c>
      <c r="E82" s="261" t="str">
        <f>IF(COUNTBLANK('Achat Forfait Epilation'!F82)=1," ",'Achat Forfait Epilation'!F82)</f>
        <v xml:space="preserve"> </v>
      </c>
      <c r="F82" s="68" t="str">
        <f>IF(COUNTBLANK('Achat Forfait Epilation'!G82)=1,"",'Achat Forfait Epilation'!G82)</f>
        <v/>
      </c>
      <c r="G82" s="233"/>
      <c r="H82" s="68" t="str">
        <f>IF(COUNTBLANK('Achat Forfait Epilation'!I82)=1,"",'Achat Forfait Epilation'!I82)</f>
        <v/>
      </c>
      <c r="I82" s="233"/>
      <c r="J82" s="68" t="str">
        <f>IF(COUNTBLANK('Achat Forfait Epilation'!K82)=1,"",'Achat Forfait Epilation'!K82)</f>
        <v/>
      </c>
      <c r="K82" s="233"/>
      <c r="L82" s="68" t="str">
        <f>IF(COUNTBLANK('Achat Forfait Epilation'!M82)=1,"",'Achat Forfait Epilation'!M82)</f>
        <v/>
      </c>
      <c r="M82" s="233"/>
      <c r="N82" s="262"/>
    </row>
    <row r="83" spans="1:14" s="75" customFormat="1" ht="15" customHeight="1" x14ac:dyDescent="0.2">
      <c r="A83" s="93" t="str">
        <f>IF(COUNTBLANK('Achat Forfait Epilation'!A83)=1,"",'Achat Forfait Epilation'!A83)</f>
        <v xml:space="preserve"> </v>
      </c>
      <c r="B83" s="263" t="str">
        <f>IF(COUNTBLANK('Achat Forfait Epilation'!B83)=1,"",'Achat Forfait Epilation'!B83)</f>
        <v xml:space="preserve"> </v>
      </c>
      <c r="C83" s="264" t="str">
        <f>IF(COUNTBLANK('Achat Forfait Epilation'!C83)=1,"",'Achat Forfait Epilation'!C83)</f>
        <v xml:space="preserve"> </v>
      </c>
      <c r="D83" s="265" t="str">
        <f>IF(COUNTBLANK('Achat Forfait Epilation'!E83)=1,"",'Achat Forfait Epilation'!E83)</f>
        <v xml:space="preserve"> </v>
      </c>
      <c r="E83" s="266" t="str">
        <f>IF(COUNTBLANK('Achat Forfait Epilation'!F83)=1," ",'Achat Forfait Epilation'!F83)</f>
        <v xml:space="preserve"> </v>
      </c>
      <c r="F83" s="78" t="str">
        <f>IF(COUNTBLANK('Achat Forfait Epilation'!G83)=1,"",'Achat Forfait Epilation'!G83)</f>
        <v/>
      </c>
      <c r="G83" s="240"/>
      <c r="H83" s="78" t="str">
        <f>IF(COUNTBLANK('Achat Forfait Epilation'!I83)=1,"",'Achat Forfait Epilation'!I83)</f>
        <v/>
      </c>
      <c r="I83" s="240"/>
      <c r="J83" s="78" t="str">
        <f>IF(COUNTBLANK('Achat Forfait Epilation'!K83)=1,"",'Achat Forfait Epilation'!K83)</f>
        <v/>
      </c>
      <c r="K83" s="240"/>
      <c r="L83" s="78" t="str">
        <f>IF(COUNTBLANK('Achat Forfait Epilation'!M83)=1,"",'Achat Forfait Epilation'!M83)</f>
        <v/>
      </c>
      <c r="M83" s="240"/>
      <c r="N83" s="267"/>
    </row>
    <row r="84" spans="1:14" s="75" customFormat="1" ht="15" customHeight="1" x14ac:dyDescent="0.2">
      <c r="A84" s="231" t="str">
        <f>IF(COUNTBLANK('Achat Forfait Epilation'!A84)=1,"",'Achat Forfait Epilation'!A84)</f>
        <v xml:space="preserve"> </v>
      </c>
      <c r="B84" s="258" t="str">
        <f>IF(COUNTBLANK('Achat Forfait Epilation'!B84)=1,"",'Achat Forfait Epilation'!B84)</f>
        <v xml:space="preserve"> </v>
      </c>
      <c r="C84" s="259" t="str">
        <f>IF(COUNTBLANK('Achat Forfait Epilation'!C84)=1,"",'Achat Forfait Epilation'!C84)</f>
        <v xml:space="preserve"> </v>
      </c>
      <c r="D84" s="260" t="str">
        <f>IF(COUNTBLANK('Achat Forfait Epilation'!E84)=1,"",'Achat Forfait Epilation'!E84)</f>
        <v xml:space="preserve"> </v>
      </c>
      <c r="E84" s="261" t="str">
        <f>IF(COUNTBLANK('Achat Forfait Epilation'!F84)=1," ",'Achat Forfait Epilation'!F84)</f>
        <v xml:space="preserve"> </v>
      </c>
      <c r="F84" s="68" t="str">
        <f>IF(COUNTBLANK('Achat Forfait Epilation'!G84)=1,"",'Achat Forfait Epilation'!G84)</f>
        <v/>
      </c>
      <c r="G84" s="233"/>
      <c r="H84" s="68" t="str">
        <f>IF(COUNTBLANK('Achat Forfait Epilation'!I84)=1,"",'Achat Forfait Epilation'!I84)</f>
        <v/>
      </c>
      <c r="I84" s="233"/>
      <c r="J84" s="68" t="str">
        <f>IF(COUNTBLANK('Achat Forfait Epilation'!K84)=1,"",'Achat Forfait Epilation'!K84)</f>
        <v/>
      </c>
      <c r="K84" s="233"/>
      <c r="L84" s="68" t="str">
        <f>IF(COUNTBLANK('Achat Forfait Epilation'!M84)=1,"",'Achat Forfait Epilation'!M84)</f>
        <v/>
      </c>
      <c r="M84" s="233"/>
      <c r="N84" s="262"/>
    </row>
    <row r="85" spans="1:14" s="75" customFormat="1" ht="15" customHeight="1" x14ac:dyDescent="0.2">
      <c r="A85" s="93" t="str">
        <f>IF(COUNTBLANK('Achat Forfait Epilation'!A85)=1,"",'Achat Forfait Epilation'!A85)</f>
        <v xml:space="preserve"> </v>
      </c>
      <c r="B85" s="263" t="str">
        <f>IF(COUNTBLANK('Achat Forfait Epilation'!B85)=1,"",'Achat Forfait Epilation'!B85)</f>
        <v xml:space="preserve"> </v>
      </c>
      <c r="C85" s="264" t="str">
        <f>IF(COUNTBLANK('Achat Forfait Epilation'!C85)=1,"",'Achat Forfait Epilation'!C85)</f>
        <v xml:space="preserve"> </v>
      </c>
      <c r="D85" s="265" t="str">
        <f>IF(COUNTBLANK('Achat Forfait Epilation'!E85)=1,"",'Achat Forfait Epilation'!E85)</f>
        <v xml:space="preserve"> </v>
      </c>
      <c r="E85" s="266" t="str">
        <f>IF(COUNTBLANK('Achat Forfait Epilation'!F85)=1," ",'Achat Forfait Epilation'!F85)</f>
        <v xml:space="preserve"> </v>
      </c>
      <c r="F85" s="78" t="str">
        <f>IF(COUNTBLANK('Achat Forfait Epilation'!G85)=1,"",'Achat Forfait Epilation'!G85)</f>
        <v/>
      </c>
      <c r="G85" s="240"/>
      <c r="H85" s="78" t="str">
        <f>IF(COUNTBLANK('Achat Forfait Epilation'!I85)=1,"",'Achat Forfait Epilation'!I85)</f>
        <v/>
      </c>
      <c r="I85" s="240"/>
      <c r="J85" s="78" t="str">
        <f>IF(COUNTBLANK('Achat Forfait Epilation'!K85)=1,"",'Achat Forfait Epilation'!K85)</f>
        <v/>
      </c>
      <c r="K85" s="240"/>
      <c r="L85" s="78" t="str">
        <f>IF(COUNTBLANK('Achat Forfait Epilation'!M85)=1,"",'Achat Forfait Epilation'!M85)</f>
        <v/>
      </c>
      <c r="M85" s="240"/>
      <c r="N85" s="267"/>
    </row>
    <row r="86" spans="1:14" s="75" customFormat="1" ht="15" customHeight="1" x14ac:dyDescent="0.2">
      <c r="A86" s="231" t="str">
        <f>IF(COUNTBLANK('Achat Forfait Epilation'!A86)=1,"",'Achat Forfait Epilation'!A86)</f>
        <v xml:space="preserve"> </v>
      </c>
      <c r="B86" s="258" t="str">
        <f>IF(COUNTBLANK('Achat Forfait Epilation'!B86)=1,"",'Achat Forfait Epilation'!B86)</f>
        <v xml:space="preserve"> </v>
      </c>
      <c r="C86" s="259" t="str">
        <f>IF(COUNTBLANK('Achat Forfait Epilation'!C86)=1,"",'Achat Forfait Epilation'!C86)</f>
        <v xml:space="preserve"> </v>
      </c>
      <c r="D86" s="260" t="str">
        <f>IF(COUNTBLANK('Achat Forfait Epilation'!E86)=1,"",'Achat Forfait Epilation'!E86)</f>
        <v xml:space="preserve"> </v>
      </c>
      <c r="E86" s="261" t="str">
        <f>IF(COUNTBLANK('Achat Forfait Epilation'!F86)=1," ",'Achat Forfait Epilation'!F86)</f>
        <v xml:space="preserve"> </v>
      </c>
      <c r="F86" s="68" t="str">
        <f>IF(COUNTBLANK('Achat Forfait Epilation'!G86)=1,"",'Achat Forfait Epilation'!G86)</f>
        <v/>
      </c>
      <c r="G86" s="233"/>
      <c r="H86" s="68" t="str">
        <f>IF(COUNTBLANK('Achat Forfait Epilation'!I86)=1,"",'Achat Forfait Epilation'!I86)</f>
        <v/>
      </c>
      <c r="I86" s="233"/>
      <c r="J86" s="68" t="str">
        <f>IF(COUNTBLANK('Achat Forfait Epilation'!K86)=1,"",'Achat Forfait Epilation'!K86)</f>
        <v/>
      </c>
      <c r="K86" s="233"/>
      <c r="L86" s="68" t="str">
        <f>IF(COUNTBLANK('Achat Forfait Epilation'!M86)=1,"",'Achat Forfait Epilation'!M86)</f>
        <v/>
      </c>
      <c r="M86" s="233"/>
      <c r="N86" s="262"/>
    </row>
    <row r="87" spans="1:14" s="75" customFormat="1" ht="15" customHeight="1" x14ac:dyDescent="0.2">
      <c r="A87" s="93" t="str">
        <f>IF(COUNTBLANK('Achat Forfait Epilation'!A87)=1,"",'Achat Forfait Epilation'!A87)</f>
        <v xml:space="preserve"> </v>
      </c>
      <c r="B87" s="263" t="str">
        <f>IF(COUNTBLANK('Achat Forfait Epilation'!B87)=1,"",'Achat Forfait Epilation'!B87)</f>
        <v xml:space="preserve"> </v>
      </c>
      <c r="C87" s="264" t="str">
        <f>IF(COUNTBLANK('Achat Forfait Epilation'!C87)=1,"",'Achat Forfait Epilation'!C87)</f>
        <v xml:space="preserve"> </v>
      </c>
      <c r="D87" s="265" t="str">
        <f>IF(COUNTBLANK('Achat Forfait Epilation'!E87)=1,"",'Achat Forfait Epilation'!E87)</f>
        <v xml:space="preserve"> </v>
      </c>
      <c r="E87" s="266" t="str">
        <f>IF(COUNTBLANK('Achat Forfait Epilation'!F87)=1," ",'Achat Forfait Epilation'!F87)</f>
        <v xml:space="preserve"> </v>
      </c>
      <c r="F87" s="78" t="str">
        <f>IF(COUNTBLANK('Achat Forfait Epilation'!G87)=1,"",'Achat Forfait Epilation'!G87)</f>
        <v/>
      </c>
      <c r="G87" s="240"/>
      <c r="H87" s="78" t="str">
        <f>IF(COUNTBLANK('Achat Forfait Epilation'!I87)=1,"",'Achat Forfait Epilation'!I87)</f>
        <v/>
      </c>
      <c r="I87" s="240"/>
      <c r="J87" s="78" t="str">
        <f>IF(COUNTBLANK('Achat Forfait Epilation'!K87)=1,"",'Achat Forfait Epilation'!K87)</f>
        <v/>
      </c>
      <c r="K87" s="240"/>
      <c r="L87" s="78" t="str">
        <f>IF(COUNTBLANK('Achat Forfait Epilation'!M87)=1,"",'Achat Forfait Epilation'!M87)</f>
        <v/>
      </c>
      <c r="M87" s="240"/>
      <c r="N87" s="267"/>
    </row>
    <row r="88" spans="1:14" s="75" customFormat="1" ht="15" customHeight="1" x14ac:dyDescent="0.2">
      <c r="A88" s="231" t="str">
        <f>IF(COUNTBLANK('Achat Forfait Epilation'!A88)=1,"",'Achat Forfait Epilation'!A88)</f>
        <v xml:space="preserve"> </v>
      </c>
      <c r="B88" s="258" t="str">
        <f>IF(COUNTBLANK('Achat Forfait Epilation'!B88)=1,"",'Achat Forfait Epilation'!B88)</f>
        <v xml:space="preserve"> </v>
      </c>
      <c r="C88" s="259" t="str">
        <f>IF(COUNTBLANK('Achat Forfait Epilation'!C88)=1,"",'Achat Forfait Epilation'!C88)</f>
        <v xml:space="preserve"> </v>
      </c>
      <c r="D88" s="260" t="str">
        <f>IF(COUNTBLANK('Achat Forfait Epilation'!E88)=1,"",'Achat Forfait Epilation'!E88)</f>
        <v xml:space="preserve"> </v>
      </c>
      <c r="E88" s="261" t="str">
        <f>IF(COUNTBLANK('Achat Forfait Epilation'!F88)=1," ",'Achat Forfait Epilation'!F88)</f>
        <v xml:space="preserve"> </v>
      </c>
      <c r="F88" s="68" t="str">
        <f>IF(COUNTBLANK('Achat Forfait Epilation'!G88)=1,"",'Achat Forfait Epilation'!G88)</f>
        <v/>
      </c>
      <c r="G88" s="233"/>
      <c r="H88" s="68" t="str">
        <f>IF(COUNTBLANK('Achat Forfait Epilation'!I88)=1,"",'Achat Forfait Epilation'!I88)</f>
        <v/>
      </c>
      <c r="I88" s="233"/>
      <c r="J88" s="68" t="str">
        <f>IF(COUNTBLANK('Achat Forfait Epilation'!K88)=1,"",'Achat Forfait Epilation'!K88)</f>
        <v/>
      </c>
      <c r="K88" s="233"/>
      <c r="L88" s="68" t="str">
        <f>IF(COUNTBLANK('Achat Forfait Epilation'!M88)=1,"",'Achat Forfait Epilation'!M88)</f>
        <v/>
      </c>
      <c r="M88" s="233"/>
      <c r="N88" s="262"/>
    </row>
    <row r="89" spans="1:14" s="75" customFormat="1" ht="15" customHeight="1" x14ac:dyDescent="0.2">
      <c r="A89" s="93" t="str">
        <f>IF(COUNTBLANK('Achat Forfait Epilation'!A89)=1,"",'Achat Forfait Epilation'!A89)</f>
        <v xml:space="preserve"> </v>
      </c>
      <c r="B89" s="263" t="str">
        <f>IF(COUNTBLANK('Achat Forfait Epilation'!B89)=1,"",'Achat Forfait Epilation'!B89)</f>
        <v xml:space="preserve"> </v>
      </c>
      <c r="C89" s="264" t="str">
        <f>IF(COUNTBLANK('Achat Forfait Epilation'!C89)=1,"",'Achat Forfait Epilation'!C89)</f>
        <v xml:space="preserve"> </v>
      </c>
      <c r="D89" s="265" t="str">
        <f>IF(COUNTBLANK('Achat Forfait Epilation'!E89)=1,"",'Achat Forfait Epilation'!E89)</f>
        <v xml:space="preserve"> </v>
      </c>
      <c r="E89" s="266" t="str">
        <f>IF(COUNTBLANK('Achat Forfait Epilation'!F89)=1," ",'Achat Forfait Epilation'!F89)</f>
        <v xml:space="preserve"> </v>
      </c>
      <c r="F89" s="78" t="str">
        <f>IF(COUNTBLANK('Achat Forfait Epilation'!G89)=1,"",'Achat Forfait Epilation'!G89)</f>
        <v/>
      </c>
      <c r="G89" s="240"/>
      <c r="H89" s="78" t="str">
        <f>IF(COUNTBLANK('Achat Forfait Epilation'!I89)=1,"",'Achat Forfait Epilation'!I89)</f>
        <v/>
      </c>
      <c r="I89" s="240"/>
      <c r="J89" s="78" t="str">
        <f>IF(COUNTBLANK('Achat Forfait Epilation'!K89)=1,"",'Achat Forfait Epilation'!K89)</f>
        <v/>
      </c>
      <c r="K89" s="240"/>
      <c r="L89" s="78" t="str">
        <f>IF(COUNTBLANK('Achat Forfait Epilation'!M89)=1,"",'Achat Forfait Epilation'!M89)</f>
        <v/>
      </c>
      <c r="M89" s="240"/>
      <c r="N89" s="267"/>
    </row>
    <row r="90" spans="1:14" s="75" customFormat="1" ht="15" customHeight="1" x14ac:dyDescent="0.2">
      <c r="A90" s="231" t="str">
        <f>IF(COUNTBLANK('Achat Forfait Epilation'!A90)=1,"",'Achat Forfait Epilation'!A90)</f>
        <v xml:space="preserve"> </v>
      </c>
      <c r="B90" s="258" t="str">
        <f>IF(COUNTBLANK('Achat Forfait Epilation'!B90)=1,"",'Achat Forfait Epilation'!B90)</f>
        <v xml:space="preserve"> </v>
      </c>
      <c r="C90" s="259" t="str">
        <f>IF(COUNTBLANK('Achat Forfait Epilation'!C90)=1,"",'Achat Forfait Epilation'!C90)</f>
        <v xml:space="preserve"> </v>
      </c>
      <c r="D90" s="260" t="str">
        <f>IF(COUNTBLANK('Achat Forfait Epilation'!E90)=1,"",'Achat Forfait Epilation'!E90)</f>
        <v xml:space="preserve"> </v>
      </c>
      <c r="E90" s="261" t="str">
        <f>IF(COUNTBLANK('Achat Forfait Epilation'!F90)=1," ",'Achat Forfait Epilation'!F90)</f>
        <v xml:space="preserve"> </v>
      </c>
      <c r="F90" s="68" t="str">
        <f>IF(COUNTBLANK('Achat Forfait Epilation'!G90)=1,"",'Achat Forfait Epilation'!G90)</f>
        <v/>
      </c>
      <c r="G90" s="233"/>
      <c r="H90" s="68" t="str">
        <f>IF(COUNTBLANK('Achat Forfait Epilation'!I90)=1,"",'Achat Forfait Epilation'!I90)</f>
        <v/>
      </c>
      <c r="I90" s="233"/>
      <c r="J90" s="68" t="str">
        <f>IF(COUNTBLANK('Achat Forfait Epilation'!K90)=1,"",'Achat Forfait Epilation'!K90)</f>
        <v/>
      </c>
      <c r="K90" s="233"/>
      <c r="L90" s="68" t="str">
        <f>IF(COUNTBLANK('Achat Forfait Epilation'!M90)=1,"",'Achat Forfait Epilation'!M90)</f>
        <v/>
      </c>
      <c r="M90" s="233"/>
      <c r="N90" s="262"/>
    </row>
    <row r="91" spans="1:14" s="75" customFormat="1" ht="15" customHeight="1" x14ac:dyDescent="0.2">
      <c r="A91" s="93" t="str">
        <f>IF(COUNTBLANK('Achat Forfait Epilation'!A91)=1,"",'Achat Forfait Epilation'!A91)</f>
        <v xml:space="preserve"> </v>
      </c>
      <c r="B91" s="263" t="str">
        <f>IF(COUNTBLANK('Achat Forfait Epilation'!B91)=1,"",'Achat Forfait Epilation'!B91)</f>
        <v xml:space="preserve"> </v>
      </c>
      <c r="C91" s="264" t="str">
        <f>IF(COUNTBLANK('Achat Forfait Epilation'!C91)=1,"",'Achat Forfait Epilation'!C91)</f>
        <v xml:space="preserve"> </v>
      </c>
      <c r="D91" s="265" t="str">
        <f>IF(COUNTBLANK('Achat Forfait Epilation'!E91)=1,"",'Achat Forfait Epilation'!E91)</f>
        <v xml:space="preserve"> </v>
      </c>
      <c r="E91" s="266" t="str">
        <f>IF(COUNTBLANK('Achat Forfait Epilation'!F91)=1," ",'Achat Forfait Epilation'!F91)</f>
        <v xml:space="preserve"> </v>
      </c>
      <c r="F91" s="78" t="str">
        <f>IF(COUNTBLANK('Achat Forfait Epilation'!G91)=1,"",'Achat Forfait Epilation'!G91)</f>
        <v/>
      </c>
      <c r="G91" s="240"/>
      <c r="H91" s="78" t="str">
        <f>IF(COUNTBLANK('Achat Forfait Epilation'!I91)=1,"",'Achat Forfait Epilation'!I91)</f>
        <v/>
      </c>
      <c r="I91" s="240"/>
      <c r="J91" s="78" t="str">
        <f>IF(COUNTBLANK('Achat Forfait Epilation'!K91)=1,"",'Achat Forfait Epilation'!K91)</f>
        <v/>
      </c>
      <c r="K91" s="240"/>
      <c r="L91" s="78" t="str">
        <f>IF(COUNTBLANK('Achat Forfait Epilation'!M91)=1,"",'Achat Forfait Epilation'!M91)</f>
        <v/>
      </c>
      <c r="M91" s="240"/>
      <c r="N91" s="267"/>
    </row>
    <row r="92" spans="1:14" s="75" customFormat="1" ht="15" customHeight="1" x14ac:dyDescent="0.2">
      <c r="A92" s="231" t="str">
        <f>IF(COUNTBLANK('Achat Forfait Epilation'!A92)=1,"",'Achat Forfait Epilation'!A92)</f>
        <v xml:space="preserve"> </v>
      </c>
      <c r="B92" s="258" t="str">
        <f>IF(COUNTBLANK('Achat Forfait Epilation'!B92)=1,"",'Achat Forfait Epilation'!B92)</f>
        <v xml:space="preserve"> </v>
      </c>
      <c r="C92" s="259" t="str">
        <f>IF(COUNTBLANK('Achat Forfait Epilation'!C92)=1,"",'Achat Forfait Epilation'!C92)</f>
        <v xml:space="preserve"> </v>
      </c>
      <c r="D92" s="260" t="str">
        <f>IF(COUNTBLANK('Achat Forfait Epilation'!E92)=1,"",'Achat Forfait Epilation'!E92)</f>
        <v xml:space="preserve"> </v>
      </c>
      <c r="E92" s="261" t="str">
        <f>IF(COUNTBLANK('Achat Forfait Epilation'!F92)=1," ",'Achat Forfait Epilation'!F92)</f>
        <v xml:space="preserve"> </v>
      </c>
      <c r="F92" s="68" t="str">
        <f>IF(COUNTBLANK('Achat Forfait Epilation'!G92)=1,"",'Achat Forfait Epilation'!G92)</f>
        <v/>
      </c>
      <c r="G92" s="233"/>
      <c r="H92" s="68" t="str">
        <f>IF(COUNTBLANK('Achat Forfait Epilation'!I92)=1,"",'Achat Forfait Epilation'!I92)</f>
        <v/>
      </c>
      <c r="I92" s="233"/>
      <c r="J92" s="68" t="str">
        <f>IF(COUNTBLANK('Achat Forfait Epilation'!K92)=1,"",'Achat Forfait Epilation'!K92)</f>
        <v/>
      </c>
      <c r="K92" s="233"/>
      <c r="L92" s="68" t="str">
        <f>IF(COUNTBLANK('Achat Forfait Epilation'!M92)=1,"",'Achat Forfait Epilation'!M92)</f>
        <v/>
      </c>
      <c r="M92" s="233"/>
      <c r="N92" s="262"/>
    </row>
    <row r="93" spans="1:14" s="75" customFormat="1" ht="15" customHeight="1" x14ac:dyDescent="0.2">
      <c r="A93" s="93" t="str">
        <f>IF(COUNTBLANK('Achat Forfait Epilation'!A93)=1,"",'Achat Forfait Epilation'!A93)</f>
        <v xml:space="preserve"> </v>
      </c>
      <c r="B93" s="263" t="str">
        <f>IF(COUNTBLANK('Achat Forfait Epilation'!B93)=1,"",'Achat Forfait Epilation'!B93)</f>
        <v xml:space="preserve"> </v>
      </c>
      <c r="C93" s="264" t="str">
        <f>IF(COUNTBLANK('Achat Forfait Epilation'!C93)=1,"",'Achat Forfait Epilation'!C93)</f>
        <v xml:space="preserve"> </v>
      </c>
      <c r="D93" s="265" t="str">
        <f>IF(COUNTBLANK('Achat Forfait Epilation'!E93)=1,"",'Achat Forfait Epilation'!E93)</f>
        <v xml:space="preserve"> </v>
      </c>
      <c r="E93" s="266" t="str">
        <f>IF(COUNTBLANK('Achat Forfait Epilation'!F93)=1," ",'Achat Forfait Epilation'!F93)</f>
        <v xml:space="preserve"> </v>
      </c>
      <c r="F93" s="78" t="str">
        <f>IF(COUNTBLANK('Achat Forfait Epilation'!G93)=1,"",'Achat Forfait Epilation'!G93)</f>
        <v/>
      </c>
      <c r="G93" s="240"/>
      <c r="H93" s="78" t="str">
        <f>IF(COUNTBLANK('Achat Forfait Epilation'!I93)=1,"",'Achat Forfait Epilation'!I93)</f>
        <v/>
      </c>
      <c r="I93" s="240"/>
      <c r="J93" s="78" t="str">
        <f>IF(COUNTBLANK('Achat Forfait Epilation'!K93)=1,"",'Achat Forfait Epilation'!K93)</f>
        <v/>
      </c>
      <c r="K93" s="240"/>
      <c r="L93" s="78" t="str">
        <f>IF(COUNTBLANK('Achat Forfait Epilation'!M93)=1,"",'Achat Forfait Epilation'!M93)</f>
        <v/>
      </c>
      <c r="M93" s="240"/>
      <c r="N93" s="267"/>
    </row>
    <row r="94" spans="1:14" s="75" customFormat="1" ht="15" customHeight="1" x14ac:dyDescent="0.2">
      <c r="A94" s="231" t="str">
        <f>IF(COUNTBLANK('Achat Forfait Epilation'!A94)=1,"",'Achat Forfait Epilation'!A94)</f>
        <v xml:space="preserve"> </v>
      </c>
      <c r="B94" s="258" t="str">
        <f>IF(COUNTBLANK('Achat Forfait Epilation'!B94)=1,"",'Achat Forfait Epilation'!B94)</f>
        <v xml:space="preserve"> </v>
      </c>
      <c r="C94" s="259" t="str">
        <f>IF(COUNTBLANK('Achat Forfait Epilation'!C94)=1,"",'Achat Forfait Epilation'!C94)</f>
        <v xml:space="preserve"> </v>
      </c>
      <c r="D94" s="260" t="str">
        <f>IF(COUNTBLANK('Achat Forfait Epilation'!E94)=1,"",'Achat Forfait Epilation'!E94)</f>
        <v xml:space="preserve"> </v>
      </c>
      <c r="E94" s="261" t="str">
        <f>IF(COUNTBLANK('Achat Forfait Epilation'!F94)=1," ",'Achat Forfait Epilation'!F94)</f>
        <v xml:space="preserve"> </v>
      </c>
      <c r="F94" s="68" t="str">
        <f>IF(COUNTBLANK('Achat Forfait Epilation'!G94)=1,"",'Achat Forfait Epilation'!G94)</f>
        <v/>
      </c>
      <c r="G94" s="233"/>
      <c r="H94" s="68" t="str">
        <f>IF(COUNTBLANK('Achat Forfait Epilation'!I94)=1,"",'Achat Forfait Epilation'!I94)</f>
        <v/>
      </c>
      <c r="I94" s="233"/>
      <c r="J94" s="68" t="str">
        <f>IF(COUNTBLANK('Achat Forfait Epilation'!K94)=1,"",'Achat Forfait Epilation'!K94)</f>
        <v/>
      </c>
      <c r="K94" s="233"/>
      <c r="L94" s="68" t="str">
        <f>IF(COUNTBLANK('Achat Forfait Epilation'!M94)=1,"",'Achat Forfait Epilation'!M94)</f>
        <v/>
      </c>
      <c r="M94" s="233"/>
      <c r="N94" s="262"/>
    </row>
    <row r="95" spans="1:14" s="75" customFormat="1" ht="15" customHeight="1" x14ac:dyDescent="0.2">
      <c r="A95" s="93" t="str">
        <f>IF(COUNTBLANK('Achat Forfait Epilation'!A95)=1,"",'Achat Forfait Epilation'!A95)</f>
        <v xml:space="preserve"> </v>
      </c>
      <c r="B95" s="263" t="str">
        <f>IF(COUNTBLANK('Achat Forfait Epilation'!B95)=1,"",'Achat Forfait Epilation'!B95)</f>
        <v xml:space="preserve"> </v>
      </c>
      <c r="C95" s="264" t="str">
        <f>IF(COUNTBLANK('Achat Forfait Epilation'!C95)=1,"",'Achat Forfait Epilation'!C95)</f>
        <v xml:space="preserve"> </v>
      </c>
      <c r="D95" s="265" t="str">
        <f>IF(COUNTBLANK('Achat Forfait Epilation'!E95)=1,"",'Achat Forfait Epilation'!E95)</f>
        <v xml:space="preserve"> </v>
      </c>
      <c r="E95" s="266" t="str">
        <f>IF(COUNTBLANK('Achat Forfait Epilation'!F95)=1," ",'Achat Forfait Epilation'!F95)</f>
        <v xml:space="preserve"> </v>
      </c>
      <c r="F95" s="78" t="str">
        <f>IF(COUNTBLANK('Achat Forfait Epilation'!G95)=1,"",'Achat Forfait Epilation'!G95)</f>
        <v/>
      </c>
      <c r="G95" s="240"/>
      <c r="H95" s="78" t="str">
        <f>IF(COUNTBLANK('Achat Forfait Epilation'!I95)=1,"",'Achat Forfait Epilation'!I95)</f>
        <v/>
      </c>
      <c r="I95" s="240"/>
      <c r="J95" s="78" t="str">
        <f>IF(COUNTBLANK('Achat Forfait Epilation'!K95)=1,"",'Achat Forfait Epilation'!K95)</f>
        <v/>
      </c>
      <c r="K95" s="240"/>
      <c r="L95" s="78" t="str">
        <f>IF(COUNTBLANK('Achat Forfait Epilation'!M95)=1,"",'Achat Forfait Epilation'!M95)</f>
        <v/>
      </c>
      <c r="M95" s="240"/>
      <c r="N95" s="267"/>
    </row>
    <row r="96" spans="1:14" s="75" customFormat="1" ht="15" customHeight="1" x14ac:dyDescent="0.2">
      <c r="A96" s="231" t="str">
        <f>IF(COUNTBLANK('Achat Forfait Epilation'!A96)=1,"",'Achat Forfait Epilation'!A96)</f>
        <v xml:space="preserve"> </v>
      </c>
      <c r="B96" s="258" t="str">
        <f>IF(COUNTBLANK('Achat Forfait Epilation'!B96)=1,"",'Achat Forfait Epilation'!B96)</f>
        <v xml:space="preserve"> </v>
      </c>
      <c r="C96" s="259" t="str">
        <f>IF(COUNTBLANK('Achat Forfait Epilation'!C96)=1,"",'Achat Forfait Epilation'!C96)</f>
        <v xml:space="preserve"> </v>
      </c>
      <c r="D96" s="260" t="str">
        <f>IF(COUNTBLANK('Achat Forfait Epilation'!E96)=1,"",'Achat Forfait Epilation'!E96)</f>
        <v xml:space="preserve"> </v>
      </c>
      <c r="E96" s="261" t="str">
        <f>IF(COUNTBLANK('Achat Forfait Epilation'!F96)=1," ",'Achat Forfait Epilation'!F96)</f>
        <v xml:space="preserve"> </v>
      </c>
      <c r="F96" s="68" t="str">
        <f>IF(COUNTBLANK('Achat Forfait Epilation'!G96)=1,"",'Achat Forfait Epilation'!G96)</f>
        <v/>
      </c>
      <c r="G96" s="233"/>
      <c r="H96" s="68" t="str">
        <f>IF(COUNTBLANK('Achat Forfait Epilation'!I96)=1,"",'Achat Forfait Epilation'!I96)</f>
        <v/>
      </c>
      <c r="I96" s="233"/>
      <c r="J96" s="68" t="str">
        <f>IF(COUNTBLANK('Achat Forfait Epilation'!K96)=1,"",'Achat Forfait Epilation'!K96)</f>
        <v/>
      </c>
      <c r="K96" s="233"/>
      <c r="L96" s="68" t="str">
        <f>IF(COUNTBLANK('Achat Forfait Epilation'!M96)=1,"",'Achat Forfait Epilation'!M96)</f>
        <v/>
      </c>
      <c r="M96" s="233"/>
      <c r="N96" s="262"/>
    </row>
    <row r="97" spans="1:14" s="75" customFormat="1" ht="15" customHeight="1" x14ac:dyDescent="0.2">
      <c r="A97" s="93" t="str">
        <f>IF(COUNTBLANK('Achat Forfait Epilation'!A97)=1,"",'Achat Forfait Epilation'!A97)</f>
        <v xml:space="preserve"> </v>
      </c>
      <c r="B97" s="263" t="str">
        <f>IF(COUNTBLANK('Achat Forfait Epilation'!B97)=1,"",'Achat Forfait Epilation'!B97)</f>
        <v xml:space="preserve"> </v>
      </c>
      <c r="C97" s="264" t="str">
        <f>IF(COUNTBLANK('Achat Forfait Epilation'!C97)=1,"",'Achat Forfait Epilation'!C97)</f>
        <v xml:space="preserve"> </v>
      </c>
      <c r="D97" s="265" t="str">
        <f>IF(COUNTBLANK('Achat Forfait Epilation'!E97)=1,"",'Achat Forfait Epilation'!E97)</f>
        <v xml:space="preserve"> </v>
      </c>
      <c r="E97" s="266" t="str">
        <f>IF(COUNTBLANK('Achat Forfait Epilation'!F97)=1," ",'Achat Forfait Epilation'!F97)</f>
        <v xml:space="preserve"> </v>
      </c>
      <c r="F97" s="78" t="str">
        <f>IF(COUNTBLANK('Achat Forfait Epilation'!G97)=1,"",'Achat Forfait Epilation'!G97)</f>
        <v/>
      </c>
      <c r="G97" s="240"/>
      <c r="H97" s="78" t="str">
        <f>IF(COUNTBLANK('Achat Forfait Epilation'!I97)=1,"",'Achat Forfait Epilation'!I97)</f>
        <v/>
      </c>
      <c r="I97" s="240"/>
      <c r="J97" s="78" t="str">
        <f>IF(COUNTBLANK('Achat Forfait Epilation'!K97)=1,"",'Achat Forfait Epilation'!K97)</f>
        <v/>
      </c>
      <c r="K97" s="240"/>
      <c r="L97" s="78" t="str">
        <f>IF(COUNTBLANK('Achat Forfait Epilation'!M97)=1,"",'Achat Forfait Epilation'!M97)</f>
        <v/>
      </c>
      <c r="M97" s="240"/>
      <c r="N97" s="267"/>
    </row>
    <row r="98" spans="1:14" s="75" customFormat="1" ht="15" customHeight="1" x14ac:dyDescent="0.2">
      <c r="A98" s="231" t="str">
        <f>IF(COUNTBLANK('Achat Forfait Epilation'!A98)=1,"",'Achat Forfait Epilation'!A98)</f>
        <v xml:space="preserve"> </v>
      </c>
      <c r="B98" s="258" t="str">
        <f>IF(COUNTBLANK('Achat Forfait Epilation'!B98)=1,"",'Achat Forfait Epilation'!B98)</f>
        <v xml:space="preserve"> </v>
      </c>
      <c r="C98" s="259" t="str">
        <f>IF(COUNTBLANK('Achat Forfait Epilation'!C98)=1,"",'Achat Forfait Epilation'!C98)</f>
        <v xml:space="preserve"> </v>
      </c>
      <c r="D98" s="260" t="str">
        <f>IF(COUNTBLANK('Achat Forfait Epilation'!E98)=1,"",'Achat Forfait Epilation'!E98)</f>
        <v xml:space="preserve"> </v>
      </c>
      <c r="E98" s="261" t="str">
        <f>IF(COUNTBLANK('Achat Forfait Epilation'!F98)=1," ",'Achat Forfait Epilation'!F98)</f>
        <v xml:space="preserve"> </v>
      </c>
      <c r="F98" s="68" t="str">
        <f>IF(COUNTBLANK('Achat Forfait Epilation'!G98)=1,"",'Achat Forfait Epilation'!G98)</f>
        <v/>
      </c>
      <c r="G98" s="233"/>
      <c r="H98" s="68" t="str">
        <f>IF(COUNTBLANK('Achat Forfait Epilation'!I98)=1,"",'Achat Forfait Epilation'!I98)</f>
        <v/>
      </c>
      <c r="I98" s="233"/>
      <c r="J98" s="68" t="str">
        <f>IF(COUNTBLANK('Achat Forfait Epilation'!K98)=1,"",'Achat Forfait Epilation'!K98)</f>
        <v/>
      </c>
      <c r="K98" s="233"/>
      <c r="L98" s="68" t="str">
        <f>IF(COUNTBLANK('Achat Forfait Epilation'!M98)=1,"",'Achat Forfait Epilation'!M98)</f>
        <v/>
      </c>
      <c r="M98" s="233"/>
      <c r="N98" s="262"/>
    </row>
    <row r="99" spans="1:14" s="75" customFormat="1" ht="15" customHeight="1" x14ac:dyDescent="0.2">
      <c r="A99" s="97" t="str">
        <f>IF(COUNTBLANK('Achat Forfait Epilation'!A99)=1,"",'Achat Forfait Epilation'!A99)</f>
        <v xml:space="preserve"> </v>
      </c>
      <c r="B99" s="268" t="str">
        <f>IF(COUNTBLANK('Achat Forfait Epilation'!B99)=1,"",'Achat Forfait Epilation'!B99)</f>
        <v xml:space="preserve"> </v>
      </c>
      <c r="C99" s="269" t="str">
        <f>IF(COUNTBLANK('Achat Forfait Epilation'!C99)=1,"",'Achat Forfait Epilation'!C99)</f>
        <v xml:space="preserve"> </v>
      </c>
      <c r="D99" s="270" t="str">
        <f>IF(COUNTBLANK('Achat Forfait Epilation'!E99)=1,"",'Achat Forfait Epilation'!E99)</f>
        <v xml:space="preserve"> </v>
      </c>
      <c r="E99" s="101" t="str">
        <f>IF(COUNTBLANK('Achat Forfait Epilation'!F99)=1," ",'Achat Forfait Epilation'!F99)</f>
        <v xml:space="preserve"> </v>
      </c>
      <c r="F99" s="102" t="str">
        <f>IF(COUNTBLANK('Achat Forfait Epilation'!G99)=1,"",'Achat Forfait Epilation'!G99)</f>
        <v/>
      </c>
      <c r="G99" s="103"/>
      <c r="H99" s="102" t="str">
        <f>IF(COUNTBLANK('Achat Forfait Epilation'!I99)=1,"",'Achat Forfait Epilation'!I99)</f>
        <v/>
      </c>
      <c r="I99" s="103"/>
      <c r="J99" s="102" t="str">
        <f>IF(COUNTBLANK('Achat Forfait Epilation'!K99)=1,"",'Achat Forfait Epilation'!K99)</f>
        <v/>
      </c>
      <c r="K99" s="103"/>
      <c r="L99" s="102" t="str">
        <f>IF(COUNTBLANK('Achat Forfait Epilation'!M99)=1,"",'Achat Forfait Epilation'!M99)</f>
        <v/>
      </c>
      <c r="M99" s="103"/>
      <c r="N99" s="271"/>
    </row>
    <row r="100" spans="1:14" s="75" customFormat="1" ht="15" customHeight="1" x14ac:dyDescent="0.2">
      <c r="A100" s="97" t="str">
        <f>IF(COUNTBLANK('Achat Forfait Epilation'!A100)=1,"",'Achat Forfait Epilation'!A100)</f>
        <v xml:space="preserve"> </v>
      </c>
      <c r="B100" s="268" t="str">
        <f>IF(COUNTBLANK('Achat Forfait Epilation'!B100)=1,"",'Achat Forfait Epilation'!B100)</f>
        <v xml:space="preserve"> </v>
      </c>
      <c r="C100" s="269" t="str">
        <f>IF(COUNTBLANK('Achat Forfait Epilation'!C100)=1,"",'Achat Forfait Epilation'!C100)</f>
        <v xml:space="preserve"> </v>
      </c>
      <c r="D100" s="270" t="str">
        <f>IF(COUNTBLANK('Achat Forfait Epilation'!E100)=1,"",'Achat Forfait Epilation'!E100)</f>
        <v xml:space="preserve"> </v>
      </c>
      <c r="E100" s="101" t="str">
        <f>IF(COUNTBLANK('Achat Forfait Epilation'!F100)=1," ",'Achat Forfait Epilation'!F100)</f>
        <v xml:space="preserve"> </v>
      </c>
      <c r="F100" s="102" t="str">
        <f>IF(COUNTBLANK('Achat Forfait Epilation'!G100)=1,"",'Achat Forfait Epilation'!G100)</f>
        <v/>
      </c>
      <c r="G100" s="103"/>
      <c r="H100" s="102" t="str">
        <f>IF(COUNTBLANK('Achat Forfait Epilation'!I100)=1,"",'Achat Forfait Epilation'!I100)</f>
        <v/>
      </c>
      <c r="I100" s="103"/>
      <c r="J100" s="102" t="str">
        <f>IF(COUNTBLANK('Achat Forfait Epilation'!K100)=1,"",'Achat Forfait Epilation'!K100)</f>
        <v/>
      </c>
      <c r="K100" s="103"/>
      <c r="L100" s="102" t="str">
        <f>IF(COUNTBLANK('Achat Forfait Epilation'!M100)=1,"",'Achat Forfait Epilation'!M100)</f>
        <v/>
      </c>
      <c r="M100" s="103"/>
      <c r="N100" s="271"/>
    </row>
    <row r="101" spans="1:14" s="75" customFormat="1" ht="15" customHeight="1" x14ac:dyDescent="0.2">
      <c r="A101" s="91"/>
      <c r="G101" s="91"/>
      <c r="I101" s="91"/>
      <c r="K101" s="91"/>
      <c r="M101" s="91"/>
      <c r="N101" s="91"/>
    </row>
    <row r="102" spans="1:14" s="75" customFormat="1" ht="15" customHeight="1" x14ac:dyDescent="0.2">
      <c r="A102" s="91"/>
      <c r="G102" s="91"/>
      <c r="I102" s="91"/>
      <c r="K102" s="91"/>
      <c r="M102" s="91"/>
      <c r="N102" s="91"/>
    </row>
    <row r="103" spans="1:14" s="75" customFormat="1" ht="15" customHeight="1" x14ac:dyDescent="0.2">
      <c r="A103" s="91"/>
      <c r="G103" s="91"/>
      <c r="I103" s="91"/>
      <c r="K103" s="91"/>
      <c r="M103" s="91"/>
      <c r="N103" s="91"/>
    </row>
    <row r="104" spans="1:14" s="75" customFormat="1" ht="15" customHeight="1" x14ac:dyDescent="0.2">
      <c r="A104" s="91"/>
      <c r="G104" s="91"/>
      <c r="I104" s="91"/>
      <c r="K104" s="91"/>
      <c r="M104" s="91"/>
      <c r="N104" s="91"/>
    </row>
    <row r="105" spans="1:14" s="75" customFormat="1" ht="15" customHeight="1" x14ac:dyDescent="0.2">
      <c r="A105" s="91"/>
      <c r="G105" s="91"/>
      <c r="I105" s="91"/>
      <c r="K105" s="91"/>
      <c r="M105" s="91"/>
      <c r="N105" s="91"/>
    </row>
    <row r="106" spans="1:14" s="75" customFormat="1" ht="15" customHeight="1" x14ac:dyDescent="0.2">
      <c r="A106" s="91"/>
      <c r="G106" s="91"/>
      <c r="I106" s="91"/>
      <c r="K106" s="91"/>
      <c r="M106" s="91"/>
      <c r="N106" s="91"/>
    </row>
    <row r="107" spans="1:14" s="75" customFormat="1" ht="15" customHeight="1" x14ac:dyDescent="0.2">
      <c r="A107" s="91"/>
      <c r="G107" s="91"/>
      <c r="I107" s="91"/>
      <c r="K107" s="91"/>
      <c r="M107" s="91"/>
      <c r="N107" s="91"/>
    </row>
    <row r="108" spans="1:14" s="75" customFormat="1" ht="15" customHeight="1" x14ac:dyDescent="0.2">
      <c r="A108" s="91"/>
      <c r="G108" s="91"/>
      <c r="I108" s="91"/>
      <c r="K108" s="91"/>
      <c r="M108" s="91"/>
      <c r="N108" s="91"/>
    </row>
    <row r="109" spans="1:14" s="75" customFormat="1" ht="15" customHeight="1" x14ac:dyDescent="0.2">
      <c r="A109" s="91"/>
      <c r="G109" s="91"/>
      <c r="I109" s="91"/>
      <c r="K109" s="91"/>
      <c r="M109" s="91"/>
      <c r="N109" s="91"/>
    </row>
    <row r="110" spans="1:14" s="75" customFormat="1" ht="15" customHeight="1" x14ac:dyDescent="0.2">
      <c r="A110" s="91"/>
      <c r="G110" s="91"/>
      <c r="I110" s="91"/>
      <c r="K110" s="91"/>
      <c r="M110" s="91"/>
      <c r="N110" s="91"/>
    </row>
    <row r="111" spans="1:14" s="75" customFormat="1" ht="15" customHeight="1" x14ac:dyDescent="0.2">
      <c r="A111" s="91"/>
      <c r="G111" s="91"/>
      <c r="I111" s="91"/>
      <c r="K111" s="91"/>
      <c r="M111" s="91"/>
      <c r="N111" s="91"/>
    </row>
    <row r="112" spans="1:14" s="75" customFormat="1" ht="15" customHeight="1" x14ac:dyDescent="0.2">
      <c r="A112" s="91"/>
      <c r="G112" s="91"/>
      <c r="I112" s="91"/>
      <c r="K112" s="91"/>
      <c r="M112" s="91"/>
      <c r="N112" s="91"/>
    </row>
    <row r="113" spans="1:14" s="75" customFormat="1" ht="15" customHeight="1" x14ac:dyDescent="0.2">
      <c r="A113" s="91"/>
      <c r="G113" s="91"/>
      <c r="I113" s="91"/>
      <c r="K113" s="91"/>
      <c r="M113" s="91"/>
      <c r="N113" s="91"/>
    </row>
    <row r="114" spans="1:14" s="75" customFormat="1" ht="15" customHeight="1" x14ac:dyDescent="0.2">
      <c r="A114" s="91"/>
      <c r="G114" s="91"/>
      <c r="I114" s="91"/>
      <c r="K114" s="91"/>
      <c r="M114" s="91"/>
      <c r="N114" s="91"/>
    </row>
    <row r="115" spans="1:14" s="75" customFormat="1" ht="15" customHeight="1" x14ac:dyDescent="0.2">
      <c r="A115" s="91"/>
      <c r="G115" s="91"/>
      <c r="I115" s="91"/>
      <c r="K115" s="91"/>
      <c r="M115" s="91"/>
      <c r="N115" s="91"/>
    </row>
    <row r="116" spans="1:14" s="75" customFormat="1" ht="15" customHeight="1" x14ac:dyDescent="0.2">
      <c r="A116" s="91"/>
      <c r="G116" s="91"/>
      <c r="I116" s="91"/>
      <c r="K116" s="91"/>
      <c r="M116" s="91"/>
      <c r="N116" s="91"/>
    </row>
    <row r="117" spans="1:14" s="75" customFormat="1" ht="15" customHeight="1" x14ac:dyDescent="0.2">
      <c r="A117" s="91"/>
      <c r="G117" s="91"/>
      <c r="I117" s="91"/>
      <c r="K117" s="91"/>
      <c r="M117" s="91"/>
      <c r="N117" s="91"/>
    </row>
    <row r="118" spans="1:14" s="75" customFormat="1" ht="15" customHeight="1" x14ac:dyDescent="0.2">
      <c r="A118" s="91"/>
      <c r="G118" s="91"/>
      <c r="I118" s="91"/>
      <c r="K118" s="91"/>
      <c r="M118" s="91"/>
      <c r="N118" s="91"/>
    </row>
    <row r="119" spans="1:14" s="75" customFormat="1" ht="15" customHeight="1" x14ac:dyDescent="0.2">
      <c r="A119" s="91"/>
      <c r="G119" s="91"/>
      <c r="I119" s="91"/>
      <c r="K119" s="91"/>
      <c r="M119" s="91"/>
      <c r="N119" s="91"/>
    </row>
    <row r="120" spans="1:14" s="75" customFormat="1" ht="15" customHeight="1" x14ac:dyDescent="0.2">
      <c r="A120" s="91"/>
      <c r="G120" s="91"/>
      <c r="I120" s="91"/>
      <c r="K120" s="91"/>
      <c r="M120" s="91"/>
      <c r="N120" s="91"/>
    </row>
    <row r="121" spans="1:14" s="75" customFormat="1" ht="15" customHeight="1" x14ac:dyDescent="0.2">
      <c r="A121" s="91"/>
      <c r="G121" s="91"/>
      <c r="I121" s="91"/>
      <c r="K121" s="91"/>
      <c r="M121" s="91"/>
      <c r="N121" s="91"/>
    </row>
    <row r="122" spans="1:14" s="75" customFormat="1" ht="15" customHeight="1" x14ac:dyDescent="0.2">
      <c r="A122" s="91"/>
      <c r="G122" s="91"/>
      <c r="I122" s="91"/>
      <c r="K122" s="91"/>
      <c r="M122" s="91"/>
      <c r="N122" s="91"/>
    </row>
    <row r="123" spans="1:14" s="75" customFormat="1" ht="15" customHeight="1" x14ac:dyDescent="0.2">
      <c r="A123" s="91"/>
      <c r="G123" s="91"/>
      <c r="I123" s="91"/>
      <c r="K123" s="91"/>
      <c r="M123" s="91"/>
      <c r="N123" s="91"/>
    </row>
    <row r="124" spans="1:14" s="75" customFormat="1" ht="15" customHeight="1" x14ac:dyDescent="0.2">
      <c r="A124" s="91"/>
      <c r="G124" s="91"/>
      <c r="I124" s="91"/>
      <c r="K124" s="91"/>
      <c r="M124" s="91"/>
      <c r="N124" s="91"/>
    </row>
    <row r="125" spans="1:14" s="75" customFormat="1" ht="15" customHeight="1" x14ac:dyDescent="0.2">
      <c r="A125" s="91"/>
      <c r="G125" s="91"/>
      <c r="I125" s="91"/>
      <c r="K125" s="91"/>
      <c r="M125" s="91"/>
      <c r="N125" s="91"/>
    </row>
    <row r="126" spans="1:14" s="75" customFormat="1" ht="15" customHeight="1" x14ac:dyDescent="0.2">
      <c r="A126" s="91"/>
      <c r="G126" s="91"/>
      <c r="I126" s="91"/>
      <c r="K126" s="91"/>
      <c r="M126" s="91"/>
      <c r="N126" s="91"/>
    </row>
    <row r="127" spans="1:14" s="75" customFormat="1" ht="15" customHeight="1" x14ac:dyDescent="0.2">
      <c r="A127" s="91"/>
      <c r="G127" s="91"/>
      <c r="I127" s="91"/>
      <c r="K127" s="91"/>
      <c r="M127" s="91"/>
      <c r="N127" s="91"/>
    </row>
    <row r="128" spans="1:14" s="75" customFormat="1" ht="15" customHeight="1" x14ac:dyDescent="0.2">
      <c r="A128" s="91"/>
      <c r="G128" s="91"/>
      <c r="I128" s="91"/>
      <c r="K128" s="91"/>
      <c r="M128" s="91"/>
      <c r="N128" s="91"/>
    </row>
    <row r="129" spans="1:14" s="75" customFormat="1" ht="15" customHeight="1" x14ac:dyDescent="0.2">
      <c r="A129" s="91"/>
      <c r="G129" s="91"/>
      <c r="I129" s="91"/>
      <c r="K129" s="91"/>
      <c r="M129" s="91"/>
      <c r="N129" s="91"/>
    </row>
    <row r="130" spans="1:14" s="75" customFormat="1" ht="15" customHeight="1" x14ac:dyDescent="0.2">
      <c r="A130" s="91"/>
      <c r="G130" s="91"/>
      <c r="I130" s="91"/>
      <c r="K130" s="91"/>
      <c r="M130" s="91"/>
      <c r="N130" s="91"/>
    </row>
    <row r="131" spans="1:14" s="75" customFormat="1" ht="15" customHeight="1" x14ac:dyDescent="0.2">
      <c r="A131" s="91"/>
      <c r="G131" s="91"/>
      <c r="I131" s="91"/>
      <c r="K131" s="91"/>
      <c r="M131" s="91"/>
      <c r="N131" s="91"/>
    </row>
    <row r="132" spans="1:14" s="75" customFormat="1" ht="15" customHeight="1" x14ac:dyDescent="0.2">
      <c r="A132" s="91"/>
      <c r="G132" s="91"/>
      <c r="I132" s="91"/>
      <c r="K132" s="91"/>
      <c r="M132" s="91"/>
      <c r="N132" s="91"/>
    </row>
    <row r="133" spans="1:14" s="75" customFormat="1" ht="15" customHeight="1" x14ac:dyDescent="0.2">
      <c r="A133" s="91"/>
      <c r="G133" s="91"/>
      <c r="I133" s="91"/>
      <c r="K133" s="91"/>
      <c r="M133" s="91"/>
      <c r="N133" s="91"/>
    </row>
    <row r="134" spans="1:14" s="75" customFormat="1" ht="15" customHeight="1" x14ac:dyDescent="0.2">
      <c r="A134" s="91"/>
      <c r="G134" s="91"/>
      <c r="I134" s="91"/>
      <c r="K134" s="91"/>
      <c r="M134" s="91"/>
      <c r="N134" s="91"/>
    </row>
    <row r="135" spans="1:14" s="75" customFormat="1" ht="15" customHeight="1" x14ac:dyDescent="0.2">
      <c r="A135" s="91"/>
      <c r="G135" s="91"/>
      <c r="I135" s="91"/>
      <c r="K135" s="91"/>
      <c r="M135" s="91"/>
      <c r="N135" s="91"/>
    </row>
    <row r="136" spans="1:14" s="75" customFormat="1" ht="15" customHeight="1" x14ac:dyDescent="0.2">
      <c r="A136" s="91"/>
      <c r="G136" s="91"/>
      <c r="I136" s="91"/>
      <c r="K136" s="91"/>
      <c r="M136" s="91"/>
      <c r="N136" s="91"/>
    </row>
    <row r="137" spans="1:14" s="75" customFormat="1" ht="15" customHeight="1" x14ac:dyDescent="0.2">
      <c r="A137" s="91"/>
      <c r="G137" s="91"/>
      <c r="I137" s="91"/>
      <c r="K137" s="91"/>
      <c r="M137" s="91"/>
      <c r="N137" s="91"/>
    </row>
    <row r="138" spans="1:14" s="75" customFormat="1" ht="15" customHeight="1" x14ac:dyDescent="0.2">
      <c r="A138" s="91"/>
      <c r="G138" s="91"/>
      <c r="I138" s="91"/>
      <c r="K138" s="91"/>
      <c r="M138" s="91"/>
      <c r="N138" s="91"/>
    </row>
    <row r="139" spans="1:14" s="75" customFormat="1" ht="15" customHeight="1" x14ac:dyDescent="0.2">
      <c r="A139" s="91"/>
      <c r="G139" s="91"/>
      <c r="I139" s="91"/>
      <c r="K139" s="91"/>
      <c r="M139" s="91"/>
      <c r="N139" s="91"/>
    </row>
    <row r="140" spans="1:14" s="75" customFormat="1" ht="15" customHeight="1" x14ac:dyDescent="0.2">
      <c r="A140" s="91"/>
      <c r="G140" s="91"/>
      <c r="I140" s="91"/>
      <c r="K140" s="91"/>
      <c r="M140" s="91"/>
      <c r="N140" s="91"/>
    </row>
    <row r="141" spans="1:14" s="75" customFormat="1" ht="15" customHeight="1" x14ac:dyDescent="0.2">
      <c r="A141" s="91"/>
      <c r="G141" s="91"/>
      <c r="I141" s="91"/>
      <c r="K141" s="91"/>
      <c r="M141" s="91"/>
      <c r="N141" s="91"/>
    </row>
    <row r="142" spans="1:14" s="75" customFormat="1" ht="15" customHeight="1" x14ac:dyDescent="0.2">
      <c r="A142" s="91"/>
      <c r="G142" s="91"/>
      <c r="I142" s="91"/>
      <c r="K142" s="91"/>
      <c r="M142" s="91"/>
      <c r="N142" s="91"/>
    </row>
    <row r="143" spans="1:14" s="75" customFormat="1" ht="15" customHeight="1" x14ac:dyDescent="0.2">
      <c r="A143" s="91"/>
      <c r="G143" s="91"/>
      <c r="I143" s="91"/>
      <c r="K143" s="91"/>
      <c r="M143" s="91"/>
      <c r="N143" s="91"/>
    </row>
    <row r="144" spans="1:14" s="75" customFormat="1" ht="15" customHeight="1" x14ac:dyDescent="0.2">
      <c r="A144" s="91"/>
      <c r="G144" s="91"/>
      <c r="I144" s="91"/>
      <c r="K144" s="91"/>
      <c r="M144" s="91"/>
      <c r="N144" s="91"/>
    </row>
    <row r="145" spans="1:14" s="2" customFormat="1" ht="15" customHeight="1" x14ac:dyDescent="0.2">
      <c r="A145" s="6"/>
      <c r="G145" s="6"/>
      <c r="I145" s="6"/>
      <c r="K145" s="6"/>
      <c r="M145" s="6"/>
      <c r="N145" s="6"/>
    </row>
    <row r="146" spans="1:14" s="2" customFormat="1" ht="15" customHeight="1" x14ac:dyDescent="0.2">
      <c r="A146" s="6"/>
      <c r="G146" s="6"/>
      <c r="I146" s="6"/>
      <c r="K146" s="6"/>
      <c r="M146" s="6"/>
      <c r="N146" s="6"/>
    </row>
    <row r="147" spans="1:14" s="2" customFormat="1" ht="15" customHeight="1" x14ac:dyDescent="0.2">
      <c r="A147" s="6"/>
      <c r="G147" s="6"/>
      <c r="I147" s="6"/>
      <c r="K147" s="6"/>
      <c r="M147" s="6"/>
      <c r="N147" s="6"/>
    </row>
    <row r="148" spans="1:14" s="2" customFormat="1" ht="15" customHeight="1" x14ac:dyDescent="0.2">
      <c r="A148" s="6"/>
      <c r="G148" s="6"/>
      <c r="I148" s="6"/>
      <c r="K148" s="6"/>
      <c r="M148" s="6"/>
      <c r="N148" s="6"/>
    </row>
    <row r="149" spans="1:14" s="2" customFormat="1" ht="15" customHeight="1" x14ac:dyDescent="0.2">
      <c r="A149" s="6"/>
      <c r="G149" s="6"/>
      <c r="I149" s="6"/>
      <c r="K149" s="6"/>
      <c r="M149" s="6"/>
      <c r="N149" s="6"/>
    </row>
    <row r="150" spans="1:14" s="2" customFormat="1" ht="15" customHeight="1" x14ac:dyDescent="0.2">
      <c r="A150" s="6"/>
      <c r="G150" s="6"/>
      <c r="I150" s="6"/>
      <c r="K150" s="6"/>
      <c r="M150" s="6"/>
      <c r="N150" s="6"/>
    </row>
    <row r="151" spans="1:14" s="2" customFormat="1" ht="15" customHeight="1" x14ac:dyDescent="0.2">
      <c r="A151" s="6"/>
      <c r="G151" s="6"/>
      <c r="I151" s="6"/>
      <c r="K151" s="6"/>
      <c r="M151" s="6"/>
      <c r="N151" s="6"/>
    </row>
    <row r="152" spans="1:14" s="2" customFormat="1" ht="15" customHeight="1" x14ac:dyDescent="0.2">
      <c r="A152" s="6"/>
      <c r="G152" s="6"/>
      <c r="I152" s="6"/>
      <c r="K152" s="6"/>
      <c r="M152" s="6"/>
      <c r="N152" s="6"/>
    </row>
    <row r="153" spans="1:14" s="2" customFormat="1" ht="15" customHeight="1" x14ac:dyDescent="0.2">
      <c r="A153" s="6"/>
      <c r="G153" s="6"/>
      <c r="I153" s="6"/>
      <c r="K153" s="6"/>
      <c r="M153" s="6"/>
      <c r="N153" s="6"/>
    </row>
    <row r="154" spans="1:14" s="2" customFormat="1" ht="15" customHeight="1" x14ac:dyDescent="0.2">
      <c r="A154" s="6"/>
      <c r="G154" s="6"/>
      <c r="I154" s="6"/>
      <c r="K154" s="6"/>
      <c r="M154" s="6"/>
      <c r="N154" s="6"/>
    </row>
    <row r="155" spans="1:14" s="2" customFormat="1" ht="15" customHeight="1" x14ac:dyDescent="0.2">
      <c r="A155" s="6"/>
      <c r="G155" s="6"/>
      <c r="I155" s="6"/>
      <c r="K155" s="6"/>
      <c r="M155" s="6"/>
      <c r="N155" s="6"/>
    </row>
    <row r="156" spans="1:14" s="2" customFormat="1" ht="15" customHeight="1" x14ac:dyDescent="0.2">
      <c r="A156" s="6"/>
      <c r="G156" s="6"/>
      <c r="I156" s="6"/>
      <c r="K156" s="6"/>
      <c r="M156" s="6"/>
      <c r="N156" s="6"/>
    </row>
    <row r="157" spans="1:14" s="2" customFormat="1" ht="15" customHeight="1" x14ac:dyDescent="0.2">
      <c r="A157" s="6"/>
      <c r="G157" s="6"/>
      <c r="I157" s="6"/>
      <c r="K157" s="6"/>
      <c r="M157" s="6"/>
      <c r="N157" s="6"/>
    </row>
    <row r="158" spans="1:14" s="2" customFormat="1" ht="15" customHeight="1" x14ac:dyDescent="0.2">
      <c r="A158" s="6"/>
      <c r="G158" s="6"/>
      <c r="I158" s="6"/>
      <c r="K158" s="6"/>
      <c r="M158" s="6"/>
      <c r="N158" s="6"/>
    </row>
    <row r="159" spans="1:14" s="2" customFormat="1" ht="15" customHeight="1" x14ac:dyDescent="0.2">
      <c r="A159" s="6"/>
      <c r="G159" s="6"/>
      <c r="I159" s="6"/>
      <c r="K159" s="6"/>
      <c r="M159" s="6"/>
      <c r="N159" s="6"/>
    </row>
    <row r="160" spans="1:14" s="2" customFormat="1" ht="15" customHeight="1" x14ac:dyDescent="0.2">
      <c r="A160" s="6"/>
      <c r="G160" s="6"/>
      <c r="I160" s="6"/>
      <c r="K160" s="6"/>
      <c r="M160" s="6"/>
      <c r="N160" s="6"/>
    </row>
    <row r="161" spans="1:14" s="2" customFormat="1" ht="15" customHeight="1" x14ac:dyDescent="0.2">
      <c r="A161" s="6"/>
      <c r="G161" s="6"/>
      <c r="I161" s="6"/>
      <c r="K161" s="6"/>
      <c r="M161" s="6"/>
      <c r="N161" s="6"/>
    </row>
    <row r="162" spans="1:14" s="2" customFormat="1" ht="15" customHeight="1" x14ac:dyDescent="0.2">
      <c r="A162" s="6"/>
      <c r="G162" s="6"/>
      <c r="I162" s="6"/>
      <c r="K162" s="6"/>
      <c r="M162" s="6"/>
      <c r="N162" s="6"/>
    </row>
    <row r="163" spans="1:14" s="2" customFormat="1" ht="15" customHeight="1" x14ac:dyDescent="0.2">
      <c r="A163" s="6"/>
      <c r="G163" s="6"/>
      <c r="I163" s="6"/>
      <c r="K163" s="6"/>
      <c r="M163" s="6"/>
      <c r="N163" s="6"/>
    </row>
    <row r="164" spans="1:14" s="2" customFormat="1" ht="15" customHeight="1" x14ac:dyDescent="0.2">
      <c r="A164" s="6"/>
      <c r="G164" s="6"/>
      <c r="I164" s="6"/>
      <c r="K164" s="6"/>
      <c r="M164" s="6"/>
      <c r="N164" s="6"/>
    </row>
    <row r="165" spans="1:14" s="2" customFormat="1" ht="15" customHeight="1" x14ac:dyDescent="0.2">
      <c r="A165" s="6"/>
      <c r="F165" s="1"/>
      <c r="G165" s="6"/>
      <c r="H165" s="1"/>
      <c r="I165" s="6"/>
      <c r="J165" s="1"/>
      <c r="K165" s="6"/>
      <c r="L165" s="1"/>
      <c r="M165" s="6"/>
      <c r="N165" s="6"/>
    </row>
    <row r="166" spans="1:14" s="2" customFormat="1" ht="15" customHeight="1" x14ac:dyDescent="0.2">
      <c r="A166" s="6"/>
      <c r="F166" s="1"/>
      <c r="G166" s="6"/>
      <c r="H166" s="1"/>
      <c r="I166" s="6"/>
      <c r="J166" s="1"/>
      <c r="K166" s="6"/>
      <c r="L166" s="1"/>
      <c r="M166" s="6"/>
      <c r="N166" s="6"/>
    </row>
    <row r="167" spans="1:14" s="2" customFormat="1" ht="15" customHeight="1" x14ac:dyDescent="0.2">
      <c r="A167" s="6"/>
      <c r="F167" s="1"/>
      <c r="G167" s="6"/>
      <c r="H167" s="1"/>
      <c r="I167" s="6"/>
      <c r="J167" s="1"/>
      <c r="K167" s="6"/>
      <c r="L167" s="1"/>
      <c r="M167" s="6"/>
      <c r="N167" s="6"/>
    </row>
    <row r="168" spans="1:14" s="2" customFormat="1" ht="15" customHeight="1" x14ac:dyDescent="0.2">
      <c r="A168" s="6"/>
      <c r="F168" s="1"/>
      <c r="G168" s="6"/>
      <c r="H168" s="1"/>
      <c r="I168" s="6"/>
      <c r="J168" s="1"/>
      <c r="K168" s="6"/>
      <c r="L168" s="1"/>
      <c r="M168" s="6"/>
      <c r="N168" s="6"/>
    </row>
    <row r="169" spans="1:14" s="2" customFormat="1" ht="12.75" x14ac:dyDescent="0.2">
      <c r="A169" s="6"/>
      <c r="F169" s="1"/>
      <c r="G169" s="6"/>
      <c r="H169" s="1"/>
      <c r="I169" s="6"/>
      <c r="J169" s="1"/>
      <c r="K169" s="6"/>
      <c r="L169" s="1"/>
      <c r="M169" s="6"/>
      <c r="N169" s="6"/>
    </row>
    <row r="170" spans="1:14" s="2" customFormat="1" ht="12.75" x14ac:dyDescent="0.2">
      <c r="A170" s="6"/>
      <c r="F170" s="1"/>
      <c r="G170" s="6"/>
      <c r="H170" s="1"/>
      <c r="I170" s="6"/>
      <c r="J170" s="1"/>
      <c r="K170" s="6"/>
      <c r="L170" s="1"/>
      <c r="M170" s="6"/>
      <c r="N170" s="6"/>
    </row>
    <row r="171" spans="1:14" s="2" customFormat="1" ht="12.75" x14ac:dyDescent="0.2">
      <c r="A171" s="6"/>
      <c r="F171" s="1"/>
      <c r="G171" s="6"/>
      <c r="H171" s="1"/>
      <c r="I171" s="6"/>
      <c r="J171" s="1"/>
      <c r="K171" s="6"/>
      <c r="L171" s="1"/>
      <c r="M171" s="6"/>
      <c r="N171" s="6"/>
    </row>
    <row r="172" spans="1:14" s="2" customFormat="1" ht="12.75" x14ac:dyDescent="0.2">
      <c r="A172" s="6"/>
      <c r="F172" s="1"/>
      <c r="G172" s="6"/>
      <c r="H172" s="1"/>
      <c r="I172" s="6"/>
      <c r="J172" s="1"/>
      <c r="K172" s="6"/>
      <c r="L172" s="1"/>
      <c r="M172" s="6"/>
      <c r="N172" s="6"/>
    </row>
    <row r="173" spans="1:14" s="2" customFormat="1" ht="12.75" x14ac:dyDescent="0.2">
      <c r="A173" s="6"/>
      <c r="F173" s="1"/>
      <c r="G173" s="6"/>
      <c r="H173" s="1"/>
      <c r="I173" s="6"/>
      <c r="J173" s="1"/>
      <c r="K173" s="6"/>
      <c r="L173" s="1"/>
      <c r="M173" s="6"/>
      <c r="N173" s="6"/>
    </row>
    <row r="174" spans="1:14" s="2" customFormat="1" ht="12.75" x14ac:dyDescent="0.2">
      <c r="A174" s="6"/>
      <c r="F174" s="1"/>
      <c r="G174" s="6"/>
      <c r="H174" s="1"/>
      <c r="I174" s="6"/>
      <c r="J174" s="1"/>
      <c r="K174" s="6"/>
      <c r="L174" s="1"/>
      <c r="M174" s="6"/>
      <c r="N174" s="6"/>
    </row>
    <row r="175" spans="1:14" s="2" customFormat="1" ht="12.75" x14ac:dyDescent="0.2">
      <c r="A175" s="6"/>
      <c r="F175" s="1"/>
      <c r="G175" s="6"/>
      <c r="H175" s="1"/>
      <c r="I175" s="6"/>
      <c r="J175" s="1"/>
      <c r="K175" s="6"/>
      <c r="L175" s="1"/>
      <c r="M175" s="6"/>
      <c r="N175" s="6"/>
    </row>
    <row r="176" spans="1:14" s="2" customFormat="1" ht="12.75" x14ac:dyDescent="0.2">
      <c r="A176" s="6"/>
      <c r="F176" s="1"/>
      <c r="G176" s="6"/>
      <c r="H176" s="1"/>
      <c r="I176" s="6"/>
      <c r="J176" s="1"/>
      <c r="K176" s="6"/>
      <c r="L176" s="1"/>
      <c r="M176" s="6"/>
      <c r="N176" s="6"/>
    </row>
    <row r="177" spans="1:14" s="2" customFormat="1" ht="12.75" x14ac:dyDescent="0.2">
      <c r="A177" s="6"/>
      <c r="F177" s="1"/>
      <c r="G177" s="6"/>
      <c r="H177" s="1"/>
      <c r="I177" s="6"/>
      <c r="J177" s="1"/>
      <c r="K177" s="6"/>
      <c r="L177" s="1"/>
      <c r="M177" s="6"/>
      <c r="N177" s="6"/>
    </row>
    <row r="178" spans="1:14" s="2" customFormat="1" ht="12.75" x14ac:dyDescent="0.2">
      <c r="A178" s="6"/>
      <c r="F178" s="1"/>
      <c r="G178" s="6"/>
      <c r="H178" s="1"/>
      <c r="I178" s="6"/>
      <c r="J178" s="1"/>
      <c r="K178" s="6"/>
      <c r="L178" s="1"/>
      <c r="M178" s="6"/>
      <c r="N178" s="6"/>
    </row>
    <row r="179" spans="1:14" s="2" customFormat="1" ht="12.75" x14ac:dyDescent="0.2">
      <c r="A179" s="6"/>
      <c r="F179" s="1"/>
      <c r="G179" s="6"/>
      <c r="H179" s="1"/>
      <c r="I179" s="6"/>
      <c r="J179" s="1"/>
      <c r="K179" s="6"/>
      <c r="L179" s="1"/>
      <c r="M179" s="6"/>
      <c r="N179" s="6"/>
    </row>
    <row r="180" spans="1:14" s="2" customFormat="1" ht="12.75" x14ac:dyDescent="0.2">
      <c r="A180" s="6"/>
      <c r="F180" s="1"/>
      <c r="G180" s="6"/>
      <c r="H180" s="1"/>
      <c r="I180" s="6"/>
      <c r="J180" s="1"/>
      <c r="K180" s="6"/>
      <c r="L180" s="1"/>
      <c r="M180" s="6"/>
      <c r="N180" s="6"/>
    </row>
    <row r="181" spans="1:14" s="2" customFormat="1" ht="12.75" x14ac:dyDescent="0.2">
      <c r="A181" s="6"/>
      <c r="F181" s="1"/>
      <c r="G181" s="6"/>
      <c r="H181" s="1"/>
      <c r="I181" s="6"/>
      <c r="J181" s="1"/>
      <c r="K181" s="6"/>
      <c r="L181" s="1"/>
      <c r="M181" s="6"/>
      <c r="N181" s="6"/>
    </row>
    <row r="182" spans="1:14" s="2" customFormat="1" ht="12.75" x14ac:dyDescent="0.2">
      <c r="A182" s="6"/>
      <c r="F182" s="1"/>
      <c r="G182" s="6"/>
      <c r="H182" s="1"/>
      <c r="I182" s="6"/>
      <c r="J182" s="1"/>
      <c r="K182" s="6"/>
      <c r="L182" s="1"/>
      <c r="M182" s="6"/>
      <c r="N182" s="6"/>
    </row>
    <row r="183" spans="1:14" s="2" customFormat="1" ht="12.75" x14ac:dyDescent="0.2">
      <c r="A183" s="6"/>
      <c r="F183" s="1"/>
      <c r="G183" s="6"/>
      <c r="H183" s="1"/>
      <c r="I183" s="6"/>
      <c r="J183" s="1"/>
      <c r="K183" s="6"/>
      <c r="L183" s="1"/>
      <c r="M183" s="6"/>
      <c r="N183" s="6"/>
    </row>
    <row r="184" spans="1:14" s="2" customFormat="1" ht="12.75" x14ac:dyDescent="0.2">
      <c r="A184" s="6"/>
      <c r="F184" s="1"/>
      <c r="G184" s="6"/>
      <c r="H184" s="1"/>
      <c r="I184" s="6"/>
      <c r="J184" s="1"/>
      <c r="K184" s="6"/>
      <c r="L184" s="1"/>
      <c r="M184" s="6"/>
      <c r="N184" s="6"/>
    </row>
    <row r="185" spans="1:14" s="2" customFormat="1" ht="12.75" x14ac:dyDescent="0.2">
      <c r="A185" s="6"/>
      <c r="F185" s="1"/>
      <c r="G185" s="6"/>
      <c r="H185" s="1"/>
      <c r="I185" s="6"/>
      <c r="J185" s="1"/>
      <c r="K185" s="6"/>
      <c r="L185" s="1"/>
      <c r="M185" s="6"/>
      <c r="N185" s="6"/>
    </row>
    <row r="186" spans="1:14" s="2" customFormat="1" ht="12.75" x14ac:dyDescent="0.2">
      <c r="A186" s="6"/>
      <c r="F186" s="1"/>
      <c r="G186" s="6"/>
      <c r="H186" s="1"/>
      <c r="I186" s="6"/>
      <c r="J186" s="1"/>
      <c r="K186" s="6"/>
      <c r="L186" s="1"/>
      <c r="M186" s="6"/>
      <c r="N186" s="6"/>
    </row>
    <row r="187" spans="1:14" s="2" customFormat="1" ht="12.75" x14ac:dyDescent="0.2">
      <c r="A187" s="6"/>
      <c r="F187" s="1"/>
      <c r="G187" s="6"/>
      <c r="H187" s="1"/>
      <c r="I187" s="6"/>
      <c r="J187" s="1"/>
      <c r="K187" s="6"/>
      <c r="L187" s="1"/>
      <c r="M187" s="6"/>
      <c r="N187" s="6"/>
    </row>
    <row r="188" spans="1:14" s="2" customFormat="1" ht="12.75" x14ac:dyDescent="0.2">
      <c r="A188" s="6"/>
      <c r="F188" s="1"/>
      <c r="G188" s="6"/>
      <c r="H188" s="1"/>
      <c r="I188" s="6"/>
      <c r="J188" s="1"/>
      <c r="K188" s="6"/>
      <c r="L188" s="1"/>
      <c r="M188" s="6"/>
      <c r="N188" s="6"/>
    </row>
    <row r="189" spans="1:14" s="2" customFormat="1" ht="12.75" x14ac:dyDescent="0.2">
      <c r="A189" s="6"/>
      <c r="F189" s="1"/>
      <c r="G189" s="6"/>
      <c r="H189" s="1"/>
      <c r="I189" s="6"/>
      <c r="J189" s="1"/>
      <c r="K189" s="6"/>
      <c r="L189" s="1"/>
      <c r="M189" s="6"/>
      <c r="N189" s="6"/>
    </row>
    <row r="190" spans="1:14" s="2" customFormat="1" ht="12.75" x14ac:dyDescent="0.2">
      <c r="A190" s="6"/>
      <c r="F190" s="1"/>
      <c r="G190" s="6"/>
      <c r="H190" s="1"/>
      <c r="I190" s="6"/>
      <c r="J190" s="1"/>
      <c r="K190" s="6"/>
      <c r="L190" s="1"/>
      <c r="M190" s="6"/>
      <c r="N190" s="6"/>
    </row>
    <row r="191" spans="1:14" s="2" customFormat="1" ht="12.75" x14ac:dyDescent="0.2">
      <c r="A191" s="6"/>
      <c r="F191" s="1"/>
      <c r="G191" s="6"/>
      <c r="H191" s="1"/>
      <c r="I191" s="6"/>
      <c r="J191" s="1"/>
      <c r="K191" s="6"/>
      <c r="L191" s="1"/>
      <c r="M191" s="6"/>
      <c r="N191" s="6"/>
    </row>
    <row r="192" spans="1:14" s="2" customFormat="1" ht="12.75" x14ac:dyDescent="0.2">
      <c r="A192" s="6"/>
      <c r="F192" s="1"/>
      <c r="G192" s="6"/>
      <c r="H192" s="1"/>
      <c r="I192" s="6"/>
      <c r="J192" s="1"/>
      <c r="K192" s="6"/>
      <c r="L192" s="1"/>
      <c r="M192" s="6"/>
      <c r="N192" s="6"/>
    </row>
    <row r="193" spans="1:14" s="2" customFormat="1" ht="12.75" x14ac:dyDescent="0.2">
      <c r="A193" s="6"/>
      <c r="F193" s="1"/>
      <c r="G193" s="6"/>
      <c r="H193" s="1"/>
      <c r="I193" s="6"/>
      <c r="J193" s="1"/>
      <c r="K193" s="6"/>
      <c r="L193" s="1"/>
      <c r="M193" s="6"/>
      <c r="N193" s="6"/>
    </row>
    <row r="194" spans="1:14" s="2" customFormat="1" ht="12.75" x14ac:dyDescent="0.2">
      <c r="A194" s="6"/>
      <c r="F194" s="1"/>
      <c r="G194" s="6"/>
      <c r="H194" s="1"/>
      <c r="I194" s="6"/>
      <c r="J194" s="1"/>
      <c r="K194" s="6"/>
      <c r="L194" s="1"/>
      <c r="M194" s="6"/>
      <c r="N194" s="6"/>
    </row>
    <row r="195" spans="1:14" ht="12.75" x14ac:dyDescent="0.2">
      <c r="A195" s="6"/>
      <c r="G195" s="6"/>
      <c r="I195" s="6"/>
      <c r="K195" s="6"/>
      <c r="M195" s="6"/>
      <c r="N195" s="6"/>
    </row>
    <row r="196" spans="1:14" ht="12.75" x14ac:dyDescent="0.2">
      <c r="A196" s="6"/>
      <c r="G196" s="6"/>
      <c r="I196" s="6"/>
      <c r="K196" s="6"/>
      <c r="M196" s="6"/>
      <c r="N196" s="6"/>
    </row>
    <row r="197" spans="1:14" ht="12.75" x14ac:dyDescent="0.2">
      <c r="A197" s="6"/>
      <c r="G197" s="6"/>
      <c r="I197" s="6"/>
      <c r="K197" s="6"/>
      <c r="M197" s="6"/>
      <c r="N197" s="6"/>
    </row>
    <row r="198" spans="1:14" ht="12.75" x14ac:dyDescent="0.2">
      <c r="A198" s="6"/>
      <c r="G198" s="6"/>
      <c r="I198" s="6"/>
      <c r="K198" s="6"/>
      <c r="M198" s="6"/>
      <c r="N198" s="6"/>
    </row>
    <row r="199" spans="1:14" ht="12.75" x14ac:dyDescent="0.2">
      <c r="A199" s="6"/>
      <c r="G199" s="6"/>
      <c r="I199" s="6"/>
      <c r="K199" s="6"/>
      <c r="M199" s="6"/>
      <c r="N199" s="6"/>
    </row>
    <row r="200" spans="1:14" ht="12.75" x14ac:dyDescent="0.2">
      <c r="A200" s="6"/>
      <c r="G200" s="6"/>
      <c r="I200" s="6"/>
      <c r="K200" s="6"/>
      <c r="M200" s="6"/>
      <c r="N200" s="6"/>
    </row>
    <row r="201" spans="1:14" ht="12.75" x14ac:dyDescent="0.2">
      <c r="A201" s="6"/>
      <c r="G201" s="6"/>
      <c r="I201" s="6"/>
      <c r="K201" s="6"/>
      <c r="M201" s="6"/>
      <c r="N201" s="6"/>
    </row>
    <row r="202" spans="1:14" ht="12.75" x14ac:dyDescent="0.2">
      <c r="A202" s="6"/>
      <c r="G202" s="6"/>
      <c r="I202" s="6"/>
      <c r="K202" s="6"/>
      <c r="M202" s="6"/>
      <c r="N202" s="6"/>
    </row>
    <row r="203" spans="1:14" ht="12.75" x14ac:dyDescent="0.2">
      <c r="A203" s="6"/>
      <c r="G203" s="6"/>
      <c r="I203" s="6"/>
      <c r="K203" s="6"/>
      <c r="M203" s="6"/>
      <c r="N203" s="6"/>
    </row>
    <row r="204" spans="1:14" ht="12.75" x14ac:dyDescent="0.2">
      <c r="A204" s="6"/>
      <c r="G204" s="6"/>
      <c r="I204" s="6"/>
      <c r="K204" s="6"/>
      <c r="M204" s="6"/>
      <c r="N204" s="6"/>
    </row>
    <row r="205" spans="1:14" ht="12.75" x14ac:dyDescent="0.2">
      <c r="A205" s="6"/>
      <c r="G205" s="6"/>
      <c r="I205" s="6"/>
      <c r="K205" s="6"/>
      <c r="M205" s="6"/>
      <c r="N205" s="6"/>
    </row>
    <row r="206" spans="1:14" ht="12.75" x14ac:dyDescent="0.2">
      <c r="A206" s="6"/>
      <c r="G206" s="6"/>
      <c r="I206" s="6"/>
      <c r="K206" s="6"/>
      <c r="M206" s="6"/>
      <c r="N206" s="6"/>
    </row>
    <row r="207" spans="1:14" ht="12.75" x14ac:dyDescent="0.2">
      <c r="A207" s="6"/>
      <c r="G207" s="6"/>
      <c r="I207" s="6"/>
      <c r="K207" s="6"/>
      <c r="M207" s="6"/>
      <c r="N207" s="6"/>
    </row>
    <row r="208" spans="1:14" ht="12.75" x14ac:dyDescent="0.2">
      <c r="A208" s="6"/>
      <c r="G208" s="6"/>
      <c r="I208" s="6"/>
      <c r="K208" s="6"/>
      <c r="M208" s="6"/>
      <c r="N208" s="6"/>
    </row>
    <row r="209" spans="1:14" ht="12.75" x14ac:dyDescent="0.2">
      <c r="A209" s="6"/>
      <c r="G209" s="6"/>
      <c r="I209" s="6"/>
      <c r="K209" s="6"/>
      <c r="M209" s="6"/>
      <c r="N209" s="6"/>
    </row>
    <row r="210" spans="1:14" ht="12.75" x14ac:dyDescent="0.2">
      <c r="A210" s="6"/>
      <c r="G210" s="6"/>
      <c r="I210" s="6"/>
      <c r="K210" s="6"/>
      <c r="M210" s="6"/>
      <c r="N210" s="6"/>
    </row>
    <row r="211" spans="1:14" ht="12.75" x14ac:dyDescent="0.2">
      <c r="A211" s="6"/>
      <c r="G211" s="6"/>
      <c r="I211" s="6"/>
      <c r="K211" s="6"/>
      <c r="M211" s="6"/>
      <c r="N211" s="6"/>
    </row>
    <row r="212" spans="1:14" ht="12.75" x14ac:dyDescent="0.2">
      <c r="A212" s="6"/>
      <c r="G212" s="6"/>
      <c r="I212" s="6"/>
      <c r="K212" s="6"/>
      <c r="M212" s="6"/>
      <c r="N212" s="6"/>
    </row>
    <row r="213" spans="1:14" ht="38.25" customHeight="1" x14ac:dyDescent="0.2">
      <c r="A213" s="6"/>
      <c r="G213" s="6"/>
      <c r="I213" s="6"/>
      <c r="K213" s="6"/>
      <c r="M213" s="6"/>
      <c r="N213" s="6"/>
    </row>
    <row r="214" spans="1:14" ht="38.25" customHeight="1" x14ac:dyDescent="0.2">
      <c r="A214" s="6"/>
      <c r="G214" s="6"/>
      <c r="I214" s="6"/>
      <c r="K214" s="6"/>
      <c r="M214" s="6"/>
      <c r="N214" s="6"/>
    </row>
    <row r="215" spans="1:14" ht="38.25" customHeight="1" x14ac:dyDescent="0.2">
      <c r="A215" s="6"/>
      <c r="G215" s="6"/>
      <c r="I215" s="6"/>
      <c r="K215" s="6"/>
      <c r="M215" s="6"/>
      <c r="N215" s="6"/>
    </row>
    <row r="216" spans="1:14" ht="38.25" customHeight="1" x14ac:dyDescent="0.2">
      <c r="A216" s="6"/>
      <c r="G216" s="6"/>
      <c r="I216" s="6"/>
      <c r="K216" s="6"/>
      <c r="M216" s="6"/>
      <c r="N216" s="6"/>
    </row>
    <row r="217" spans="1:14" ht="38.25" customHeight="1" x14ac:dyDescent="0.2">
      <c r="A217" s="6"/>
      <c r="G217" s="6"/>
      <c r="I217" s="6"/>
      <c r="K217" s="6"/>
      <c r="M217" s="6"/>
      <c r="N217" s="6"/>
    </row>
    <row r="218" spans="1:14" ht="38.25" customHeight="1" x14ac:dyDescent="0.2">
      <c r="A218" s="6"/>
      <c r="G218" s="6"/>
      <c r="I218" s="6"/>
      <c r="K218" s="6"/>
      <c r="M218" s="6"/>
      <c r="N218" s="6"/>
    </row>
    <row r="219" spans="1:14" ht="38.25" customHeight="1" x14ac:dyDescent="0.2">
      <c r="A219" s="6"/>
      <c r="G219" s="6"/>
      <c r="I219" s="6"/>
      <c r="K219" s="6"/>
      <c r="M219" s="6"/>
      <c r="N219" s="6"/>
    </row>
    <row r="220" spans="1:14" ht="38.25" customHeight="1" x14ac:dyDescent="0.2">
      <c r="A220" s="6"/>
      <c r="G220" s="6"/>
      <c r="I220" s="6"/>
      <c r="K220" s="6"/>
      <c r="M220" s="6"/>
      <c r="N220" s="6"/>
    </row>
    <row r="221" spans="1:14" ht="38.25" customHeight="1" x14ac:dyDescent="0.2">
      <c r="A221" s="6"/>
      <c r="G221" s="6"/>
      <c r="I221" s="6"/>
      <c r="K221" s="6"/>
      <c r="M221" s="6"/>
      <c r="N221" s="6"/>
    </row>
    <row r="222" spans="1:14" ht="38.25" customHeight="1" x14ac:dyDescent="0.2">
      <c r="A222" s="6"/>
      <c r="G222" s="6"/>
      <c r="I222" s="6"/>
      <c r="K222" s="6"/>
      <c r="M222" s="6"/>
      <c r="N222" s="6"/>
    </row>
    <row r="223" spans="1:14" ht="38.25" customHeight="1" x14ac:dyDescent="0.2">
      <c r="A223" s="6"/>
      <c r="G223" s="6"/>
      <c r="I223" s="6"/>
      <c r="K223" s="6"/>
      <c r="M223" s="6"/>
      <c r="N223" s="6"/>
    </row>
    <row r="224" spans="1:14" ht="38.25" customHeight="1" x14ac:dyDescent="0.2">
      <c r="A224" s="6"/>
      <c r="G224" s="6"/>
      <c r="I224" s="6"/>
      <c r="K224" s="6"/>
      <c r="M224" s="6"/>
      <c r="N224" s="6"/>
    </row>
    <row r="225" spans="1:14" ht="38.25" customHeight="1" x14ac:dyDescent="0.2">
      <c r="A225" s="6"/>
      <c r="G225" s="6"/>
      <c r="I225" s="6"/>
      <c r="K225" s="6"/>
      <c r="M225" s="6"/>
      <c r="N225" s="6"/>
    </row>
    <row r="226" spans="1:14" ht="38.25" customHeight="1" x14ac:dyDescent="0.2">
      <c r="A226" s="6"/>
      <c r="G226" s="6"/>
      <c r="I226" s="6"/>
      <c r="K226" s="6"/>
      <c r="M226" s="6"/>
      <c r="N226" s="6"/>
    </row>
    <row r="227" spans="1:14" ht="38.25" customHeight="1" x14ac:dyDescent="0.2">
      <c r="A227" s="6"/>
      <c r="G227" s="6"/>
      <c r="I227" s="6"/>
      <c r="K227" s="6"/>
      <c r="M227" s="6"/>
      <c r="N227" s="6"/>
    </row>
    <row r="228" spans="1:14" ht="38.25" customHeight="1" x14ac:dyDescent="0.2">
      <c r="A228" s="6"/>
      <c r="G228" s="6"/>
      <c r="I228" s="6"/>
      <c r="K228" s="6"/>
      <c r="M228" s="6"/>
      <c r="N228" s="6"/>
    </row>
    <row r="229" spans="1:14" ht="38.25" customHeight="1" x14ac:dyDescent="0.2">
      <c r="A229" s="6"/>
      <c r="G229" s="6"/>
      <c r="I229" s="6"/>
      <c r="K229" s="6"/>
      <c r="M229" s="6"/>
      <c r="N229" s="6"/>
    </row>
    <row r="230" spans="1:14" ht="38.25" customHeight="1" x14ac:dyDescent="0.2">
      <c r="A230" s="6"/>
      <c r="G230" s="6"/>
      <c r="I230" s="6"/>
      <c r="K230" s="6"/>
      <c r="M230" s="6"/>
      <c r="N230" s="6"/>
    </row>
    <row r="231" spans="1:14" ht="38.25" customHeight="1" x14ac:dyDescent="0.2">
      <c r="A231" s="6"/>
      <c r="G231" s="6"/>
      <c r="I231" s="6"/>
      <c r="K231" s="6"/>
      <c r="M231" s="6"/>
      <c r="N231" s="6"/>
    </row>
    <row r="232" spans="1:14" ht="38.25" customHeight="1" x14ac:dyDescent="0.2">
      <c r="A232" s="6"/>
      <c r="G232" s="6"/>
      <c r="I232" s="6"/>
      <c r="K232" s="6"/>
      <c r="M232" s="6"/>
      <c r="N232" s="6"/>
    </row>
    <row r="233" spans="1:14" ht="38.25" customHeight="1" x14ac:dyDescent="0.2">
      <c r="A233" s="6"/>
      <c r="G233" s="6"/>
      <c r="I233" s="6"/>
      <c r="K233" s="6"/>
      <c r="M233" s="6"/>
      <c r="N233" s="6"/>
    </row>
    <row r="234" spans="1:14" ht="38.25" customHeight="1" x14ac:dyDescent="0.2">
      <c r="A234" s="6"/>
      <c r="G234" s="6"/>
      <c r="I234" s="6"/>
      <c r="K234" s="6"/>
      <c r="M234" s="6"/>
      <c r="N234" s="6"/>
    </row>
    <row r="235" spans="1:14" ht="38.25" customHeight="1" x14ac:dyDescent="0.2">
      <c r="A235" s="6"/>
      <c r="G235" s="6"/>
      <c r="I235" s="6"/>
      <c r="K235" s="6"/>
      <c r="M235" s="6"/>
      <c r="N235" s="6"/>
    </row>
    <row r="236" spans="1:14" ht="38.25" customHeight="1" x14ac:dyDescent="0.2">
      <c r="A236" s="6"/>
      <c r="G236" s="6"/>
      <c r="I236" s="6"/>
      <c r="K236" s="6"/>
      <c r="M236" s="6"/>
      <c r="N236" s="6"/>
    </row>
    <row r="237" spans="1:14" ht="38.25" customHeight="1" x14ac:dyDescent="0.2">
      <c r="A237" s="6"/>
      <c r="G237" s="6"/>
      <c r="I237" s="6"/>
      <c r="K237" s="6"/>
      <c r="M237" s="6"/>
      <c r="N237" s="6"/>
    </row>
    <row r="238" spans="1:14" ht="38.25" customHeight="1" x14ac:dyDescent="0.2">
      <c r="A238" s="6"/>
      <c r="G238" s="6"/>
      <c r="I238" s="6"/>
      <c r="K238" s="6"/>
      <c r="M238" s="6"/>
      <c r="N238" s="6"/>
    </row>
    <row r="239" spans="1:14" ht="38.25" customHeight="1" x14ac:dyDescent="0.2">
      <c r="A239" s="6"/>
      <c r="G239" s="6"/>
      <c r="I239" s="6"/>
      <c r="K239" s="6"/>
      <c r="M239" s="6"/>
      <c r="N239" s="6"/>
    </row>
    <row r="240" spans="1:14" ht="38.25" customHeight="1" x14ac:dyDescent="0.2">
      <c r="A240" s="6"/>
      <c r="G240" s="6"/>
      <c r="I240" s="6"/>
      <c r="K240" s="6"/>
      <c r="M240" s="6"/>
      <c r="N240" s="6"/>
    </row>
    <row r="241" spans="1:1" ht="38.25" customHeight="1" x14ac:dyDescent="0.2">
      <c r="A241" s="6"/>
    </row>
    <row r="242" spans="1:1" ht="38.25" customHeight="1" x14ac:dyDescent="0.2">
      <c r="A242" s="6"/>
    </row>
    <row r="243" spans="1:1" ht="38.25" customHeight="1" x14ac:dyDescent="0.2">
      <c r="A243" s="6"/>
    </row>
    <row r="244" spans="1:1" ht="38.25" customHeight="1" x14ac:dyDescent="0.2">
      <c r="A244" s="6"/>
    </row>
    <row r="245" spans="1:1" ht="38.25" customHeight="1" x14ac:dyDescent="0.2">
      <c r="A245" s="6"/>
    </row>
    <row r="246" spans="1:1" ht="38.25" customHeight="1" x14ac:dyDescent="0.2">
      <c r="A246" s="6"/>
    </row>
    <row r="247" spans="1:1" ht="38.25" customHeight="1" x14ac:dyDescent="0.2">
      <c r="A247" s="6"/>
    </row>
    <row r="248" spans="1:1" ht="38.25" customHeight="1" x14ac:dyDescent="0.2">
      <c r="A248" s="6"/>
    </row>
    <row r="249" spans="1:1" ht="38.25" customHeight="1" x14ac:dyDescent="0.2">
      <c r="A249" s="6"/>
    </row>
    <row r="250" spans="1:1" ht="38.25" customHeight="1" x14ac:dyDescent="0.2">
      <c r="A250" s="6"/>
    </row>
    <row r="251" spans="1:1" ht="38.25" customHeight="1" x14ac:dyDescent="0.2">
      <c r="A251" s="6"/>
    </row>
    <row r="252" spans="1:1" ht="38.25" customHeight="1" x14ac:dyDescent="0.2">
      <c r="A252" s="6"/>
    </row>
    <row r="253" spans="1:1" ht="38.25" customHeight="1" x14ac:dyDescent="0.2">
      <c r="A253" s="6"/>
    </row>
    <row r="254" spans="1:1" ht="38.25" customHeight="1" x14ac:dyDescent="0.2">
      <c r="A254" s="6"/>
    </row>
    <row r="255" spans="1:1" ht="38.25" customHeight="1" x14ac:dyDescent="0.2">
      <c r="A255" s="6"/>
    </row>
    <row r="256" spans="1:1" ht="38.25" customHeight="1" x14ac:dyDescent="0.2">
      <c r="A256" s="6"/>
    </row>
    <row r="257" spans="1:1" ht="38.25" customHeight="1" x14ac:dyDescent="0.2">
      <c r="A257" s="6"/>
    </row>
    <row r="258" spans="1:1" ht="38.25" customHeight="1" x14ac:dyDescent="0.2">
      <c r="A258" s="6"/>
    </row>
    <row r="259" spans="1:1" ht="38.25" customHeight="1" x14ac:dyDescent="0.2">
      <c r="A259" s="6"/>
    </row>
    <row r="260" spans="1:1" ht="38.25" customHeight="1" x14ac:dyDescent="0.2">
      <c r="A260" s="6"/>
    </row>
    <row r="261" spans="1:1" ht="38.25" customHeight="1" x14ac:dyDescent="0.2">
      <c r="A261" s="6"/>
    </row>
    <row r="262" spans="1:1" ht="38.25" customHeight="1" x14ac:dyDescent="0.2">
      <c r="A262" s="6"/>
    </row>
    <row r="263" spans="1:1" ht="38.25" customHeight="1" x14ac:dyDescent="0.2">
      <c r="A263" s="6"/>
    </row>
    <row r="264" spans="1:1" ht="38.25" customHeight="1" x14ac:dyDescent="0.2">
      <c r="A264" s="6"/>
    </row>
    <row r="265" spans="1:1" ht="38.25" customHeight="1" x14ac:dyDescent="0.2">
      <c r="A265" s="6"/>
    </row>
    <row r="266" spans="1:1" ht="38.25" customHeight="1" x14ac:dyDescent="0.2">
      <c r="A266" s="6"/>
    </row>
    <row r="267" spans="1:1" ht="38.25" customHeight="1" x14ac:dyDescent="0.2">
      <c r="A267" s="6"/>
    </row>
    <row r="268" spans="1:1" ht="38.25" customHeight="1" x14ac:dyDescent="0.2">
      <c r="A268" s="6"/>
    </row>
    <row r="269" spans="1:1" ht="38.25" customHeight="1" x14ac:dyDescent="0.2">
      <c r="A269" s="6"/>
    </row>
    <row r="270" spans="1:1" ht="38.25" customHeight="1" x14ac:dyDescent="0.2">
      <c r="A270" s="6"/>
    </row>
  </sheetData>
  <sheetProtection insertRows="0" deleteRows="0" selectLockedCells="1" sort="0" autoFilter="0"/>
  <autoFilter ref="A1:N1" xr:uid="{69328C28-4EA3-4B00-8227-154832A1A448}"/>
  <phoneticPr fontId="10" type="noConversion"/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C252A-D8BD-4B3F-B23A-402F193FE209}">
  <sheetPr codeName="Feuil12">
    <tabColor rgb="FFFFFF00"/>
  </sheetPr>
  <dimension ref="A1:J46"/>
  <sheetViews>
    <sheetView workbookViewId="0">
      <selection activeCell="D38" sqref="D38"/>
    </sheetView>
  </sheetViews>
  <sheetFormatPr baseColWidth="10" defaultRowHeight="12.75" x14ac:dyDescent="0.2"/>
  <cols>
    <col min="1" max="1" width="17.28515625" customWidth="1"/>
    <col min="2" max="2" width="16.42578125" customWidth="1"/>
    <col min="3" max="3" width="13" customWidth="1"/>
    <col min="4" max="4" width="12.7109375" customWidth="1"/>
    <col min="6" max="6" width="12.140625" customWidth="1"/>
    <col min="7" max="7" width="12.42578125" customWidth="1"/>
    <col min="10" max="10" width="12.42578125" bestFit="1" customWidth="1"/>
    <col min="12" max="12" width="22.85546875" customWidth="1"/>
  </cols>
  <sheetData>
    <row r="1" spans="1:8" s="1" customFormat="1" x14ac:dyDescent="0.2">
      <c r="A1" s="42" t="s">
        <v>237</v>
      </c>
      <c r="B1" s="338" t="str">
        <f>IF(B43="Anaïs","884175209",IF(B43="Christian","402793293",IF(B43="Matthieu","791315443"," ")))</f>
        <v>884175209</v>
      </c>
      <c r="C1" s="338"/>
    </row>
    <row r="2" spans="1:8" s="1" customFormat="1" x14ac:dyDescent="0.2">
      <c r="A2" s="42" t="s">
        <v>238</v>
      </c>
      <c r="B2" s="346" t="str">
        <f>IF(B43="Anaïs","86.90D",IF(B43="Christian","86.90D",IF(B43="Matthieu","86.90D"," ")))</f>
        <v>86.90D</v>
      </c>
      <c r="C2" s="338"/>
      <c r="D2" s="42"/>
    </row>
    <row r="3" spans="1:8" s="1" customFormat="1" x14ac:dyDescent="0.2">
      <c r="A3" s="42" t="s">
        <v>239</v>
      </c>
      <c r="B3" s="346" t="str">
        <f>IF(B43="Anaïs","FR14884175209",IF(B43="Christian","FR63402793293",IF(B43="Matthieu","FR60791315443"," ")))</f>
        <v>FR14884175209</v>
      </c>
      <c r="C3" s="338"/>
      <c r="D3" s="42"/>
      <c r="F3" s="42"/>
      <c r="G3" s="43"/>
      <c r="H3" s="47" t="s">
        <v>144</v>
      </c>
    </row>
    <row r="4" spans="1:8" s="1" customFormat="1" x14ac:dyDescent="0.2">
      <c r="A4" s="42" t="s">
        <v>235</v>
      </c>
      <c r="B4" s="346" t="s">
        <v>256</v>
      </c>
      <c r="C4" s="338"/>
    </row>
    <row r="5" spans="1:8" s="1" customFormat="1" x14ac:dyDescent="0.2">
      <c r="B5" s="346" t="s">
        <v>236</v>
      </c>
      <c r="C5" s="338"/>
    </row>
    <row r="6" spans="1:8" s="1" customFormat="1" x14ac:dyDescent="0.2">
      <c r="B6" s="346" t="s">
        <v>240</v>
      </c>
      <c r="C6" s="338"/>
    </row>
    <row r="7" spans="1:8" s="1" customFormat="1" ht="15.75" x14ac:dyDescent="0.2">
      <c r="B7" s="44" t="s">
        <v>241</v>
      </c>
      <c r="E7" s="45"/>
      <c r="F7" s="45"/>
      <c r="G7" s="36"/>
      <c r="H7" s="36"/>
    </row>
    <row r="8" spans="1:8" s="1" customFormat="1" x14ac:dyDescent="0.2"/>
    <row r="9" spans="1:8" s="1" customFormat="1" ht="18" x14ac:dyDescent="0.2">
      <c r="C9" s="342" t="s">
        <v>187</v>
      </c>
      <c r="D9" s="342"/>
      <c r="E9" s="45"/>
      <c r="F9" s="45"/>
    </row>
    <row r="10" spans="1:8" s="1" customFormat="1" x14ac:dyDescent="0.2">
      <c r="D10" s="35"/>
      <c r="E10" s="343"/>
      <c r="F10" s="343"/>
    </row>
    <row r="11" spans="1:8" s="1" customFormat="1" ht="15.75" x14ac:dyDescent="0.2">
      <c r="D11" s="45"/>
      <c r="E11" s="45"/>
      <c r="F11" s="45"/>
    </row>
    <row r="12" spans="1:8" s="1" customFormat="1" x14ac:dyDescent="0.2"/>
    <row r="13" spans="1:8" s="1" customFormat="1" x14ac:dyDescent="0.2"/>
    <row r="14" spans="1:8" s="4" customFormat="1" ht="15.75" x14ac:dyDescent="0.2">
      <c r="A14" s="339" t="s">
        <v>190</v>
      </c>
      <c r="B14" s="339"/>
      <c r="C14" s="344" t="s">
        <v>245</v>
      </c>
      <c r="D14" s="344"/>
      <c r="E14" s="345" t="s">
        <v>17</v>
      </c>
      <c r="F14" s="345"/>
      <c r="G14" s="36"/>
    </row>
    <row r="15" spans="1:8" s="4" customFormat="1" ht="15" x14ac:dyDescent="0.2"/>
    <row r="16" spans="1:8" s="4" customFormat="1" ht="15" x14ac:dyDescent="0.2">
      <c r="A16" s="339" t="s">
        <v>188</v>
      </c>
      <c r="B16" s="339"/>
      <c r="C16" s="340" t="s">
        <v>223</v>
      </c>
      <c r="D16" s="340"/>
      <c r="E16" s="340"/>
    </row>
    <row r="17" spans="1:5" s="4" customFormat="1" ht="15" x14ac:dyDescent="0.2"/>
    <row r="18" spans="1:5" s="4" customFormat="1" ht="15" x14ac:dyDescent="0.2">
      <c r="A18" s="339" t="s">
        <v>189</v>
      </c>
      <c r="B18" s="339"/>
      <c r="C18" s="340" t="s">
        <v>224</v>
      </c>
      <c r="D18" s="340"/>
      <c r="E18" s="340"/>
    </row>
    <row r="19" spans="1:5" s="4" customFormat="1" ht="15" x14ac:dyDescent="0.2"/>
    <row r="20" spans="1:5" s="4" customFormat="1" ht="15" x14ac:dyDescent="0.2">
      <c r="A20" s="339"/>
      <c r="B20" s="339"/>
      <c r="C20" s="48"/>
      <c r="D20" s="37"/>
      <c r="E20" s="41"/>
    </row>
    <row r="21" spans="1:5" s="4" customFormat="1" ht="15" x14ac:dyDescent="0.2"/>
    <row r="22" spans="1:5" s="4" customFormat="1" ht="15" x14ac:dyDescent="0.2">
      <c r="A22" s="339" t="s">
        <v>191</v>
      </c>
      <c r="B22" s="339"/>
      <c r="C22" s="340" t="s">
        <v>119</v>
      </c>
      <c r="D22" s="340"/>
      <c r="E22" s="340"/>
    </row>
    <row r="23" spans="1:5" s="4" customFormat="1" ht="15" x14ac:dyDescent="0.2">
      <c r="C23" s="340" t="s">
        <v>117</v>
      </c>
      <c r="D23" s="340"/>
      <c r="E23" s="340"/>
    </row>
    <row r="24" spans="1:5" s="4" customFormat="1" ht="15" x14ac:dyDescent="0.2">
      <c r="C24" s="340" t="s">
        <v>114</v>
      </c>
      <c r="D24" s="340"/>
      <c r="E24" s="340"/>
    </row>
    <row r="25" spans="1:5" s="4" customFormat="1" ht="15" x14ac:dyDescent="0.2">
      <c r="C25" s="340" t="s">
        <v>113</v>
      </c>
      <c r="D25" s="340"/>
      <c r="E25" s="340"/>
    </row>
    <row r="26" spans="1:5" s="4" customFormat="1" ht="15" x14ac:dyDescent="0.2"/>
    <row r="27" spans="1:5" s="4" customFormat="1" ht="15" x14ac:dyDescent="0.2">
      <c r="A27" s="339" t="s">
        <v>194</v>
      </c>
      <c r="B27" s="339"/>
      <c r="D27" s="38">
        <v>5</v>
      </c>
      <c r="E27" s="38"/>
    </row>
    <row r="28" spans="1:5" s="4" customFormat="1" ht="15" x14ac:dyDescent="0.2"/>
    <row r="29" spans="1:5" s="4" customFormat="1" ht="15.75" x14ac:dyDescent="0.2">
      <c r="A29" s="339" t="s">
        <v>193</v>
      </c>
      <c r="B29" s="339"/>
      <c r="D29" s="194">
        <v>1120</v>
      </c>
      <c r="E29" s="4" t="s">
        <v>302</v>
      </c>
    </row>
    <row r="30" spans="1:5" s="190" customFormat="1" ht="13.5" customHeight="1" x14ac:dyDescent="0.2">
      <c r="A30" s="191"/>
      <c r="B30" s="191"/>
      <c r="D30" s="192">
        <f>IF(E29="TTC",D29/1.2," ")</f>
        <v>933.33333333333337</v>
      </c>
      <c r="E30" s="179" t="str">
        <f>IF(E29="TTC","HT (TVA 20%)"," ")</f>
        <v>HT (TVA 20%)</v>
      </c>
    </row>
    <row r="31" spans="1:5" s="4" customFormat="1" ht="15" x14ac:dyDescent="0.2"/>
    <row r="32" spans="1:5" s="4" customFormat="1" ht="15" x14ac:dyDescent="0.2">
      <c r="A32" s="339" t="s">
        <v>252</v>
      </c>
      <c r="B32" s="339"/>
      <c r="D32" s="193">
        <v>373.33</v>
      </c>
      <c r="E32" s="4" t="s">
        <v>302</v>
      </c>
    </row>
    <row r="33" spans="1:10" s="190" customFormat="1" ht="13.5" customHeight="1" x14ac:dyDescent="0.2">
      <c r="A33" s="191"/>
      <c r="B33" s="191"/>
      <c r="D33" s="192">
        <f>IF(E32="TTC",D32/1.2," ")</f>
        <v>311.10833333333335</v>
      </c>
      <c r="E33" s="179" t="str">
        <f>IF(E32="TTC","HT (TVA 20%)"," ")</f>
        <v>HT (TVA 20%)</v>
      </c>
    </row>
    <row r="34" spans="1:10" s="4" customFormat="1" ht="15" x14ac:dyDescent="0.2">
      <c r="A34" s="49"/>
      <c r="B34" s="49"/>
      <c r="D34" s="53"/>
    </row>
    <row r="35" spans="1:10" s="4" customFormat="1" ht="15.75" x14ac:dyDescent="0.2">
      <c r="A35" s="339" t="s">
        <v>255</v>
      </c>
      <c r="B35" s="339"/>
      <c r="D35" s="195">
        <v>746.67</v>
      </c>
      <c r="E35" s="4" t="s">
        <v>302</v>
      </c>
    </row>
    <row r="36" spans="1:10" s="190" customFormat="1" ht="13.5" customHeight="1" x14ac:dyDescent="0.2">
      <c r="A36" s="191"/>
      <c r="B36" s="191"/>
      <c r="D36" s="192">
        <f>IF(E35="TTC",D35/1.2," ")</f>
        <v>622.22500000000002</v>
      </c>
      <c r="E36" s="179" t="str">
        <f>IF(E35="TTC","HT (TVA 20%)"," ")</f>
        <v>HT (TVA 20%)</v>
      </c>
    </row>
    <row r="37" spans="1:10" s="4" customFormat="1" ht="15" x14ac:dyDescent="0.2">
      <c r="A37" s="49"/>
      <c r="B37" s="49"/>
      <c r="D37" s="53"/>
    </row>
    <row r="38" spans="1:10" s="4" customFormat="1" ht="15.75" x14ac:dyDescent="0.2">
      <c r="A38" s="339" t="s">
        <v>254</v>
      </c>
      <c r="B38" s="339"/>
      <c r="D38" s="195">
        <v>373.33</v>
      </c>
      <c r="E38" s="4" t="s">
        <v>302</v>
      </c>
      <c r="J38" s="54"/>
    </row>
    <row r="39" spans="1:10" s="190" customFormat="1" ht="13.5" customHeight="1" x14ac:dyDescent="0.2">
      <c r="A39" s="191"/>
      <c r="B39" s="191"/>
      <c r="D39" s="192">
        <f>IF(E38="TTC",D38/1.2," ")</f>
        <v>311.10833333333335</v>
      </c>
      <c r="E39" s="179" t="str">
        <f>IF(E38="TTC","HT (TVA 20%)"," ")</f>
        <v>HT (TVA 20%)</v>
      </c>
    </row>
    <row r="40" spans="1:10" s="4" customFormat="1" ht="30" customHeight="1" x14ac:dyDescent="0.2"/>
    <row r="41" spans="1:10" s="4" customFormat="1" ht="15.75" x14ac:dyDescent="0.2">
      <c r="A41" s="36" t="s">
        <v>242</v>
      </c>
      <c r="B41" s="36"/>
      <c r="C41" s="39">
        <f ca="1">TODAY()</f>
        <v>45623</v>
      </c>
      <c r="D41" s="40" t="s">
        <v>243</v>
      </c>
      <c r="E41" s="341" t="s">
        <v>205</v>
      </c>
      <c r="F41" s="341"/>
    </row>
    <row r="42" spans="1:10" s="1" customFormat="1" ht="48.75" customHeight="1" x14ac:dyDescent="0.2"/>
    <row r="43" spans="1:10" s="4" customFormat="1" ht="15" x14ac:dyDescent="0.2">
      <c r="B43" s="46" t="str">
        <f>H3</f>
        <v>Anaïs</v>
      </c>
      <c r="C43" s="337" t="str">
        <f>IF(B43="Anaïs","DUBOIS",IF(B43="Christian","FARRAJ",IF(B43="Matthieu","PRAT","")))</f>
        <v>DUBOIS</v>
      </c>
      <c r="D43" s="337"/>
    </row>
    <row r="44" spans="1:10" s="1" customFormat="1" ht="75" customHeight="1" x14ac:dyDescent="0.2">
      <c r="B44" s="338" t="e" cm="1">
        <f t="array" aca="1" ref="B44" ca="1">RECHERCHE_SIGN</f>
        <v>#REF!</v>
      </c>
      <c r="C44" s="338"/>
      <c r="D44" s="338"/>
    </row>
    <row r="45" spans="1:10" s="1" customFormat="1" x14ac:dyDescent="0.2"/>
    <row r="46" spans="1:10" s="1" customFormat="1" x14ac:dyDescent="0.2"/>
  </sheetData>
  <mergeCells count="29">
    <mergeCell ref="B6:C6"/>
    <mergeCell ref="B1:C1"/>
    <mergeCell ref="B2:C2"/>
    <mergeCell ref="B3:C3"/>
    <mergeCell ref="B4:C4"/>
    <mergeCell ref="B5:C5"/>
    <mergeCell ref="C23:E23"/>
    <mergeCell ref="C9:D9"/>
    <mergeCell ref="E10:F10"/>
    <mergeCell ref="A14:B14"/>
    <mergeCell ref="C14:D14"/>
    <mergeCell ref="E14:F14"/>
    <mergeCell ref="A16:B16"/>
    <mergeCell ref="C16:E16"/>
    <mergeCell ref="A18:B18"/>
    <mergeCell ref="C18:E18"/>
    <mergeCell ref="A20:B20"/>
    <mergeCell ref="A22:B22"/>
    <mergeCell ref="C22:E22"/>
    <mergeCell ref="C24:E24"/>
    <mergeCell ref="C25:E25"/>
    <mergeCell ref="A27:B27"/>
    <mergeCell ref="A29:B29"/>
    <mergeCell ref="E41:F41"/>
    <mergeCell ref="C43:D43"/>
    <mergeCell ref="B44:D44"/>
    <mergeCell ref="A32:B32"/>
    <mergeCell ref="A35:B35"/>
    <mergeCell ref="A38:B38"/>
  </mergeCells>
  <hyperlinks>
    <hyperlink ref="B7" r:id="rId1" xr:uid="{F801A0DA-8362-458A-B517-110E396F6F18}"/>
  </hyperlinks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647E4-4DAD-44D9-AB8C-C82CF60EF1F2}">
  <sheetPr codeName="Feuil10">
    <tabColor rgb="FFFFFF00"/>
  </sheetPr>
  <dimension ref="A1:H39"/>
  <sheetViews>
    <sheetView tabSelected="1" topLeftCell="A31" workbookViewId="0">
      <selection activeCell="E34" sqref="E34:F34"/>
    </sheetView>
  </sheetViews>
  <sheetFormatPr baseColWidth="10" defaultRowHeight="12.75" x14ac:dyDescent="0.2"/>
  <cols>
    <col min="1" max="1" width="17.28515625" customWidth="1"/>
    <col min="2" max="2" width="16.42578125" customWidth="1"/>
    <col min="3" max="3" width="13" customWidth="1"/>
    <col min="6" max="6" width="12.140625" customWidth="1"/>
    <col min="7" max="7" width="12.42578125" customWidth="1"/>
    <col min="12" max="12" width="22.85546875" customWidth="1"/>
  </cols>
  <sheetData>
    <row r="1" spans="1:8" s="1" customFormat="1" x14ac:dyDescent="0.2">
      <c r="A1" s="42" t="s">
        <v>237</v>
      </c>
      <c r="B1" s="338" t="str">
        <f>IF(B36="Anaïs","884175209",IF(B36="Christian","402793293",IF(B36="Matthieu","791315443"," ")))</f>
        <v>791315443</v>
      </c>
      <c r="C1" s="338"/>
    </row>
    <row r="2" spans="1:8" s="1" customFormat="1" x14ac:dyDescent="0.2">
      <c r="A2" s="42" t="s">
        <v>238</v>
      </c>
      <c r="B2" s="346" t="str">
        <f>IF(B36="Anaïs","86.90D",IF(B36="Christian","86.90D",IF(B36="Matthieu","86.90D"," ")))</f>
        <v>86.90D</v>
      </c>
      <c r="C2" s="338"/>
      <c r="D2" s="42"/>
    </row>
    <row r="3" spans="1:8" s="1" customFormat="1" x14ac:dyDescent="0.2">
      <c r="A3" s="42" t="s">
        <v>239</v>
      </c>
      <c r="B3" s="346" t="str">
        <f>IF(B36="Anaïs","FR14884175209",IF(B36="Christian","FR63402793293",IF(B36="Matthieu","FR60791315443"," ")))</f>
        <v>FR60791315443</v>
      </c>
      <c r="C3" s="338"/>
      <c r="D3" s="42"/>
      <c r="F3" s="42"/>
      <c r="G3" s="43"/>
      <c r="H3" s="319"/>
    </row>
    <row r="4" spans="1:8" s="1" customFormat="1" x14ac:dyDescent="0.2">
      <c r="A4" s="42" t="s">
        <v>235</v>
      </c>
      <c r="B4" s="346" t="s">
        <v>256</v>
      </c>
      <c r="C4" s="338"/>
    </row>
    <row r="5" spans="1:8" s="1" customFormat="1" x14ac:dyDescent="0.2">
      <c r="B5" s="346" t="s">
        <v>236</v>
      </c>
      <c r="C5" s="338"/>
    </row>
    <row r="6" spans="1:8" s="1" customFormat="1" x14ac:dyDescent="0.2">
      <c r="B6" s="346" t="s">
        <v>240</v>
      </c>
      <c r="C6" s="338"/>
    </row>
    <row r="7" spans="1:8" s="1" customFormat="1" ht="15.75" x14ac:dyDescent="0.2">
      <c r="B7" s="44" t="s">
        <v>241</v>
      </c>
      <c r="E7" s="45"/>
      <c r="F7" s="45"/>
      <c r="G7" s="36"/>
      <c r="H7" s="36"/>
    </row>
    <row r="8" spans="1:8" s="1" customFormat="1" x14ac:dyDescent="0.2"/>
    <row r="9" spans="1:8" s="1" customFormat="1" ht="18" x14ac:dyDescent="0.2">
      <c r="C9" s="342" t="s">
        <v>187</v>
      </c>
      <c r="D9" s="342"/>
      <c r="E9" s="45"/>
      <c r="F9" s="45"/>
    </row>
    <row r="10" spans="1:8" s="1" customFormat="1" x14ac:dyDescent="0.2">
      <c r="D10" s="35"/>
      <c r="E10" s="343"/>
      <c r="F10" s="343"/>
    </row>
    <row r="11" spans="1:8" s="1" customFormat="1" ht="15.75" x14ac:dyDescent="0.2">
      <c r="D11" s="45"/>
      <c r="E11" s="45"/>
      <c r="F11" s="45"/>
    </row>
    <row r="12" spans="1:8" s="1" customFormat="1" x14ac:dyDescent="0.2"/>
    <row r="13" spans="1:8" s="1" customFormat="1" x14ac:dyDescent="0.2"/>
    <row r="14" spans="1:8" s="4" customFormat="1" ht="15.75" x14ac:dyDescent="0.2">
      <c r="A14" s="339" t="s">
        <v>190</v>
      </c>
      <c r="B14" s="339"/>
      <c r="C14" s="344" t="s">
        <v>324</v>
      </c>
      <c r="D14" s="344"/>
      <c r="E14" s="345" t="s">
        <v>325</v>
      </c>
      <c r="F14" s="345"/>
      <c r="G14" s="36"/>
    </row>
    <row r="15" spans="1:8" s="4" customFormat="1" ht="15" x14ac:dyDescent="0.2"/>
    <row r="16" spans="1:8" s="4" customFormat="1" ht="15" x14ac:dyDescent="0.2">
      <c r="A16" s="339" t="s">
        <v>188</v>
      </c>
      <c r="B16" s="339"/>
      <c r="C16" s="340" t="s">
        <v>351</v>
      </c>
      <c r="D16" s="340"/>
      <c r="E16" s="340"/>
    </row>
    <row r="17" spans="1:5" s="4" customFormat="1" ht="15" x14ac:dyDescent="0.2"/>
    <row r="18" spans="1:5" s="4" customFormat="1" ht="15" x14ac:dyDescent="0.2">
      <c r="A18" s="339" t="s">
        <v>189</v>
      </c>
      <c r="B18" s="339"/>
      <c r="C18" s="340" t="s">
        <v>352</v>
      </c>
      <c r="D18" s="340"/>
      <c r="E18" s="340"/>
    </row>
    <row r="19" spans="1:5" s="4" customFormat="1" ht="15" x14ac:dyDescent="0.2"/>
    <row r="20" spans="1:5" s="4" customFormat="1" ht="15" x14ac:dyDescent="0.2">
      <c r="A20" s="339" t="s">
        <v>192</v>
      </c>
      <c r="B20" s="339"/>
      <c r="C20" s="48"/>
      <c r="D20" s="37">
        <v>0</v>
      </c>
      <c r="E20" s="41" t="s">
        <v>302</v>
      </c>
    </row>
    <row r="21" spans="1:5" s="190" customFormat="1" ht="13.5" customHeight="1" x14ac:dyDescent="0.2">
      <c r="C21" s="189"/>
      <c r="D21" s="187">
        <f>IF(E20="TTC",D20/1.2," ")</f>
        <v>0</v>
      </c>
      <c r="E21" s="179" t="str">
        <f>IF(E20="TTC","HT (TVA 20%)"," ")</f>
        <v>HT (TVA 20%)</v>
      </c>
    </row>
    <row r="22" spans="1:5" s="4" customFormat="1" ht="15" x14ac:dyDescent="0.2"/>
    <row r="23" spans="1:5" s="4" customFormat="1" ht="15" x14ac:dyDescent="0.2">
      <c r="A23" s="339" t="s">
        <v>191</v>
      </c>
      <c r="B23" s="339"/>
      <c r="C23" s="340"/>
      <c r="D23" s="340"/>
      <c r="E23" s="340"/>
    </row>
    <row r="24" spans="1:5" s="4" customFormat="1" ht="15" x14ac:dyDescent="0.2">
      <c r="C24" s="340" t="s">
        <v>225</v>
      </c>
      <c r="D24" s="340"/>
      <c r="E24" s="340"/>
    </row>
    <row r="25" spans="1:5" s="4" customFormat="1" ht="15" x14ac:dyDescent="0.2">
      <c r="C25" s="340" t="s">
        <v>225</v>
      </c>
      <c r="D25" s="340"/>
      <c r="E25" s="340"/>
    </row>
    <row r="26" spans="1:5" s="4" customFormat="1" ht="15" x14ac:dyDescent="0.2">
      <c r="C26" s="340" t="s">
        <v>225</v>
      </c>
      <c r="D26" s="340"/>
      <c r="E26" s="340"/>
    </row>
    <row r="27" spans="1:5" s="4" customFormat="1" ht="15" x14ac:dyDescent="0.2"/>
    <row r="28" spans="1:5" s="4" customFormat="1" ht="15" x14ac:dyDescent="0.2">
      <c r="A28" s="339" t="s">
        <v>194</v>
      </c>
      <c r="B28" s="339"/>
      <c r="D28" s="38" t="s">
        <v>244</v>
      </c>
      <c r="E28" s="38"/>
    </row>
    <row r="29" spans="1:5" s="4" customFormat="1" ht="15" x14ac:dyDescent="0.2"/>
    <row r="30" spans="1:5" s="4" customFormat="1" ht="15" x14ac:dyDescent="0.2">
      <c r="A30" s="339" t="s">
        <v>193</v>
      </c>
      <c r="B30" s="339"/>
      <c r="D30" s="215" t="s">
        <v>244</v>
      </c>
      <c r="E30" s="4" t="s">
        <v>225</v>
      </c>
    </row>
    <row r="31" spans="1:5" s="190" customFormat="1" ht="13.5" customHeight="1" x14ac:dyDescent="0.2">
      <c r="D31" s="190" t="str">
        <f>IF(E30="TTC",D30/1.2," ")</f>
        <v xml:space="preserve"> </v>
      </c>
      <c r="E31" s="190" t="str">
        <f>IF(E30="TTC","HT (TVA 20%)"," ")</f>
        <v xml:space="preserve"> </v>
      </c>
    </row>
    <row r="32" spans="1:5" s="4" customFormat="1" ht="15" x14ac:dyDescent="0.2">
      <c r="B32" s="337"/>
      <c r="C32" s="337"/>
    </row>
    <row r="33" spans="1:6" s="4" customFormat="1" ht="30" customHeight="1" x14ac:dyDescent="0.2">
      <c r="E33" s="4" t="s">
        <v>225</v>
      </c>
    </row>
    <row r="34" spans="1:6" s="4" customFormat="1" ht="15.75" x14ac:dyDescent="0.2">
      <c r="A34" s="36" t="s">
        <v>242</v>
      </c>
      <c r="B34" s="36"/>
      <c r="C34" s="39">
        <f ca="1">TODAY()</f>
        <v>45623</v>
      </c>
      <c r="D34" s="40" t="s">
        <v>243</v>
      </c>
      <c r="E34" s="341"/>
      <c r="F34" s="341"/>
    </row>
    <row r="35" spans="1:6" s="1" customFormat="1" ht="48.75" customHeight="1" x14ac:dyDescent="0.2"/>
    <row r="36" spans="1:6" s="4" customFormat="1" ht="15" x14ac:dyDescent="0.2">
      <c r="B36" s="46" t="s">
        <v>145</v>
      </c>
      <c r="C36" s="337" t="str">
        <f>IF(B36="Anaïs","DUBOIS",IF(B36="Christian","FARRAJ",IF(B36="Matthieu","PRAT","")))</f>
        <v>PRAT</v>
      </c>
      <c r="D36" s="337"/>
      <c r="F36" s="4" t="str">
        <f>IFERROR(VLOOKUP(B36,'Ne pas toucher'!A3:B5,2,),"")</f>
        <v>PRAT</v>
      </c>
    </row>
    <row r="37" spans="1:6" s="1" customFormat="1" ht="75" customHeight="1" x14ac:dyDescent="0.2">
      <c r="B37" s="338" t="e" cm="1">
        <f t="array" aca="1" ref="B37" ca="1">RECHERCHE_SIGN</f>
        <v>#REF!</v>
      </c>
      <c r="C37" s="338"/>
      <c r="D37" s="338"/>
    </row>
    <row r="38" spans="1:6" s="1" customFormat="1" x14ac:dyDescent="0.2"/>
    <row r="39" spans="1:6" s="1" customFormat="1" x14ac:dyDescent="0.2"/>
  </sheetData>
  <mergeCells count="27">
    <mergeCell ref="C26:E26"/>
    <mergeCell ref="C16:E16"/>
    <mergeCell ref="C18:E18"/>
    <mergeCell ref="C23:E23"/>
    <mergeCell ref="C24:E24"/>
    <mergeCell ref="C25:E25"/>
    <mergeCell ref="B1:C1"/>
    <mergeCell ref="B2:C2"/>
    <mergeCell ref="B3:C3"/>
    <mergeCell ref="B4:C4"/>
    <mergeCell ref="B5:C5"/>
    <mergeCell ref="B6:C6"/>
    <mergeCell ref="B37:D37"/>
    <mergeCell ref="E10:F10"/>
    <mergeCell ref="C36:D36"/>
    <mergeCell ref="B32:C32"/>
    <mergeCell ref="A23:B23"/>
    <mergeCell ref="A28:B28"/>
    <mergeCell ref="A30:B30"/>
    <mergeCell ref="C9:D9"/>
    <mergeCell ref="A14:B14"/>
    <mergeCell ref="A16:B16"/>
    <mergeCell ref="A18:B18"/>
    <mergeCell ref="A20:B20"/>
    <mergeCell ref="E34:F34"/>
    <mergeCell ref="C14:D14"/>
    <mergeCell ref="E14:F14"/>
  </mergeCells>
  <hyperlinks>
    <hyperlink ref="B7" r:id="rId1" xr:uid="{1DCE27CB-C990-4015-9A1C-4530B8B3E7CA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0" r:id="rId5" name="CommandButton1">
          <controlPr defaultSize="0" print="0" autoLine="0" r:id="rId6">
            <anchor moveWithCells="1">
              <from>
                <xdr:col>10</xdr:col>
                <xdr:colOff>333375</xdr:colOff>
                <xdr:row>2</xdr:row>
                <xdr:rowOff>9525</xdr:rowOff>
              </from>
              <to>
                <xdr:col>12</xdr:col>
                <xdr:colOff>133350</xdr:colOff>
                <xdr:row>5</xdr:row>
                <xdr:rowOff>114300</xdr:rowOff>
              </to>
            </anchor>
          </controlPr>
        </control>
      </mc:Choice>
      <mc:Fallback>
        <control shapeId="2050" r:id="rId5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F1CDE-2E6B-4436-B04A-5900E3E87C92}">
  <sheetPr codeName="Feuil2">
    <tabColor rgb="FFEC06D1"/>
  </sheetPr>
  <dimension ref="A1:V396"/>
  <sheetViews>
    <sheetView topLeftCell="P1" zoomScaleNormal="100" zoomScaleSheetLayoutView="100" workbookViewId="0">
      <pane ySplit="1" topLeftCell="A4" activePane="bottomLeft" state="frozenSplit"/>
      <selection pane="bottomLeft" activeCell="U9" sqref="U9"/>
    </sheetView>
  </sheetViews>
  <sheetFormatPr baseColWidth="10" defaultColWidth="10" defaultRowHeight="38.25" customHeight="1" x14ac:dyDescent="0.2"/>
  <cols>
    <col min="1" max="1" width="12.5703125" style="5" customWidth="1"/>
    <col min="2" max="2" width="19" style="1" customWidth="1"/>
    <col min="3" max="3" width="17.85546875" style="1" customWidth="1"/>
    <col min="4" max="4" width="14.42578125" style="2" customWidth="1"/>
    <col min="5" max="5" width="14.5703125" style="2" customWidth="1"/>
    <col min="6" max="6" width="5.42578125" style="2" customWidth="1"/>
    <col min="7" max="7" width="14.28515625" style="2" customWidth="1"/>
    <col min="8" max="14" width="23.140625" style="1" customWidth="1"/>
    <col min="15" max="15" width="55.140625" style="34" customWidth="1"/>
    <col min="16" max="16" width="9.7109375" style="5" customWidth="1"/>
    <col min="17" max="17" width="8" style="5" customWidth="1"/>
    <col min="18" max="18" width="13" style="5" customWidth="1"/>
    <col min="19" max="19" width="11.42578125" style="1" customWidth="1"/>
    <col min="20" max="20" width="7.85546875" style="1" customWidth="1"/>
    <col min="21" max="21" width="8.140625" style="2" customWidth="1"/>
    <col min="22" max="22" width="10" style="1" hidden="1" customWidth="1"/>
    <col min="23" max="16384" width="10" style="1"/>
  </cols>
  <sheetData>
    <row r="1" spans="1:22" s="50" customFormat="1" ht="156" customHeight="1" x14ac:dyDescent="0.2">
      <c r="A1" s="123" t="s">
        <v>16</v>
      </c>
      <c r="B1" s="124" t="s">
        <v>148</v>
      </c>
      <c r="C1" s="125" t="s">
        <v>15</v>
      </c>
      <c r="D1" s="126" t="s">
        <v>160</v>
      </c>
      <c r="E1" s="126" t="s">
        <v>246</v>
      </c>
      <c r="F1" s="126" t="s">
        <v>161</v>
      </c>
      <c r="G1" s="127" t="s">
        <v>213</v>
      </c>
      <c r="H1" s="128" t="s">
        <v>214</v>
      </c>
      <c r="I1" s="127" t="s">
        <v>212</v>
      </c>
      <c r="J1" s="129" t="s">
        <v>211</v>
      </c>
      <c r="K1" s="129" t="s">
        <v>217</v>
      </c>
      <c r="L1" s="129" t="s">
        <v>216</v>
      </c>
      <c r="M1" s="129" t="s">
        <v>221</v>
      </c>
      <c r="N1" s="128" t="s">
        <v>220</v>
      </c>
      <c r="O1" s="130" t="s">
        <v>186</v>
      </c>
      <c r="P1" s="131" t="s">
        <v>153</v>
      </c>
      <c r="Q1" s="130" t="s">
        <v>157</v>
      </c>
      <c r="R1" s="130" t="s">
        <v>151</v>
      </c>
      <c r="S1" s="126" t="s">
        <v>1</v>
      </c>
      <c r="T1" s="132" t="s">
        <v>204</v>
      </c>
      <c r="U1" s="128" t="s">
        <v>203</v>
      </c>
      <c r="V1" s="50">
        <v>0</v>
      </c>
    </row>
    <row r="2" spans="1:22" s="73" customFormat="1" ht="15" hidden="1" customHeight="1" thickTop="1" x14ac:dyDescent="0.2">
      <c r="A2" s="272" t="str">
        <f>IF(OR('Données clients'!L2="Oui",'Données clients'!M2="Oui",'Données clients'!N2="Oui",'Données clients'!O2="Oui",'Données clients'!P2="Oui",'Données clients'!Q2="Oui"),'Données clients'!A2," ")</f>
        <v xml:space="preserve"> </v>
      </c>
      <c r="B2" s="273" t="str">
        <f>IF(OR('Données clients'!L2="Oui",'Données clients'!M2="Oui",'Données clients'!N2="Oui",'Données clients'!O2="Oui",'Données clients'!P2="Oui",'Données clients'!Q2="Oui"),'Données clients'!B2," ")</f>
        <v xml:space="preserve"> </v>
      </c>
      <c r="C2" s="274" t="str">
        <f>IF(OR('Données clients'!L2="Oui",'Données clients'!M2="Oui",'Données clients'!N2="Oui",'Données clients'!O2="Oui",'Données clients'!P2="Oui",'Données clients'!Q2="Oui"),'Données clients'!C2," ")</f>
        <v xml:space="preserve"> </v>
      </c>
      <c r="D2" s="275" t="str">
        <f>IF(OR('Données clients'!L2="Oui",'Données clients'!M2="Oui",'Données clients'!N2="Oui",'Données clients'!O2="Oui",'Données clients'!P2="Oui",'Données clients'!Q2="Oui"),'Données clients'!I2," ")</f>
        <v xml:space="preserve"> </v>
      </c>
      <c r="E2" s="276" t="str">
        <f>IF(OR('Données clients'!L2="Oui",'Données clients'!M2="Oui",'Données clients'!N2="Oui",'Données clients'!O2="Oui",'Données clients'!P2="Oui",'Données clients'!Q2="Oui"),YEAR(A2)&amp;"-"&amp;MONTH(A2)&amp;"-"&amp;"S"&amp;TEXT(V2,"000")," ")</f>
        <v xml:space="preserve"> </v>
      </c>
      <c r="F2" s="275" t="str">
        <f>IF(OR('Données clients'!L2="Oui",'Données clients'!M2="Oui",'Données clients'!N2="Oui",'Données clients'!O2="Oui",'Données clients'!P2="Oui",'Données clients'!Q2="Oui"),'Données clients'!E2," ")</f>
        <v xml:space="preserve"> </v>
      </c>
      <c r="G2" s="277" t="str">
        <f>IF(OR('Données clients'!L2="Oui",'Données clients'!M2="Oui"),"Epilation",IF(OR('Données clients'!N2="Oui",'Données clients'!O2="Oui"),"Détatouage",IF('Données clients'!P2="Oui","Aquapure",IF('Données clients'!Q2="Oui","PBM"," "))))</f>
        <v xml:space="preserve"> </v>
      </c>
      <c r="H2" s="278"/>
      <c r="I2" s="279"/>
      <c r="J2" s="278"/>
      <c r="K2" s="278"/>
      <c r="L2" s="278"/>
      <c r="M2" s="278"/>
      <c r="N2" s="278"/>
      <c r="O2" s="280"/>
      <c r="P2" s="281" t="str">
        <f>IF(COUNTBLANK(H2)=0,IF(G2="Epilation",IF(F2="F",VLOOKUP(H2,'Grille tarifaire'!$B$3:$D$29,3),VLOOKUP(H2,'Grille tarifaire'!$B$32:$D$56,3)),IF(G2="Détatouage",VLOOKUP(H2,'Grille tarifaire'!$B$59:$D$64,3),IF(G2="Aquapure",VLOOKUP(H2,'Grille tarifaire'!$B$67:$D$69,3),IF(G2="PBM",VLOOKUP(H2,'Grille tarifaire'!$B$72:$B$73,3),"0"))))+IF(I2="Epilation",IF(F2="F",VLOOKUP(J2,'Grille tarifaire'!$B$3:$D$29,3),VLOOKUP(J2,'Grille tarifaire'!$B$32:$D$56,3)),IF(I2="Détatouage",VLOOKUP(J2,'Grille tarifaire'!$B$59:$D$64,3),IF(I2="Aquapure",VLOOKUP(J2,'Grille tarifaire'!$B$67:$D$69,3),IF(I2="PBM",VLOOKUP(J2,'Grille tarifaire'!$B$72:$B$73,3),"0"))))+IF(K2="Epilation",IF(F2="F",VLOOKUP(L2,'Grille tarifaire'!$B$3:$D$29,3),VLOOKUP(L2,'Grille tarifaire'!$B$32:$D$56,3)),IF(K2="Détatouage",VLOOKUP(L2,'Grille tarifaire'!$B$59:$D$64,3),IF(K2="Aquapure",VLOOKUP(L2,'Grille tarifaire'!$B$67:$D$69,3),IF(K2="PBM",VLOOKUP(L2,'Grille tarifaire'!$B$72:$B$73,3),"0"))))+IF(M2="Epilation",IF(F2="F",VLOOKUP(N2,'Grille tarifaire'!$B$3:$D$29,3),VLOOKUP(N2,'Grille tarifaire'!$B$32:$D$56,3)),IF(M2="Détatouage",VLOOKUP(N2,'Grille tarifaire'!$B$59:$D$64,3),IF(M2="Aquapure",VLOOKUP(N2,'Grille tarifaire'!$B$67:$D$69,3),IF(M2="PBM",VLOOKUP(N2,'Grille tarifaire'!$B$72:$B$73,3),"0"))))," ")</f>
        <v xml:space="preserve"> </v>
      </c>
      <c r="Q2" s="282"/>
      <c r="R2" s="283" t="str">
        <f>IF(COUNTBLANK(Q2)=1,P2,P2-P2*Q2)</f>
        <v xml:space="preserve"> </v>
      </c>
      <c r="S2" s="284"/>
      <c r="T2" s="284"/>
      <c r="U2" s="285" t="str">
        <f t="shared" ref="U2:U65" si="0">IF(COUNTBLANK(S2)=0,"Oui"," ")</f>
        <v xml:space="preserve"> </v>
      </c>
      <c r="V2" s="73">
        <f>IF(R2=" ",V1,V1+1)</f>
        <v>0</v>
      </c>
    </row>
    <row r="3" spans="1:22" s="75" customFormat="1" ht="12.75" hidden="1" x14ac:dyDescent="0.2">
      <c r="A3" s="272" t="str">
        <f>IF(OR('Données clients'!L3="Oui",'Données clients'!M3="Oui",'Données clients'!N3="Oui",'Données clients'!O3="Oui",'Données clients'!P3="Oui",'Données clients'!Q3="Oui"),'Données clients'!A3," ")</f>
        <v xml:space="preserve"> </v>
      </c>
      <c r="B3" s="273" t="str">
        <f>IF(OR('Données clients'!L3="Oui",'Données clients'!M3="Oui",'Données clients'!N3="Oui",'Données clients'!O3="Oui",'Données clients'!P3="Oui",'Données clients'!Q3="Oui"),'Données clients'!B3," ")</f>
        <v xml:space="preserve"> </v>
      </c>
      <c r="C3" s="274" t="str">
        <f>IF(OR('Données clients'!L3="Oui",'Données clients'!M3="Oui",'Données clients'!N3="Oui",'Données clients'!O3="Oui",'Données clients'!P3="Oui",'Données clients'!Q3="Oui"),'Données clients'!C3," ")</f>
        <v xml:space="preserve"> </v>
      </c>
      <c r="D3" s="286" t="str">
        <f>IF(OR('Données clients'!L3="Oui",'Données clients'!M3="Oui",'Données clients'!N3="Oui",'Données clients'!O3="Oui",'Données clients'!P3="Oui",'Données clients'!Q3="Oui"),'Données clients'!I3," ")</f>
        <v xml:space="preserve"> </v>
      </c>
      <c r="E3" s="276" t="str">
        <f>IF(OR('Données clients'!L3="Oui",'Données clients'!M3="Oui",'Données clients'!N3="Oui",'Données clients'!O3="Oui",'Données clients'!P3="Oui",'Données clients'!Q3="Oui"),YEAR(A3)&amp;"-"&amp;MONTH(A3)&amp;"-"&amp;"S"&amp;TEXT(V3,"000")," ")</f>
        <v xml:space="preserve"> </v>
      </c>
      <c r="F3" s="287" t="str">
        <f>IF(OR('Données clients'!L3="Oui",'Données clients'!M3="Oui",'Données clients'!N3="Oui",'Données clients'!O3="Oui",'Données clients'!P3="Oui",'Données clients'!Q3="Oui"),'Données clients'!E3," ")</f>
        <v xml:space="preserve"> </v>
      </c>
      <c r="G3" s="288" t="str">
        <f>IF(OR('Données clients'!L3="Oui",'Données clients'!M3="Oui"),"Epilation",IF(OR('Données clients'!N3="Oui",'Données clients'!O3="Oui"),"Détatouage",IF('Données clients'!P3="Oui","Aquapure",IF('Données clients'!Q3="Oui","PBM"," "))))</f>
        <v xml:space="preserve"> </v>
      </c>
      <c r="H3" s="289"/>
      <c r="I3" s="286"/>
      <c r="J3" s="289"/>
      <c r="K3" s="289" t="str">
        <f>IF('Données clients'!M3="Oui","Epilation",IF('Données clients'!O3="Oui","Détatouage",IF(AND(OR('Données clients'!N3="Oui",'Données clients'!P3="Oui"),'Données clients'!Q3="Oui"),"PBM"," ")))</f>
        <v xml:space="preserve"> </v>
      </c>
      <c r="L3" s="289"/>
      <c r="M3" s="289" t="str">
        <f>IF('Données clients'!M3="Oui","Epilation",IF('Données clients'!O3="Oui","Détatouage",IF(AND(OR('Données clients'!N3="Oui",'Données clients'!P3="Oui"),'Données clients'!Q3="Oui"),"PBM"," ")))</f>
        <v xml:space="preserve"> </v>
      </c>
      <c r="N3" s="289"/>
      <c r="O3" s="290"/>
      <c r="P3" s="281" t="str">
        <f>IF(COUNTBLANK(H3)=0,IF(G3="Epilation",IF(F3="F",VLOOKUP(H3,'Grille tarifaire'!$B$3:$D$29,3),VLOOKUP(H3,'Grille tarifaire'!$B$32:$D$56,3)),IF(G3="Détatouage",VLOOKUP(H3,'Grille tarifaire'!$B$59:$D$64,3),IF(G3="Aquapure",VLOOKUP(H3,'Grille tarifaire'!$B$67:$D$69,3),IF(G3="PBM",VLOOKUP(H3,'Grille tarifaire'!$B$72:$B$73,3),"0"))))+IF(I3="Epilation",IF(F3="F",VLOOKUP(J3,'Grille tarifaire'!$B$3:$D$29,3),VLOOKUP(J3,'Grille tarifaire'!$B$32:$D$56,3)),IF(I3="Détatouage",VLOOKUP(J3,'Grille tarifaire'!$B$59:$D$64,3),IF(I3="Aquapure",VLOOKUP(J3,'Grille tarifaire'!$B$67:$D$69,3),IF(I3="PBM",VLOOKUP(J3,'Grille tarifaire'!$B$72:$B$73,3),"0"))))+IF(K3="Epilation",IF(F3="F",VLOOKUP(L3,'Grille tarifaire'!$B$3:$D$29,3),VLOOKUP(L3,'Grille tarifaire'!$B$32:$D$56,3)),IF(K3="Détatouage",VLOOKUP(L3,'Grille tarifaire'!$B$59:$D$64,3),IF(K3="Aquapure",VLOOKUP(L3,'Grille tarifaire'!$B$67:$D$69,3),IF(K3="PBM",VLOOKUP(L3,'Grille tarifaire'!$B$72:$B$73,3),"0"))))+IF(M3="Epilation",IF(F3="F",VLOOKUP(N3,'Grille tarifaire'!$B$3:$D$29,3),VLOOKUP(N3,'Grille tarifaire'!$B$32:$D$56,3)),IF(M3="Détatouage",VLOOKUP(N3,'Grille tarifaire'!$B$59:$D$64,3),IF(M3="Aquapure",VLOOKUP(N3,'Grille tarifaire'!$B$67:$D$69,3),IF(M3="PBM",VLOOKUP(N3,'Grille tarifaire'!$B$72:$B$73,3),"0"))))," ")</f>
        <v xml:space="preserve"> </v>
      </c>
      <c r="Q3" s="291"/>
      <c r="R3" s="292" t="str">
        <f t="shared" ref="R3:R65" si="1">IF(COUNTBLANK(Q3)=1,P3,P3-P3*Q3)</f>
        <v xml:space="preserve"> </v>
      </c>
      <c r="S3" s="293"/>
      <c r="T3" s="293"/>
      <c r="U3" s="294" t="str">
        <f t="shared" si="0"/>
        <v xml:space="preserve"> </v>
      </c>
      <c r="V3" s="73">
        <f t="shared" ref="V3:V66" si="2">IF(R3=" ",V2,V2+1)</f>
        <v>0</v>
      </c>
    </row>
    <row r="4" spans="1:22" s="75" customFormat="1" ht="15" customHeight="1" x14ac:dyDescent="0.2">
      <c r="A4" s="295">
        <f>IF(OR('Données clients'!L4="Oui",'Données clients'!M4="Oui",'Données clients'!N4="Oui",'Données clients'!O4="Oui",'Données clients'!P4="Oui",'Données clients'!Q4="Oui"),'Données clients'!A4," ")</f>
        <v>45615</v>
      </c>
      <c r="B4" s="296" t="str">
        <f>IF(OR('Données clients'!L4="Oui",'Données clients'!M4="Oui",'Données clients'!N4="Oui",'Données clients'!O4="Oui",'Données clients'!P4="Oui",'Données clients'!Q4="Oui"),'Données clients'!B4," ")</f>
        <v>RATIN</v>
      </c>
      <c r="C4" s="297" t="str">
        <f>IF(OR('Données clients'!L4="Oui",'Données clients'!M4="Oui",'Données clients'!N4="Oui",'Données clients'!O4="Oui",'Données clients'!P4="Oui",'Données clients'!Q4="Oui"),'Données clients'!C4," ")</f>
        <v>Elodie</v>
      </c>
      <c r="D4" s="287" t="str">
        <f>IF(OR('Données clients'!L4="Oui",'Données clients'!M4="Oui",'Données clients'!N4="Oui",'Données clients'!O4="Oui",'Données clients'!P4="Oui",'Données clients'!Q4="Oui"),'Données clients'!I4," ")</f>
        <v>RE-0008-002</v>
      </c>
      <c r="E4" s="276" t="str">
        <f>IF(OR('Données clients'!L4="Oui",'Données clients'!M4="Oui",'Données clients'!N4="Oui",'Données clients'!O4="Oui",'Données clients'!P4="Oui",'Données clients'!Q4="Oui"),YEAR(A4)&amp;"-"&amp;MONTH(A4)&amp;"-"&amp;"S"&amp;TEXT(V4,"000")," ")</f>
        <v>2024-11-S001</v>
      </c>
      <c r="F4" s="287" t="str">
        <f>IF(OR('Données clients'!L4="Oui",'Données clients'!M4="Oui",'Données clients'!N4="Oui",'Données clients'!O4="Oui",'Données clients'!P4="Oui",'Données clients'!Q4="Oui"),'Données clients'!E4," ")</f>
        <v>F</v>
      </c>
      <c r="G4" s="288" t="str">
        <f>IF(OR('Données clients'!L4="Oui",'Données clients'!M4="Oui"),"Epilation",IF(OR('Données clients'!N4="Oui",'Données clients'!O4="Oui"),"Détatouage",IF('Données clients'!P4="Oui","Aquapure",IF('Données clients'!Q4="Oui","PBM"," "))))</f>
        <v>Epilation</v>
      </c>
      <c r="H4" s="289" t="s">
        <v>104</v>
      </c>
      <c r="I4" s="286"/>
      <c r="J4" s="289"/>
      <c r="K4" s="289" t="str">
        <f>IF('Données clients'!M4="Oui","Epilation",IF('Données clients'!O4="Oui","Détatouage",IF(AND(OR('Données clients'!N4="Oui",'Données clients'!P4="Oui"),'Données clients'!Q4="Oui"),"PBM"," ")))</f>
        <v xml:space="preserve"> </v>
      </c>
      <c r="L4" s="289"/>
      <c r="M4" s="289" t="str">
        <f>IF('Données clients'!M4="Oui","Epilation",IF('Données clients'!O4="Oui","Détatouage",IF(AND(OR('Données clients'!N4="Oui",'Données clients'!P4="Oui"),'Données clients'!Q4="Oui"),"PBM"," ")))</f>
        <v xml:space="preserve"> </v>
      </c>
      <c r="N4" s="289"/>
      <c r="O4" s="298" t="s">
        <v>336</v>
      </c>
      <c r="P4" s="281">
        <f>IF(COUNTBLANK(H4)=0,IF(G4="Epilation",IF(F4="F",VLOOKUP(H4,'Grille tarifaire'!$B$3:$D$29,3),VLOOKUP(H4,'Grille tarifaire'!$B$32:$D$56,3)),IF(G4="Détatouage",VLOOKUP(H4,'Grille tarifaire'!$B$59:$D$64,3),IF(G4="Aquapure",VLOOKUP(H4,'Grille tarifaire'!$B$67:$D$69,3),IF(G4="PBM",VLOOKUP(H4,'Grille tarifaire'!$B$72:$B$73,3),"0"))))+IF(I4="Epilation",IF(F4="F",VLOOKUP(J4,'Grille tarifaire'!$B$3:$D$29,3),VLOOKUP(J4,'Grille tarifaire'!$B$32:$D$56,3)),IF(I4="Détatouage",VLOOKUP(J4,'Grille tarifaire'!$B$59:$D$64,3),IF(I4="Aquapure",VLOOKUP(J4,'Grille tarifaire'!$B$67:$D$69,3),IF(I4="PBM",VLOOKUP(J4,'Grille tarifaire'!$B$72:$B$73,3),"0"))))+IF(K4="Epilation",IF(F4="F",VLOOKUP(L4,'Grille tarifaire'!$B$3:$D$29,3),VLOOKUP(L4,'Grille tarifaire'!$B$32:$D$56,3)),IF(K4="Détatouage",VLOOKUP(L4,'Grille tarifaire'!$B$59:$D$64,3),IF(K4="Aquapure",VLOOKUP(L4,'Grille tarifaire'!$B$67:$D$69,3),IF(K4="PBM",VLOOKUP(L4,'Grille tarifaire'!$B$72:$B$73,3),"0"))))+IF(M4="Epilation",IF(F4="F",VLOOKUP(N4,'Grille tarifaire'!$B$3:$D$29,3),VLOOKUP(N4,'Grille tarifaire'!$B$32:$D$56,3)),IF(M4="Détatouage",VLOOKUP(N4,'Grille tarifaire'!$B$59:$D$64,3),IF(M4="Aquapure",VLOOKUP(N4,'Grille tarifaire'!$B$67:$D$69,3),IF(M4="PBM",VLOOKUP(N4,'Grille tarifaire'!$B$72:$B$73,3),"0"))))," ")</f>
        <v>70</v>
      </c>
      <c r="Q4" s="299">
        <v>0.2</v>
      </c>
      <c r="R4" s="281">
        <f t="shared" si="1"/>
        <v>56</v>
      </c>
      <c r="S4" s="300" t="s">
        <v>145</v>
      </c>
      <c r="T4" s="300" t="s">
        <v>207</v>
      </c>
      <c r="U4" s="301" t="str">
        <f t="shared" si="0"/>
        <v>Oui</v>
      </c>
      <c r="V4" s="73">
        <f t="shared" si="2"/>
        <v>1</v>
      </c>
    </row>
    <row r="5" spans="1:22" s="75" customFormat="1" ht="15" customHeight="1" x14ac:dyDescent="0.2">
      <c r="A5" s="272">
        <f>IF(OR('Données clients'!L5="Oui",'Données clients'!M5="Oui",'Données clients'!N5="Oui",'Données clients'!O5="Oui",'Données clients'!P5="Oui",'Données clients'!Q5="Oui"),'Données clients'!A5," ")</f>
        <v>45615</v>
      </c>
      <c r="B5" s="273" t="str">
        <f>IF(OR('Données clients'!L5="Oui",'Données clients'!M5="Oui",'Données clients'!N5="Oui",'Données clients'!O5="Oui",'Données clients'!P5="Oui",'Données clients'!Q5="Oui"),'Données clients'!B5," ")</f>
        <v>MALLEVILLE</v>
      </c>
      <c r="C5" s="274" t="str">
        <f>IF(OR('Données clients'!L5="Oui",'Données clients'!M5="Oui",'Données clients'!N5="Oui",'Données clients'!O5="Oui",'Données clients'!P5="Oui",'Données clients'!Q5="Oui"),'Données clients'!C5," ")</f>
        <v>David</v>
      </c>
      <c r="D5" s="286" t="str">
        <f>IF(OR('Données clients'!L5="Oui",'Données clients'!M5="Oui",'Données clients'!N5="Oui",'Données clients'!O5="Oui",'Données clients'!P5="Oui",'Données clients'!Q5="Oui"),'Données clients'!I5," ")</f>
        <v>MD-9002-003</v>
      </c>
      <c r="E5" s="276" t="str">
        <f>IF(OR('Données clients'!L5="Oui",'Données clients'!M5="Oui",'Données clients'!N5="Oui",'Données clients'!O5="Oui",'Données clients'!P5="Oui",'Données clients'!Q5="Oui"),YEAR(A5)&amp;"-"&amp;MONTH(A5)&amp;"-"&amp;"S"&amp;TEXT(V5,"000")," ")</f>
        <v>2024-11-S002</v>
      </c>
      <c r="F5" s="287" t="str">
        <f>IF(OR('Données clients'!L5="Oui",'Données clients'!M5="Oui",'Données clients'!N5="Oui",'Données clients'!O5="Oui",'Données clients'!P5="Oui",'Données clients'!Q5="Oui"),'Données clients'!E5," ")</f>
        <v>H</v>
      </c>
      <c r="G5" s="288" t="str">
        <f>IF(OR('Données clients'!L5="Oui",'Données clients'!M5="Oui"),"Epilation",IF(OR('Données clients'!N5="Oui",'Données clients'!O5="Oui"),"Détatouage",IF('Données clients'!P5="Oui","Aquapure",IF('Données clients'!Q5="Oui","PBM"," "))))</f>
        <v>Epilation</v>
      </c>
      <c r="H5" s="289" t="s">
        <v>128</v>
      </c>
      <c r="I5" s="286"/>
      <c r="J5" s="289"/>
      <c r="K5" s="289" t="str">
        <f>IF('Données clients'!M5="Oui","Epilation",IF('Données clients'!O5="Oui","Détatouage",IF(AND(OR('Données clients'!N5="Oui",'Données clients'!P5="Oui"),'Données clients'!Q5="Oui"),"PBM"," ")))</f>
        <v xml:space="preserve"> </v>
      </c>
      <c r="L5" s="289"/>
      <c r="M5" s="289" t="str">
        <f>IF('Données clients'!M5="Oui","Epilation",IF('Données clients'!O5="Oui","Détatouage",IF(AND(OR('Données clients'!N5="Oui",'Données clients'!P5="Oui"),'Données clients'!Q5="Oui"),"PBM"," ")))</f>
        <v xml:space="preserve"> </v>
      </c>
      <c r="N5" s="289"/>
      <c r="O5" s="298" t="s">
        <v>337</v>
      </c>
      <c r="P5" s="281">
        <f>IF(COUNTBLANK(H5)=0,IF(G5="Epilation",IF(F5="F",VLOOKUP(H5,'Grille tarifaire'!$B$3:$D$29,3),VLOOKUP(H5,'Grille tarifaire'!$B$32:$D$56,3)),IF(G5="Détatouage",VLOOKUP(H5,'Grille tarifaire'!$B$59:$D$64,3),IF(G5="Aquapure",VLOOKUP(H5,'Grille tarifaire'!$B$67:$D$69,3),IF(G5="PBM",VLOOKUP(H5,'Grille tarifaire'!$B$72:$B$73,3),"0"))))+IF(I5="Epilation",IF(F5="F",VLOOKUP(J5,'Grille tarifaire'!$B$3:$D$29,3),VLOOKUP(J5,'Grille tarifaire'!$B$32:$D$56,3)),IF(I5="Détatouage",VLOOKUP(J5,'Grille tarifaire'!$B$59:$D$64,3),IF(I5="Aquapure",VLOOKUP(J5,'Grille tarifaire'!$B$67:$D$69,3),IF(I5="PBM",VLOOKUP(J5,'Grille tarifaire'!$B$72:$B$73,3),"0"))))+IF(K5="Epilation",IF(F5="F",VLOOKUP(L5,'Grille tarifaire'!$B$3:$D$29,3),VLOOKUP(L5,'Grille tarifaire'!$B$32:$D$56,3)),IF(K5="Détatouage",VLOOKUP(L5,'Grille tarifaire'!$B$59:$D$64,3),IF(K5="Aquapure",VLOOKUP(L5,'Grille tarifaire'!$B$67:$D$69,3),IF(K5="PBM",VLOOKUP(L5,'Grille tarifaire'!$B$72:$B$73,3),"0"))))+IF(M5="Epilation",IF(F5="F",VLOOKUP(N5,'Grille tarifaire'!$B$3:$D$29,3),VLOOKUP(N5,'Grille tarifaire'!$B$32:$D$56,3)),IF(M5="Détatouage",VLOOKUP(N5,'Grille tarifaire'!$B$59:$D$64,3),IF(M5="Aquapure",VLOOKUP(N5,'Grille tarifaire'!$B$67:$D$69,3),IF(M5="PBM",VLOOKUP(N5,'Grille tarifaire'!$B$72:$B$73,3),"0"))))," ")</f>
        <v>120</v>
      </c>
      <c r="Q5" s="291">
        <v>0.1</v>
      </c>
      <c r="R5" s="292">
        <f t="shared" si="1"/>
        <v>108</v>
      </c>
      <c r="S5" s="293" t="s">
        <v>145</v>
      </c>
      <c r="T5" s="293" t="s">
        <v>207</v>
      </c>
      <c r="U5" s="301" t="str">
        <f t="shared" si="0"/>
        <v>Oui</v>
      </c>
      <c r="V5" s="73">
        <f t="shared" si="2"/>
        <v>2</v>
      </c>
    </row>
    <row r="6" spans="1:22" s="75" customFormat="1" ht="15" customHeight="1" x14ac:dyDescent="0.2">
      <c r="A6" s="295">
        <f>IF(OR('Données clients'!L6="Oui",'Données clients'!M6="Oui",'Données clients'!N6="Oui",'Données clients'!O6="Oui",'Données clients'!P6="Oui",'Données clients'!Q6="Oui"),'Données clients'!A6," ")</f>
        <v>45619</v>
      </c>
      <c r="B6" s="296" t="str">
        <f>IF(OR('Données clients'!L6="Oui",'Données clients'!M6="Oui",'Données clients'!N6="Oui",'Données clients'!O6="Oui",'Données clients'!P6="Oui",'Données clients'!Q6="Oui"),'Données clients'!B6," ")</f>
        <v>SINTES</v>
      </c>
      <c r="C6" s="297" t="str">
        <f>IF(OR('Données clients'!L6="Oui",'Données clients'!M6="Oui",'Données clients'!N6="Oui",'Données clients'!O6="Oui",'Données clients'!P6="Oui",'Données clients'!Q6="Oui"),'Données clients'!C6," ")</f>
        <v>Eva</v>
      </c>
      <c r="D6" s="287" t="str">
        <f>IF(OR('Données clients'!L6="Oui",'Données clients'!M6="Oui",'Données clients'!N6="Oui",'Données clients'!O6="Oui",'Données clients'!P6="Oui",'Données clients'!Q6="Oui"),'Données clients'!I6," ")</f>
        <v>SE-0506-004</v>
      </c>
      <c r="E6" s="276" t="str">
        <f>IF(OR('Données clients'!L6="Oui",'Données clients'!M6="Oui",'Données clients'!N6="Oui",'Données clients'!O6="Oui",'Données clients'!P6="Oui",'Données clients'!Q6="Oui"),YEAR(A6)&amp;"-"&amp;MONTH(A6)&amp;"-"&amp;"S"&amp;TEXT(V6,"000")," ")</f>
        <v>2024-11-S003</v>
      </c>
      <c r="F6" s="287" t="str">
        <f>IF(OR('Données clients'!L6="Oui",'Données clients'!M6="Oui",'Données clients'!N6="Oui",'Données clients'!O6="Oui",'Données clients'!P6="Oui",'Données clients'!Q6="Oui"),'Données clients'!E6," ")</f>
        <v>F</v>
      </c>
      <c r="G6" s="288" t="str">
        <f>IF(OR('Données clients'!L6="Oui",'Données clients'!M6="Oui"),"Epilation",IF(OR('Données clients'!N6="Oui",'Données clients'!O6="Oui"),"Détatouage",IF('Données clients'!P6="Oui","Aquapure",IF('Données clients'!Q6="Oui","PBM"," "))))</f>
        <v>Détatouage</v>
      </c>
      <c r="H6" s="289" t="s">
        <v>226</v>
      </c>
      <c r="I6" s="286"/>
      <c r="J6" s="289"/>
      <c r="K6" s="289" t="str">
        <f>IF('Données clients'!M6="Oui","Epilation",IF('Données clients'!O6="Oui","Détatouage",IF(AND(OR('Données clients'!N6="Oui",'Données clients'!P6="Oui"),'Données clients'!Q6="Oui"),"PBM"," ")))</f>
        <v xml:space="preserve"> </v>
      </c>
      <c r="L6" s="289"/>
      <c r="M6" s="289" t="str">
        <f>IF('Données clients'!M6="Oui","Epilation",IF('Données clients'!O6="Oui","Détatouage",IF(AND(OR('Données clients'!N6="Oui",'Données clients'!P6="Oui"),'Données clients'!Q6="Oui"),"PBM"," ")))</f>
        <v xml:space="preserve"> </v>
      </c>
      <c r="N6" s="289"/>
      <c r="O6" s="298" t="s">
        <v>349</v>
      </c>
      <c r="P6" s="281">
        <f>IF(COUNTBLANK(H6)=0,IF(G6="Epilation",IF(F6="F",VLOOKUP(H6,'Grille tarifaire'!$B$3:$D$29,3),VLOOKUP(H6,'Grille tarifaire'!$B$32:$D$56,3)),IF(G6="Détatouage",VLOOKUP(H6,'Grille tarifaire'!$B$59:$D$64,3),IF(G6="Aquapure",VLOOKUP(H6,'Grille tarifaire'!$B$67:$D$69,3),IF(G6="PBM",VLOOKUP(H6,'Grille tarifaire'!$B$72:$B$73,3),"0"))))+IF(I6="Epilation",IF(F6="F",VLOOKUP(J6,'Grille tarifaire'!$B$3:$D$29,3),VLOOKUP(J6,'Grille tarifaire'!$B$32:$D$56,3)),IF(I6="Détatouage",VLOOKUP(J6,'Grille tarifaire'!$B$59:$D$64,3),IF(I6="Aquapure",VLOOKUP(J6,'Grille tarifaire'!$B$67:$D$69,3),IF(I6="PBM",VLOOKUP(J6,'Grille tarifaire'!$B$72:$B$73,3),"0"))))+IF(K6="Epilation",IF(F6="F",VLOOKUP(L6,'Grille tarifaire'!$B$3:$D$29,3),VLOOKUP(L6,'Grille tarifaire'!$B$32:$D$56,3)),IF(K6="Détatouage",VLOOKUP(L6,'Grille tarifaire'!$B$59:$D$64,3),IF(K6="Aquapure",VLOOKUP(L6,'Grille tarifaire'!$B$67:$D$69,3),IF(K6="PBM",VLOOKUP(L6,'Grille tarifaire'!$B$72:$B$73,3),"0"))))+IF(M6="Epilation",IF(F6="F",VLOOKUP(N6,'Grille tarifaire'!$B$3:$D$29,3),VLOOKUP(N6,'Grille tarifaire'!$B$32:$D$56,3)),IF(M6="Détatouage",VLOOKUP(N6,'Grille tarifaire'!$B$59:$D$64,3),IF(M6="Aquapure",VLOOKUP(N6,'Grille tarifaire'!$B$67:$D$69,3),IF(M6="PBM",VLOOKUP(N6,'Grille tarifaire'!$B$72:$B$73,3),"0"))))," ")</f>
        <v>240</v>
      </c>
      <c r="Q6" s="299"/>
      <c r="R6" s="281">
        <f t="shared" si="1"/>
        <v>240</v>
      </c>
      <c r="S6" s="293" t="s">
        <v>145</v>
      </c>
      <c r="T6" s="293" t="s">
        <v>207</v>
      </c>
      <c r="U6" s="301" t="str">
        <f t="shared" si="0"/>
        <v>Oui</v>
      </c>
      <c r="V6" s="73">
        <f t="shared" si="2"/>
        <v>3</v>
      </c>
    </row>
    <row r="7" spans="1:22" s="75" customFormat="1" ht="15" customHeight="1" x14ac:dyDescent="0.2">
      <c r="A7" s="272">
        <f>IF(OR('Données clients'!L7="Oui",'Données clients'!M7="Oui",'Données clients'!N7="Oui",'Données clients'!O7="Oui",'Données clients'!P7="Oui",'Données clients'!Q7="Oui"),'Données clients'!A7," ")</f>
        <v>45620</v>
      </c>
      <c r="B7" s="273" t="str">
        <f>IF(OR('Données clients'!L7="Oui",'Données clients'!M7="Oui",'Données clients'!N7="Oui",'Données clients'!O7="Oui",'Données clients'!P7="Oui",'Données clients'!Q7="Oui"),'Données clients'!B7," ")</f>
        <v>PINOT</v>
      </c>
      <c r="C7" s="274" t="str">
        <f>IF(OR('Données clients'!L7="Oui",'Données clients'!M7="Oui",'Données clients'!N7="Oui",'Données clients'!O7="Oui",'Données clients'!P7="Oui",'Données clients'!Q7="Oui"),'Données clients'!C7," ")</f>
        <v>Anthony</v>
      </c>
      <c r="D7" s="286" t="str">
        <f>IF(OR('Données clients'!L7="Oui",'Données clients'!M7="Oui",'Données clients'!N7="Oui",'Données clients'!O7="Oui",'Données clients'!P7="Oui",'Données clients'!Q7="Oui"),'Données clients'!I7," ")</f>
        <v>PA-8910-005</v>
      </c>
      <c r="E7" s="276" t="str">
        <f>IF(OR('Données clients'!L7="Oui",'Données clients'!M7="Oui",'Données clients'!N7="Oui",'Données clients'!O7="Oui",'Données clients'!P7="Oui",'Données clients'!Q7="Oui"),YEAR(A7)&amp;"-"&amp;MONTH(A7)&amp;"-"&amp;"S"&amp;TEXT(V7,"000")," ")</f>
        <v>2024-11-S004</v>
      </c>
      <c r="F7" s="287" t="str">
        <f>IF(OR('Données clients'!L7="Oui",'Données clients'!M7="Oui",'Données clients'!N7="Oui",'Données clients'!O7="Oui",'Données clients'!P7="Oui",'Données clients'!Q7="Oui"),'Données clients'!E7," ")</f>
        <v>H</v>
      </c>
      <c r="G7" s="288" t="str">
        <f>IF(OR('Données clients'!L7="Oui",'Données clients'!M7="Oui"),"Epilation",IF(OR('Données clients'!N7="Oui",'Données clients'!O7="Oui"),"Détatouage",IF('Données clients'!P7="Oui","Aquapure",IF('Données clients'!Q7="Oui","PBM"," "))))</f>
        <v>Détatouage</v>
      </c>
      <c r="H7" s="289" t="s">
        <v>227</v>
      </c>
      <c r="I7" s="286"/>
      <c r="J7" s="289"/>
      <c r="K7" s="289" t="str">
        <f>IF('Données clients'!M7="Oui","Epilation",IF('Données clients'!O7="Oui","Détatouage",IF(AND(OR('Données clients'!N7="Oui",'Données clients'!P7="Oui"),'Données clients'!Q7="Oui"),"PBM"," ")))</f>
        <v xml:space="preserve"> </v>
      </c>
      <c r="L7" s="289"/>
      <c r="M7" s="289" t="str">
        <f>IF('Données clients'!M7="Oui","Epilation",IF('Données clients'!O7="Oui","Détatouage",IF(AND(OR('Données clients'!N7="Oui",'Données clients'!P7="Oui"),'Données clients'!Q7="Oui"),"PBM"," ")))</f>
        <v xml:space="preserve"> </v>
      </c>
      <c r="N7" s="289"/>
      <c r="O7" s="290" t="s">
        <v>350</v>
      </c>
      <c r="P7" s="281">
        <f>IF(COUNTBLANK(H7)=0,IF(G7="Epilation",IF(F7="F",VLOOKUP(H7,'Grille tarifaire'!$B$3:$D$29,3),VLOOKUP(H7,'Grille tarifaire'!$B$32:$D$56,3)),IF(G7="Détatouage",VLOOKUP(H7,'Grille tarifaire'!$B$59:$D$64,3),IF(G7="Aquapure",VLOOKUP(H7,'Grille tarifaire'!$B$67:$D$69,3),IF(G7="PBM",VLOOKUP(H7,'Grille tarifaire'!$B$72:$B$73,3),"0"))))+IF(I7="Epilation",IF(F7="F",VLOOKUP(J7,'Grille tarifaire'!$B$3:$D$29,3),VLOOKUP(J7,'Grille tarifaire'!$B$32:$D$56,3)),IF(I7="Détatouage",VLOOKUP(J7,'Grille tarifaire'!$B$59:$D$64,3),IF(I7="Aquapure",VLOOKUP(J7,'Grille tarifaire'!$B$67:$D$69,3),IF(I7="PBM",VLOOKUP(J7,'Grille tarifaire'!$B$72:$B$73,3),"0"))))+IF(K7="Epilation",IF(F7="F",VLOOKUP(L7,'Grille tarifaire'!$B$3:$D$29,3),VLOOKUP(L7,'Grille tarifaire'!$B$32:$D$56,3)),IF(K7="Détatouage",VLOOKUP(L7,'Grille tarifaire'!$B$59:$D$64,3),IF(K7="Aquapure",VLOOKUP(L7,'Grille tarifaire'!$B$67:$D$69,3),IF(K7="PBM",VLOOKUP(L7,'Grille tarifaire'!$B$72:$B$73,3),"0"))))+IF(M7="Epilation",IF(F7="F",VLOOKUP(N7,'Grille tarifaire'!$B$3:$D$29,3),VLOOKUP(N7,'Grille tarifaire'!$B$32:$D$56,3)),IF(M7="Détatouage",VLOOKUP(N7,'Grille tarifaire'!$B$59:$D$64,3),IF(M7="Aquapure",VLOOKUP(N7,'Grille tarifaire'!$B$67:$D$69,3),IF(M7="PBM",VLOOKUP(N7,'Grille tarifaire'!$B$72:$B$73,3),"0"))))," ")</f>
        <v>200</v>
      </c>
      <c r="Q7" s="291"/>
      <c r="R7" s="292">
        <f t="shared" si="1"/>
        <v>200</v>
      </c>
      <c r="S7" s="293" t="s">
        <v>145</v>
      </c>
      <c r="T7" s="293" t="s">
        <v>205</v>
      </c>
      <c r="U7" s="294" t="str">
        <f t="shared" si="0"/>
        <v>Oui</v>
      </c>
      <c r="V7" s="73">
        <f t="shared" si="2"/>
        <v>4</v>
      </c>
    </row>
    <row r="8" spans="1:22" s="75" customFormat="1" ht="15" customHeight="1" x14ac:dyDescent="0.2">
      <c r="A8" s="295" t="str">
        <f>IF(OR('Données clients'!L8="Oui",'Données clients'!M8="Oui",'Données clients'!N8="Oui",'Données clients'!O8="Oui",'Données clients'!P8="Oui",'Données clients'!Q8="Oui"),'Données clients'!A8," ")</f>
        <v xml:space="preserve"> </v>
      </c>
      <c r="B8" s="296" t="str">
        <f>IF(OR('Données clients'!L8="Oui",'Données clients'!M8="Oui",'Données clients'!N8="Oui",'Données clients'!O8="Oui",'Données clients'!P8="Oui",'Données clients'!Q8="Oui"),'Données clients'!B8," ")</f>
        <v xml:space="preserve"> </v>
      </c>
      <c r="C8" s="297" t="str">
        <f>IF(OR('Données clients'!L8="Oui",'Données clients'!M8="Oui",'Données clients'!N8="Oui",'Données clients'!O8="Oui",'Données clients'!P8="Oui",'Données clients'!Q8="Oui"),'Données clients'!C8," ")</f>
        <v xml:space="preserve"> </v>
      </c>
      <c r="D8" s="287" t="str">
        <f>IF(OR('Données clients'!L8="Oui",'Données clients'!M8="Oui",'Données clients'!N8="Oui",'Données clients'!O8="Oui",'Données clients'!P8="Oui",'Données clients'!Q8="Oui"),'Données clients'!I8," ")</f>
        <v xml:space="preserve"> </v>
      </c>
      <c r="E8" s="276" t="str">
        <f>IF(OR('Données clients'!L8="Oui",'Données clients'!M8="Oui",'Données clients'!N8="Oui",'Données clients'!O8="Oui",'Données clients'!P8="Oui",'Données clients'!Q8="Oui"),YEAR(A8)&amp;"-"&amp;MONTH(A8)&amp;"-"&amp;"S"&amp;TEXT(V8,"000")," ")</f>
        <v xml:space="preserve"> </v>
      </c>
      <c r="F8" s="287" t="str">
        <f>IF(OR('Données clients'!L8="Oui",'Données clients'!M8="Oui",'Données clients'!N8="Oui",'Données clients'!O8="Oui",'Données clients'!P8="Oui",'Données clients'!Q8="Oui"),'Données clients'!E8," ")</f>
        <v xml:space="preserve"> </v>
      </c>
      <c r="G8" s="288" t="str">
        <f>IF(OR('Données clients'!L8="Oui",'Données clients'!M8="Oui"),"Epilation",IF(OR('Données clients'!N8="Oui",'Données clients'!O8="Oui"),"Détatouage",IF('Données clients'!P8="Oui","Aquapure",IF('Données clients'!Q8="Oui","PBM"," "))))</f>
        <v xml:space="preserve"> </v>
      </c>
      <c r="H8" s="289"/>
      <c r="I8" s="286"/>
      <c r="J8" s="289"/>
      <c r="K8" s="289" t="str">
        <f>IF('Données clients'!M8="Oui","Epilation",IF('Données clients'!O8="Oui","Détatouage",IF(AND(OR('Données clients'!N8="Oui",'Données clients'!P8="Oui"),'Données clients'!Q8="Oui"),"PBM"," ")))</f>
        <v xml:space="preserve"> </v>
      </c>
      <c r="L8" s="289"/>
      <c r="M8" s="289" t="str">
        <f>IF('Données clients'!M8="Oui","Epilation",IF('Données clients'!O8="Oui","Détatouage",IF(AND(OR('Données clients'!N8="Oui",'Données clients'!P8="Oui"),'Données clients'!Q8="Oui"),"PBM"," ")))</f>
        <v xml:space="preserve"> </v>
      </c>
      <c r="N8" s="289"/>
      <c r="O8" s="298"/>
      <c r="P8" s="281" t="str">
        <f>IF(COUNTBLANK(H8)=0,IF(G8="Epilation",IF(F8="F",VLOOKUP(H8,'Grille tarifaire'!$B$3:$D$29,3),VLOOKUP(H8,'Grille tarifaire'!$B$32:$D$56,3)),IF(G8="Détatouage",VLOOKUP(H8,'Grille tarifaire'!$B$59:$D$64,3),IF(G8="Aquapure",VLOOKUP(H8,'Grille tarifaire'!$B$67:$D$69,3),IF(G8="PBM",VLOOKUP(H8,'Grille tarifaire'!$B$72:$B$73,3),"0"))))+IF(I8="Epilation",IF(F8="F",VLOOKUP(J8,'Grille tarifaire'!$B$3:$D$29,3),VLOOKUP(J8,'Grille tarifaire'!$B$32:$D$56,3)),IF(I8="Détatouage",VLOOKUP(J8,'Grille tarifaire'!$B$59:$D$64,3),IF(I8="Aquapure",VLOOKUP(J8,'Grille tarifaire'!$B$67:$D$69,3),IF(I8="PBM",VLOOKUP(J8,'Grille tarifaire'!$B$72:$B$73,3),"0"))))+IF(K8="Epilation",IF(F8="F",VLOOKUP(L8,'Grille tarifaire'!$B$3:$D$29,3),VLOOKUP(L8,'Grille tarifaire'!$B$32:$D$56,3)),IF(K8="Détatouage",VLOOKUP(L8,'Grille tarifaire'!$B$59:$D$64,3),IF(K8="Aquapure",VLOOKUP(L8,'Grille tarifaire'!$B$67:$D$69,3),IF(K8="PBM",VLOOKUP(L8,'Grille tarifaire'!$B$72:$B$73,3),"0"))))+IF(M8="Epilation",IF(F8="F",VLOOKUP(N8,'Grille tarifaire'!$B$3:$D$29,3),VLOOKUP(N8,'Grille tarifaire'!$B$32:$D$56,3)),IF(M8="Détatouage",VLOOKUP(N8,'Grille tarifaire'!$B$59:$D$64,3),IF(M8="Aquapure",VLOOKUP(N8,'Grille tarifaire'!$B$67:$D$69,3),IF(M8="PBM",VLOOKUP(N8,'Grille tarifaire'!$B$72:$B$73,3),"0"))))," ")</f>
        <v xml:space="preserve"> </v>
      </c>
      <c r="Q8" s="299"/>
      <c r="R8" s="281" t="str">
        <f t="shared" si="1"/>
        <v xml:space="preserve"> </v>
      </c>
      <c r="S8" s="300"/>
      <c r="T8" s="300"/>
      <c r="U8" s="301" t="str">
        <f t="shared" si="0"/>
        <v xml:space="preserve"> </v>
      </c>
      <c r="V8" s="73">
        <f t="shared" si="2"/>
        <v>4</v>
      </c>
    </row>
    <row r="9" spans="1:22" s="75" customFormat="1" ht="15" customHeight="1" x14ac:dyDescent="0.2">
      <c r="A9" s="272" t="str">
        <f>IF(OR('Données clients'!L9="Oui",'Données clients'!M9="Oui",'Données clients'!N9="Oui",'Données clients'!O9="Oui",'Données clients'!P9="Oui",'Données clients'!Q9="Oui"),'Données clients'!A9," ")</f>
        <v xml:space="preserve"> </v>
      </c>
      <c r="B9" s="273" t="str">
        <f>IF(OR('Données clients'!L9="Oui",'Données clients'!M9="Oui",'Données clients'!N9="Oui",'Données clients'!O9="Oui",'Données clients'!P9="Oui",'Données clients'!Q9="Oui"),'Données clients'!B9," ")</f>
        <v xml:space="preserve"> </v>
      </c>
      <c r="C9" s="274" t="str">
        <f>IF(OR('Données clients'!L9="Oui",'Données clients'!M9="Oui",'Données clients'!N9="Oui",'Données clients'!O9="Oui",'Données clients'!P9="Oui",'Données clients'!Q9="Oui"),'Données clients'!C9," ")</f>
        <v xml:space="preserve"> </v>
      </c>
      <c r="D9" s="286" t="str">
        <f>IF(OR('Données clients'!L9="Oui",'Données clients'!M9="Oui",'Données clients'!N9="Oui",'Données clients'!O9="Oui",'Données clients'!P9="Oui",'Données clients'!Q9="Oui"),'Données clients'!I9," ")</f>
        <v xml:space="preserve"> </v>
      </c>
      <c r="E9" s="276" t="str">
        <f>IF(OR('Données clients'!L9="Oui",'Données clients'!M9="Oui",'Données clients'!N9="Oui",'Données clients'!O9="Oui",'Données clients'!P9="Oui",'Données clients'!Q9="Oui"),YEAR(A9)&amp;"-"&amp;MONTH(A9)&amp;"-"&amp;"S"&amp;TEXT(V9,"000")," ")</f>
        <v xml:space="preserve"> </v>
      </c>
      <c r="F9" s="287" t="str">
        <f>IF(OR('Données clients'!L9="Oui",'Données clients'!M9="Oui",'Données clients'!N9="Oui",'Données clients'!O9="Oui",'Données clients'!P9="Oui",'Données clients'!Q9="Oui"),'Données clients'!E9," ")</f>
        <v xml:space="preserve"> </v>
      </c>
      <c r="G9" s="288" t="str">
        <f>IF(OR('Données clients'!L9="Oui",'Données clients'!M9="Oui"),"Epilation",IF(OR('Données clients'!N9="Oui",'Données clients'!O9="Oui"),"Détatouage",IF('Données clients'!P9="Oui","Aquapure",IF('Données clients'!Q9="Oui","PBM"," "))))</f>
        <v xml:space="preserve"> </v>
      </c>
      <c r="H9" s="289"/>
      <c r="I9" s="286"/>
      <c r="J9" s="289"/>
      <c r="K9" s="289" t="str">
        <f>IF('Données clients'!M9="Oui","Epilation",IF('Données clients'!O9="Oui","Détatouage",IF(AND(OR('Données clients'!N9="Oui",'Données clients'!P9="Oui"),'Données clients'!Q9="Oui"),"PBM"," ")))</f>
        <v xml:space="preserve"> </v>
      </c>
      <c r="L9" s="289"/>
      <c r="M9" s="289" t="str">
        <f>IF('Données clients'!M9="Oui","Epilation",IF('Données clients'!O9="Oui","Détatouage",IF(AND(OR('Données clients'!N9="Oui",'Données clients'!P9="Oui"),'Données clients'!Q9="Oui"),"PBM"," ")))</f>
        <v xml:space="preserve"> </v>
      </c>
      <c r="N9" s="289"/>
      <c r="O9" s="290"/>
      <c r="P9" s="281" t="str">
        <f>IF(COUNTBLANK(H9)=0,IF(G9="Epilation",IF(F9="F",VLOOKUP(H9,'Grille tarifaire'!$B$3:$D$29,3),VLOOKUP(H9,'Grille tarifaire'!$B$32:$D$56,3)),IF(G9="Détatouage",VLOOKUP(H9,'Grille tarifaire'!$B$59:$D$64,3),IF(G9="Aquapure",VLOOKUP(H9,'Grille tarifaire'!$B$67:$D$69,3),IF(G9="PBM",VLOOKUP(H9,'Grille tarifaire'!$B$72:$B$73,3),"0"))))+IF(I9="Epilation",IF(F9="F",VLOOKUP(J9,'Grille tarifaire'!$B$3:$D$29,3),VLOOKUP(J9,'Grille tarifaire'!$B$32:$D$56,3)),IF(I9="Détatouage",VLOOKUP(J9,'Grille tarifaire'!$B$59:$D$64,3),IF(I9="Aquapure",VLOOKUP(J9,'Grille tarifaire'!$B$67:$D$69,3),IF(I9="PBM",VLOOKUP(J9,'Grille tarifaire'!$B$72:$B$73,3),"0"))))+IF(K9="Epilation",IF(F9="F",VLOOKUP(L9,'Grille tarifaire'!$B$3:$D$29,3),VLOOKUP(L9,'Grille tarifaire'!$B$32:$D$56,3)),IF(K9="Détatouage",VLOOKUP(L9,'Grille tarifaire'!$B$59:$D$64,3),IF(K9="Aquapure",VLOOKUP(L9,'Grille tarifaire'!$B$67:$D$69,3),IF(K9="PBM",VLOOKUP(L9,'Grille tarifaire'!$B$72:$B$73,3),"0"))))+IF(M9="Epilation",IF(F9="F",VLOOKUP(N9,'Grille tarifaire'!$B$3:$D$29,3),VLOOKUP(N9,'Grille tarifaire'!$B$32:$D$56,3)),IF(M9="Détatouage",VLOOKUP(N9,'Grille tarifaire'!$B$59:$D$64,3),IF(M9="Aquapure",VLOOKUP(N9,'Grille tarifaire'!$B$67:$D$69,3),IF(M9="PBM",VLOOKUP(N9,'Grille tarifaire'!$B$72:$B$73,3),"0"))))," ")</f>
        <v xml:space="preserve"> </v>
      </c>
      <c r="Q9" s="291"/>
      <c r="R9" s="292" t="str">
        <f t="shared" si="1"/>
        <v xml:space="preserve"> </v>
      </c>
      <c r="S9" s="293"/>
      <c r="T9" s="293"/>
      <c r="U9" s="294" t="str">
        <f t="shared" si="0"/>
        <v xml:space="preserve"> </v>
      </c>
      <c r="V9" s="73">
        <f t="shared" si="2"/>
        <v>4</v>
      </c>
    </row>
    <row r="10" spans="1:22" s="75" customFormat="1" ht="15" customHeight="1" x14ac:dyDescent="0.2">
      <c r="A10" s="295" t="str">
        <f>IF(OR('Données clients'!L10="Oui",'Données clients'!M10="Oui",'Données clients'!N10="Oui",'Données clients'!O10="Oui",'Données clients'!P10="Oui",'Données clients'!Q10="Oui"),'Données clients'!A10," ")</f>
        <v xml:space="preserve"> </v>
      </c>
      <c r="B10" s="296" t="str">
        <f>IF(OR('Données clients'!L10="Oui",'Données clients'!M10="Oui",'Données clients'!N10="Oui",'Données clients'!O10="Oui",'Données clients'!P10="Oui",'Données clients'!Q10="Oui"),'Données clients'!B10," ")</f>
        <v xml:space="preserve"> </v>
      </c>
      <c r="C10" s="297" t="str">
        <f>IF(OR('Données clients'!L10="Oui",'Données clients'!M10="Oui",'Données clients'!N10="Oui",'Données clients'!O10="Oui",'Données clients'!P10="Oui",'Données clients'!Q10="Oui"),'Données clients'!C10," ")</f>
        <v xml:space="preserve"> </v>
      </c>
      <c r="D10" s="287" t="str">
        <f>IF(OR('Données clients'!L10="Oui",'Données clients'!M10="Oui",'Données clients'!N10="Oui",'Données clients'!O10="Oui",'Données clients'!P10="Oui",'Données clients'!Q10="Oui"),'Données clients'!I10," ")</f>
        <v xml:space="preserve"> </v>
      </c>
      <c r="E10" s="276" t="str">
        <f>IF(OR('Données clients'!L10="Oui",'Données clients'!M10="Oui",'Données clients'!N10="Oui",'Données clients'!O10="Oui",'Données clients'!P10="Oui",'Données clients'!Q10="Oui"),YEAR(A10)&amp;"-"&amp;MONTH(A10)&amp;"-"&amp;"S"&amp;TEXT(V10,"000")," ")</f>
        <v xml:space="preserve"> </v>
      </c>
      <c r="F10" s="287" t="str">
        <f>IF(OR('Données clients'!L10="Oui",'Données clients'!M10="Oui",'Données clients'!N10="Oui",'Données clients'!O10="Oui",'Données clients'!P10="Oui",'Données clients'!Q10="Oui"),'Données clients'!E10," ")</f>
        <v xml:space="preserve"> </v>
      </c>
      <c r="G10" s="288" t="str">
        <f>IF(OR('Données clients'!L10="Oui",'Données clients'!M10="Oui"),"Epilation",IF(OR('Données clients'!N10="Oui",'Données clients'!O10="Oui"),"Détatouage",IF('Données clients'!P10="Oui","Aquapure",IF('Données clients'!Q10="Oui","PBM"," "))))</f>
        <v xml:space="preserve"> </v>
      </c>
      <c r="H10" s="289"/>
      <c r="I10" s="286"/>
      <c r="J10" s="289"/>
      <c r="K10" s="289" t="str">
        <f>IF('Données clients'!M10="Oui","Epilation",IF('Données clients'!O10="Oui","Détatouage",IF(AND(OR('Données clients'!N10="Oui",'Données clients'!P10="Oui"),'Données clients'!Q10="Oui"),"PBM"," ")))</f>
        <v xml:space="preserve"> </v>
      </c>
      <c r="L10" s="289"/>
      <c r="M10" s="289" t="str">
        <f>IF('Données clients'!M10="Oui","Epilation",IF('Données clients'!O10="Oui","Détatouage",IF(AND(OR('Données clients'!N10="Oui",'Données clients'!P10="Oui"),'Données clients'!Q10="Oui"),"PBM"," ")))</f>
        <v xml:space="preserve"> </v>
      </c>
      <c r="N10" s="289"/>
      <c r="O10" s="298"/>
      <c r="P10" s="281" t="str">
        <f>IF(COUNTBLANK(H10)=0,IF(G10="Epilation",IF(F10="F",VLOOKUP(H10,'Grille tarifaire'!$B$3:$D$29,3),VLOOKUP(H10,'Grille tarifaire'!$B$32:$D$56,3)),IF(G10="Détatouage",VLOOKUP(H10,'Grille tarifaire'!$B$59:$D$64,3),IF(G10="Aquapure",VLOOKUP(H10,'Grille tarifaire'!$B$67:$D$69,3),IF(G10="PBM",VLOOKUP(H10,'Grille tarifaire'!$B$72:$B$73,3),"0"))))+IF(I10="Epilation",IF(F10="F",VLOOKUP(J10,'Grille tarifaire'!$B$3:$D$29,3),VLOOKUP(J10,'Grille tarifaire'!$B$32:$D$56,3)),IF(I10="Détatouage",VLOOKUP(J10,'Grille tarifaire'!$B$59:$D$64,3),IF(I10="Aquapure",VLOOKUP(J10,'Grille tarifaire'!$B$67:$D$69,3),IF(I10="PBM",VLOOKUP(J10,'Grille tarifaire'!$B$72:$B$73,3),"0"))))+IF(K10="Epilation",IF(F10="F",VLOOKUP(L10,'Grille tarifaire'!$B$3:$D$29,3),VLOOKUP(L10,'Grille tarifaire'!$B$32:$D$56,3)),IF(K10="Détatouage",VLOOKUP(L10,'Grille tarifaire'!$B$59:$D$64,3),IF(K10="Aquapure",VLOOKUP(L10,'Grille tarifaire'!$B$67:$D$69,3),IF(K10="PBM",VLOOKUP(L10,'Grille tarifaire'!$B$72:$B$73,3),"0"))))+IF(M10="Epilation",IF(F10="F",VLOOKUP(N10,'Grille tarifaire'!$B$3:$D$29,3),VLOOKUP(N10,'Grille tarifaire'!$B$32:$D$56,3)),IF(M10="Détatouage",VLOOKUP(N10,'Grille tarifaire'!$B$59:$D$64,3),IF(M10="Aquapure",VLOOKUP(N10,'Grille tarifaire'!$B$67:$D$69,3),IF(M10="PBM",VLOOKUP(N10,'Grille tarifaire'!$B$72:$B$73,3),"0"))))," ")</f>
        <v xml:space="preserve"> </v>
      </c>
      <c r="Q10" s="299"/>
      <c r="R10" s="281" t="str">
        <f t="shared" si="1"/>
        <v xml:space="preserve"> </v>
      </c>
      <c r="S10" s="300"/>
      <c r="T10" s="300"/>
      <c r="U10" s="301" t="str">
        <f t="shared" si="0"/>
        <v xml:space="preserve"> </v>
      </c>
      <c r="V10" s="73">
        <f t="shared" si="2"/>
        <v>4</v>
      </c>
    </row>
    <row r="11" spans="1:22" s="75" customFormat="1" ht="15" customHeight="1" x14ac:dyDescent="0.2">
      <c r="A11" s="272" t="str">
        <f>IF(OR('Données clients'!L11="Oui",'Données clients'!M11="Oui",'Données clients'!N11="Oui",'Données clients'!O11="Oui",'Données clients'!P11="Oui",'Données clients'!Q11="Oui"),'Données clients'!A11," ")</f>
        <v xml:space="preserve"> </v>
      </c>
      <c r="B11" s="273" t="str">
        <f>IF(OR('Données clients'!L11="Oui",'Données clients'!M11="Oui",'Données clients'!N11="Oui",'Données clients'!O11="Oui",'Données clients'!P11="Oui",'Données clients'!Q11="Oui"),'Données clients'!B11," ")</f>
        <v xml:space="preserve"> </v>
      </c>
      <c r="C11" s="274" t="str">
        <f>IF(OR('Données clients'!L11="Oui",'Données clients'!M11="Oui",'Données clients'!N11="Oui",'Données clients'!O11="Oui",'Données clients'!P11="Oui",'Données clients'!Q11="Oui"),'Données clients'!C11," ")</f>
        <v xml:space="preserve"> </v>
      </c>
      <c r="D11" s="286" t="str">
        <f>IF(OR('Données clients'!L11="Oui",'Données clients'!M11="Oui",'Données clients'!N11="Oui",'Données clients'!O11="Oui",'Données clients'!P11="Oui",'Données clients'!Q11="Oui"),'Données clients'!I11," ")</f>
        <v xml:space="preserve"> </v>
      </c>
      <c r="E11" s="276" t="str">
        <f>IF(OR('Données clients'!L11="Oui",'Données clients'!M11="Oui",'Données clients'!N11="Oui",'Données clients'!O11="Oui",'Données clients'!P11="Oui",'Données clients'!Q11="Oui"),YEAR(A11)&amp;"-"&amp;MONTH(A11)&amp;"-"&amp;"S"&amp;TEXT(V11,"000")," ")</f>
        <v xml:space="preserve"> </v>
      </c>
      <c r="F11" s="287" t="str">
        <f>IF(OR('Données clients'!L11="Oui",'Données clients'!M11="Oui",'Données clients'!N11="Oui",'Données clients'!O11="Oui",'Données clients'!P11="Oui",'Données clients'!Q11="Oui"),'Données clients'!E11," ")</f>
        <v xml:space="preserve"> </v>
      </c>
      <c r="G11" s="288" t="str">
        <f>IF(OR('Données clients'!L11="Oui",'Données clients'!M11="Oui"),"Epilation",IF(OR('Données clients'!N11="Oui",'Données clients'!O11="Oui"),"Détatouage",IF('Données clients'!P11="Oui","Aquapure",IF('Données clients'!Q11="Oui","PBM"," "))))</f>
        <v xml:space="preserve"> </v>
      </c>
      <c r="H11" s="289"/>
      <c r="I11" s="286"/>
      <c r="J11" s="289"/>
      <c r="K11" s="289" t="str">
        <f>IF('Données clients'!M11="Oui","Epilation",IF('Données clients'!O11="Oui","Détatouage",IF(AND(OR('Données clients'!N11="Oui",'Données clients'!P11="Oui"),'Données clients'!Q11="Oui"),"PBM"," ")))</f>
        <v xml:space="preserve"> </v>
      </c>
      <c r="L11" s="289"/>
      <c r="M11" s="289" t="str">
        <f>IF('Données clients'!M11="Oui","Epilation",IF('Données clients'!O11="Oui","Détatouage",IF(AND(OR('Données clients'!N11="Oui",'Données clients'!P11="Oui"),'Données clients'!Q11="Oui"),"PBM"," ")))</f>
        <v xml:space="preserve"> </v>
      </c>
      <c r="N11" s="289"/>
      <c r="O11" s="290"/>
      <c r="P11" s="281" t="str">
        <f>IF(COUNTBLANK(H11)=0,IF(G11="Epilation",IF(F11="F",VLOOKUP(H11,'Grille tarifaire'!$B$3:$D$29,3),VLOOKUP(H11,'Grille tarifaire'!$B$32:$D$56,3)),IF(G11="Détatouage",VLOOKUP(H11,'Grille tarifaire'!$B$59:$D$64,3),IF(G11="Aquapure",VLOOKUP(H11,'Grille tarifaire'!$B$67:$D$69,3),IF(G11="PBM",VLOOKUP(H11,'Grille tarifaire'!$B$72:$B$73,3),"0"))))+IF(I11="Epilation",IF(F11="F",VLOOKUP(J11,'Grille tarifaire'!$B$3:$D$29,3),VLOOKUP(J11,'Grille tarifaire'!$B$32:$D$56,3)),IF(I11="Détatouage",VLOOKUP(J11,'Grille tarifaire'!$B$59:$D$64,3),IF(I11="Aquapure",VLOOKUP(J11,'Grille tarifaire'!$B$67:$D$69,3),IF(I11="PBM",VLOOKUP(J11,'Grille tarifaire'!$B$72:$B$73,3),"0"))))+IF(K11="Epilation",IF(F11="F",VLOOKUP(L11,'Grille tarifaire'!$B$3:$D$29,3),VLOOKUP(L11,'Grille tarifaire'!$B$32:$D$56,3)),IF(K11="Détatouage",VLOOKUP(L11,'Grille tarifaire'!$B$59:$D$64,3),IF(K11="Aquapure",VLOOKUP(L11,'Grille tarifaire'!$B$67:$D$69,3),IF(K11="PBM",VLOOKUP(L11,'Grille tarifaire'!$B$72:$B$73,3),"0"))))+IF(M11="Epilation",IF(F11="F",VLOOKUP(N11,'Grille tarifaire'!$B$3:$D$29,3),VLOOKUP(N11,'Grille tarifaire'!$B$32:$D$56,3)),IF(M11="Détatouage",VLOOKUP(N11,'Grille tarifaire'!$B$59:$D$64,3),IF(M11="Aquapure",VLOOKUP(N11,'Grille tarifaire'!$B$67:$D$69,3),IF(M11="PBM",VLOOKUP(N11,'Grille tarifaire'!$B$72:$B$73,3),"0"))))," ")</f>
        <v xml:space="preserve"> </v>
      </c>
      <c r="Q11" s="291"/>
      <c r="R11" s="292" t="str">
        <f t="shared" si="1"/>
        <v xml:space="preserve"> </v>
      </c>
      <c r="S11" s="293"/>
      <c r="T11" s="293"/>
      <c r="U11" s="294" t="str">
        <f t="shared" si="0"/>
        <v xml:space="preserve"> </v>
      </c>
      <c r="V11" s="73">
        <f t="shared" si="2"/>
        <v>4</v>
      </c>
    </row>
    <row r="12" spans="1:22" s="75" customFormat="1" ht="15" customHeight="1" x14ac:dyDescent="0.2">
      <c r="A12" s="295" t="str">
        <f>IF(OR('Données clients'!L12="Oui",'Données clients'!M12="Oui",'Données clients'!N12="Oui",'Données clients'!O12="Oui",'Données clients'!P12="Oui",'Données clients'!Q12="Oui"),'Données clients'!A12," ")</f>
        <v xml:space="preserve"> </v>
      </c>
      <c r="B12" s="296" t="str">
        <f>IF(OR('Données clients'!L12="Oui",'Données clients'!M12="Oui",'Données clients'!N12="Oui",'Données clients'!O12="Oui",'Données clients'!P12="Oui",'Données clients'!Q12="Oui"),'Données clients'!B12," ")</f>
        <v xml:space="preserve"> </v>
      </c>
      <c r="C12" s="297" t="str">
        <f>IF(OR('Données clients'!L12="Oui",'Données clients'!M12="Oui",'Données clients'!N12="Oui",'Données clients'!O12="Oui",'Données clients'!P12="Oui",'Données clients'!Q12="Oui"),'Données clients'!C12," ")</f>
        <v xml:space="preserve"> </v>
      </c>
      <c r="D12" s="287" t="str">
        <f>IF(OR('Données clients'!L12="Oui",'Données clients'!M12="Oui",'Données clients'!N12="Oui",'Données clients'!O12="Oui",'Données clients'!P12="Oui",'Données clients'!Q12="Oui"),'Données clients'!I12," ")</f>
        <v xml:space="preserve"> </v>
      </c>
      <c r="E12" s="276" t="str">
        <f>IF(OR('Données clients'!L12="Oui",'Données clients'!M12="Oui",'Données clients'!N12="Oui",'Données clients'!O12="Oui",'Données clients'!P12="Oui",'Données clients'!Q12="Oui"),YEAR(A12)&amp;"-"&amp;MONTH(A12)&amp;"-"&amp;"S"&amp;TEXT(V12,"000")," ")</f>
        <v xml:space="preserve"> </v>
      </c>
      <c r="F12" s="287" t="str">
        <f>IF(OR('Données clients'!L12="Oui",'Données clients'!M12="Oui",'Données clients'!N12="Oui",'Données clients'!O12="Oui",'Données clients'!P12="Oui",'Données clients'!Q12="Oui"),'Données clients'!E12," ")</f>
        <v xml:space="preserve"> </v>
      </c>
      <c r="G12" s="288" t="str">
        <f>IF(OR('Données clients'!L12="Oui",'Données clients'!M12="Oui"),"Epilation",IF(OR('Données clients'!N12="Oui",'Données clients'!O12="Oui"),"Détatouage",IF('Données clients'!P12="Oui","Aquapure",IF('Données clients'!Q12="Oui","PBM"," "))))</f>
        <v xml:space="preserve"> </v>
      </c>
      <c r="H12" s="289"/>
      <c r="I12" s="286"/>
      <c r="J12" s="289"/>
      <c r="K12" s="289" t="str">
        <f>IF('Données clients'!M12="Oui","Epilation",IF('Données clients'!O12="Oui","Détatouage",IF(AND(OR('Données clients'!N12="Oui",'Données clients'!P12="Oui"),'Données clients'!Q12="Oui"),"PBM"," ")))</f>
        <v xml:space="preserve"> </v>
      </c>
      <c r="L12" s="289"/>
      <c r="M12" s="289" t="str">
        <f>IF('Données clients'!M12="Oui","Epilation",IF('Données clients'!O12="Oui","Détatouage",IF(AND(OR('Données clients'!N12="Oui",'Données clients'!P12="Oui"),'Données clients'!Q12="Oui"),"PBM"," ")))</f>
        <v xml:space="preserve"> </v>
      </c>
      <c r="N12" s="289"/>
      <c r="O12" s="298"/>
      <c r="P12" s="281" t="str">
        <f>IF(COUNTBLANK(H12)=0,IF(G12="Epilation",IF(F12="F",VLOOKUP(H12,'Grille tarifaire'!$B$3:$D$29,3),VLOOKUP(H12,'Grille tarifaire'!$B$32:$D$56,3)),IF(G12="Détatouage",VLOOKUP(H12,'Grille tarifaire'!$B$59:$D$64,3),IF(G12="Aquapure",VLOOKUP(H12,'Grille tarifaire'!$B$67:$D$69,3),IF(G12="PBM",VLOOKUP(H12,'Grille tarifaire'!$B$72:$B$73,3),"0"))))+IF(I12="Epilation",IF(F12="F",VLOOKUP(J12,'Grille tarifaire'!$B$3:$D$29,3),VLOOKUP(J12,'Grille tarifaire'!$B$32:$D$56,3)),IF(I12="Détatouage",VLOOKUP(J12,'Grille tarifaire'!$B$59:$D$64,3),IF(I12="Aquapure",VLOOKUP(J12,'Grille tarifaire'!$B$67:$D$69,3),IF(I12="PBM",VLOOKUP(J12,'Grille tarifaire'!$B$72:$B$73,3),"0"))))+IF(K12="Epilation",IF(F12="F",VLOOKUP(L12,'Grille tarifaire'!$B$3:$D$29,3),VLOOKUP(L12,'Grille tarifaire'!$B$32:$D$56,3)),IF(K12="Détatouage",VLOOKUP(L12,'Grille tarifaire'!$B$59:$D$64,3),IF(K12="Aquapure",VLOOKUP(L12,'Grille tarifaire'!$B$67:$D$69,3),IF(K12="PBM",VLOOKUP(L12,'Grille tarifaire'!$B$72:$B$73,3),"0"))))+IF(M12="Epilation",IF(F12="F",VLOOKUP(N12,'Grille tarifaire'!$B$3:$D$29,3),VLOOKUP(N12,'Grille tarifaire'!$B$32:$D$56,3)),IF(M12="Détatouage",VLOOKUP(N12,'Grille tarifaire'!$B$59:$D$64,3),IF(M12="Aquapure",VLOOKUP(N12,'Grille tarifaire'!$B$67:$D$69,3),IF(M12="PBM",VLOOKUP(N12,'Grille tarifaire'!$B$72:$B$73,3),"0"))))," ")</f>
        <v xml:space="preserve"> </v>
      </c>
      <c r="Q12" s="299"/>
      <c r="R12" s="281" t="str">
        <f t="shared" si="1"/>
        <v xml:space="preserve"> </v>
      </c>
      <c r="S12" s="300"/>
      <c r="T12" s="300"/>
      <c r="U12" s="301" t="str">
        <f t="shared" si="0"/>
        <v xml:space="preserve"> </v>
      </c>
      <c r="V12" s="73">
        <f t="shared" si="2"/>
        <v>4</v>
      </c>
    </row>
    <row r="13" spans="1:22" s="75" customFormat="1" ht="15" customHeight="1" x14ac:dyDescent="0.2">
      <c r="A13" s="272" t="str">
        <f>IF(OR('Données clients'!L13="Oui",'Données clients'!M13="Oui",'Données clients'!N13="Oui",'Données clients'!O13="Oui",'Données clients'!P13="Oui",'Données clients'!Q13="Oui"),'Données clients'!A13," ")</f>
        <v xml:space="preserve"> </v>
      </c>
      <c r="B13" s="273" t="str">
        <f>IF(OR('Données clients'!L13="Oui",'Données clients'!M13="Oui",'Données clients'!N13="Oui",'Données clients'!O13="Oui",'Données clients'!P13="Oui",'Données clients'!Q13="Oui"),'Données clients'!B13," ")</f>
        <v xml:space="preserve"> </v>
      </c>
      <c r="C13" s="274" t="str">
        <f>IF(OR('Données clients'!L13="Oui",'Données clients'!M13="Oui",'Données clients'!N13="Oui",'Données clients'!O13="Oui",'Données clients'!P13="Oui",'Données clients'!Q13="Oui"),'Données clients'!C13," ")</f>
        <v xml:space="preserve"> </v>
      </c>
      <c r="D13" s="286" t="str">
        <f>IF(OR('Données clients'!L13="Oui",'Données clients'!M13="Oui",'Données clients'!N13="Oui",'Données clients'!O13="Oui",'Données clients'!P13="Oui",'Données clients'!Q13="Oui"),'Données clients'!I13," ")</f>
        <v xml:space="preserve"> </v>
      </c>
      <c r="E13" s="276" t="str">
        <f>IF(OR('Données clients'!L13="Oui",'Données clients'!M13="Oui",'Données clients'!N13="Oui",'Données clients'!O13="Oui",'Données clients'!P13="Oui",'Données clients'!Q13="Oui"),YEAR(A13)&amp;"-"&amp;MONTH(A13)&amp;"-"&amp;"S"&amp;TEXT(V13,"000")," ")</f>
        <v xml:space="preserve"> </v>
      </c>
      <c r="F13" s="287" t="str">
        <f>IF(OR('Données clients'!L13="Oui",'Données clients'!M13="Oui",'Données clients'!N13="Oui",'Données clients'!O13="Oui",'Données clients'!P13="Oui",'Données clients'!Q13="Oui"),'Données clients'!E13," ")</f>
        <v xml:space="preserve"> </v>
      </c>
      <c r="G13" s="288" t="str">
        <f>IF(OR('Données clients'!L13="Oui",'Données clients'!M13="Oui"),"Epilation",IF(OR('Données clients'!N13="Oui",'Données clients'!O13="Oui"),"Détatouage",IF('Données clients'!P13="Oui","Aquapure",IF('Données clients'!Q13="Oui","PBM"," "))))</f>
        <v xml:space="preserve"> </v>
      </c>
      <c r="H13" s="289"/>
      <c r="I13" s="286"/>
      <c r="J13" s="289"/>
      <c r="K13" s="289" t="str">
        <f>IF('Données clients'!M13="Oui","Epilation",IF('Données clients'!O13="Oui","Détatouage",IF(AND(OR('Données clients'!N13="Oui",'Données clients'!P13="Oui"),'Données clients'!Q13="Oui"),"PBM"," ")))</f>
        <v xml:space="preserve"> </v>
      </c>
      <c r="L13" s="289"/>
      <c r="M13" s="289" t="str">
        <f>IF('Données clients'!M13="Oui","Epilation",IF('Données clients'!O13="Oui","Détatouage",IF(AND(OR('Données clients'!N13="Oui",'Données clients'!P13="Oui"),'Données clients'!Q13="Oui"),"PBM"," ")))</f>
        <v xml:space="preserve"> </v>
      </c>
      <c r="N13" s="289"/>
      <c r="O13" s="290"/>
      <c r="P13" s="281" t="str">
        <f>IF(COUNTBLANK(H13)=0,IF(G13="Epilation",IF(F13="F",VLOOKUP(H13,'Grille tarifaire'!$B$3:$D$29,3),VLOOKUP(H13,'Grille tarifaire'!$B$32:$D$56,3)),IF(G13="Détatouage",VLOOKUP(H13,'Grille tarifaire'!$B$59:$D$64,3),IF(G13="Aquapure",VLOOKUP(H13,'Grille tarifaire'!$B$67:$D$69,3),IF(G13="PBM",VLOOKUP(H13,'Grille tarifaire'!$B$72:$B$73,3),"0"))))+IF(I13="Epilation",IF(F13="F",VLOOKUP(J13,'Grille tarifaire'!$B$3:$D$29,3),VLOOKUP(J13,'Grille tarifaire'!$B$32:$D$56,3)),IF(I13="Détatouage",VLOOKUP(J13,'Grille tarifaire'!$B$59:$D$64,3),IF(I13="Aquapure",VLOOKUP(J13,'Grille tarifaire'!$B$67:$D$69,3),IF(I13="PBM",VLOOKUP(J13,'Grille tarifaire'!$B$72:$B$73,3),"0"))))+IF(K13="Epilation",IF(F13="F",VLOOKUP(L13,'Grille tarifaire'!$B$3:$D$29,3),VLOOKUP(L13,'Grille tarifaire'!$B$32:$D$56,3)),IF(K13="Détatouage",VLOOKUP(L13,'Grille tarifaire'!$B$59:$D$64,3),IF(K13="Aquapure",VLOOKUP(L13,'Grille tarifaire'!$B$67:$D$69,3),IF(K13="PBM",VLOOKUP(L13,'Grille tarifaire'!$B$72:$B$73,3),"0"))))+IF(M13="Epilation",IF(F13="F",VLOOKUP(N13,'Grille tarifaire'!$B$3:$D$29,3),VLOOKUP(N13,'Grille tarifaire'!$B$32:$D$56,3)),IF(M13="Détatouage",VLOOKUP(N13,'Grille tarifaire'!$B$59:$D$64,3),IF(M13="Aquapure",VLOOKUP(N13,'Grille tarifaire'!$B$67:$D$69,3),IF(M13="PBM",VLOOKUP(N13,'Grille tarifaire'!$B$72:$B$73,3),"0"))))," ")</f>
        <v xml:space="preserve"> </v>
      </c>
      <c r="Q13" s="291"/>
      <c r="R13" s="292" t="str">
        <f t="shared" si="1"/>
        <v xml:space="preserve"> </v>
      </c>
      <c r="S13" s="293"/>
      <c r="T13" s="293"/>
      <c r="U13" s="294" t="str">
        <f t="shared" si="0"/>
        <v xml:space="preserve"> </v>
      </c>
      <c r="V13" s="73">
        <f t="shared" si="2"/>
        <v>4</v>
      </c>
    </row>
    <row r="14" spans="1:22" s="75" customFormat="1" ht="15" customHeight="1" x14ac:dyDescent="0.2">
      <c r="A14" s="295" t="str">
        <f>IF(OR('Données clients'!L14="Oui",'Données clients'!M14="Oui",'Données clients'!N14="Oui",'Données clients'!O14="Oui",'Données clients'!P14="Oui",'Données clients'!Q14="Oui"),'Données clients'!A14," ")</f>
        <v xml:space="preserve"> </v>
      </c>
      <c r="B14" s="296" t="str">
        <f>IF(OR('Données clients'!L14="Oui",'Données clients'!M14="Oui",'Données clients'!N14="Oui",'Données clients'!O14="Oui",'Données clients'!P14="Oui",'Données clients'!Q14="Oui"),'Données clients'!B14," ")</f>
        <v xml:space="preserve"> </v>
      </c>
      <c r="C14" s="297" t="str">
        <f>IF(OR('Données clients'!L14="Oui",'Données clients'!M14="Oui",'Données clients'!N14="Oui",'Données clients'!O14="Oui",'Données clients'!P14="Oui",'Données clients'!Q14="Oui"),'Données clients'!C14," ")</f>
        <v xml:space="preserve"> </v>
      </c>
      <c r="D14" s="287" t="str">
        <f>IF(OR('Données clients'!L14="Oui",'Données clients'!M14="Oui",'Données clients'!N14="Oui",'Données clients'!O14="Oui",'Données clients'!P14="Oui",'Données clients'!Q14="Oui"),'Données clients'!I14," ")</f>
        <v xml:space="preserve"> </v>
      </c>
      <c r="E14" s="276" t="str">
        <f>IF(OR('Données clients'!L14="Oui",'Données clients'!M14="Oui",'Données clients'!N14="Oui",'Données clients'!O14="Oui",'Données clients'!P14="Oui",'Données clients'!Q14="Oui"),YEAR(A14)&amp;"-"&amp;MONTH(A14)&amp;"-"&amp;"S"&amp;TEXT(V14,"000")," ")</f>
        <v xml:space="preserve"> </v>
      </c>
      <c r="F14" s="287" t="str">
        <f>IF(OR('Données clients'!L14="Oui",'Données clients'!M14="Oui",'Données clients'!N14="Oui",'Données clients'!O14="Oui",'Données clients'!P14="Oui",'Données clients'!Q14="Oui"),'Données clients'!E14," ")</f>
        <v xml:space="preserve"> </v>
      </c>
      <c r="G14" s="288" t="str">
        <f>IF(OR('Données clients'!L14="Oui",'Données clients'!M14="Oui"),"Epilation",IF(OR('Données clients'!N14="Oui",'Données clients'!O14="Oui"),"Détatouage",IF('Données clients'!P14="Oui","Aquapure",IF('Données clients'!Q14="Oui","PBM"," "))))</f>
        <v xml:space="preserve"> </v>
      </c>
      <c r="H14" s="289"/>
      <c r="I14" s="286"/>
      <c r="J14" s="289"/>
      <c r="K14" s="289" t="str">
        <f>IF('Données clients'!M14="Oui","Epilation",IF('Données clients'!O14="Oui","Détatouage",IF(AND(OR('Données clients'!N14="Oui",'Données clients'!P14="Oui"),'Données clients'!Q14="Oui"),"PBM"," ")))</f>
        <v xml:space="preserve"> </v>
      </c>
      <c r="L14" s="289"/>
      <c r="M14" s="289" t="str">
        <f>IF('Données clients'!M14="Oui","Epilation",IF('Données clients'!O14="Oui","Détatouage",IF(AND(OR('Données clients'!N14="Oui",'Données clients'!P14="Oui"),'Données clients'!Q14="Oui"),"PBM"," ")))</f>
        <v xml:space="preserve"> </v>
      </c>
      <c r="N14" s="289"/>
      <c r="O14" s="298"/>
      <c r="P14" s="281" t="str">
        <f>IF(COUNTBLANK(H14)=0,IF(G14="Epilation",IF(F14="F",VLOOKUP(H14,'Grille tarifaire'!$B$3:$D$29,3),VLOOKUP(H14,'Grille tarifaire'!$B$32:$D$56,3)),IF(G14="Détatouage",VLOOKUP(H14,'Grille tarifaire'!$B$59:$D$64,3),IF(G14="Aquapure",VLOOKUP(H14,'Grille tarifaire'!$B$67:$D$69,3),IF(G14="PBM",VLOOKUP(H14,'Grille tarifaire'!$B$72:$B$73,3),"0"))))+IF(I14="Epilation",IF(F14="F",VLOOKUP(J14,'Grille tarifaire'!$B$3:$D$29,3),VLOOKUP(J14,'Grille tarifaire'!$B$32:$D$56,3)),IF(I14="Détatouage",VLOOKUP(J14,'Grille tarifaire'!$B$59:$D$64,3),IF(I14="Aquapure",VLOOKUP(J14,'Grille tarifaire'!$B$67:$D$69,3),IF(I14="PBM",VLOOKUP(J14,'Grille tarifaire'!$B$72:$B$73,3),"0"))))+IF(K14="Epilation",IF(F14="F",VLOOKUP(L14,'Grille tarifaire'!$B$3:$D$29,3),VLOOKUP(L14,'Grille tarifaire'!$B$32:$D$56,3)),IF(K14="Détatouage",VLOOKUP(L14,'Grille tarifaire'!$B$59:$D$64,3),IF(K14="Aquapure",VLOOKUP(L14,'Grille tarifaire'!$B$67:$D$69,3),IF(K14="PBM",VLOOKUP(L14,'Grille tarifaire'!$B$72:$B$73,3),"0"))))+IF(M14="Epilation",IF(F14="F",VLOOKUP(N14,'Grille tarifaire'!$B$3:$D$29,3),VLOOKUP(N14,'Grille tarifaire'!$B$32:$D$56,3)),IF(M14="Détatouage",VLOOKUP(N14,'Grille tarifaire'!$B$59:$D$64,3),IF(M14="Aquapure",VLOOKUP(N14,'Grille tarifaire'!$B$67:$D$69,3),IF(M14="PBM",VLOOKUP(N14,'Grille tarifaire'!$B$72:$B$73,3),"0"))))," ")</f>
        <v xml:space="preserve"> </v>
      </c>
      <c r="Q14" s="299"/>
      <c r="R14" s="281" t="str">
        <f t="shared" si="1"/>
        <v xml:space="preserve"> </v>
      </c>
      <c r="S14" s="300"/>
      <c r="T14" s="300"/>
      <c r="U14" s="301" t="str">
        <f t="shared" si="0"/>
        <v xml:space="preserve"> </v>
      </c>
      <c r="V14" s="73">
        <f t="shared" si="2"/>
        <v>4</v>
      </c>
    </row>
    <row r="15" spans="1:22" s="75" customFormat="1" ht="15" customHeight="1" x14ac:dyDescent="0.2">
      <c r="A15" s="272" t="str">
        <f>IF(OR('Données clients'!L15="Oui",'Données clients'!M15="Oui",'Données clients'!N15="Oui",'Données clients'!O15="Oui",'Données clients'!P15="Oui",'Données clients'!Q15="Oui"),'Données clients'!A15," ")</f>
        <v xml:space="preserve"> </v>
      </c>
      <c r="B15" s="273" t="str">
        <f>IF(OR('Données clients'!L15="Oui",'Données clients'!M15="Oui",'Données clients'!N15="Oui",'Données clients'!O15="Oui",'Données clients'!P15="Oui",'Données clients'!Q15="Oui"),'Données clients'!B15," ")</f>
        <v xml:space="preserve"> </v>
      </c>
      <c r="C15" s="274" t="str">
        <f>IF(OR('Données clients'!L15="Oui",'Données clients'!M15="Oui",'Données clients'!N15="Oui",'Données clients'!O15="Oui",'Données clients'!P15="Oui",'Données clients'!Q15="Oui"),'Données clients'!C15," ")</f>
        <v xml:space="preserve"> </v>
      </c>
      <c r="D15" s="286" t="str">
        <f>IF(OR('Données clients'!L15="Oui",'Données clients'!M15="Oui",'Données clients'!N15="Oui",'Données clients'!O15="Oui",'Données clients'!P15="Oui",'Données clients'!Q15="Oui"),'Données clients'!I15," ")</f>
        <v xml:space="preserve"> </v>
      </c>
      <c r="E15" s="276" t="str">
        <f>IF(OR('Données clients'!L15="Oui",'Données clients'!M15="Oui",'Données clients'!N15="Oui",'Données clients'!O15="Oui",'Données clients'!P15="Oui",'Données clients'!Q15="Oui"),YEAR(A15)&amp;"-"&amp;MONTH(A15)&amp;"-"&amp;"S"&amp;TEXT(V15,"000")," ")</f>
        <v xml:space="preserve"> </v>
      </c>
      <c r="F15" s="287" t="str">
        <f>IF(OR('Données clients'!L15="Oui",'Données clients'!M15="Oui",'Données clients'!N15="Oui",'Données clients'!O15="Oui",'Données clients'!P15="Oui",'Données clients'!Q15="Oui"),'Données clients'!E15," ")</f>
        <v xml:space="preserve"> </v>
      </c>
      <c r="G15" s="288" t="str">
        <f>IF(OR('Données clients'!L15="Oui",'Données clients'!M15="Oui"),"Epilation",IF(OR('Données clients'!N15="Oui",'Données clients'!O15="Oui"),"Détatouage",IF('Données clients'!P15="Oui","Aquapure",IF('Données clients'!Q15="Oui","PBM"," "))))</f>
        <v xml:space="preserve"> </v>
      </c>
      <c r="H15" s="289"/>
      <c r="I15" s="286"/>
      <c r="J15" s="289"/>
      <c r="K15" s="289" t="str">
        <f>IF('Données clients'!M15="Oui","Epilation",IF('Données clients'!O15="Oui","Détatouage",IF(AND(OR('Données clients'!N15="Oui",'Données clients'!P15="Oui"),'Données clients'!Q15="Oui"),"PBM"," ")))</f>
        <v xml:space="preserve"> </v>
      </c>
      <c r="L15" s="289"/>
      <c r="M15" s="289" t="str">
        <f>IF('Données clients'!M15="Oui","Epilation",IF('Données clients'!O15="Oui","Détatouage",IF(AND(OR('Données clients'!N15="Oui",'Données clients'!P15="Oui"),'Données clients'!Q15="Oui"),"PBM"," ")))</f>
        <v xml:space="preserve"> </v>
      </c>
      <c r="N15" s="289"/>
      <c r="O15" s="290"/>
      <c r="P15" s="281" t="str">
        <f>IF(COUNTBLANK(H15)=0,IF(G15="Epilation",IF(F15="F",VLOOKUP(H15,'Grille tarifaire'!$B$3:$D$29,3),VLOOKUP(H15,'Grille tarifaire'!$B$32:$D$56,3)),IF(G15="Détatouage",VLOOKUP(H15,'Grille tarifaire'!$B$59:$D$64,3),IF(G15="Aquapure",VLOOKUP(H15,'Grille tarifaire'!$B$67:$D$69,3),IF(G15="PBM",VLOOKUP(H15,'Grille tarifaire'!$B$72:$B$73,3),"0"))))+IF(I15="Epilation",IF(F15="F",VLOOKUP(J15,'Grille tarifaire'!$B$3:$D$29,3),VLOOKUP(J15,'Grille tarifaire'!$B$32:$D$56,3)),IF(I15="Détatouage",VLOOKUP(J15,'Grille tarifaire'!$B$59:$D$64,3),IF(I15="Aquapure",VLOOKUP(J15,'Grille tarifaire'!$B$67:$D$69,3),IF(I15="PBM",VLOOKUP(J15,'Grille tarifaire'!$B$72:$B$73,3),"0"))))+IF(K15="Epilation",IF(F15="F",VLOOKUP(L15,'Grille tarifaire'!$B$3:$D$29,3),VLOOKUP(L15,'Grille tarifaire'!$B$32:$D$56,3)),IF(K15="Détatouage",VLOOKUP(L15,'Grille tarifaire'!$B$59:$D$64,3),IF(K15="Aquapure",VLOOKUP(L15,'Grille tarifaire'!$B$67:$D$69,3),IF(K15="PBM",VLOOKUP(L15,'Grille tarifaire'!$B$72:$B$73,3),"0"))))+IF(M15="Epilation",IF(F15="F",VLOOKUP(N15,'Grille tarifaire'!$B$3:$D$29,3),VLOOKUP(N15,'Grille tarifaire'!$B$32:$D$56,3)),IF(M15="Détatouage",VLOOKUP(N15,'Grille tarifaire'!$B$59:$D$64,3),IF(M15="Aquapure",VLOOKUP(N15,'Grille tarifaire'!$B$67:$D$69,3),IF(M15="PBM",VLOOKUP(N15,'Grille tarifaire'!$B$72:$B$73,3),"0"))))," ")</f>
        <v xml:space="preserve"> </v>
      </c>
      <c r="Q15" s="291"/>
      <c r="R15" s="292" t="str">
        <f t="shared" si="1"/>
        <v xml:space="preserve"> </v>
      </c>
      <c r="S15" s="293"/>
      <c r="T15" s="293"/>
      <c r="U15" s="294" t="str">
        <f t="shared" si="0"/>
        <v xml:space="preserve"> </v>
      </c>
      <c r="V15" s="73">
        <f t="shared" si="2"/>
        <v>4</v>
      </c>
    </row>
    <row r="16" spans="1:22" s="75" customFormat="1" ht="15" customHeight="1" x14ac:dyDescent="0.2">
      <c r="A16" s="295" t="str">
        <f>IF(OR('Données clients'!L16="Oui",'Données clients'!M16="Oui",'Données clients'!N16="Oui",'Données clients'!O16="Oui",'Données clients'!P16="Oui",'Données clients'!Q16="Oui"),'Données clients'!A16," ")</f>
        <v xml:space="preserve"> </v>
      </c>
      <c r="B16" s="296" t="str">
        <f>IF(OR('Données clients'!L16="Oui",'Données clients'!M16="Oui",'Données clients'!N16="Oui",'Données clients'!O16="Oui",'Données clients'!P16="Oui",'Données clients'!Q16="Oui"),'Données clients'!B16," ")</f>
        <v xml:space="preserve"> </v>
      </c>
      <c r="C16" s="297" t="str">
        <f>IF(OR('Données clients'!L16="Oui",'Données clients'!M16="Oui",'Données clients'!N16="Oui",'Données clients'!O16="Oui",'Données clients'!P16="Oui",'Données clients'!Q16="Oui"),'Données clients'!C16," ")</f>
        <v xml:space="preserve"> </v>
      </c>
      <c r="D16" s="287" t="str">
        <f>IF(OR('Données clients'!L16="Oui",'Données clients'!M16="Oui",'Données clients'!N16="Oui",'Données clients'!O16="Oui",'Données clients'!P16="Oui",'Données clients'!Q16="Oui"),'Données clients'!I16," ")</f>
        <v xml:space="preserve"> </v>
      </c>
      <c r="E16" s="276" t="str">
        <f>IF(OR('Données clients'!L16="Oui",'Données clients'!M16="Oui",'Données clients'!N16="Oui",'Données clients'!O16="Oui",'Données clients'!P16="Oui",'Données clients'!Q16="Oui"),YEAR(A16)&amp;"-"&amp;MONTH(A16)&amp;"-"&amp;"S"&amp;TEXT(V16,"000")," ")</f>
        <v xml:space="preserve"> </v>
      </c>
      <c r="F16" s="287" t="str">
        <f>IF(OR('Données clients'!L16="Oui",'Données clients'!M16="Oui",'Données clients'!N16="Oui",'Données clients'!O16="Oui",'Données clients'!P16="Oui",'Données clients'!Q16="Oui"),'Données clients'!E16," ")</f>
        <v xml:space="preserve"> </v>
      </c>
      <c r="G16" s="288" t="str">
        <f>IF(OR('Données clients'!L16="Oui",'Données clients'!M16="Oui"),"Epilation",IF(OR('Données clients'!N16="Oui",'Données clients'!O16="Oui"),"Détatouage",IF('Données clients'!P16="Oui","Aquapure",IF('Données clients'!Q16="Oui","PBM"," "))))</f>
        <v xml:space="preserve"> </v>
      </c>
      <c r="H16" s="289"/>
      <c r="I16" s="286"/>
      <c r="J16" s="289"/>
      <c r="K16" s="289" t="str">
        <f>IF('Données clients'!M16="Oui","Epilation",IF('Données clients'!O16="Oui","Détatouage",IF(AND(OR('Données clients'!N16="Oui",'Données clients'!P16="Oui"),'Données clients'!Q16="Oui"),"PBM"," ")))</f>
        <v xml:space="preserve"> </v>
      </c>
      <c r="L16" s="289"/>
      <c r="M16" s="289" t="str">
        <f>IF('Données clients'!M16="Oui","Epilation",IF('Données clients'!O16="Oui","Détatouage",IF(AND(OR('Données clients'!N16="Oui",'Données clients'!P16="Oui"),'Données clients'!Q16="Oui"),"PBM"," ")))</f>
        <v xml:space="preserve"> </v>
      </c>
      <c r="N16" s="289"/>
      <c r="O16" s="298"/>
      <c r="P16" s="281" t="str">
        <f>IF(COUNTBLANK(H16)=0,IF(G16="Epilation",IF(F16="F",VLOOKUP(H16,'Grille tarifaire'!$B$3:$D$29,3),VLOOKUP(H16,'Grille tarifaire'!$B$32:$D$56,3)),IF(G16="Détatouage",VLOOKUP(H16,'Grille tarifaire'!$B$59:$D$64,3),IF(G16="Aquapure",VLOOKUP(H16,'Grille tarifaire'!$B$67:$D$69,3),IF(G16="PBM",VLOOKUP(H16,'Grille tarifaire'!$B$72:$B$73,3),"0"))))+IF(I16="Epilation",IF(F16="F",VLOOKUP(J16,'Grille tarifaire'!$B$3:$D$29,3),VLOOKUP(J16,'Grille tarifaire'!$B$32:$D$56,3)),IF(I16="Détatouage",VLOOKUP(J16,'Grille tarifaire'!$B$59:$D$64,3),IF(I16="Aquapure",VLOOKUP(J16,'Grille tarifaire'!$B$67:$D$69,3),IF(I16="PBM",VLOOKUP(J16,'Grille tarifaire'!$B$72:$B$73,3),"0"))))+IF(K16="Epilation",IF(F16="F",VLOOKUP(L16,'Grille tarifaire'!$B$3:$D$29,3),VLOOKUP(L16,'Grille tarifaire'!$B$32:$D$56,3)),IF(K16="Détatouage",VLOOKUP(L16,'Grille tarifaire'!$B$59:$D$64,3),IF(K16="Aquapure",VLOOKUP(L16,'Grille tarifaire'!$B$67:$D$69,3),IF(K16="PBM",VLOOKUP(L16,'Grille tarifaire'!$B$72:$B$73,3),"0"))))+IF(M16="Epilation",IF(F16="F",VLOOKUP(N16,'Grille tarifaire'!$B$3:$D$29,3),VLOOKUP(N16,'Grille tarifaire'!$B$32:$D$56,3)),IF(M16="Détatouage",VLOOKUP(N16,'Grille tarifaire'!$B$59:$D$64,3),IF(M16="Aquapure",VLOOKUP(N16,'Grille tarifaire'!$B$67:$D$69,3),IF(M16="PBM",VLOOKUP(N16,'Grille tarifaire'!$B$72:$B$73,3),"0"))))," ")</f>
        <v xml:space="preserve"> </v>
      </c>
      <c r="Q16" s="299"/>
      <c r="R16" s="281" t="str">
        <f t="shared" si="1"/>
        <v xml:space="preserve"> </v>
      </c>
      <c r="S16" s="300"/>
      <c r="T16" s="300"/>
      <c r="U16" s="301" t="str">
        <f t="shared" si="0"/>
        <v xml:space="preserve"> </v>
      </c>
      <c r="V16" s="73">
        <f t="shared" si="2"/>
        <v>4</v>
      </c>
    </row>
    <row r="17" spans="1:22" s="75" customFormat="1" ht="15" customHeight="1" x14ac:dyDescent="0.2">
      <c r="A17" s="272" t="str">
        <f>IF(OR('Données clients'!L17="Oui",'Données clients'!M17="Oui",'Données clients'!N17="Oui",'Données clients'!O17="Oui",'Données clients'!P17="Oui",'Données clients'!Q17="Oui"),'Données clients'!A17," ")</f>
        <v xml:space="preserve"> </v>
      </c>
      <c r="B17" s="273" t="str">
        <f>IF(OR('Données clients'!L17="Oui",'Données clients'!M17="Oui",'Données clients'!N17="Oui",'Données clients'!O17="Oui",'Données clients'!P17="Oui",'Données clients'!Q17="Oui"),'Données clients'!B17," ")</f>
        <v xml:space="preserve"> </v>
      </c>
      <c r="C17" s="274" t="str">
        <f>IF(OR('Données clients'!L17="Oui",'Données clients'!M17="Oui",'Données clients'!N17="Oui",'Données clients'!O17="Oui",'Données clients'!P17="Oui",'Données clients'!Q17="Oui"),'Données clients'!C17," ")</f>
        <v xml:space="preserve"> </v>
      </c>
      <c r="D17" s="286" t="str">
        <f>IF(OR('Données clients'!L17="Oui",'Données clients'!M17="Oui",'Données clients'!N17="Oui",'Données clients'!O17="Oui",'Données clients'!P17="Oui",'Données clients'!Q17="Oui"),'Données clients'!I17," ")</f>
        <v xml:space="preserve"> </v>
      </c>
      <c r="E17" s="276" t="str">
        <f>IF(OR('Données clients'!L17="Oui",'Données clients'!M17="Oui",'Données clients'!N17="Oui",'Données clients'!O17="Oui",'Données clients'!P17="Oui",'Données clients'!Q17="Oui"),YEAR(A17)&amp;"-"&amp;MONTH(A17)&amp;"-"&amp;"S"&amp;TEXT(V17,"000")," ")</f>
        <v xml:space="preserve"> </v>
      </c>
      <c r="F17" s="287" t="str">
        <f>IF(OR('Données clients'!L17="Oui",'Données clients'!M17="Oui",'Données clients'!N17="Oui",'Données clients'!O17="Oui",'Données clients'!P17="Oui",'Données clients'!Q17="Oui"),'Données clients'!E17," ")</f>
        <v xml:space="preserve"> </v>
      </c>
      <c r="G17" s="288" t="str">
        <f>IF(OR('Données clients'!L17="Oui",'Données clients'!M17="Oui"),"Epilation",IF(OR('Données clients'!N17="Oui",'Données clients'!O17="Oui"),"Détatouage",IF('Données clients'!P17="Oui","Aquapure",IF('Données clients'!Q17="Oui","PBM"," "))))</f>
        <v xml:space="preserve"> </v>
      </c>
      <c r="H17" s="289"/>
      <c r="I17" s="286"/>
      <c r="J17" s="289"/>
      <c r="K17" s="289" t="str">
        <f>IF('Données clients'!M17="Oui","Epilation",IF('Données clients'!O17="Oui","Détatouage",IF(AND(OR('Données clients'!N17="Oui",'Données clients'!P17="Oui"),'Données clients'!Q17="Oui"),"PBM"," ")))</f>
        <v xml:space="preserve"> </v>
      </c>
      <c r="L17" s="289"/>
      <c r="M17" s="289" t="str">
        <f>IF('Données clients'!M17="Oui","Epilation",IF('Données clients'!O17="Oui","Détatouage",IF(AND(OR('Données clients'!N17="Oui",'Données clients'!P17="Oui"),'Données clients'!Q17="Oui"),"PBM"," ")))</f>
        <v xml:space="preserve"> </v>
      </c>
      <c r="N17" s="289"/>
      <c r="O17" s="290"/>
      <c r="P17" s="281" t="str">
        <f>IF(COUNTBLANK(H17)=0,IF(G17="Epilation",IF(F17="F",VLOOKUP(H17,'Grille tarifaire'!$B$3:$D$29,3),VLOOKUP(H17,'Grille tarifaire'!$B$32:$D$56,3)),IF(G17="Détatouage",VLOOKUP(H17,'Grille tarifaire'!$B$59:$D$64,3),IF(G17="Aquapure",VLOOKUP(H17,'Grille tarifaire'!$B$67:$D$69,3),IF(G17="PBM",VLOOKUP(H17,'Grille tarifaire'!$B$72:$B$73,3),"0"))))+IF(I17="Epilation",IF(F17="F",VLOOKUP(J17,'Grille tarifaire'!$B$3:$D$29,3),VLOOKUP(J17,'Grille tarifaire'!$B$32:$D$56,3)),IF(I17="Détatouage",VLOOKUP(J17,'Grille tarifaire'!$B$59:$D$64,3),IF(I17="Aquapure",VLOOKUP(J17,'Grille tarifaire'!$B$67:$D$69,3),IF(I17="PBM",VLOOKUP(J17,'Grille tarifaire'!$B$72:$B$73,3),"0"))))+IF(K17="Epilation",IF(F17="F",VLOOKUP(L17,'Grille tarifaire'!$B$3:$D$29,3),VLOOKUP(L17,'Grille tarifaire'!$B$32:$D$56,3)),IF(K17="Détatouage",VLOOKUP(L17,'Grille tarifaire'!$B$59:$D$64,3),IF(K17="Aquapure",VLOOKUP(L17,'Grille tarifaire'!$B$67:$D$69,3),IF(K17="PBM",VLOOKUP(L17,'Grille tarifaire'!$B$72:$B$73,3),"0"))))+IF(M17="Epilation",IF(F17="F",VLOOKUP(N17,'Grille tarifaire'!$B$3:$D$29,3),VLOOKUP(N17,'Grille tarifaire'!$B$32:$D$56,3)),IF(M17="Détatouage",VLOOKUP(N17,'Grille tarifaire'!$B$59:$D$64,3),IF(M17="Aquapure",VLOOKUP(N17,'Grille tarifaire'!$B$67:$D$69,3),IF(M17="PBM",VLOOKUP(N17,'Grille tarifaire'!$B$72:$B$73,3),"0"))))," ")</f>
        <v xml:space="preserve"> </v>
      </c>
      <c r="Q17" s="291"/>
      <c r="R17" s="292" t="str">
        <f t="shared" si="1"/>
        <v xml:space="preserve"> </v>
      </c>
      <c r="S17" s="293"/>
      <c r="T17" s="293"/>
      <c r="U17" s="294" t="str">
        <f t="shared" si="0"/>
        <v xml:space="preserve"> </v>
      </c>
      <c r="V17" s="73">
        <f t="shared" si="2"/>
        <v>4</v>
      </c>
    </row>
    <row r="18" spans="1:22" s="75" customFormat="1" ht="15" customHeight="1" x14ac:dyDescent="0.2">
      <c r="A18" s="295" t="str">
        <f>IF(OR('Données clients'!L18="Oui",'Données clients'!M18="Oui",'Données clients'!N18="Oui",'Données clients'!O18="Oui",'Données clients'!P18="Oui",'Données clients'!Q18="Oui"),'Données clients'!A18," ")</f>
        <v xml:space="preserve"> </v>
      </c>
      <c r="B18" s="296" t="str">
        <f>IF(OR('Données clients'!L18="Oui",'Données clients'!M18="Oui",'Données clients'!N18="Oui",'Données clients'!O18="Oui",'Données clients'!P18="Oui",'Données clients'!Q18="Oui"),'Données clients'!B18," ")</f>
        <v xml:space="preserve"> </v>
      </c>
      <c r="C18" s="297" t="str">
        <f>IF(OR('Données clients'!L18="Oui",'Données clients'!M18="Oui",'Données clients'!N18="Oui",'Données clients'!O18="Oui",'Données clients'!P18="Oui",'Données clients'!Q18="Oui"),'Données clients'!C18," ")</f>
        <v xml:space="preserve"> </v>
      </c>
      <c r="D18" s="287" t="str">
        <f>IF(OR('Données clients'!L18="Oui",'Données clients'!M18="Oui",'Données clients'!N18="Oui",'Données clients'!O18="Oui",'Données clients'!P18="Oui",'Données clients'!Q18="Oui"),'Données clients'!I18," ")</f>
        <v xml:space="preserve"> </v>
      </c>
      <c r="E18" s="276" t="str">
        <f>IF(OR('Données clients'!L18="Oui",'Données clients'!M18="Oui",'Données clients'!N18="Oui",'Données clients'!O18="Oui",'Données clients'!P18="Oui",'Données clients'!Q18="Oui"),YEAR(A18)&amp;"-"&amp;MONTH(A18)&amp;"-"&amp;"S"&amp;TEXT(V18,"000")," ")</f>
        <v xml:space="preserve"> </v>
      </c>
      <c r="F18" s="287" t="str">
        <f>IF(OR('Données clients'!L18="Oui",'Données clients'!M18="Oui",'Données clients'!N18="Oui",'Données clients'!O18="Oui",'Données clients'!P18="Oui",'Données clients'!Q18="Oui"),'Données clients'!E18," ")</f>
        <v xml:space="preserve"> </v>
      </c>
      <c r="G18" s="288" t="str">
        <f>IF(OR('Données clients'!L18="Oui",'Données clients'!M18="Oui"),"Epilation",IF(OR('Données clients'!N18="Oui",'Données clients'!O18="Oui"),"Détatouage",IF('Données clients'!P18="Oui","Aquapure",IF('Données clients'!Q18="Oui","PBM"," "))))</f>
        <v xml:space="preserve"> </v>
      </c>
      <c r="H18" s="289"/>
      <c r="I18" s="286"/>
      <c r="J18" s="289"/>
      <c r="K18" s="289" t="str">
        <f>IF('Données clients'!M18="Oui","Epilation",IF('Données clients'!O18="Oui","Détatouage",IF(AND(OR('Données clients'!N18="Oui",'Données clients'!P18="Oui"),'Données clients'!Q18="Oui"),"PBM"," ")))</f>
        <v xml:space="preserve"> </v>
      </c>
      <c r="L18" s="289"/>
      <c r="M18" s="289" t="str">
        <f>IF('Données clients'!M18="Oui","Epilation",IF('Données clients'!O18="Oui","Détatouage",IF(AND(OR('Données clients'!N18="Oui",'Données clients'!P18="Oui"),'Données clients'!Q18="Oui"),"PBM"," ")))</f>
        <v xml:space="preserve"> </v>
      </c>
      <c r="N18" s="289"/>
      <c r="O18" s="298"/>
      <c r="P18" s="281" t="str">
        <f>IF(COUNTBLANK(H18)=0,IF(G18="Epilation",IF(F18="F",VLOOKUP(H18,'Grille tarifaire'!$B$3:$D$29,3),VLOOKUP(H18,'Grille tarifaire'!$B$32:$D$56,3)),IF(G18="Détatouage",VLOOKUP(H18,'Grille tarifaire'!$B$59:$D$64,3),IF(G18="Aquapure",VLOOKUP(H18,'Grille tarifaire'!$B$67:$D$69,3),IF(G18="PBM",VLOOKUP(H18,'Grille tarifaire'!$B$72:$B$73,3),"0"))))+IF(I18="Epilation",IF(F18="F",VLOOKUP(J18,'Grille tarifaire'!$B$3:$D$29,3),VLOOKUP(J18,'Grille tarifaire'!$B$32:$D$56,3)),IF(I18="Détatouage",VLOOKUP(J18,'Grille tarifaire'!$B$59:$D$64,3),IF(I18="Aquapure",VLOOKUP(J18,'Grille tarifaire'!$B$67:$D$69,3),IF(I18="PBM",VLOOKUP(J18,'Grille tarifaire'!$B$72:$B$73,3),"0"))))+IF(K18="Epilation",IF(F18="F",VLOOKUP(L18,'Grille tarifaire'!$B$3:$D$29,3),VLOOKUP(L18,'Grille tarifaire'!$B$32:$D$56,3)),IF(K18="Détatouage",VLOOKUP(L18,'Grille tarifaire'!$B$59:$D$64,3),IF(K18="Aquapure",VLOOKUP(L18,'Grille tarifaire'!$B$67:$D$69,3),IF(K18="PBM",VLOOKUP(L18,'Grille tarifaire'!$B$72:$B$73,3),"0"))))+IF(M18="Epilation",IF(F18="F",VLOOKUP(N18,'Grille tarifaire'!$B$3:$D$29,3),VLOOKUP(N18,'Grille tarifaire'!$B$32:$D$56,3)),IF(M18="Détatouage",VLOOKUP(N18,'Grille tarifaire'!$B$59:$D$64,3),IF(M18="Aquapure",VLOOKUP(N18,'Grille tarifaire'!$B$67:$D$69,3),IF(M18="PBM",VLOOKUP(N18,'Grille tarifaire'!$B$72:$B$73,3),"0"))))," ")</f>
        <v xml:space="preserve"> </v>
      </c>
      <c r="Q18" s="299"/>
      <c r="R18" s="281" t="str">
        <f t="shared" si="1"/>
        <v xml:space="preserve"> </v>
      </c>
      <c r="S18" s="300"/>
      <c r="T18" s="300"/>
      <c r="U18" s="301" t="str">
        <f t="shared" si="0"/>
        <v xml:space="preserve"> </v>
      </c>
      <c r="V18" s="73">
        <f t="shared" si="2"/>
        <v>4</v>
      </c>
    </row>
    <row r="19" spans="1:22" s="75" customFormat="1" ht="15" customHeight="1" x14ac:dyDescent="0.2">
      <c r="A19" s="272" t="str">
        <f>IF(OR('Données clients'!L19="Oui",'Données clients'!M19="Oui",'Données clients'!N19="Oui",'Données clients'!O19="Oui",'Données clients'!P19="Oui",'Données clients'!Q19="Oui"),'Données clients'!A19," ")</f>
        <v xml:space="preserve"> </v>
      </c>
      <c r="B19" s="273" t="str">
        <f>IF(OR('Données clients'!L19="Oui",'Données clients'!M19="Oui",'Données clients'!N19="Oui",'Données clients'!O19="Oui",'Données clients'!P19="Oui",'Données clients'!Q19="Oui"),'Données clients'!B19," ")</f>
        <v xml:space="preserve"> </v>
      </c>
      <c r="C19" s="274" t="str">
        <f>IF(OR('Données clients'!L19="Oui",'Données clients'!M19="Oui",'Données clients'!N19="Oui",'Données clients'!O19="Oui",'Données clients'!P19="Oui",'Données clients'!Q19="Oui"),'Données clients'!C19," ")</f>
        <v xml:space="preserve"> </v>
      </c>
      <c r="D19" s="286" t="str">
        <f>IF(OR('Données clients'!L19="Oui",'Données clients'!M19="Oui",'Données clients'!N19="Oui",'Données clients'!O19="Oui",'Données clients'!P19="Oui",'Données clients'!Q19="Oui"),'Données clients'!I19," ")</f>
        <v xml:space="preserve"> </v>
      </c>
      <c r="E19" s="276" t="str">
        <f>IF(OR('Données clients'!L19="Oui",'Données clients'!M19="Oui",'Données clients'!N19="Oui",'Données clients'!O19="Oui",'Données clients'!P19="Oui",'Données clients'!Q19="Oui"),YEAR(A19)&amp;"-"&amp;MONTH(A19)&amp;"-"&amp;"S"&amp;TEXT(V19,"000")," ")</f>
        <v xml:space="preserve"> </v>
      </c>
      <c r="F19" s="287" t="str">
        <f>IF(OR('Données clients'!L19="Oui",'Données clients'!M19="Oui",'Données clients'!N19="Oui",'Données clients'!O19="Oui",'Données clients'!P19="Oui",'Données clients'!Q19="Oui"),'Données clients'!E19," ")</f>
        <v xml:space="preserve"> </v>
      </c>
      <c r="G19" s="288" t="str">
        <f>IF(OR('Données clients'!L19="Oui",'Données clients'!M19="Oui"),"Epilation",IF(OR('Données clients'!N19="Oui",'Données clients'!O19="Oui"),"Détatouage",IF('Données clients'!P19="Oui","Aquapure",IF('Données clients'!Q19="Oui","PBM"," "))))</f>
        <v xml:space="preserve"> </v>
      </c>
      <c r="H19" s="289"/>
      <c r="I19" s="286"/>
      <c r="J19" s="289"/>
      <c r="K19" s="289" t="str">
        <f>IF('Données clients'!M19="Oui","Epilation",IF('Données clients'!O19="Oui","Détatouage",IF(AND(OR('Données clients'!N19="Oui",'Données clients'!P19="Oui"),'Données clients'!Q19="Oui"),"PBM"," ")))</f>
        <v xml:space="preserve"> </v>
      </c>
      <c r="L19" s="289"/>
      <c r="M19" s="289" t="str">
        <f>IF('Données clients'!M19="Oui","Epilation",IF('Données clients'!O19="Oui","Détatouage",IF(AND(OR('Données clients'!N19="Oui",'Données clients'!P19="Oui"),'Données clients'!Q19="Oui"),"PBM"," ")))</f>
        <v xml:space="preserve"> </v>
      </c>
      <c r="N19" s="289"/>
      <c r="O19" s="290"/>
      <c r="P19" s="281" t="str">
        <f>IF(COUNTBLANK(H19)=0,IF(G19="Epilation",IF(F19="F",VLOOKUP(H19,'Grille tarifaire'!$B$3:$D$29,3),VLOOKUP(H19,'Grille tarifaire'!$B$32:$D$56,3)),IF(G19="Détatouage",VLOOKUP(H19,'Grille tarifaire'!$B$59:$D$64,3),IF(G19="Aquapure",VLOOKUP(H19,'Grille tarifaire'!$B$67:$D$69,3),IF(G19="PBM",VLOOKUP(H19,'Grille tarifaire'!$B$72:$B$73,3),"0"))))+IF(I19="Epilation",IF(F19="F",VLOOKUP(J19,'Grille tarifaire'!$B$3:$D$29,3),VLOOKUP(J19,'Grille tarifaire'!$B$32:$D$56,3)),IF(I19="Détatouage",VLOOKUP(J19,'Grille tarifaire'!$B$59:$D$64,3),IF(I19="Aquapure",VLOOKUP(J19,'Grille tarifaire'!$B$67:$D$69,3),IF(I19="PBM",VLOOKUP(J19,'Grille tarifaire'!$B$72:$B$73,3),"0"))))+IF(K19="Epilation",IF(F19="F",VLOOKUP(L19,'Grille tarifaire'!$B$3:$D$29,3),VLOOKUP(L19,'Grille tarifaire'!$B$32:$D$56,3)),IF(K19="Détatouage",VLOOKUP(L19,'Grille tarifaire'!$B$59:$D$64,3),IF(K19="Aquapure",VLOOKUP(L19,'Grille tarifaire'!$B$67:$D$69,3),IF(K19="PBM",VLOOKUP(L19,'Grille tarifaire'!$B$72:$B$73,3),"0"))))+IF(M19="Epilation",IF(F19="F",VLOOKUP(N19,'Grille tarifaire'!$B$3:$D$29,3),VLOOKUP(N19,'Grille tarifaire'!$B$32:$D$56,3)),IF(M19="Détatouage",VLOOKUP(N19,'Grille tarifaire'!$B$59:$D$64,3),IF(M19="Aquapure",VLOOKUP(N19,'Grille tarifaire'!$B$67:$D$69,3),IF(M19="PBM",VLOOKUP(N19,'Grille tarifaire'!$B$72:$B$73,3),"0"))))," ")</f>
        <v xml:space="preserve"> </v>
      </c>
      <c r="Q19" s="291"/>
      <c r="R19" s="292" t="str">
        <f t="shared" si="1"/>
        <v xml:space="preserve"> </v>
      </c>
      <c r="S19" s="293"/>
      <c r="T19" s="293"/>
      <c r="U19" s="294" t="str">
        <f t="shared" si="0"/>
        <v xml:space="preserve"> </v>
      </c>
      <c r="V19" s="73">
        <f t="shared" si="2"/>
        <v>4</v>
      </c>
    </row>
    <row r="20" spans="1:22" s="75" customFormat="1" ht="15" customHeight="1" x14ac:dyDescent="0.2">
      <c r="A20" s="295" t="str">
        <f>IF(OR('Données clients'!L20="Oui",'Données clients'!M20="Oui",'Données clients'!N20="Oui",'Données clients'!O20="Oui",'Données clients'!P20="Oui",'Données clients'!Q20="Oui"),'Données clients'!A20," ")</f>
        <v xml:space="preserve"> </v>
      </c>
      <c r="B20" s="296" t="str">
        <f>IF(OR('Données clients'!L20="Oui",'Données clients'!M20="Oui",'Données clients'!N20="Oui",'Données clients'!O20="Oui",'Données clients'!P20="Oui",'Données clients'!Q20="Oui"),'Données clients'!B20," ")</f>
        <v xml:space="preserve"> </v>
      </c>
      <c r="C20" s="297" t="str">
        <f>IF(OR('Données clients'!L20="Oui",'Données clients'!M20="Oui",'Données clients'!N20="Oui",'Données clients'!O20="Oui",'Données clients'!P20="Oui",'Données clients'!Q20="Oui"),'Données clients'!C20," ")</f>
        <v xml:space="preserve"> </v>
      </c>
      <c r="D20" s="287" t="str">
        <f>IF(OR('Données clients'!L20="Oui",'Données clients'!M20="Oui",'Données clients'!N20="Oui",'Données clients'!O20="Oui",'Données clients'!P20="Oui",'Données clients'!Q20="Oui"),'Données clients'!I20," ")</f>
        <v xml:space="preserve"> </v>
      </c>
      <c r="E20" s="276" t="str">
        <f>IF(OR('Données clients'!L20="Oui",'Données clients'!M20="Oui",'Données clients'!N20="Oui",'Données clients'!O20="Oui",'Données clients'!P20="Oui",'Données clients'!Q20="Oui"),YEAR(A20)&amp;"-"&amp;MONTH(A20)&amp;"-"&amp;"S"&amp;TEXT(V20,"000")," ")</f>
        <v xml:space="preserve"> </v>
      </c>
      <c r="F20" s="287" t="str">
        <f>IF(OR('Données clients'!L20="Oui",'Données clients'!M20="Oui",'Données clients'!N20="Oui",'Données clients'!O20="Oui",'Données clients'!P20="Oui",'Données clients'!Q20="Oui"),'Données clients'!E20," ")</f>
        <v xml:space="preserve"> </v>
      </c>
      <c r="G20" s="288" t="str">
        <f>IF(OR('Données clients'!L20="Oui",'Données clients'!M20="Oui"),"Epilation",IF(OR('Données clients'!N20="Oui",'Données clients'!O20="Oui"),"Détatouage",IF('Données clients'!P20="Oui","Aquapure",IF('Données clients'!Q20="Oui","PBM"," "))))</f>
        <v xml:space="preserve"> </v>
      </c>
      <c r="H20" s="289"/>
      <c r="I20" s="286"/>
      <c r="J20" s="289"/>
      <c r="K20" s="289" t="str">
        <f>IF('Données clients'!M20="Oui","Epilation",IF('Données clients'!O20="Oui","Détatouage",IF(AND(OR('Données clients'!N20="Oui",'Données clients'!P20="Oui"),'Données clients'!Q20="Oui"),"PBM"," ")))</f>
        <v xml:space="preserve"> </v>
      </c>
      <c r="L20" s="289"/>
      <c r="M20" s="289" t="str">
        <f>IF('Données clients'!M20="Oui","Epilation",IF('Données clients'!O20="Oui","Détatouage",IF(AND(OR('Données clients'!N20="Oui",'Données clients'!P20="Oui"),'Données clients'!Q20="Oui"),"PBM"," ")))</f>
        <v xml:space="preserve"> </v>
      </c>
      <c r="N20" s="289"/>
      <c r="O20" s="298"/>
      <c r="P20" s="281" t="str">
        <f>IF(COUNTBLANK(H20)=0,IF(G20="Epilation",IF(F20="F",VLOOKUP(H20,'Grille tarifaire'!$B$3:$D$29,3),VLOOKUP(H20,'Grille tarifaire'!$B$32:$D$56,3)),IF(G20="Détatouage",VLOOKUP(H20,'Grille tarifaire'!$B$59:$D$64,3),IF(G20="Aquapure",VLOOKUP(H20,'Grille tarifaire'!$B$67:$D$69,3),IF(G20="PBM",VLOOKUP(H20,'Grille tarifaire'!$B$72:$B$73,3),"0"))))+IF(I20="Epilation",IF(F20="F",VLOOKUP(J20,'Grille tarifaire'!$B$3:$D$29,3),VLOOKUP(J20,'Grille tarifaire'!$B$32:$D$56,3)),IF(I20="Détatouage",VLOOKUP(J20,'Grille tarifaire'!$B$59:$D$64,3),IF(I20="Aquapure",VLOOKUP(J20,'Grille tarifaire'!$B$67:$D$69,3),IF(I20="PBM",VLOOKUP(J20,'Grille tarifaire'!$B$72:$B$73,3),"0"))))+IF(K20="Epilation",IF(F20="F",VLOOKUP(L20,'Grille tarifaire'!$B$3:$D$29,3),VLOOKUP(L20,'Grille tarifaire'!$B$32:$D$56,3)),IF(K20="Détatouage",VLOOKUP(L20,'Grille tarifaire'!$B$59:$D$64,3),IF(K20="Aquapure",VLOOKUP(L20,'Grille tarifaire'!$B$67:$D$69,3),IF(K20="PBM",VLOOKUP(L20,'Grille tarifaire'!$B$72:$B$73,3),"0"))))+IF(M20="Epilation",IF(F20="F",VLOOKUP(N20,'Grille tarifaire'!$B$3:$D$29,3),VLOOKUP(N20,'Grille tarifaire'!$B$32:$D$56,3)),IF(M20="Détatouage",VLOOKUP(N20,'Grille tarifaire'!$B$59:$D$64,3),IF(M20="Aquapure",VLOOKUP(N20,'Grille tarifaire'!$B$67:$D$69,3),IF(M20="PBM",VLOOKUP(N20,'Grille tarifaire'!$B$72:$B$73,3),"0"))))," ")</f>
        <v xml:space="preserve"> </v>
      </c>
      <c r="Q20" s="299"/>
      <c r="R20" s="281" t="str">
        <f t="shared" si="1"/>
        <v xml:space="preserve"> </v>
      </c>
      <c r="S20" s="300"/>
      <c r="T20" s="300"/>
      <c r="U20" s="301" t="str">
        <f t="shared" si="0"/>
        <v xml:space="preserve"> </v>
      </c>
      <c r="V20" s="73">
        <f t="shared" si="2"/>
        <v>4</v>
      </c>
    </row>
    <row r="21" spans="1:22" s="75" customFormat="1" ht="15" customHeight="1" x14ac:dyDescent="0.2">
      <c r="A21" s="272" t="str">
        <f>IF(OR('Données clients'!L21="Oui",'Données clients'!M21="Oui",'Données clients'!N21="Oui",'Données clients'!O21="Oui",'Données clients'!P21="Oui",'Données clients'!Q21="Oui"),'Données clients'!A21," ")</f>
        <v xml:space="preserve"> </v>
      </c>
      <c r="B21" s="273" t="str">
        <f>IF(OR('Données clients'!L21="Oui",'Données clients'!M21="Oui",'Données clients'!N21="Oui",'Données clients'!O21="Oui",'Données clients'!P21="Oui",'Données clients'!Q21="Oui"),'Données clients'!B21," ")</f>
        <v xml:space="preserve"> </v>
      </c>
      <c r="C21" s="274" t="str">
        <f>IF(OR('Données clients'!L21="Oui",'Données clients'!M21="Oui",'Données clients'!N21="Oui",'Données clients'!O21="Oui",'Données clients'!P21="Oui",'Données clients'!Q21="Oui"),'Données clients'!C21," ")</f>
        <v xml:space="preserve"> </v>
      </c>
      <c r="D21" s="286" t="str">
        <f>IF(OR('Données clients'!L21="Oui",'Données clients'!M21="Oui",'Données clients'!N21="Oui",'Données clients'!O21="Oui",'Données clients'!P21="Oui",'Données clients'!Q21="Oui"),'Données clients'!I21," ")</f>
        <v xml:space="preserve"> </v>
      </c>
      <c r="E21" s="276" t="str">
        <f>IF(OR('Données clients'!L21="Oui",'Données clients'!M21="Oui",'Données clients'!N21="Oui",'Données clients'!O21="Oui",'Données clients'!P21="Oui",'Données clients'!Q21="Oui"),YEAR(A21)&amp;"-"&amp;MONTH(A21)&amp;"-"&amp;"S"&amp;TEXT(V21,"000")," ")</f>
        <v xml:space="preserve"> </v>
      </c>
      <c r="F21" s="287" t="str">
        <f>IF(OR('Données clients'!L21="Oui",'Données clients'!M21="Oui",'Données clients'!N21="Oui",'Données clients'!O21="Oui",'Données clients'!P21="Oui",'Données clients'!Q21="Oui"),'Données clients'!E21," ")</f>
        <v xml:space="preserve"> </v>
      </c>
      <c r="G21" s="288" t="str">
        <f>IF(OR('Données clients'!L21="Oui",'Données clients'!M21="Oui"),"Epilation",IF(OR('Données clients'!N21="Oui",'Données clients'!O21="Oui"),"Détatouage",IF('Données clients'!P21="Oui","Aquapure",IF('Données clients'!Q21="Oui","PBM"," "))))</f>
        <v xml:space="preserve"> </v>
      </c>
      <c r="H21" s="289"/>
      <c r="I21" s="286"/>
      <c r="J21" s="289"/>
      <c r="K21" s="289" t="str">
        <f>IF('Données clients'!M21="Oui","Epilation",IF('Données clients'!O21="Oui","Détatouage",IF(AND(OR('Données clients'!N21="Oui",'Données clients'!P21="Oui"),'Données clients'!Q21="Oui"),"PBM"," ")))</f>
        <v xml:space="preserve"> </v>
      </c>
      <c r="L21" s="289"/>
      <c r="M21" s="289" t="str">
        <f>IF('Données clients'!M21="Oui","Epilation",IF('Données clients'!O21="Oui","Détatouage",IF(AND(OR('Données clients'!N21="Oui",'Données clients'!P21="Oui"),'Données clients'!Q21="Oui"),"PBM"," ")))</f>
        <v xml:space="preserve"> </v>
      </c>
      <c r="N21" s="289"/>
      <c r="O21" s="290"/>
      <c r="P21" s="281" t="str">
        <f>IF(COUNTBLANK(H21)=0,IF(G21="Epilation",IF(F21="F",VLOOKUP(H21,'Grille tarifaire'!$B$3:$D$29,3),VLOOKUP(H21,'Grille tarifaire'!$B$32:$D$56,3)),IF(G21="Détatouage",VLOOKUP(H21,'Grille tarifaire'!$B$59:$D$64,3),IF(G21="Aquapure",VLOOKUP(H21,'Grille tarifaire'!$B$67:$D$69,3),IF(G21="PBM",VLOOKUP(H21,'Grille tarifaire'!$B$72:$B$73,3),"0"))))+IF(I21="Epilation",IF(F21="F",VLOOKUP(J21,'Grille tarifaire'!$B$3:$D$29,3),VLOOKUP(J21,'Grille tarifaire'!$B$32:$D$56,3)),IF(I21="Détatouage",VLOOKUP(J21,'Grille tarifaire'!$B$59:$D$64,3),IF(I21="Aquapure",VLOOKUP(J21,'Grille tarifaire'!$B$67:$D$69,3),IF(I21="PBM",VLOOKUP(J21,'Grille tarifaire'!$B$72:$B$73,3),"0"))))+IF(K21="Epilation",IF(F21="F",VLOOKUP(L21,'Grille tarifaire'!$B$3:$D$29,3),VLOOKUP(L21,'Grille tarifaire'!$B$32:$D$56,3)),IF(K21="Détatouage",VLOOKUP(L21,'Grille tarifaire'!$B$59:$D$64,3),IF(K21="Aquapure",VLOOKUP(L21,'Grille tarifaire'!$B$67:$D$69,3),IF(K21="PBM",VLOOKUP(L21,'Grille tarifaire'!$B$72:$B$73,3),"0"))))+IF(M21="Epilation",IF(F21="F",VLOOKUP(N21,'Grille tarifaire'!$B$3:$D$29,3),VLOOKUP(N21,'Grille tarifaire'!$B$32:$D$56,3)),IF(M21="Détatouage",VLOOKUP(N21,'Grille tarifaire'!$B$59:$D$64,3),IF(M21="Aquapure",VLOOKUP(N21,'Grille tarifaire'!$B$67:$D$69,3),IF(M21="PBM",VLOOKUP(N21,'Grille tarifaire'!$B$72:$B$73,3),"0"))))," ")</f>
        <v xml:space="preserve"> </v>
      </c>
      <c r="Q21" s="291"/>
      <c r="R21" s="292" t="str">
        <f t="shared" si="1"/>
        <v xml:space="preserve"> </v>
      </c>
      <c r="S21" s="293"/>
      <c r="T21" s="293"/>
      <c r="U21" s="294" t="str">
        <f t="shared" si="0"/>
        <v xml:space="preserve"> </v>
      </c>
      <c r="V21" s="73">
        <f t="shared" si="2"/>
        <v>4</v>
      </c>
    </row>
    <row r="22" spans="1:22" s="75" customFormat="1" ht="15" customHeight="1" x14ac:dyDescent="0.2">
      <c r="A22" s="295" t="str">
        <f>IF(OR('Données clients'!L22="Oui",'Données clients'!M22="Oui",'Données clients'!N22="Oui",'Données clients'!O22="Oui",'Données clients'!P22="Oui",'Données clients'!Q22="Oui"),'Données clients'!A22," ")</f>
        <v xml:space="preserve"> </v>
      </c>
      <c r="B22" s="296" t="str">
        <f>IF(OR('Données clients'!L22="Oui",'Données clients'!M22="Oui",'Données clients'!N22="Oui",'Données clients'!O22="Oui",'Données clients'!P22="Oui",'Données clients'!Q22="Oui"),'Données clients'!B22," ")</f>
        <v xml:space="preserve"> </v>
      </c>
      <c r="C22" s="297" t="str">
        <f>IF(OR('Données clients'!L22="Oui",'Données clients'!M22="Oui",'Données clients'!N22="Oui",'Données clients'!O22="Oui",'Données clients'!P22="Oui",'Données clients'!Q22="Oui"),'Données clients'!C22," ")</f>
        <v xml:space="preserve"> </v>
      </c>
      <c r="D22" s="287" t="str">
        <f>IF(OR('Données clients'!L22="Oui",'Données clients'!M22="Oui",'Données clients'!N22="Oui",'Données clients'!O22="Oui",'Données clients'!P22="Oui",'Données clients'!Q22="Oui"),'Données clients'!I22," ")</f>
        <v xml:space="preserve"> </v>
      </c>
      <c r="E22" s="276" t="str">
        <f>IF(OR('Données clients'!L22="Oui",'Données clients'!M22="Oui",'Données clients'!N22="Oui",'Données clients'!O22="Oui",'Données clients'!P22="Oui",'Données clients'!Q22="Oui"),YEAR(A22)&amp;"-"&amp;MONTH(A22)&amp;"-"&amp;"S"&amp;TEXT(V22,"000")," ")</f>
        <v xml:space="preserve"> </v>
      </c>
      <c r="F22" s="287" t="str">
        <f>IF(OR('Données clients'!L22="Oui",'Données clients'!M22="Oui",'Données clients'!N22="Oui",'Données clients'!O22="Oui",'Données clients'!P22="Oui",'Données clients'!Q22="Oui"),'Données clients'!E22," ")</f>
        <v xml:space="preserve"> </v>
      </c>
      <c r="G22" s="288" t="str">
        <f>IF(OR('Données clients'!L22="Oui",'Données clients'!M22="Oui"),"Epilation",IF(OR('Données clients'!N22="Oui",'Données clients'!O22="Oui"),"Détatouage",IF('Données clients'!P22="Oui","Aquapure",IF('Données clients'!Q22="Oui","PBM"," "))))</f>
        <v xml:space="preserve"> </v>
      </c>
      <c r="H22" s="289"/>
      <c r="I22" s="286"/>
      <c r="J22" s="289"/>
      <c r="K22" s="289" t="str">
        <f>IF('Données clients'!M22="Oui","Epilation",IF('Données clients'!O22="Oui","Détatouage",IF(AND(OR('Données clients'!N22="Oui",'Données clients'!P22="Oui"),'Données clients'!Q22="Oui"),"PBM"," ")))</f>
        <v xml:space="preserve"> </v>
      </c>
      <c r="L22" s="289"/>
      <c r="M22" s="289" t="str">
        <f>IF('Données clients'!M22="Oui","Epilation",IF('Données clients'!O22="Oui","Détatouage",IF(AND(OR('Données clients'!N22="Oui",'Données clients'!P22="Oui"),'Données clients'!Q22="Oui"),"PBM"," ")))</f>
        <v xml:space="preserve"> </v>
      </c>
      <c r="N22" s="289"/>
      <c r="O22" s="298"/>
      <c r="P22" s="281" t="str">
        <f>IF(COUNTBLANK(H22)=0,IF(G22="Epilation",IF(F22="F",VLOOKUP(H22,'Grille tarifaire'!$B$3:$D$29,3),VLOOKUP(H22,'Grille tarifaire'!$B$32:$D$56,3)),IF(G22="Détatouage",VLOOKUP(H22,'Grille tarifaire'!$B$59:$D$64,3),IF(G22="Aquapure",VLOOKUP(H22,'Grille tarifaire'!$B$67:$D$69,3),IF(G22="PBM",VLOOKUP(H22,'Grille tarifaire'!$B$72:$B$73,3),"0"))))+IF(I22="Epilation",IF(F22="F",VLOOKUP(J22,'Grille tarifaire'!$B$3:$D$29,3),VLOOKUP(J22,'Grille tarifaire'!$B$32:$D$56,3)),IF(I22="Détatouage",VLOOKUP(J22,'Grille tarifaire'!$B$59:$D$64,3),IF(I22="Aquapure",VLOOKUP(J22,'Grille tarifaire'!$B$67:$D$69,3),IF(I22="PBM",VLOOKUP(J22,'Grille tarifaire'!$B$72:$B$73,3),"0"))))+IF(K22="Epilation",IF(F22="F",VLOOKUP(L22,'Grille tarifaire'!$B$3:$D$29,3),VLOOKUP(L22,'Grille tarifaire'!$B$32:$D$56,3)),IF(K22="Détatouage",VLOOKUP(L22,'Grille tarifaire'!$B$59:$D$64,3),IF(K22="Aquapure",VLOOKUP(L22,'Grille tarifaire'!$B$67:$D$69,3),IF(K22="PBM",VLOOKUP(L22,'Grille tarifaire'!$B$72:$B$73,3),"0"))))+IF(M22="Epilation",IF(F22="F",VLOOKUP(N22,'Grille tarifaire'!$B$3:$D$29,3),VLOOKUP(N22,'Grille tarifaire'!$B$32:$D$56,3)),IF(M22="Détatouage",VLOOKUP(N22,'Grille tarifaire'!$B$59:$D$64,3),IF(M22="Aquapure",VLOOKUP(N22,'Grille tarifaire'!$B$67:$D$69,3),IF(M22="PBM",VLOOKUP(N22,'Grille tarifaire'!$B$72:$B$73,3),"0"))))," ")</f>
        <v xml:space="preserve"> </v>
      </c>
      <c r="Q22" s="299"/>
      <c r="R22" s="281" t="str">
        <f t="shared" si="1"/>
        <v xml:space="preserve"> </v>
      </c>
      <c r="S22" s="300"/>
      <c r="T22" s="300"/>
      <c r="U22" s="301" t="str">
        <f t="shared" si="0"/>
        <v xml:space="preserve"> </v>
      </c>
      <c r="V22" s="73">
        <f t="shared" si="2"/>
        <v>4</v>
      </c>
    </row>
    <row r="23" spans="1:22" s="75" customFormat="1" ht="15" customHeight="1" x14ac:dyDescent="0.2">
      <c r="A23" s="272" t="str">
        <f>IF(OR('Données clients'!L23="Oui",'Données clients'!M23="Oui",'Données clients'!N23="Oui",'Données clients'!O23="Oui",'Données clients'!P23="Oui",'Données clients'!Q23="Oui"),'Données clients'!A23," ")</f>
        <v xml:space="preserve"> </v>
      </c>
      <c r="B23" s="273" t="str">
        <f>IF(OR('Données clients'!L23="Oui",'Données clients'!M23="Oui",'Données clients'!N23="Oui",'Données clients'!O23="Oui",'Données clients'!P23="Oui",'Données clients'!Q23="Oui"),'Données clients'!B23," ")</f>
        <v xml:space="preserve"> </v>
      </c>
      <c r="C23" s="274" t="str">
        <f>IF(OR('Données clients'!L23="Oui",'Données clients'!M23="Oui",'Données clients'!N23="Oui",'Données clients'!O23="Oui",'Données clients'!P23="Oui",'Données clients'!Q23="Oui"),'Données clients'!C23," ")</f>
        <v xml:space="preserve"> </v>
      </c>
      <c r="D23" s="286" t="str">
        <f>IF(OR('Données clients'!L23="Oui",'Données clients'!M23="Oui",'Données clients'!N23="Oui",'Données clients'!O23="Oui",'Données clients'!P23="Oui",'Données clients'!Q23="Oui"),'Données clients'!I23," ")</f>
        <v xml:space="preserve"> </v>
      </c>
      <c r="E23" s="276" t="str">
        <f>IF(OR('Données clients'!L23="Oui",'Données clients'!M23="Oui",'Données clients'!N23="Oui",'Données clients'!O23="Oui",'Données clients'!P23="Oui",'Données clients'!Q23="Oui"),YEAR(A23)&amp;"-"&amp;MONTH(A23)&amp;"-"&amp;"S"&amp;TEXT(V23,"000")," ")</f>
        <v xml:space="preserve"> </v>
      </c>
      <c r="F23" s="287" t="str">
        <f>IF(OR('Données clients'!L23="Oui",'Données clients'!M23="Oui",'Données clients'!N23="Oui",'Données clients'!O23="Oui",'Données clients'!P23="Oui",'Données clients'!Q23="Oui"),'Données clients'!E23," ")</f>
        <v xml:space="preserve"> </v>
      </c>
      <c r="G23" s="288" t="str">
        <f>IF(OR('Données clients'!L23="Oui",'Données clients'!M23="Oui"),"Epilation",IF(OR('Données clients'!N23="Oui",'Données clients'!O23="Oui"),"Détatouage",IF('Données clients'!P23="Oui","Aquapure",IF('Données clients'!Q23="Oui","PBM"," "))))</f>
        <v xml:space="preserve"> </v>
      </c>
      <c r="H23" s="289"/>
      <c r="I23" s="286"/>
      <c r="J23" s="289"/>
      <c r="K23" s="289" t="str">
        <f>IF('Données clients'!M23="Oui","Epilation",IF('Données clients'!O23="Oui","Détatouage",IF(AND(OR('Données clients'!N23="Oui",'Données clients'!P23="Oui"),'Données clients'!Q23="Oui"),"PBM"," ")))</f>
        <v xml:space="preserve"> </v>
      </c>
      <c r="L23" s="289"/>
      <c r="M23" s="289" t="str">
        <f>IF('Données clients'!M23="Oui","Epilation",IF('Données clients'!O23="Oui","Détatouage",IF(AND(OR('Données clients'!N23="Oui",'Données clients'!P23="Oui"),'Données clients'!Q23="Oui"),"PBM"," ")))</f>
        <v xml:space="preserve"> </v>
      </c>
      <c r="N23" s="289"/>
      <c r="O23" s="290"/>
      <c r="P23" s="281" t="str">
        <f>IF(COUNTBLANK(H23)=0,IF(G23="Epilation",IF(F23="F",VLOOKUP(H23,'Grille tarifaire'!$B$3:$D$29,3),VLOOKUP(H23,'Grille tarifaire'!$B$32:$D$56,3)),IF(G23="Détatouage",VLOOKUP(H23,'Grille tarifaire'!$B$59:$D$64,3),IF(G23="Aquapure",VLOOKUP(H23,'Grille tarifaire'!$B$67:$D$69,3),IF(G23="PBM",VLOOKUP(H23,'Grille tarifaire'!$B$72:$B$73,3),"0"))))+IF(I23="Epilation",IF(F23="F",VLOOKUP(J23,'Grille tarifaire'!$B$3:$D$29,3),VLOOKUP(J23,'Grille tarifaire'!$B$32:$D$56,3)),IF(I23="Détatouage",VLOOKUP(J23,'Grille tarifaire'!$B$59:$D$64,3),IF(I23="Aquapure",VLOOKUP(J23,'Grille tarifaire'!$B$67:$D$69,3),IF(I23="PBM",VLOOKUP(J23,'Grille tarifaire'!$B$72:$B$73,3),"0"))))+IF(K23="Epilation",IF(F23="F",VLOOKUP(L23,'Grille tarifaire'!$B$3:$D$29,3),VLOOKUP(L23,'Grille tarifaire'!$B$32:$D$56,3)),IF(K23="Détatouage",VLOOKUP(L23,'Grille tarifaire'!$B$59:$D$64,3),IF(K23="Aquapure",VLOOKUP(L23,'Grille tarifaire'!$B$67:$D$69,3),IF(K23="PBM",VLOOKUP(L23,'Grille tarifaire'!$B$72:$B$73,3),"0"))))+IF(M23="Epilation",IF(F23="F",VLOOKUP(N23,'Grille tarifaire'!$B$3:$D$29,3),VLOOKUP(N23,'Grille tarifaire'!$B$32:$D$56,3)),IF(M23="Détatouage",VLOOKUP(N23,'Grille tarifaire'!$B$59:$D$64,3),IF(M23="Aquapure",VLOOKUP(N23,'Grille tarifaire'!$B$67:$D$69,3),IF(M23="PBM",VLOOKUP(N23,'Grille tarifaire'!$B$72:$B$73,3),"0"))))," ")</f>
        <v xml:space="preserve"> </v>
      </c>
      <c r="Q23" s="291"/>
      <c r="R23" s="292" t="str">
        <f t="shared" si="1"/>
        <v xml:space="preserve"> </v>
      </c>
      <c r="S23" s="293"/>
      <c r="T23" s="293"/>
      <c r="U23" s="294" t="str">
        <f t="shared" si="0"/>
        <v xml:space="preserve"> </v>
      </c>
      <c r="V23" s="73">
        <f t="shared" si="2"/>
        <v>4</v>
      </c>
    </row>
    <row r="24" spans="1:22" s="75" customFormat="1" ht="15" customHeight="1" x14ac:dyDescent="0.2">
      <c r="A24" s="295" t="str">
        <f>IF(OR('Données clients'!L24="Oui",'Données clients'!M24="Oui",'Données clients'!N24="Oui",'Données clients'!O24="Oui",'Données clients'!P24="Oui",'Données clients'!Q24="Oui"),'Données clients'!A24," ")</f>
        <v xml:space="preserve"> </v>
      </c>
      <c r="B24" s="296" t="str">
        <f>IF(OR('Données clients'!L24="Oui",'Données clients'!M24="Oui",'Données clients'!N24="Oui",'Données clients'!O24="Oui",'Données clients'!P24="Oui",'Données clients'!Q24="Oui"),'Données clients'!B24," ")</f>
        <v xml:space="preserve"> </v>
      </c>
      <c r="C24" s="297" t="str">
        <f>IF(OR('Données clients'!L24="Oui",'Données clients'!M24="Oui",'Données clients'!N24="Oui",'Données clients'!O24="Oui",'Données clients'!P24="Oui",'Données clients'!Q24="Oui"),'Données clients'!C24," ")</f>
        <v xml:space="preserve"> </v>
      </c>
      <c r="D24" s="287" t="str">
        <f>IF(OR('Données clients'!L24="Oui",'Données clients'!M24="Oui",'Données clients'!N24="Oui",'Données clients'!O24="Oui",'Données clients'!P24="Oui",'Données clients'!Q24="Oui"),'Données clients'!I24," ")</f>
        <v xml:space="preserve"> </v>
      </c>
      <c r="E24" s="276" t="str">
        <f>IF(OR('Données clients'!L24="Oui",'Données clients'!M24="Oui",'Données clients'!N24="Oui",'Données clients'!O24="Oui",'Données clients'!P24="Oui",'Données clients'!Q24="Oui"),YEAR(A24)&amp;"-"&amp;MONTH(A24)&amp;"-"&amp;"S"&amp;TEXT(V24,"000")," ")</f>
        <v xml:space="preserve"> </v>
      </c>
      <c r="F24" s="287" t="str">
        <f>IF(OR('Données clients'!L24="Oui",'Données clients'!M24="Oui",'Données clients'!N24="Oui",'Données clients'!O24="Oui",'Données clients'!P24="Oui",'Données clients'!Q24="Oui"),'Données clients'!E24," ")</f>
        <v xml:space="preserve"> </v>
      </c>
      <c r="G24" s="288" t="str">
        <f>IF(OR('Données clients'!L24="Oui",'Données clients'!M24="Oui"),"Epilation",IF(OR('Données clients'!N24="Oui",'Données clients'!O24="Oui"),"Détatouage",IF('Données clients'!P24="Oui","Aquapure",IF('Données clients'!Q24="Oui","PBM"," "))))</f>
        <v xml:space="preserve"> </v>
      </c>
      <c r="H24" s="289"/>
      <c r="I24" s="286"/>
      <c r="J24" s="289"/>
      <c r="K24" s="289" t="str">
        <f>IF('Données clients'!M24="Oui","Epilation",IF('Données clients'!O24="Oui","Détatouage",IF(AND(OR('Données clients'!N24="Oui",'Données clients'!P24="Oui"),'Données clients'!Q24="Oui"),"PBM"," ")))</f>
        <v xml:space="preserve"> </v>
      </c>
      <c r="L24" s="289"/>
      <c r="M24" s="289" t="str">
        <f>IF('Données clients'!M24="Oui","Epilation",IF('Données clients'!O24="Oui","Détatouage",IF(AND(OR('Données clients'!N24="Oui",'Données clients'!P24="Oui"),'Données clients'!Q24="Oui"),"PBM"," ")))</f>
        <v xml:space="preserve"> </v>
      </c>
      <c r="N24" s="289"/>
      <c r="O24" s="298"/>
      <c r="P24" s="281" t="str">
        <f>IF(COUNTBLANK(H24)=0,IF(G24="Epilation",IF(F24="F",VLOOKUP(H24,'Grille tarifaire'!$B$3:$D$29,3),VLOOKUP(H24,'Grille tarifaire'!$B$32:$D$56,3)),IF(G24="Détatouage",VLOOKUP(H24,'Grille tarifaire'!$B$59:$D$64,3),IF(G24="Aquapure",VLOOKUP(H24,'Grille tarifaire'!$B$67:$D$69,3),IF(G24="PBM",VLOOKUP(H24,'Grille tarifaire'!$B$72:$B$73,3),"0"))))+IF(I24="Epilation",IF(F24="F",VLOOKUP(J24,'Grille tarifaire'!$B$3:$D$29,3),VLOOKUP(J24,'Grille tarifaire'!$B$32:$D$56,3)),IF(I24="Détatouage",VLOOKUP(J24,'Grille tarifaire'!$B$59:$D$64,3),IF(I24="Aquapure",VLOOKUP(J24,'Grille tarifaire'!$B$67:$D$69,3),IF(I24="PBM",VLOOKUP(J24,'Grille tarifaire'!$B$72:$B$73,3),"0"))))+IF(K24="Epilation",IF(F24="F",VLOOKUP(L24,'Grille tarifaire'!$B$3:$D$29,3),VLOOKUP(L24,'Grille tarifaire'!$B$32:$D$56,3)),IF(K24="Détatouage",VLOOKUP(L24,'Grille tarifaire'!$B$59:$D$64,3),IF(K24="Aquapure",VLOOKUP(L24,'Grille tarifaire'!$B$67:$D$69,3),IF(K24="PBM",VLOOKUP(L24,'Grille tarifaire'!$B$72:$B$73,3),"0"))))+IF(M24="Epilation",IF(F24="F",VLOOKUP(N24,'Grille tarifaire'!$B$3:$D$29,3),VLOOKUP(N24,'Grille tarifaire'!$B$32:$D$56,3)),IF(M24="Détatouage",VLOOKUP(N24,'Grille tarifaire'!$B$59:$D$64,3),IF(M24="Aquapure",VLOOKUP(N24,'Grille tarifaire'!$B$67:$D$69,3),IF(M24="PBM",VLOOKUP(N24,'Grille tarifaire'!$B$72:$B$73,3),"0"))))," ")</f>
        <v xml:space="preserve"> </v>
      </c>
      <c r="Q24" s="299"/>
      <c r="R24" s="281" t="str">
        <f t="shared" si="1"/>
        <v xml:space="preserve"> </v>
      </c>
      <c r="S24" s="300"/>
      <c r="T24" s="300"/>
      <c r="U24" s="301" t="str">
        <f t="shared" si="0"/>
        <v xml:space="preserve"> </v>
      </c>
      <c r="V24" s="73">
        <f t="shared" si="2"/>
        <v>4</v>
      </c>
    </row>
    <row r="25" spans="1:22" s="75" customFormat="1" ht="15" customHeight="1" x14ac:dyDescent="0.2">
      <c r="A25" s="272" t="str">
        <f>IF(OR('Données clients'!L25="Oui",'Données clients'!M25="Oui",'Données clients'!N25="Oui",'Données clients'!O25="Oui",'Données clients'!P25="Oui",'Données clients'!Q25="Oui"),'Données clients'!A25," ")</f>
        <v xml:space="preserve"> </v>
      </c>
      <c r="B25" s="273" t="str">
        <f>IF(OR('Données clients'!L25="Oui",'Données clients'!M25="Oui",'Données clients'!N25="Oui",'Données clients'!O25="Oui",'Données clients'!P25="Oui",'Données clients'!Q25="Oui"),'Données clients'!B25," ")</f>
        <v xml:space="preserve"> </v>
      </c>
      <c r="C25" s="274" t="str">
        <f>IF(OR('Données clients'!L25="Oui",'Données clients'!M25="Oui",'Données clients'!N25="Oui",'Données clients'!O25="Oui",'Données clients'!P25="Oui",'Données clients'!Q25="Oui"),'Données clients'!C25," ")</f>
        <v xml:space="preserve"> </v>
      </c>
      <c r="D25" s="286" t="str">
        <f>IF(OR('Données clients'!L25="Oui",'Données clients'!M25="Oui",'Données clients'!N25="Oui",'Données clients'!O25="Oui",'Données clients'!P25="Oui",'Données clients'!Q25="Oui"),'Données clients'!I25," ")</f>
        <v xml:space="preserve"> </v>
      </c>
      <c r="E25" s="276" t="str">
        <f>IF(OR('Données clients'!L25="Oui",'Données clients'!M25="Oui",'Données clients'!N25="Oui",'Données clients'!O25="Oui",'Données clients'!P25="Oui",'Données clients'!Q25="Oui"),YEAR(A25)&amp;"-"&amp;MONTH(A25)&amp;"-"&amp;"S"&amp;TEXT(V25,"000")," ")</f>
        <v xml:space="preserve"> </v>
      </c>
      <c r="F25" s="287" t="str">
        <f>IF(OR('Données clients'!L25="Oui",'Données clients'!M25="Oui",'Données clients'!N25="Oui",'Données clients'!O25="Oui",'Données clients'!P25="Oui",'Données clients'!Q25="Oui"),'Données clients'!E25," ")</f>
        <v xml:space="preserve"> </v>
      </c>
      <c r="G25" s="288" t="str">
        <f>IF(OR('Données clients'!L25="Oui",'Données clients'!M25="Oui"),"Epilation",IF(OR('Données clients'!N25="Oui",'Données clients'!O25="Oui"),"Détatouage",IF('Données clients'!P25="Oui","Aquapure",IF('Données clients'!Q25="Oui","PBM"," "))))</f>
        <v xml:space="preserve"> </v>
      </c>
      <c r="H25" s="289"/>
      <c r="I25" s="286"/>
      <c r="J25" s="289"/>
      <c r="K25" s="289" t="str">
        <f>IF('Données clients'!M25="Oui","Epilation",IF('Données clients'!O25="Oui","Détatouage",IF(AND(OR('Données clients'!N25="Oui",'Données clients'!P25="Oui"),'Données clients'!Q25="Oui"),"PBM"," ")))</f>
        <v xml:space="preserve"> </v>
      </c>
      <c r="L25" s="289"/>
      <c r="M25" s="289" t="str">
        <f>IF('Données clients'!M25="Oui","Epilation",IF('Données clients'!O25="Oui","Détatouage",IF(AND(OR('Données clients'!N25="Oui",'Données clients'!P25="Oui"),'Données clients'!Q25="Oui"),"PBM"," ")))</f>
        <v xml:space="preserve"> </v>
      </c>
      <c r="N25" s="289"/>
      <c r="O25" s="290"/>
      <c r="P25" s="281" t="str">
        <f>IF(COUNTBLANK(H25)=0,IF(G25="Epilation",IF(F25="F",VLOOKUP(H25,'Grille tarifaire'!$B$3:$D$29,3),VLOOKUP(H25,'Grille tarifaire'!$B$32:$D$56,3)),IF(G25="Détatouage",VLOOKUP(H25,'Grille tarifaire'!$B$59:$D$64,3),IF(G25="Aquapure",VLOOKUP(H25,'Grille tarifaire'!$B$67:$D$69,3),IF(G25="PBM",VLOOKUP(H25,'Grille tarifaire'!$B$72:$B$73,3),"0"))))+IF(I25="Epilation",IF(F25="F",VLOOKUP(J25,'Grille tarifaire'!$B$3:$D$29,3),VLOOKUP(J25,'Grille tarifaire'!$B$32:$D$56,3)),IF(I25="Détatouage",VLOOKUP(J25,'Grille tarifaire'!$B$59:$D$64,3),IF(I25="Aquapure",VLOOKUP(J25,'Grille tarifaire'!$B$67:$D$69,3),IF(I25="PBM",VLOOKUP(J25,'Grille tarifaire'!$B$72:$B$73,3),"0"))))+IF(K25="Epilation",IF(F25="F",VLOOKUP(L25,'Grille tarifaire'!$B$3:$D$29,3),VLOOKUP(L25,'Grille tarifaire'!$B$32:$D$56,3)),IF(K25="Détatouage",VLOOKUP(L25,'Grille tarifaire'!$B$59:$D$64,3),IF(K25="Aquapure",VLOOKUP(L25,'Grille tarifaire'!$B$67:$D$69,3),IF(K25="PBM",VLOOKUP(L25,'Grille tarifaire'!$B$72:$B$73,3),"0"))))+IF(M25="Epilation",IF(F25="F",VLOOKUP(N25,'Grille tarifaire'!$B$3:$D$29,3),VLOOKUP(N25,'Grille tarifaire'!$B$32:$D$56,3)),IF(M25="Détatouage",VLOOKUP(N25,'Grille tarifaire'!$B$59:$D$64,3),IF(M25="Aquapure",VLOOKUP(N25,'Grille tarifaire'!$B$67:$D$69,3),IF(M25="PBM",VLOOKUP(N25,'Grille tarifaire'!$B$72:$B$73,3),"0"))))," ")</f>
        <v xml:space="preserve"> </v>
      </c>
      <c r="Q25" s="291"/>
      <c r="R25" s="292" t="str">
        <f t="shared" si="1"/>
        <v xml:space="preserve"> </v>
      </c>
      <c r="S25" s="293"/>
      <c r="T25" s="293"/>
      <c r="U25" s="294" t="str">
        <f t="shared" si="0"/>
        <v xml:space="preserve"> </v>
      </c>
      <c r="V25" s="73">
        <f t="shared" si="2"/>
        <v>4</v>
      </c>
    </row>
    <row r="26" spans="1:22" s="75" customFormat="1" ht="15" customHeight="1" x14ac:dyDescent="0.2">
      <c r="A26" s="295" t="str">
        <f>IF(OR('Données clients'!L26="Oui",'Données clients'!M26="Oui",'Données clients'!N26="Oui",'Données clients'!O26="Oui",'Données clients'!P26="Oui",'Données clients'!Q26="Oui"),'Données clients'!A26," ")</f>
        <v xml:space="preserve"> </v>
      </c>
      <c r="B26" s="296" t="str">
        <f>IF(OR('Données clients'!L26="Oui",'Données clients'!M26="Oui",'Données clients'!N26="Oui",'Données clients'!O26="Oui",'Données clients'!P26="Oui",'Données clients'!Q26="Oui"),'Données clients'!B26," ")</f>
        <v xml:space="preserve"> </v>
      </c>
      <c r="C26" s="297" t="str">
        <f>IF(OR('Données clients'!L26="Oui",'Données clients'!M26="Oui",'Données clients'!N26="Oui",'Données clients'!O26="Oui",'Données clients'!P26="Oui",'Données clients'!Q26="Oui"),'Données clients'!C26," ")</f>
        <v xml:space="preserve"> </v>
      </c>
      <c r="D26" s="287" t="str">
        <f>IF(OR('Données clients'!L26="Oui",'Données clients'!M26="Oui",'Données clients'!N26="Oui",'Données clients'!O26="Oui",'Données clients'!P26="Oui",'Données clients'!Q26="Oui"),'Données clients'!I26," ")</f>
        <v xml:space="preserve"> </v>
      </c>
      <c r="E26" s="276" t="str">
        <f>IF(OR('Données clients'!L26="Oui",'Données clients'!M26="Oui",'Données clients'!N26="Oui",'Données clients'!O26="Oui",'Données clients'!P26="Oui",'Données clients'!Q26="Oui"),YEAR(A26)&amp;"-"&amp;MONTH(A26)&amp;"-"&amp;"S"&amp;TEXT(V26,"000")," ")</f>
        <v xml:space="preserve"> </v>
      </c>
      <c r="F26" s="287" t="str">
        <f>IF(OR('Données clients'!L26="Oui",'Données clients'!M26="Oui",'Données clients'!N26="Oui",'Données clients'!O26="Oui",'Données clients'!P26="Oui",'Données clients'!Q26="Oui"),'Données clients'!E26," ")</f>
        <v xml:space="preserve"> </v>
      </c>
      <c r="G26" s="288" t="str">
        <f>IF(OR('Données clients'!L26="Oui",'Données clients'!M26="Oui"),"Epilation",IF(OR('Données clients'!N26="Oui",'Données clients'!O26="Oui"),"Détatouage",IF('Données clients'!P26="Oui","Aquapure",IF('Données clients'!Q26="Oui","PBM"," "))))</f>
        <v xml:space="preserve"> </v>
      </c>
      <c r="H26" s="289"/>
      <c r="I26" s="286"/>
      <c r="J26" s="289"/>
      <c r="K26" s="289" t="str">
        <f>IF('Données clients'!M26="Oui","Epilation",IF('Données clients'!O26="Oui","Détatouage",IF(AND(OR('Données clients'!N26="Oui",'Données clients'!P26="Oui"),'Données clients'!Q26="Oui"),"PBM"," ")))</f>
        <v xml:space="preserve"> </v>
      </c>
      <c r="L26" s="289"/>
      <c r="M26" s="289" t="str">
        <f>IF('Données clients'!M26="Oui","Epilation",IF('Données clients'!O26="Oui","Détatouage",IF(AND(OR('Données clients'!N26="Oui",'Données clients'!P26="Oui"),'Données clients'!Q26="Oui"),"PBM"," ")))</f>
        <v xml:space="preserve"> </v>
      </c>
      <c r="N26" s="289"/>
      <c r="O26" s="298"/>
      <c r="P26" s="281" t="str">
        <f>IF(COUNTBLANK(H26)=0,IF(G26="Epilation",IF(F26="F",VLOOKUP(H26,'Grille tarifaire'!$B$3:$D$29,3),VLOOKUP(H26,'Grille tarifaire'!$B$32:$D$56,3)),IF(G26="Détatouage",VLOOKUP(H26,'Grille tarifaire'!$B$59:$D$64,3),IF(G26="Aquapure",VLOOKUP(H26,'Grille tarifaire'!$B$67:$D$69,3),IF(G26="PBM",VLOOKUP(H26,'Grille tarifaire'!$B$72:$B$73,3),"0"))))+IF(I26="Epilation",IF(F26="F",VLOOKUP(J26,'Grille tarifaire'!$B$3:$D$29,3),VLOOKUP(J26,'Grille tarifaire'!$B$32:$D$56,3)),IF(I26="Détatouage",VLOOKUP(J26,'Grille tarifaire'!$B$59:$D$64,3),IF(I26="Aquapure",VLOOKUP(J26,'Grille tarifaire'!$B$67:$D$69,3),IF(I26="PBM",VLOOKUP(J26,'Grille tarifaire'!$B$72:$B$73,3),"0"))))+IF(K26="Epilation",IF(F26="F",VLOOKUP(L26,'Grille tarifaire'!$B$3:$D$29,3),VLOOKUP(L26,'Grille tarifaire'!$B$32:$D$56,3)),IF(K26="Détatouage",VLOOKUP(L26,'Grille tarifaire'!$B$59:$D$64,3),IF(K26="Aquapure",VLOOKUP(L26,'Grille tarifaire'!$B$67:$D$69,3),IF(K26="PBM",VLOOKUP(L26,'Grille tarifaire'!$B$72:$B$73,3),"0"))))+IF(M26="Epilation",IF(F26="F",VLOOKUP(N26,'Grille tarifaire'!$B$3:$D$29,3),VLOOKUP(N26,'Grille tarifaire'!$B$32:$D$56,3)),IF(M26="Détatouage",VLOOKUP(N26,'Grille tarifaire'!$B$59:$D$64,3),IF(M26="Aquapure",VLOOKUP(N26,'Grille tarifaire'!$B$67:$D$69,3),IF(M26="PBM",VLOOKUP(N26,'Grille tarifaire'!$B$72:$B$73,3),"0"))))," ")</f>
        <v xml:space="preserve"> </v>
      </c>
      <c r="Q26" s="299"/>
      <c r="R26" s="281" t="str">
        <f t="shared" si="1"/>
        <v xml:space="preserve"> </v>
      </c>
      <c r="S26" s="300"/>
      <c r="T26" s="300"/>
      <c r="U26" s="301" t="str">
        <f t="shared" si="0"/>
        <v xml:space="preserve"> </v>
      </c>
      <c r="V26" s="73">
        <f t="shared" si="2"/>
        <v>4</v>
      </c>
    </row>
    <row r="27" spans="1:22" s="75" customFormat="1" ht="15" customHeight="1" x14ac:dyDescent="0.2">
      <c r="A27" s="272" t="str">
        <f>IF(OR('Données clients'!L27="Oui",'Données clients'!M27="Oui",'Données clients'!N27="Oui",'Données clients'!O27="Oui",'Données clients'!P27="Oui",'Données clients'!Q27="Oui"),'Données clients'!A27," ")</f>
        <v xml:space="preserve"> </v>
      </c>
      <c r="B27" s="273" t="str">
        <f>IF(OR('Données clients'!L27="Oui",'Données clients'!M27="Oui",'Données clients'!N27="Oui",'Données clients'!O27="Oui",'Données clients'!P27="Oui",'Données clients'!Q27="Oui"),'Données clients'!B27," ")</f>
        <v xml:space="preserve"> </v>
      </c>
      <c r="C27" s="274" t="str">
        <f>IF(OR('Données clients'!L27="Oui",'Données clients'!M27="Oui",'Données clients'!N27="Oui",'Données clients'!O27="Oui",'Données clients'!P27="Oui",'Données clients'!Q27="Oui"),'Données clients'!C27," ")</f>
        <v xml:space="preserve"> </v>
      </c>
      <c r="D27" s="286" t="str">
        <f>IF(OR('Données clients'!L27="Oui",'Données clients'!M27="Oui",'Données clients'!N27="Oui",'Données clients'!O27="Oui",'Données clients'!P27="Oui",'Données clients'!Q27="Oui"),'Données clients'!I27," ")</f>
        <v xml:space="preserve"> </v>
      </c>
      <c r="E27" s="276" t="str">
        <f>IF(OR('Données clients'!L27="Oui",'Données clients'!M27="Oui",'Données clients'!N27="Oui",'Données clients'!O27="Oui",'Données clients'!P27="Oui",'Données clients'!Q27="Oui"),YEAR(A27)&amp;"-"&amp;MONTH(A27)&amp;"-"&amp;"S"&amp;TEXT(V27,"000")," ")</f>
        <v xml:space="preserve"> </v>
      </c>
      <c r="F27" s="287" t="str">
        <f>IF(OR('Données clients'!L27="Oui",'Données clients'!M27="Oui",'Données clients'!N27="Oui",'Données clients'!O27="Oui",'Données clients'!P27="Oui",'Données clients'!Q27="Oui"),'Données clients'!E27," ")</f>
        <v xml:space="preserve"> </v>
      </c>
      <c r="G27" s="288" t="str">
        <f>IF(OR('Données clients'!L27="Oui",'Données clients'!M27="Oui"),"Epilation",IF(OR('Données clients'!N27="Oui",'Données clients'!O27="Oui"),"Détatouage",IF('Données clients'!P27="Oui","Aquapure",IF('Données clients'!Q27="Oui","PBM"," "))))</f>
        <v xml:space="preserve"> </v>
      </c>
      <c r="H27" s="289"/>
      <c r="I27" s="286"/>
      <c r="J27" s="289"/>
      <c r="K27" s="289" t="str">
        <f>IF('Données clients'!M27="Oui","Epilation",IF('Données clients'!O27="Oui","Détatouage",IF(AND(OR('Données clients'!N27="Oui",'Données clients'!P27="Oui"),'Données clients'!Q27="Oui"),"PBM"," ")))</f>
        <v xml:space="preserve"> </v>
      </c>
      <c r="L27" s="289"/>
      <c r="M27" s="289" t="str">
        <f>IF('Données clients'!M27="Oui","Epilation",IF('Données clients'!O27="Oui","Détatouage",IF(AND(OR('Données clients'!N27="Oui",'Données clients'!P27="Oui"),'Données clients'!Q27="Oui"),"PBM"," ")))</f>
        <v xml:space="preserve"> </v>
      </c>
      <c r="N27" s="289"/>
      <c r="O27" s="290"/>
      <c r="P27" s="281" t="str">
        <f>IF(COUNTBLANK(H27)=0,IF(G27="Epilation",IF(F27="F",VLOOKUP(H27,'Grille tarifaire'!$B$3:$D$29,3),VLOOKUP(H27,'Grille tarifaire'!$B$32:$D$56,3)),IF(G27="Détatouage",VLOOKUP(H27,'Grille tarifaire'!$B$59:$D$64,3),IF(G27="Aquapure",VLOOKUP(H27,'Grille tarifaire'!$B$67:$D$69,3),IF(G27="PBM",VLOOKUP(H27,'Grille tarifaire'!$B$72:$B$73,3),"0"))))+IF(I27="Epilation",IF(F27="F",VLOOKUP(J27,'Grille tarifaire'!$B$3:$D$29,3),VLOOKUP(J27,'Grille tarifaire'!$B$32:$D$56,3)),IF(I27="Détatouage",VLOOKUP(J27,'Grille tarifaire'!$B$59:$D$64,3),IF(I27="Aquapure",VLOOKUP(J27,'Grille tarifaire'!$B$67:$D$69,3),IF(I27="PBM",VLOOKUP(J27,'Grille tarifaire'!$B$72:$B$73,3),"0"))))+IF(K27="Epilation",IF(F27="F",VLOOKUP(L27,'Grille tarifaire'!$B$3:$D$29,3),VLOOKUP(L27,'Grille tarifaire'!$B$32:$D$56,3)),IF(K27="Détatouage",VLOOKUP(L27,'Grille tarifaire'!$B$59:$D$64,3),IF(K27="Aquapure",VLOOKUP(L27,'Grille tarifaire'!$B$67:$D$69,3),IF(K27="PBM",VLOOKUP(L27,'Grille tarifaire'!$B$72:$B$73,3),"0"))))+IF(M27="Epilation",IF(F27="F",VLOOKUP(N27,'Grille tarifaire'!$B$3:$D$29,3),VLOOKUP(N27,'Grille tarifaire'!$B$32:$D$56,3)),IF(M27="Détatouage",VLOOKUP(N27,'Grille tarifaire'!$B$59:$D$64,3),IF(M27="Aquapure",VLOOKUP(N27,'Grille tarifaire'!$B$67:$D$69,3),IF(M27="PBM",VLOOKUP(N27,'Grille tarifaire'!$B$72:$B$73,3),"0"))))," ")</f>
        <v xml:space="preserve"> </v>
      </c>
      <c r="Q27" s="291"/>
      <c r="R27" s="292" t="str">
        <f t="shared" si="1"/>
        <v xml:space="preserve"> </v>
      </c>
      <c r="S27" s="293"/>
      <c r="T27" s="293"/>
      <c r="U27" s="294" t="str">
        <f t="shared" si="0"/>
        <v xml:space="preserve"> </v>
      </c>
      <c r="V27" s="73">
        <f t="shared" si="2"/>
        <v>4</v>
      </c>
    </row>
    <row r="28" spans="1:22" s="75" customFormat="1" ht="15" customHeight="1" x14ac:dyDescent="0.2">
      <c r="A28" s="295" t="str">
        <f>IF(OR('Données clients'!L28="Oui",'Données clients'!M28="Oui",'Données clients'!N28="Oui",'Données clients'!O28="Oui",'Données clients'!P28="Oui",'Données clients'!Q28="Oui"),'Données clients'!A28," ")</f>
        <v xml:space="preserve"> </v>
      </c>
      <c r="B28" s="296" t="str">
        <f>IF(OR('Données clients'!L28="Oui",'Données clients'!M28="Oui",'Données clients'!N28="Oui",'Données clients'!O28="Oui",'Données clients'!P28="Oui",'Données clients'!Q28="Oui"),'Données clients'!B28," ")</f>
        <v xml:space="preserve"> </v>
      </c>
      <c r="C28" s="297" t="str">
        <f>IF(OR('Données clients'!L28="Oui",'Données clients'!M28="Oui",'Données clients'!N28="Oui",'Données clients'!O28="Oui",'Données clients'!P28="Oui",'Données clients'!Q28="Oui"),'Données clients'!C28," ")</f>
        <v xml:space="preserve"> </v>
      </c>
      <c r="D28" s="287" t="str">
        <f>IF(OR('Données clients'!L28="Oui",'Données clients'!M28="Oui",'Données clients'!N28="Oui",'Données clients'!O28="Oui",'Données clients'!P28="Oui",'Données clients'!Q28="Oui"),'Données clients'!I28," ")</f>
        <v xml:space="preserve"> </v>
      </c>
      <c r="E28" s="276" t="str">
        <f>IF(OR('Données clients'!L28="Oui",'Données clients'!M28="Oui",'Données clients'!N28="Oui",'Données clients'!O28="Oui",'Données clients'!P28="Oui",'Données clients'!Q28="Oui"),YEAR(A28)&amp;"-"&amp;MONTH(A28)&amp;"-"&amp;"S"&amp;TEXT(V28,"000")," ")</f>
        <v xml:space="preserve"> </v>
      </c>
      <c r="F28" s="287" t="str">
        <f>IF(OR('Données clients'!L28="Oui",'Données clients'!M28="Oui",'Données clients'!N28="Oui",'Données clients'!O28="Oui",'Données clients'!P28="Oui",'Données clients'!Q28="Oui"),'Données clients'!E28," ")</f>
        <v xml:space="preserve"> </v>
      </c>
      <c r="G28" s="288" t="str">
        <f>IF(OR('Données clients'!L28="Oui",'Données clients'!M28="Oui"),"Epilation",IF(OR('Données clients'!N28="Oui",'Données clients'!O28="Oui"),"Détatouage",IF('Données clients'!P28="Oui","Aquapure",IF('Données clients'!Q28="Oui","PBM"," "))))</f>
        <v xml:space="preserve"> </v>
      </c>
      <c r="H28" s="289"/>
      <c r="I28" s="286"/>
      <c r="J28" s="289"/>
      <c r="K28" s="289" t="str">
        <f>IF('Données clients'!M28="Oui","Epilation",IF('Données clients'!O28="Oui","Détatouage",IF(AND(OR('Données clients'!N28="Oui",'Données clients'!P28="Oui"),'Données clients'!Q28="Oui"),"PBM"," ")))</f>
        <v xml:space="preserve"> </v>
      </c>
      <c r="L28" s="289"/>
      <c r="M28" s="289" t="str">
        <f>IF('Données clients'!M28="Oui","Epilation",IF('Données clients'!O28="Oui","Détatouage",IF(AND(OR('Données clients'!N28="Oui",'Données clients'!P28="Oui"),'Données clients'!Q28="Oui"),"PBM"," ")))</f>
        <v xml:space="preserve"> </v>
      </c>
      <c r="N28" s="289"/>
      <c r="O28" s="298"/>
      <c r="P28" s="281" t="str">
        <f>IF(COUNTBLANK(H28)=0,IF(G28="Epilation",IF(F28="F",VLOOKUP(H28,'Grille tarifaire'!$B$3:$D$29,3),VLOOKUP(H28,'Grille tarifaire'!$B$32:$D$56,3)),IF(G28="Détatouage",VLOOKUP(H28,'Grille tarifaire'!$B$59:$D$64,3),IF(G28="Aquapure",VLOOKUP(H28,'Grille tarifaire'!$B$67:$D$69,3),IF(G28="PBM",VLOOKUP(H28,'Grille tarifaire'!$B$72:$B$73,3),"0"))))+IF(I28="Epilation",IF(F28="F",VLOOKUP(J28,'Grille tarifaire'!$B$3:$D$29,3),VLOOKUP(J28,'Grille tarifaire'!$B$32:$D$56,3)),IF(I28="Détatouage",VLOOKUP(J28,'Grille tarifaire'!$B$59:$D$64,3),IF(I28="Aquapure",VLOOKUP(J28,'Grille tarifaire'!$B$67:$D$69,3),IF(I28="PBM",VLOOKUP(J28,'Grille tarifaire'!$B$72:$B$73,3),"0"))))+IF(K28="Epilation",IF(F28="F",VLOOKUP(L28,'Grille tarifaire'!$B$3:$D$29,3),VLOOKUP(L28,'Grille tarifaire'!$B$32:$D$56,3)),IF(K28="Détatouage",VLOOKUP(L28,'Grille tarifaire'!$B$59:$D$64,3),IF(K28="Aquapure",VLOOKUP(L28,'Grille tarifaire'!$B$67:$D$69,3),IF(K28="PBM",VLOOKUP(L28,'Grille tarifaire'!$B$72:$B$73,3),"0"))))+IF(M28="Epilation",IF(F28="F",VLOOKUP(N28,'Grille tarifaire'!$B$3:$D$29,3),VLOOKUP(N28,'Grille tarifaire'!$B$32:$D$56,3)),IF(M28="Détatouage",VLOOKUP(N28,'Grille tarifaire'!$B$59:$D$64,3),IF(M28="Aquapure",VLOOKUP(N28,'Grille tarifaire'!$B$67:$D$69,3),IF(M28="PBM",VLOOKUP(N28,'Grille tarifaire'!$B$72:$B$73,3),"0"))))," ")</f>
        <v xml:space="preserve"> </v>
      </c>
      <c r="Q28" s="299"/>
      <c r="R28" s="281" t="str">
        <f t="shared" si="1"/>
        <v xml:space="preserve"> </v>
      </c>
      <c r="S28" s="300"/>
      <c r="T28" s="300"/>
      <c r="U28" s="301" t="str">
        <f t="shared" si="0"/>
        <v xml:space="preserve"> </v>
      </c>
      <c r="V28" s="73">
        <f t="shared" si="2"/>
        <v>4</v>
      </c>
    </row>
    <row r="29" spans="1:22" s="75" customFormat="1" ht="15" customHeight="1" x14ac:dyDescent="0.2">
      <c r="A29" s="272" t="str">
        <f>IF(OR('Données clients'!L29="Oui",'Données clients'!M29="Oui",'Données clients'!N29="Oui",'Données clients'!O29="Oui",'Données clients'!P29="Oui",'Données clients'!Q29="Oui"),'Données clients'!A29," ")</f>
        <v xml:space="preserve"> </v>
      </c>
      <c r="B29" s="273" t="str">
        <f>IF(OR('Données clients'!L29="Oui",'Données clients'!M29="Oui",'Données clients'!N29="Oui",'Données clients'!O29="Oui",'Données clients'!P29="Oui",'Données clients'!Q29="Oui"),'Données clients'!B29," ")</f>
        <v xml:space="preserve"> </v>
      </c>
      <c r="C29" s="274" t="str">
        <f>IF(OR('Données clients'!L29="Oui",'Données clients'!M29="Oui",'Données clients'!N29="Oui",'Données clients'!O29="Oui",'Données clients'!P29="Oui",'Données clients'!Q29="Oui"),'Données clients'!C29," ")</f>
        <v xml:space="preserve"> </v>
      </c>
      <c r="D29" s="286" t="str">
        <f>IF(OR('Données clients'!L29="Oui",'Données clients'!M29="Oui",'Données clients'!N29="Oui",'Données clients'!O29="Oui",'Données clients'!P29="Oui",'Données clients'!Q29="Oui"),'Données clients'!I29," ")</f>
        <v xml:space="preserve"> </v>
      </c>
      <c r="E29" s="276" t="str">
        <f>IF(OR('Données clients'!L29="Oui",'Données clients'!M29="Oui",'Données clients'!N29="Oui",'Données clients'!O29="Oui",'Données clients'!P29="Oui",'Données clients'!Q29="Oui"),YEAR(A29)&amp;"-"&amp;MONTH(A29)&amp;"-"&amp;"S"&amp;TEXT(V29,"000")," ")</f>
        <v xml:space="preserve"> </v>
      </c>
      <c r="F29" s="287" t="str">
        <f>IF(OR('Données clients'!L29="Oui",'Données clients'!M29="Oui",'Données clients'!N29="Oui",'Données clients'!O29="Oui",'Données clients'!P29="Oui",'Données clients'!Q29="Oui"),'Données clients'!E29," ")</f>
        <v xml:space="preserve"> </v>
      </c>
      <c r="G29" s="288" t="str">
        <f>IF(OR('Données clients'!L29="Oui",'Données clients'!M29="Oui"),"Epilation",IF(OR('Données clients'!N29="Oui",'Données clients'!O29="Oui"),"Détatouage",IF('Données clients'!P29="Oui","Aquapure",IF('Données clients'!Q29="Oui","PBM"," "))))</f>
        <v xml:space="preserve"> </v>
      </c>
      <c r="H29" s="289"/>
      <c r="I29" s="286"/>
      <c r="J29" s="289"/>
      <c r="K29" s="289" t="str">
        <f>IF('Données clients'!M29="Oui","Epilation",IF('Données clients'!O29="Oui","Détatouage",IF(AND(OR('Données clients'!N29="Oui",'Données clients'!P29="Oui"),'Données clients'!Q29="Oui"),"PBM"," ")))</f>
        <v xml:space="preserve"> </v>
      </c>
      <c r="L29" s="289"/>
      <c r="M29" s="289" t="str">
        <f>IF('Données clients'!M29="Oui","Epilation",IF('Données clients'!O29="Oui","Détatouage",IF(AND(OR('Données clients'!N29="Oui",'Données clients'!P29="Oui"),'Données clients'!Q29="Oui"),"PBM"," ")))</f>
        <v xml:space="preserve"> </v>
      </c>
      <c r="N29" s="289"/>
      <c r="O29" s="290"/>
      <c r="P29" s="281" t="str">
        <f>IF(COUNTBLANK(H29)=0,IF(G29="Epilation",IF(F29="F",VLOOKUP(H29,'Grille tarifaire'!$B$3:$D$29,3),VLOOKUP(H29,'Grille tarifaire'!$B$32:$D$56,3)),IF(G29="Détatouage",VLOOKUP(H29,'Grille tarifaire'!$B$59:$D$64,3),IF(G29="Aquapure",VLOOKUP(H29,'Grille tarifaire'!$B$67:$D$69,3),IF(G29="PBM",VLOOKUP(H29,'Grille tarifaire'!$B$72:$B$73,3),"0"))))+IF(I29="Epilation",IF(F29="F",VLOOKUP(J29,'Grille tarifaire'!$B$3:$D$29,3),VLOOKUP(J29,'Grille tarifaire'!$B$32:$D$56,3)),IF(I29="Détatouage",VLOOKUP(J29,'Grille tarifaire'!$B$59:$D$64,3),IF(I29="Aquapure",VLOOKUP(J29,'Grille tarifaire'!$B$67:$D$69,3),IF(I29="PBM",VLOOKUP(J29,'Grille tarifaire'!$B$72:$B$73,3),"0"))))+IF(K29="Epilation",IF(F29="F",VLOOKUP(L29,'Grille tarifaire'!$B$3:$D$29,3),VLOOKUP(L29,'Grille tarifaire'!$B$32:$D$56,3)),IF(K29="Détatouage",VLOOKUP(L29,'Grille tarifaire'!$B$59:$D$64,3),IF(K29="Aquapure",VLOOKUP(L29,'Grille tarifaire'!$B$67:$D$69,3),IF(K29="PBM",VLOOKUP(L29,'Grille tarifaire'!$B$72:$B$73,3),"0"))))+IF(M29="Epilation",IF(F29="F",VLOOKUP(N29,'Grille tarifaire'!$B$3:$D$29,3),VLOOKUP(N29,'Grille tarifaire'!$B$32:$D$56,3)),IF(M29="Détatouage",VLOOKUP(N29,'Grille tarifaire'!$B$59:$D$64,3),IF(M29="Aquapure",VLOOKUP(N29,'Grille tarifaire'!$B$67:$D$69,3),IF(M29="PBM",VLOOKUP(N29,'Grille tarifaire'!$B$72:$B$73,3),"0"))))," ")</f>
        <v xml:space="preserve"> </v>
      </c>
      <c r="Q29" s="291"/>
      <c r="R29" s="292" t="str">
        <f t="shared" si="1"/>
        <v xml:space="preserve"> </v>
      </c>
      <c r="S29" s="293"/>
      <c r="T29" s="293"/>
      <c r="U29" s="294" t="str">
        <f t="shared" si="0"/>
        <v xml:space="preserve"> </v>
      </c>
      <c r="V29" s="73">
        <f t="shared" si="2"/>
        <v>4</v>
      </c>
    </row>
    <row r="30" spans="1:22" s="75" customFormat="1" ht="15" customHeight="1" x14ac:dyDescent="0.2">
      <c r="A30" s="295" t="str">
        <f>IF(OR('Données clients'!L30="Oui",'Données clients'!M30="Oui",'Données clients'!N30="Oui",'Données clients'!O30="Oui",'Données clients'!P30="Oui",'Données clients'!Q30="Oui"),'Données clients'!A30," ")</f>
        <v xml:space="preserve"> </v>
      </c>
      <c r="B30" s="296" t="str">
        <f>IF(OR('Données clients'!L30="Oui",'Données clients'!M30="Oui",'Données clients'!N30="Oui",'Données clients'!O30="Oui",'Données clients'!P30="Oui",'Données clients'!Q30="Oui"),'Données clients'!B30," ")</f>
        <v xml:space="preserve"> </v>
      </c>
      <c r="C30" s="297" t="str">
        <f>IF(OR('Données clients'!L30="Oui",'Données clients'!M30="Oui",'Données clients'!N30="Oui",'Données clients'!O30="Oui",'Données clients'!P30="Oui",'Données clients'!Q30="Oui"),'Données clients'!C30," ")</f>
        <v xml:space="preserve"> </v>
      </c>
      <c r="D30" s="287" t="str">
        <f>IF(OR('Données clients'!L30="Oui",'Données clients'!M30="Oui",'Données clients'!N30="Oui",'Données clients'!O30="Oui",'Données clients'!P30="Oui",'Données clients'!Q30="Oui"),'Données clients'!I30," ")</f>
        <v xml:space="preserve"> </v>
      </c>
      <c r="E30" s="276" t="str">
        <f>IF(OR('Données clients'!L30="Oui",'Données clients'!M30="Oui",'Données clients'!N30="Oui",'Données clients'!O30="Oui",'Données clients'!P30="Oui",'Données clients'!Q30="Oui"),YEAR(A30)&amp;"-"&amp;MONTH(A30)&amp;"-"&amp;"S"&amp;TEXT(V30,"000")," ")</f>
        <v xml:space="preserve"> </v>
      </c>
      <c r="F30" s="287" t="str">
        <f>IF(OR('Données clients'!L30="Oui",'Données clients'!M30="Oui",'Données clients'!N30="Oui",'Données clients'!O30="Oui",'Données clients'!P30="Oui",'Données clients'!Q30="Oui"),'Données clients'!E30," ")</f>
        <v xml:space="preserve"> </v>
      </c>
      <c r="G30" s="288" t="str">
        <f>IF(OR('Données clients'!L30="Oui",'Données clients'!M30="Oui"),"Epilation",IF(OR('Données clients'!N30="Oui",'Données clients'!O30="Oui"),"Détatouage",IF('Données clients'!P30="Oui","Aquapure",IF('Données clients'!Q30="Oui","PBM"," "))))</f>
        <v xml:space="preserve"> </v>
      </c>
      <c r="H30" s="289"/>
      <c r="I30" s="286"/>
      <c r="J30" s="289"/>
      <c r="K30" s="289" t="str">
        <f>IF('Données clients'!M30="Oui","Epilation",IF('Données clients'!O30="Oui","Détatouage",IF(AND(OR('Données clients'!N30="Oui",'Données clients'!P30="Oui"),'Données clients'!Q30="Oui"),"PBM"," ")))</f>
        <v xml:space="preserve"> </v>
      </c>
      <c r="L30" s="289"/>
      <c r="M30" s="289" t="str">
        <f>IF('Données clients'!M30="Oui","Epilation",IF('Données clients'!O30="Oui","Détatouage",IF(AND(OR('Données clients'!N30="Oui",'Données clients'!P30="Oui"),'Données clients'!Q30="Oui"),"PBM"," ")))</f>
        <v xml:space="preserve"> </v>
      </c>
      <c r="N30" s="289"/>
      <c r="O30" s="298"/>
      <c r="P30" s="281" t="str">
        <f>IF(COUNTBLANK(H30)=0,IF(G30="Epilation",IF(F30="F",VLOOKUP(H30,'Grille tarifaire'!$B$3:$D$29,3),VLOOKUP(H30,'Grille tarifaire'!$B$32:$D$56,3)),IF(G30="Détatouage",VLOOKUP(H30,'Grille tarifaire'!$B$59:$D$64,3),IF(G30="Aquapure",VLOOKUP(H30,'Grille tarifaire'!$B$67:$D$69,3),IF(G30="PBM",VLOOKUP(H30,'Grille tarifaire'!$B$72:$B$73,3),"0"))))+IF(I30="Epilation",IF(F30="F",VLOOKUP(J30,'Grille tarifaire'!$B$3:$D$29,3),VLOOKUP(J30,'Grille tarifaire'!$B$32:$D$56,3)),IF(I30="Détatouage",VLOOKUP(J30,'Grille tarifaire'!$B$59:$D$64,3),IF(I30="Aquapure",VLOOKUP(J30,'Grille tarifaire'!$B$67:$D$69,3),IF(I30="PBM",VLOOKUP(J30,'Grille tarifaire'!$B$72:$B$73,3),"0"))))+IF(K30="Epilation",IF(F30="F",VLOOKUP(L30,'Grille tarifaire'!$B$3:$D$29,3),VLOOKUP(L30,'Grille tarifaire'!$B$32:$D$56,3)),IF(K30="Détatouage",VLOOKUP(L30,'Grille tarifaire'!$B$59:$D$64,3),IF(K30="Aquapure",VLOOKUP(L30,'Grille tarifaire'!$B$67:$D$69,3),IF(K30="PBM",VLOOKUP(L30,'Grille tarifaire'!$B$72:$B$73,3),"0"))))+IF(M30="Epilation",IF(F30="F",VLOOKUP(N30,'Grille tarifaire'!$B$3:$D$29,3),VLOOKUP(N30,'Grille tarifaire'!$B$32:$D$56,3)),IF(M30="Détatouage",VLOOKUP(N30,'Grille tarifaire'!$B$59:$D$64,3),IF(M30="Aquapure",VLOOKUP(N30,'Grille tarifaire'!$B$67:$D$69,3),IF(M30="PBM",VLOOKUP(N30,'Grille tarifaire'!$B$72:$B$73,3),"0"))))," ")</f>
        <v xml:space="preserve"> </v>
      </c>
      <c r="Q30" s="299"/>
      <c r="R30" s="281" t="str">
        <f t="shared" si="1"/>
        <v xml:space="preserve"> </v>
      </c>
      <c r="S30" s="300"/>
      <c r="T30" s="300"/>
      <c r="U30" s="301" t="str">
        <f t="shared" si="0"/>
        <v xml:space="preserve"> </v>
      </c>
      <c r="V30" s="73">
        <f t="shared" si="2"/>
        <v>4</v>
      </c>
    </row>
    <row r="31" spans="1:22" s="75" customFormat="1" ht="15" customHeight="1" x14ac:dyDescent="0.2">
      <c r="A31" s="272" t="str">
        <f>IF(OR('Données clients'!L31="Oui",'Données clients'!M31="Oui",'Données clients'!N31="Oui",'Données clients'!O31="Oui",'Données clients'!P31="Oui",'Données clients'!Q31="Oui"),'Données clients'!A31," ")</f>
        <v xml:space="preserve"> </v>
      </c>
      <c r="B31" s="273" t="str">
        <f>IF(OR('Données clients'!L31="Oui",'Données clients'!M31="Oui",'Données clients'!N31="Oui",'Données clients'!O31="Oui",'Données clients'!P31="Oui",'Données clients'!Q31="Oui"),'Données clients'!B31," ")</f>
        <v xml:space="preserve"> </v>
      </c>
      <c r="C31" s="274" t="str">
        <f>IF(OR('Données clients'!L31="Oui",'Données clients'!M31="Oui",'Données clients'!N31="Oui",'Données clients'!O31="Oui",'Données clients'!P31="Oui",'Données clients'!Q31="Oui"),'Données clients'!C31," ")</f>
        <v xml:space="preserve"> </v>
      </c>
      <c r="D31" s="286" t="str">
        <f>IF(OR('Données clients'!L31="Oui",'Données clients'!M31="Oui",'Données clients'!N31="Oui",'Données clients'!O31="Oui",'Données clients'!P31="Oui",'Données clients'!Q31="Oui"),'Données clients'!I31," ")</f>
        <v xml:space="preserve"> </v>
      </c>
      <c r="E31" s="276" t="str">
        <f>IF(OR('Données clients'!L31="Oui",'Données clients'!M31="Oui",'Données clients'!N31="Oui",'Données clients'!O31="Oui",'Données clients'!P31="Oui",'Données clients'!Q31="Oui"),YEAR(A31)&amp;"-"&amp;MONTH(A31)&amp;"-"&amp;"S"&amp;TEXT(V31,"000")," ")</f>
        <v xml:space="preserve"> </v>
      </c>
      <c r="F31" s="287" t="str">
        <f>IF(OR('Données clients'!L31="Oui",'Données clients'!M31="Oui",'Données clients'!N31="Oui",'Données clients'!O31="Oui",'Données clients'!P31="Oui",'Données clients'!Q31="Oui"),'Données clients'!E31," ")</f>
        <v xml:space="preserve"> </v>
      </c>
      <c r="G31" s="288" t="str">
        <f>IF(OR('Données clients'!L31="Oui",'Données clients'!M31="Oui"),"Epilation",IF(OR('Données clients'!N31="Oui",'Données clients'!O31="Oui"),"Détatouage",IF('Données clients'!P31="Oui","Aquapure",IF('Données clients'!Q31="Oui","PBM"," "))))</f>
        <v xml:space="preserve"> </v>
      </c>
      <c r="H31" s="289"/>
      <c r="I31" s="286"/>
      <c r="J31" s="289"/>
      <c r="K31" s="289" t="str">
        <f>IF('Données clients'!M31="Oui","Epilation",IF('Données clients'!O31="Oui","Détatouage",IF(AND(OR('Données clients'!N31="Oui",'Données clients'!P31="Oui"),'Données clients'!Q31="Oui"),"PBM"," ")))</f>
        <v xml:space="preserve"> </v>
      </c>
      <c r="L31" s="289"/>
      <c r="M31" s="289" t="str">
        <f>IF('Données clients'!M31="Oui","Epilation",IF('Données clients'!O31="Oui","Détatouage",IF(AND(OR('Données clients'!N31="Oui",'Données clients'!P31="Oui"),'Données clients'!Q31="Oui"),"PBM"," ")))</f>
        <v xml:space="preserve"> </v>
      </c>
      <c r="N31" s="289"/>
      <c r="O31" s="290"/>
      <c r="P31" s="281" t="str">
        <f>IF(COUNTBLANK(H31)=0,IF(G31="Epilation",IF(F31="F",VLOOKUP(H31,'Grille tarifaire'!$B$3:$D$29,3),VLOOKUP(H31,'Grille tarifaire'!$B$32:$D$56,3)),IF(G31="Détatouage",VLOOKUP(H31,'Grille tarifaire'!$B$59:$D$64,3),IF(G31="Aquapure",VLOOKUP(H31,'Grille tarifaire'!$B$67:$D$69,3),IF(G31="PBM",VLOOKUP(H31,'Grille tarifaire'!$B$72:$B$73,3),"0"))))+IF(I31="Epilation",IF(F31="F",VLOOKUP(J31,'Grille tarifaire'!$B$3:$D$29,3),VLOOKUP(J31,'Grille tarifaire'!$B$32:$D$56,3)),IF(I31="Détatouage",VLOOKUP(J31,'Grille tarifaire'!$B$59:$D$64,3),IF(I31="Aquapure",VLOOKUP(J31,'Grille tarifaire'!$B$67:$D$69,3),IF(I31="PBM",VLOOKUP(J31,'Grille tarifaire'!$B$72:$B$73,3),"0"))))+IF(K31="Epilation",IF(F31="F",VLOOKUP(L31,'Grille tarifaire'!$B$3:$D$29,3),VLOOKUP(L31,'Grille tarifaire'!$B$32:$D$56,3)),IF(K31="Détatouage",VLOOKUP(L31,'Grille tarifaire'!$B$59:$D$64,3),IF(K31="Aquapure",VLOOKUP(L31,'Grille tarifaire'!$B$67:$D$69,3),IF(K31="PBM",VLOOKUP(L31,'Grille tarifaire'!$B$72:$B$73,3),"0"))))+IF(M31="Epilation",IF(F31="F",VLOOKUP(N31,'Grille tarifaire'!$B$3:$D$29,3),VLOOKUP(N31,'Grille tarifaire'!$B$32:$D$56,3)),IF(M31="Détatouage",VLOOKUP(N31,'Grille tarifaire'!$B$59:$D$64,3),IF(M31="Aquapure",VLOOKUP(N31,'Grille tarifaire'!$B$67:$D$69,3),IF(M31="PBM",VLOOKUP(N31,'Grille tarifaire'!$B$72:$B$73,3),"0"))))," ")</f>
        <v xml:space="preserve"> </v>
      </c>
      <c r="Q31" s="291"/>
      <c r="R31" s="292" t="str">
        <f t="shared" si="1"/>
        <v xml:space="preserve"> </v>
      </c>
      <c r="S31" s="293"/>
      <c r="T31" s="293"/>
      <c r="U31" s="294" t="str">
        <f t="shared" si="0"/>
        <v xml:space="preserve"> </v>
      </c>
      <c r="V31" s="73">
        <f t="shared" si="2"/>
        <v>4</v>
      </c>
    </row>
    <row r="32" spans="1:22" s="75" customFormat="1" ht="15" customHeight="1" x14ac:dyDescent="0.2">
      <c r="A32" s="295" t="str">
        <f>IF(OR('Données clients'!L32="Oui",'Données clients'!M32="Oui",'Données clients'!N32="Oui",'Données clients'!O32="Oui",'Données clients'!P32="Oui",'Données clients'!Q32="Oui"),'Données clients'!A32," ")</f>
        <v xml:space="preserve"> </v>
      </c>
      <c r="B32" s="296" t="str">
        <f>IF(OR('Données clients'!L32="Oui",'Données clients'!M32="Oui",'Données clients'!N32="Oui",'Données clients'!O32="Oui",'Données clients'!P32="Oui",'Données clients'!Q32="Oui"),'Données clients'!B32," ")</f>
        <v xml:space="preserve"> </v>
      </c>
      <c r="C32" s="297" t="str">
        <f>IF(OR('Données clients'!L32="Oui",'Données clients'!M32="Oui",'Données clients'!N32="Oui",'Données clients'!O32="Oui",'Données clients'!P32="Oui",'Données clients'!Q32="Oui"),'Données clients'!C32," ")</f>
        <v xml:space="preserve"> </v>
      </c>
      <c r="D32" s="287" t="str">
        <f>IF(OR('Données clients'!L32="Oui",'Données clients'!M32="Oui",'Données clients'!N32="Oui",'Données clients'!O32="Oui",'Données clients'!P32="Oui",'Données clients'!Q32="Oui"),'Données clients'!I32," ")</f>
        <v xml:space="preserve"> </v>
      </c>
      <c r="E32" s="276" t="str">
        <f>IF(OR('Données clients'!L32="Oui",'Données clients'!M32="Oui",'Données clients'!N32="Oui",'Données clients'!O32="Oui",'Données clients'!P32="Oui",'Données clients'!Q32="Oui"),YEAR(A32)&amp;"-"&amp;MONTH(A32)&amp;"-"&amp;"S"&amp;TEXT(V32,"000")," ")</f>
        <v xml:space="preserve"> </v>
      </c>
      <c r="F32" s="287" t="str">
        <f>IF(OR('Données clients'!L32="Oui",'Données clients'!M32="Oui",'Données clients'!N32="Oui",'Données clients'!O32="Oui",'Données clients'!P32="Oui",'Données clients'!Q32="Oui"),'Données clients'!E32," ")</f>
        <v xml:space="preserve"> </v>
      </c>
      <c r="G32" s="288" t="str">
        <f>IF(OR('Données clients'!L32="Oui",'Données clients'!M32="Oui"),"Epilation",IF(OR('Données clients'!N32="Oui",'Données clients'!O32="Oui"),"Détatouage",IF('Données clients'!P32="Oui","Aquapure",IF('Données clients'!Q32="Oui","PBM"," "))))</f>
        <v xml:space="preserve"> </v>
      </c>
      <c r="H32" s="289"/>
      <c r="I32" s="286"/>
      <c r="J32" s="289"/>
      <c r="K32" s="289" t="str">
        <f>IF('Données clients'!M32="Oui","Epilation",IF('Données clients'!O32="Oui","Détatouage",IF(AND(OR('Données clients'!N32="Oui",'Données clients'!P32="Oui"),'Données clients'!Q32="Oui"),"PBM"," ")))</f>
        <v xml:space="preserve"> </v>
      </c>
      <c r="L32" s="289"/>
      <c r="M32" s="289" t="str">
        <f>IF('Données clients'!M32="Oui","Epilation",IF('Données clients'!O32="Oui","Détatouage",IF(AND(OR('Données clients'!N32="Oui",'Données clients'!P32="Oui"),'Données clients'!Q32="Oui"),"PBM"," ")))</f>
        <v xml:space="preserve"> </v>
      </c>
      <c r="N32" s="289"/>
      <c r="O32" s="298"/>
      <c r="P32" s="281" t="str">
        <f>IF(COUNTBLANK(H32)=0,IF(G32="Epilation",IF(F32="F",VLOOKUP(H32,'Grille tarifaire'!$B$3:$D$29,3),VLOOKUP(H32,'Grille tarifaire'!$B$32:$D$56,3)),IF(G32="Détatouage",VLOOKUP(H32,'Grille tarifaire'!$B$59:$D$64,3),IF(G32="Aquapure",VLOOKUP(H32,'Grille tarifaire'!$B$67:$D$69,3),IF(G32="PBM",VLOOKUP(H32,'Grille tarifaire'!$B$72:$B$73,3),"0"))))+IF(I32="Epilation",IF(F32="F",VLOOKUP(J32,'Grille tarifaire'!$B$3:$D$29,3),VLOOKUP(J32,'Grille tarifaire'!$B$32:$D$56,3)),IF(I32="Détatouage",VLOOKUP(J32,'Grille tarifaire'!$B$59:$D$64,3),IF(I32="Aquapure",VLOOKUP(J32,'Grille tarifaire'!$B$67:$D$69,3),IF(I32="PBM",VLOOKUP(J32,'Grille tarifaire'!$B$72:$B$73,3),"0"))))+IF(K32="Epilation",IF(F32="F",VLOOKUP(L32,'Grille tarifaire'!$B$3:$D$29,3),VLOOKUP(L32,'Grille tarifaire'!$B$32:$D$56,3)),IF(K32="Détatouage",VLOOKUP(L32,'Grille tarifaire'!$B$59:$D$64,3),IF(K32="Aquapure",VLOOKUP(L32,'Grille tarifaire'!$B$67:$D$69,3),IF(K32="PBM",VLOOKUP(L32,'Grille tarifaire'!$B$72:$B$73,3),"0"))))+IF(M32="Epilation",IF(F32="F",VLOOKUP(N32,'Grille tarifaire'!$B$3:$D$29,3),VLOOKUP(N32,'Grille tarifaire'!$B$32:$D$56,3)),IF(M32="Détatouage",VLOOKUP(N32,'Grille tarifaire'!$B$59:$D$64,3),IF(M32="Aquapure",VLOOKUP(N32,'Grille tarifaire'!$B$67:$D$69,3),IF(M32="PBM",VLOOKUP(N32,'Grille tarifaire'!$B$72:$B$73,3),"0"))))," ")</f>
        <v xml:space="preserve"> </v>
      </c>
      <c r="Q32" s="299"/>
      <c r="R32" s="281" t="str">
        <f t="shared" si="1"/>
        <v xml:space="preserve"> </v>
      </c>
      <c r="S32" s="300"/>
      <c r="T32" s="300"/>
      <c r="U32" s="301" t="str">
        <f t="shared" si="0"/>
        <v xml:space="preserve"> </v>
      </c>
      <c r="V32" s="73">
        <f t="shared" si="2"/>
        <v>4</v>
      </c>
    </row>
    <row r="33" spans="1:22" s="75" customFormat="1" ht="15" customHeight="1" x14ac:dyDescent="0.2">
      <c r="A33" s="272" t="str">
        <f>IF(OR('Données clients'!L33="Oui",'Données clients'!M33="Oui",'Données clients'!N33="Oui",'Données clients'!O33="Oui",'Données clients'!P33="Oui",'Données clients'!Q33="Oui"),'Données clients'!A33," ")</f>
        <v xml:space="preserve"> </v>
      </c>
      <c r="B33" s="273" t="str">
        <f>IF(OR('Données clients'!L33="Oui",'Données clients'!M33="Oui",'Données clients'!N33="Oui",'Données clients'!O33="Oui",'Données clients'!P33="Oui",'Données clients'!Q33="Oui"),'Données clients'!B33," ")</f>
        <v xml:space="preserve"> </v>
      </c>
      <c r="C33" s="274" t="str">
        <f>IF(OR('Données clients'!L33="Oui",'Données clients'!M33="Oui",'Données clients'!N33="Oui",'Données clients'!O33="Oui",'Données clients'!P33="Oui",'Données clients'!Q33="Oui"),'Données clients'!C33," ")</f>
        <v xml:space="preserve"> </v>
      </c>
      <c r="D33" s="286" t="str">
        <f>IF(OR('Données clients'!L33="Oui",'Données clients'!M33="Oui",'Données clients'!N33="Oui",'Données clients'!O33="Oui",'Données clients'!P33="Oui",'Données clients'!Q33="Oui"),'Données clients'!I33," ")</f>
        <v xml:space="preserve"> </v>
      </c>
      <c r="E33" s="276" t="str">
        <f>IF(OR('Données clients'!L33="Oui",'Données clients'!M33="Oui",'Données clients'!N33="Oui",'Données clients'!O33="Oui",'Données clients'!P33="Oui",'Données clients'!Q33="Oui"),YEAR(A33)&amp;"-"&amp;MONTH(A33)&amp;"-"&amp;"S"&amp;TEXT(V33,"000")," ")</f>
        <v xml:space="preserve"> </v>
      </c>
      <c r="F33" s="287" t="str">
        <f>IF(OR('Données clients'!L33="Oui",'Données clients'!M33="Oui",'Données clients'!N33="Oui",'Données clients'!O33="Oui",'Données clients'!P33="Oui",'Données clients'!Q33="Oui"),'Données clients'!E33," ")</f>
        <v xml:space="preserve"> </v>
      </c>
      <c r="G33" s="288" t="str">
        <f>IF(OR('Données clients'!L33="Oui",'Données clients'!M33="Oui"),"Epilation",IF(OR('Données clients'!N33="Oui",'Données clients'!O33="Oui"),"Détatouage",IF('Données clients'!P33="Oui","Aquapure",IF('Données clients'!Q33="Oui","PBM"," "))))</f>
        <v xml:space="preserve"> </v>
      </c>
      <c r="H33" s="289"/>
      <c r="I33" s="286"/>
      <c r="J33" s="289"/>
      <c r="K33" s="289" t="str">
        <f>IF('Données clients'!M33="Oui","Epilation",IF('Données clients'!O33="Oui","Détatouage",IF(AND(OR('Données clients'!N33="Oui",'Données clients'!P33="Oui"),'Données clients'!Q33="Oui"),"PBM"," ")))</f>
        <v xml:space="preserve"> </v>
      </c>
      <c r="L33" s="289"/>
      <c r="M33" s="289" t="str">
        <f>IF('Données clients'!M33="Oui","Epilation",IF('Données clients'!O33="Oui","Détatouage",IF(AND(OR('Données clients'!N33="Oui",'Données clients'!P33="Oui"),'Données clients'!Q33="Oui"),"PBM"," ")))</f>
        <v xml:space="preserve"> </v>
      </c>
      <c r="N33" s="289"/>
      <c r="O33" s="290"/>
      <c r="P33" s="281" t="str">
        <f>IF(COUNTBLANK(H33)=0,IF(G33="Epilation",IF(F33="F",VLOOKUP(H33,'Grille tarifaire'!$B$3:$D$29,3),VLOOKUP(H33,'Grille tarifaire'!$B$32:$D$56,3)),IF(G33="Détatouage",VLOOKUP(H33,'Grille tarifaire'!$B$59:$D$64,3),IF(G33="Aquapure",VLOOKUP(H33,'Grille tarifaire'!$B$67:$D$69,3),IF(G33="PBM",VLOOKUP(H33,'Grille tarifaire'!$B$72:$B$73,3),"0"))))+IF(I33="Epilation",IF(F33="F",VLOOKUP(J33,'Grille tarifaire'!$B$3:$D$29,3),VLOOKUP(J33,'Grille tarifaire'!$B$32:$D$56,3)),IF(I33="Détatouage",VLOOKUP(J33,'Grille tarifaire'!$B$59:$D$64,3),IF(I33="Aquapure",VLOOKUP(J33,'Grille tarifaire'!$B$67:$D$69,3),IF(I33="PBM",VLOOKUP(J33,'Grille tarifaire'!$B$72:$B$73,3),"0"))))+IF(K33="Epilation",IF(F33="F",VLOOKUP(L33,'Grille tarifaire'!$B$3:$D$29,3),VLOOKUP(L33,'Grille tarifaire'!$B$32:$D$56,3)),IF(K33="Détatouage",VLOOKUP(L33,'Grille tarifaire'!$B$59:$D$64,3),IF(K33="Aquapure",VLOOKUP(L33,'Grille tarifaire'!$B$67:$D$69,3),IF(K33="PBM",VLOOKUP(L33,'Grille tarifaire'!$B$72:$B$73,3),"0"))))+IF(M33="Epilation",IF(F33="F",VLOOKUP(N33,'Grille tarifaire'!$B$3:$D$29,3),VLOOKUP(N33,'Grille tarifaire'!$B$32:$D$56,3)),IF(M33="Détatouage",VLOOKUP(N33,'Grille tarifaire'!$B$59:$D$64,3),IF(M33="Aquapure",VLOOKUP(N33,'Grille tarifaire'!$B$67:$D$69,3),IF(M33="PBM",VLOOKUP(N33,'Grille tarifaire'!$B$72:$B$73,3),"0"))))," ")</f>
        <v xml:space="preserve"> </v>
      </c>
      <c r="Q33" s="291"/>
      <c r="R33" s="292" t="str">
        <f t="shared" si="1"/>
        <v xml:space="preserve"> </v>
      </c>
      <c r="S33" s="293"/>
      <c r="T33" s="293"/>
      <c r="U33" s="294" t="str">
        <f t="shared" si="0"/>
        <v xml:space="preserve"> </v>
      </c>
      <c r="V33" s="73">
        <f t="shared" si="2"/>
        <v>4</v>
      </c>
    </row>
    <row r="34" spans="1:22" s="75" customFormat="1" ht="15" customHeight="1" x14ac:dyDescent="0.2">
      <c r="A34" s="295" t="str">
        <f>IF(OR('Données clients'!L34="Oui",'Données clients'!M34="Oui",'Données clients'!N34="Oui",'Données clients'!O34="Oui",'Données clients'!P34="Oui",'Données clients'!Q34="Oui"),'Données clients'!A34," ")</f>
        <v xml:space="preserve"> </v>
      </c>
      <c r="B34" s="296" t="str">
        <f>IF(OR('Données clients'!L34="Oui",'Données clients'!M34="Oui",'Données clients'!N34="Oui",'Données clients'!O34="Oui",'Données clients'!P34="Oui",'Données clients'!Q34="Oui"),'Données clients'!B34," ")</f>
        <v xml:space="preserve"> </v>
      </c>
      <c r="C34" s="297" t="str">
        <f>IF(OR('Données clients'!L34="Oui",'Données clients'!M34="Oui",'Données clients'!N34="Oui",'Données clients'!O34="Oui",'Données clients'!P34="Oui",'Données clients'!Q34="Oui"),'Données clients'!C34," ")</f>
        <v xml:space="preserve"> </v>
      </c>
      <c r="D34" s="287" t="str">
        <f>IF(OR('Données clients'!L34="Oui",'Données clients'!M34="Oui",'Données clients'!N34="Oui",'Données clients'!O34="Oui",'Données clients'!P34="Oui",'Données clients'!Q34="Oui"),'Données clients'!I34," ")</f>
        <v xml:space="preserve"> </v>
      </c>
      <c r="E34" s="276" t="str">
        <f>IF(OR('Données clients'!L34="Oui",'Données clients'!M34="Oui",'Données clients'!N34="Oui",'Données clients'!O34="Oui",'Données clients'!P34="Oui",'Données clients'!Q34="Oui"),YEAR(A34)&amp;"-"&amp;MONTH(A34)&amp;"-"&amp;"S"&amp;TEXT(V34,"000")," ")</f>
        <v xml:space="preserve"> </v>
      </c>
      <c r="F34" s="287" t="str">
        <f>IF(OR('Données clients'!L34="Oui",'Données clients'!M34="Oui",'Données clients'!N34="Oui",'Données clients'!O34="Oui",'Données clients'!P34="Oui",'Données clients'!Q34="Oui"),'Données clients'!E34," ")</f>
        <v xml:space="preserve"> </v>
      </c>
      <c r="G34" s="288" t="str">
        <f>IF(OR('Données clients'!L34="Oui",'Données clients'!M34="Oui"),"Epilation",IF(OR('Données clients'!N34="Oui",'Données clients'!O34="Oui"),"Détatouage",IF('Données clients'!P34="Oui","Aquapure",IF('Données clients'!Q34="Oui","PBM"," "))))</f>
        <v xml:space="preserve"> </v>
      </c>
      <c r="H34" s="289"/>
      <c r="I34" s="286"/>
      <c r="J34" s="289"/>
      <c r="K34" s="289" t="str">
        <f>IF('Données clients'!M34="Oui","Epilation",IF('Données clients'!O34="Oui","Détatouage",IF(AND(OR('Données clients'!N34="Oui",'Données clients'!P34="Oui"),'Données clients'!Q34="Oui"),"PBM"," ")))</f>
        <v xml:space="preserve"> </v>
      </c>
      <c r="L34" s="289"/>
      <c r="M34" s="289" t="str">
        <f>IF('Données clients'!M34="Oui","Epilation",IF('Données clients'!O34="Oui","Détatouage",IF(AND(OR('Données clients'!N34="Oui",'Données clients'!P34="Oui"),'Données clients'!Q34="Oui"),"PBM"," ")))</f>
        <v xml:space="preserve"> </v>
      </c>
      <c r="N34" s="289"/>
      <c r="O34" s="298"/>
      <c r="P34" s="281" t="str">
        <f>IF(COUNTBLANK(H34)=0,IF(G34="Epilation",IF(F34="F",VLOOKUP(H34,'Grille tarifaire'!$B$3:$D$29,3),VLOOKUP(H34,'Grille tarifaire'!$B$32:$D$56,3)),IF(G34="Détatouage",VLOOKUP(H34,'Grille tarifaire'!$B$59:$D$64,3),IF(G34="Aquapure",VLOOKUP(H34,'Grille tarifaire'!$B$67:$D$69,3),IF(G34="PBM",VLOOKUP(H34,'Grille tarifaire'!$B$72:$B$73,3),"0"))))+IF(I34="Epilation",IF(F34="F",VLOOKUP(J34,'Grille tarifaire'!$B$3:$D$29,3),VLOOKUP(J34,'Grille tarifaire'!$B$32:$D$56,3)),IF(I34="Détatouage",VLOOKUP(J34,'Grille tarifaire'!$B$59:$D$64,3),IF(I34="Aquapure",VLOOKUP(J34,'Grille tarifaire'!$B$67:$D$69,3),IF(I34="PBM",VLOOKUP(J34,'Grille tarifaire'!$B$72:$B$73,3),"0"))))+IF(K34="Epilation",IF(F34="F",VLOOKUP(L34,'Grille tarifaire'!$B$3:$D$29,3),VLOOKUP(L34,'Grille tarifaire'!$B$32:$D$56,3)),IF(K34="Détatouage",VLOOKUP(L34,'Grille tarifaire'!$B$59:$D$64,3),IF(K34="Aquapure",VLOOKUP(L34,'Grille tarifaire'!$B$67:$D$69,3),IF(K34="PBM",VLOOKUP(L34,'Grille tarifaire'!$B$72:$B$73,3),"0"))))+IF(M34="Epilation",IF(F34="F",VLOOKUP(N34,'Grille tarifaire'!$B$3:$D$29,3),VLOOKUP(N34,'Grille tarifaire'!$B$32:$D$56,3)),IF(M34="Détatouage",VLOOKUP(N34,'Grille tarifaire'!$B$59:$D$64,3),IF(M34="Aquapure",VLOOKUP(N34,'Grille tarifaire'!$B$67:$D$69,3),IF(M34="PBM",VLOOKUP(N34,'Grille tarifaire'!$B$72:$B$73,3),"0"))))," ")</f>
        <v xml:space="preserve"> </v>
      </c>
      <c r="Q34" s="299"/>
      <c r="R34" s="281" t="str">
        <f t="shared" si="1"/>
        <v xml:space="preserve"> </v>
      </c>
      <c r="S34" s="300"/>
      <c r="T34" s="300"/>
      <c r="U34" s="301" t="str">
        <f t="shared" si="0"/>
        <v xml:space="preserve"> </v>
      </c>
      <c r="V34" s="73">
        <f t="shared" si="2"/>
        <v>4</v>
      </c>
    </row>
    <row r="35" spans="1:22" s="75" customFormat="1" ht="15" customHeight="1" x14ac:dyDescent="0.2">
      <c r="A35" s="272" t="str">
        <f>IF(OR('Données clients'!L35="Oui",'Données clients'!M35="Oui",'Données clients'!N35="Oui",'Données clients'!O35="Oui",'Données clients'!P35="Oui",'Données clients'!Q35="Oui"),'Données clients'!A35," ")</f>
        <v xml:space="preserve"> </v>
      </c>
      <c r="B35" s="273" t="str">
        <f>IF(OR('Données clients'!L35="Oui",'Données clients'!M35="Oui",'Données clients'!N35="Oui",'Données clients'!O35="Oui",'Données clients'!P35="Oui",'Données clients'!Q35="Oui"),'Données clients'!B35," ")</f>
        <v xml:space="preserve"> </v>
      </c>
      <c r="C35" s="274" t="str">
        <f>IF(OR('Données clients'!L35="Oui",'Données clients'!M35="Oui",'Données clients'!N35="Oui",'Données clients'!O35="Oui",'Données clients'!P35="Oui",'Données clients'!Q35="Oui"),'Données clients'!C35," ")</f>
        <v xml:space="preserve"> </v>
      </c>
      <c r="D35" s="286" t="str">
        <f>IF(OR('Données clients'!L35="Oui",'Données clients'!M35="Oui",'Données clients'!N35="Oui",'Données clients'!O35="Oui",'Données clients'!P35="Oui",'Données clients'!Q35="Oui"),'Données clients'!I35," ")</f>
        <v xml:space="preserve"> </v>
      </c>
      <c r="E35" s="276" t="str">
        <f>IF(OR('Données clients'!L35="Oui",'Données clients'!M35="Oui",'Données clients'!N35="Oui",'Données clients'!O35="Oui",'Données clients'!P35="Oui",'Données clients'!Q35="Oui"),YEAR(A35)&amp;"-"&amp;MONTH(A35)&amp;"-"&amp;"S"&amp;TEXT(V35,"000")," ")</f>
        <v xml:space="preserve"> </v>
      </c>
      <c r="F35" s="287" t="str">
        <f>IF(OR('Données clients'!L35="Oui",'Données clients'!M35="Oui",'Données clients'!N35="Oui",'Données clients'!O35="Oui",'Données clients'!P35="Oui",'Données clients'!Q35="Oui"),'Données clients'!E35," ")</f>
        <v xml:space="preserve"> </v>
      </c>
      <c r="G35" s="288" t="str">
        <f>IF(OR('Données clients'!L35="Oui",'Données clients'!M35="Oui"),"Epilation",IF(OR('Données clients'!N35="Oui",'Données clients'!O35="Oui"),"Détatouage",IF('Données clients'!P35="Oui","Aquapure",IF('Données clients'!Q35="Oui","PBM"," "))))</f>
        <v xml:space="preserve"> </v>
      </c>
      <c r="H35" s="289"/>
      <c r="I35" s="286"/>
      <c r="J35" s="289"/>
      <c r="K35" s="289" t="str">
        <f>IF('Données clients'!M35="Oui","Epilation",IF('Données clients'!O35="Oui","Détatouage",IF(AND(OR('Données clients'!N35="Oui",'Données clients'!P35="Oui"),'Données clients'!Q35="Oui"),"PBM"," ")))</f>
        <v xml:space="preserve"> </v>
      </c>
      <c r="L35" s="289"/>
      <c r="M35" s="289" t="str">
        <f>IF('Données clients'!M35="Oui","Epilation",IF('Données clients'!O35="Oui","Détatouage",IF(AND(OR('Données clients'!N35="Oui",'Données clients'!P35="Oui"),'Données clients'!Q35="Oui"),"PBM"," ")))</f>
        <v xml:space="preserve"> </v>
      </c>
      <c r="N35" s="289"/>
      <c r="O35" s="290"/>
      <c r="P35" s="281" t="str">
        <f>IF(COUNTBLANK(H35)=0,IF(G35="Epilation",IF(F35="F",VLOOKUP(H35,'Grille tarifaire'!$B$3:$D$29,3),VLOOKUP(H35,'Grille tarifaire'!$B$32:$D$56,3)),IF(G35="Détatouage",VLOOKUP(H35,'Grille tarifaire'!$B$59:$D$64,3),IF(G35="Aquapure",VLOOKUP(H35,'Grille tarifaire'!$B$67:$D$69,3),IF(G35="PBM",VLOOKUP(H35,'Grille tarifaire'!$B$72:$B$73,3),"0"))))+IF(I35="Epilation",IF(F35="F",VLOOKUP(J35,'Grille tarifaire'!$B$3:$D$29,3),VLOOKUP(J35,'Grille tarifaire'!$B$32:$D$56,3)),IF(I35="Détatouage",VLOOKUP(J35,'Grille tarifaire'!$B$59:$D$64,3),IF(I35="Aquapure",VLOOKUP(J35,'Grille tarifaire'!$B$67:$D$69,3),IF(I35="PBM",VLOOKUP(J35,'Grille tarifaire'!$B$72:$B$73,3),"0"))))+IF(K35="Epilation",IF(F35="F",VLOOKUP(L35,'Grille tarifaire'!$B$3:$D$29,3),VLOOKUP(L35,'Grille tarifaire'!$B$32:$D$56,3)),IF(K35="Détatouage",VLOOKUP(L35,'Grille tarifaire'!$B$59:$D$64,3),IF(K35="Aquapure",VLOOKUP(L35,'Grille tarifaire'!$B$67:$D$69,3),IF(K35="PBM",VLOOKUP(L35,'Grille tarifaire'!$B$72:$B$73,3),"0"))))+IF(M35="Epilation",IF(F35="F",VLOOKUP(N35,'Grille tarifaire'!$B$3:$D$29,3),VLOOKUP(N35,'Grille tarifaire'!$B$32:$D$56,3)),IF(M35="Détatouage",VLOOKUP(N35,'Grille tarifaire'!$B$59:$D$64,3),IF(M35="Aquapure",VLOOKUP(N35,'Grille tarifaire'!$B$67:$D$69,3),IF(M35="PBM",VLOOKUP(N35,'Grille tarifaire'!$B$72:$B$73,3),"0"))))," ")</f>
        <v xml:space="preserve"> </v>
      </c>
      <c r="Q35" s="291"/>
      <c r="R35" s="292" t="str">
        <f t="shared" si="1"/>
        <v xml:space="preserve"> </v>
      </c>
      <c r="S35" s="293"/>
      <c r="T35" s="293"/>
      <c r="U35" s="294" t="str">
        <f t="shared" si="0"/>
        <v xml:space="preserve"> </v>
      </c>
      <c r="V35" s="73">
        <f t="shared" si="2"/>
        <v>4</v>
      </c>
    </row>
    <row r="36" spans="1:22" s="75" customFormat="1" ht="15" customHeight="1" x14ac:dyDescent="0.2">
      <c r="A36" s="295" t="str">
        <f>IF(OR('Données clients'!L36="Oui",'Données clients'!M36="Oui",'Données clients'!N36="Oui",'Données clients'!O36="Oui",'Données clients'!P36="Oui",'Données clients'!Q36="Oui"),'Données clients'!A36," ")</f>
        <v xml:space="preserve"> </v>
      </c>
      <c r="B36" s="296" t="str">
        <f>IF(OR('Données clients'!L36="Oui",'Données clients'!M36="Oui",'Données clients'!N36="Oui",'Données clients'!O36="Oui",'Données clients'!P36="Oui",'Données clients'!Q36="Oui"),'Données clients'!B36," ")</f>
        <v xml:space="preserve"> </v>
      </c>
      <c r="C36" s="297" t="str">
        <f>IF(OR('Données clients'!L36="Oui",'Données clients'!M36="Oui",'Données clients'!N36="Oui",'Données clients'!O36="Oui",'Données clients'!P36="Oui",'Données clients'!Q36="Oui"),'Données clients'!C36," ")</f>
        <v xml:space="preserve"> </v>
      </c>
      <c r="D36" s="287" t="str">
        <f>IF(OR('Données clients'!L36="Oui",'Données clients'!M36="Oui",'Données clients'!N36="Oui",'Données clients'!O36="Oui",'Données clients'!P36="Oui",'Données clients'!Q36="Oui"),'Données clients'!I36," ")</f>
        <v xml:space="preserve"> </v>
      </c>
      <c r="E36" s="276" t="str">
        <f>IF(OR('Données clients'!L36="Oui",'Données clients'!M36="Oui",'Données clients'!N36="Oui",'Données clients'!O36="Oui",'Données clients'!P36="Oui",'Données clients'!Q36="Oui"),YEAR(A36)&amp;"-"&amp;MONTH(A36)&amp;"-"&amp;"S"&amp;TEXT(V36,"000")," ")</f>
        <v xml:space="preserve"> </v>
      </c>
      <c r="F36" s="287" t="str">
        <f>IF(OR('Données clients'!L36="Oui",'Données clients'!M36="Oui",'Données clients'!N36="Oui",'Données clients'!O36="Oui",'Données clients'!P36="Oui",'Données clients'!Q36="Oui"),'Données clients'!E36," ")</f>
        <v xml:space="preserve"> </v>
      </c>
      <c r="G36" s="288" t="str">
        <f>IF(OR('Données clients'!L36="Oui",'Données clients'!M36="Oui"),"Epilation",IF(OR('Données clients'!N36="Oui",'Données clients'!O36="Oui"),"Détatouage",IF('Données clients'!P36="Oui","Aquapure",IF('Données clients'!Q36="Oui","PBM"," "))))</f>
        <v xml:space="preserve"> </v>
      </c>
      <c r="H36" s="289"/>
      <c r="I36" s="286"/>
      <c r="J36" s="289"/>
      <c r="K36" s="289" t="str">
        <f>IF('Données clients'!M36="Oui","Epilation",IF('Données clients'!O36="Oui","Détatouage",IF(AND(OR('Données clients'!N36="Oui",'Données clients'!P36="Oui"),'Données clients'!Q36="Oui"),"PBM"," ")))</f>
        <v xml:space="preserve"> </v>
      </c>
      <c r="L36" s="289"/>
      <c r="M36" s="289" t="str">
        <f>IF('Données clients'!M36="Oui","Epilation",IF('Données clients'!O36="Oui","Détatouage",IF(AND(OR('Données clients'!N36="Oui",'Données clients'!P36="Oui"),'Données clients'!Q36="Oui"),"PBM"," ")))</f>
        <v xml:space="preserve"> </v>
      </c>
      <c r="N36" s="289"/>
      <c r="O36" s="298"/>
      <c r="P36" s="281" t="str">
        <f>IF(COUNTBLANK(H36)=0,IF(G36="Epilation",IF(F36="F",VLOOKUP(H36,'Grille tarifaire'!$B$3:$D$29,3),VLOOKUP(H36,'Grille tarifaire'!$B$32:$D$56,3)),IF(G36="Détatouage",VLOOKUP(H36,'Grille tarifaire'!$B$59:$D$64,3),IF(G36="Aquapure",VLOOKUP(H36,'Grille tarifaire'!$B$67:$D$69,3),IF(G36="PBM",VLOOKUP(H36,'Grille tarifaire'!$B$72:$B$73,3),"0"))))+IF(I36="Epilation",IF(F36="F",VLOOKUP(J36,'Grille tarifaire'!$B$3:$D$29,3),VLOOKUP(J36,'Grille tarifaire'!$B$32:$D$56,3)),IF(I36="Détatouage",VLOOKUP(J36,'Grille tarifaire'!$B$59:$D$64,3),IF(I36="Aquapure",VLOOKUP(J36,'Grille tarifaire'!$B$67:$D$69,3),IF(I36="PBM",VLOOKUP(J36,'Grille tarifaire'!$B$72:$B$73,3),"0"))))+IF(K36="Epilation",IF(F36="F",VLOOKUP(L36,'Grille tarifaire'!$B$3:$D$29,3),VLOOKUP(L36,'Grille tarifaire'!$B$32:$D$56,3)),IF(K36="Détatouage",VLOOKUP(L36,'Grille tarifaire'!$B$59:$D$64,3),IF(K36="Aquapure",VLOOKUP(L36,'Grille tarifaire'!$B$67:$D$69,3),IF(K36="PBM",VLOOKUP(L36,'Grille tarifaire'!$B$72:$B$73,3),"0"))))+IF(M36="Epilation",IF(F36="F",VLOOKUP(N36,'Grille tarifaire'!$B$3:$D$29,3),VLOOKUP(N36,'Grille tarifaire'!$B$32:$D$56,3)),IF(M36="Détatouage",VLOOKUP(N36,'Grille tarifaire'!$B$59:$D$64,3),IF(M36="Aquapure",VLOOKUP(N36,'Grille tarifaire'!$B$67:$D$69,3),IF(M36="PBM",VLOOKUP(N36,'Grille tarifaire'!$B$72:$B$73,3),"0"))))," ")</f>
        <v xml:space="preserve"> </v>
      </c>
      <c r="Q36" s="299"/>
      <c r="R36" s="281" t="str">
        <f t="shared" si="1"/>
        <v xml:space="preserve"> </v>
      </c>
      <c r="S36" s="300"/>
      <c r="T36" s="300"/>
      <c r="U36" s="301" t="str">
        <f t="shared" si="0"/>
        <v xml:space="preserve"> </v>
      </c>
      <c r="V36" s="73">
        <f t="shared" si="2"/>
        <v>4</v>
      </c>
    </row>
    <row r="37" spans="1:22" s="75" customFormat="1" ht="15" customHeight="1" x14ac:dyDescent="0.2">
      <c r="A37" s="272" t="str">
        <f>IF(OR('Données clients'!L37="Oui",'Données clients'!M37="Oui",'Données clients'!N37="Oui",'Données clients'!O37="Oui",'Données clients'!P37="Oui",'Données clients'!Q37="Oui"),'Données clients'!A37," ")</f>
        <v xml:space="preserve"> </v>
      </c>
      <c r="B37" s="273" t="str">
        <f>IF(OR('Données clients'!L37="Oui",'Données clients'!M37="Oui",'Données clients'!N37="Oui",'Données clients'!O37="Oui",'Données clients'!P37="Oui",'Données clients'!Q37="Oui"),'Données clients'!B37," ")</f>
        <v xml:space="preserve"> </v>
      </c>
      <c r="C37" s="274" t="str">
        <f>IF(OR('Données clients'!L37="Oui",'Données clients'!M37="Oui",'Données clients'!N37="Oui",'Données clients'!O37="Oui",'Données clients'!P37="Oui",'Données clients'!Q37="Oui"),'Données clients'!C37," ")</f>
        <v xml:space="preserve"> </v>
      </c>
      <c r="D37" s="286" t="str">
        <f>IF(OR('Données clients'!L37="Oui",'Données clients'!M37="Oui",'Données clients'!N37="Oui",'Données clients'!O37="Oui",'Données clients'!P37="Oui",'Données clients'!Q37="Oui"),'Données clients'!I37," ")</f>
        <v xml:space="preserve"> </v>
      </c>
      <c r="E37" s="276" t="str">
        <f>IF(OR('Données clients'!L37="Oui",'Données clients'!M37="Oui",'Données clients'!N37="Oui",'Données clients'!O37="Oui",'Données clients'!P37="Oui",'Données clients'!Q37="Oui"),YEAR(A37)&amp;"-"&amp;MONTH(A37)&amp;"-"&amp;"S"&amp;TEXT(V37,"000")," ")</f>
        <v xml:space="preserve"> </v>
      </c>
      <c r="F37" s="287" t="str">
        <f>IF(OR('Données clients'!L37="Oui",'Données clients'!M37="Oui",'Données clients'!N37="Oui",'Données clients'!O37="Oui",'Données clients'!P37="Oui",'Données clients'!Q37="Oui"),'Données clients'!E37," ")</f>
        <v xml:space="preserve"> </v>
      </c>
      <c r="G37" s="288" t="str">
        <f>IF(OR('Données clients'!L37="Oui",'Données clients'!M37="Oui"),"Epilation",IF(OR('Données clients'!N37="Oui",'Données clients'!O37="Oui"),"Détatouage",IF('Données clients'!P37="Oui","Aquapure",IF('Données clients'!Q37="Oui","PBM"," "))))</f>
        <v xml:space="preserve"> </v>
      </c>
      <c r="H37" s="289"/>
      <c r="I37" s="286"/>
      <c r="J37" s="289"/>
      <c r="K37" s="289" t="str">
        <f>IF('Données clients'!M37="Oui","Epilation",IF('Données clients'!O37="Oui","Détatouage",IF(AND(OR('Données clients'!N37="Oui",'Données clients'!P37="Oui"),'Données clients'!Q37="Oui"),"PBM"," ")))</f>
        <v xml:space="preserve"> </v>
      </c>
      <c r="L37" s="289"/>
      <c r="M37" s="289" t="str">
        <f>IF('Données clients'!M37="Oui","Epilation",IF('Données clients'!O37="Oui","Détatouage",IF(AND(OR('Données clients'!N37="Oui",'Données clients'!P37="Oui"),'Données clients'!Q37="Oui"),"PBM"," ")))</f>
        <v xml:space="preserve"> </v>
      </c>
      <c r="N37" s="289"/>
      <c r="O37" s="290"/>
      <c r="P37" s="281" t="str">
        <f>IF(COUNTBLANK(H37)=0,IF(G37="Epilation",IF(F37="F",VLOOKUP(H37,'Grille tarifaire'!$B$3:$D$29,3),VLOOKUP(H37,'Grille tarifaire'!$B$32:$D$56,3)),IF(G37="Détatouage",VLOOKUP(H37,'Grille tarifaire'!$B$59:$D$64,3),IF(G37="Aquapure",VLOOKUP(H37,'Grille tarifaire'!$B$67:$D$69,3),IF(G37="PBM",VLOOKUP(H37,'Grille tarifaire'!$B$72:$B$73,3),"0"))))+IF(I37="Epilation",IF(F37="F",VLOOKUP(J37,'Grille tarifaire'!$B$3:$D$29,3),VLOOKUP(J37,'Grille tarifaire'!$B$32:$D$56,3)),IF(I37="Détatouage",VLOOKUP(J37,'Grille tarifaire'!$B$59:$D$64,3),IF(I37="Aquapure",VLOOKUP(J37,'Grille tarifaire'!$B$67:$D$69,3),IF(I37="PBM",VLOOKUP(J37,'Grille tarifaire'!$B$72:$B$73,3),"0"))))+IF(K37="Epilation",IF(F37="F",VLOOKUP(L37,'Grille tarifaire'!$B$3:$D$29,3),VLOOKUP(L37,'Grille tarifaire'!$B$32:$D$56,3)),IF(K37="Détatouage",VLOOKUP(L37,'Grille tarifaire'!$B$59:$D$64,3),IF(K37="Aquapure",VLOOKUP(L37,'Grille tarifaire'!$B$67:$D$69,3),IF(K37="PBM",VLOOKUP(L37,'Grille tarifaire'!$B$72:$B$73,3),"0"))))+IF(M37="Epilation",IF(F37="F",VLOOKUP(N37,'Grille tarifaire'!$B$3:$D$29,3),VLOOKUP(N37,'Grille tarifaire'!$B$32:$D$56,3)),IF(M37="Détatouage",VLOOKUP(N37,'Grille tarifaire'!$B$59:$D$64,3),IF(M37="Aquapure",VLOOKUP(N37,'Grille tarifaire'!$B$67:$D$69,3),IF(M37="PBM",VLOOKUP(N37,'Grille tarifaire'!$B$72:$B$73,3),"0"))))," ")</f>
        <v xml:space="preserve"> </v>
      </c>
      <c r="Q37" s="291"/>
      <c r="R37" s="292" t="str">
        <f t="shared" si="1"/>
        <v xml:space="preserve"> </v>
      </c>
      <c r="S37" s="293"/>
      <c r="T37" s="293"/>
      <c r="U37" s="294" t="str">
        <f t="shared" si="0"/>
        <v xml:space="preserve"> </v>
      </c>
      <c r="V37" s="73">
        <f t="shared" si="2"/>
        <v>4</v>
      </c>
    </row>
    <row r="38" spans="1:22" s="75" customFormat="1" ht="15" customHeight="1" x14ac:dyDescent="0.2">
      <c r="A38" s="295" t="str">
        <f>IF(OR('Données clients'!L38="Oui",'Données clients'!M38="Oui",'Données clients'!N38="Oui",'Données clients'!O38="Oui",'Données clients'!P38="Oui",'Données clients'!Q38="Oui"),'Données clients'!A38," ")</f>
        <v xml:space="preserve"> </v>
      </c>
      <c r="B38" s="296" t="str">
        <f>IF(OR('Données clients'!L38="Oui",'Données clients'!M38="Oui",'Données clients'!N38="Oui",'Données clients'!O38="Oui",'Données clients'!P38="Oui",'Données clients'!Q38="Oui"),'Données clients'!B38," ")</f>
        <v xml:space="preserve"> </v>
      </c>
      <c r="C38" s="297" t="str">
        <f>IF(OR('Données clients'!L38="Oui",'Données clients'!M38="Oui",'Données clients'!N38="Oui",'Données clients'!O38="Oui",'Données clients'!P38="Oui",'Données clients'!Q38="Oui"),'Données clients'!C38," ")</f>
        <v xml:space="preserve"> </v>
      </c>
      <c r="D38" s="287" t="str">
        <f>IF(OR('Données clients'!L38="Oui",'Données clients'!M38="Oui",'Données clients'!N38="Oui",'Données clients'!O38="Oui",'Données clients'!P38="Oui",'Données clients'!Q38="Oui"),'Données clients'!I38," ")</f>
        <v xml:space="preserve"> </v>
      </c>
      <c r="E38" s="276" t="str">
        <f>IF(OR('Données clients'!L38="Oui",'Données clients'!M38="Oui",'Données clients'!N38="Oui",'Données clients'!O38="Oui",'Données clients'!P38="Oui",'Données clients'!Q38="Oui"),YEAR(A38)&amp;"-"&amp;MONTH(A38)&amp;"-"&amp;"S"&amp;TEXT(V38,"000")," ")</f>
        <v xml:space="preserve"> </v>
      </c>
      <c r="F38" s="287" t="str">
        <f>IF(OR('Données clients'!L38="Oui",'Données clients'!M38="Oui",'Données clients'!N38="Oui",'Données clients'!O38="Oui",'Données clients'!P38="Oui",'Données clients'!Q38="Oui"),'Données clients'!E38," ")</f>
        <v xml:space="preserve"> </v>
      </c>
      <c r="G38" s="288" t="str">
        <f>IF(OR('Données clients'!L38="Oui",'Données clients'!M38="Oui"),"Epilation",IF(OR('Données clients'!N38="Oui",'Données clients'!O38="Oui"),"Détatouage",IF('Données clients'!P38="Oui","Aquapure",IF('Données clients'!Q38="Oui","PBM"," "))))</f>
        <v xml:space="preserve"> </v>
      </c>
      <c r="H38" s="289"/>
      <c r="I38" s="286"/>
      <c r="J38" s="289"/>
      <c r="K38" s="289" t="str">
        <f>IF('Données clients'!M38="Oui","Epilation",IF('Données clients'!O38="Oui","Détatouage",IF(AND(OR('Données clients'!N38="Oui",'Données clients'!P38="Oui"),'Données clients'!Q38="Oui"),"PBM"," ")))</f>
        <v xml:space="preserve"> </v>
      </c>
      <c r="L38" s="289"/>
      <c r="M38" s="289" t="str">
        <f>IF('Données clients'!M38="Oui","Epilation",IF('Données clients'!O38="Oui","Détatouage",IF(AND(OR('Données clients'!N38="Oui",'Données clients'!P38="Oui"),'Données clients'!Q38="Oui"),"PBM"," ")))</f>
        <v xml:space="preserve"> </v>
      </c>
      <c r="N38" s="289"/>
      <c r="O38" s="298"/>
      <c r="P38" s="281" t="str">
        <f>IF(COUNTBLANK(H38)=0,IF(G38="Epilation",IF(F38="F",VLOOKUP(H38,'Grille tarifaire'!$B$3:$D$29,3),VLOOKUP(H38,'Grille tarifaire'!$B$32:$D$56,3)),IF(G38="Détatouage",VLOOKUP(H38,'Grille tarifaire'!$B$59:$D$64,3),IF(G38="Aquapure",VLOOKUP(H38,'Grille tarifaire'!$B$67:$D$69,3),IF(G38="PBM",VLOOKUP(H38,'Grille tarifaire'!$B$72:$B$73,3),"0"))))+IF(I38="Epilation",IF(F38="F",VLOOKUP(J38,'Grille tarifaire'!$B$3:$D$29,3),VLOOKUP(J38,'Grille tarifaire'!$B$32:$D$56,3)),IF(I38="Détatouage",VLOOKUP(J38,'Grille tarifaire'!$B$59:$D$64,3),IF(I38="Aquapure",VLOOKUP(J38,'Grille tarifaire'!$B$67:$D$69,3),IF(I38="PBM",VLOOKUP(J38,'Grille tarifaire'!$B$72:$B$73,3),"0"))))+IF(K38="Epilation",IF(F38="F",VLOOKUP(L38,'Grille tarifaire'!$B$3:$D$29,3),VLOOKUP(L38,'Grille tarifaire'!$B$32:$D$56,3)),IF(K38="Détatouage",VLOOKUP(L38,'Grille tarifaire'!$B$59:$D$64,3),IF(K38="Aquapure",VLOOKUP(L38,'Grille tarifaire'!$B$67:$D$69,3),IF(K38="PBM",VLOOKUP(L38,'Grille tarifaire'!$B$72:$B$73,3),"0"))))+IF(M38="Epilation",IF(F38="F",VLOOKUP(N38,'Grille tarifaire'!$B$3:$D$29,3),VLOOKUP(N38,'Grille tarifaire'!$B$32:$D$56,3)),IF(M38="Détatouage",VLOOKUP(N38,'Grille tarifaire'!$B$59:$D$64,3),IF(M38="Aquapure",VLOOKUP(N38,'Grille tarifaire'!$B$67:$D$69,3),IF(M38="PBM",VLOOKUP(N38,'Grille tarifaire'!$B$72:$B$73,3),"0"))))," ")</f>
        <v xml:space="preserve"> </v>
      </c>
      <c r="Q38" s="299"/>
      <c r="R38" s="281" t="str">
        <f t="shared" si="1"/>
        <v xml:space="preserve"> </v>
      </c>
      <c r="S38" s="300"/>
      <c r="T38" s="300"/>
      <c r="U38" s="301" t="str">
        <f t="shared" si="0"/>
        <v xml:space="preserve"> </v>
      </c>
      <c r="V38" s="73">
        <f t="shared" si="2"/>
        <v>4</v>
      </c>
    </row>
    <row r="39" spans="1:22" s="75" customFormat="1" ht="15" customHeight="1" x14ac:dyDescent="0.2">
      <c r="A39" s="272" t="str">
        <f>IF(OR('Données clients'!L39="Oui",'Données clients'!M39="Oui",'Données clients'!N39="Oui",'Données clients'!O39="Oui",'Données clients'!P39="Oui",'Données clients'!Q39="Oui"),'Données clients'!A39," ")</f>
        <v xml:space="preserve"> </v>
      </c>
      <c r="B39" s="273" t="str">
        <f>IF(OR('Données clients'!L39="Oui",'Données clients'!M39="Oui",'Données clients'!N39="Oui",'Données clients'!O39="Oui",'Données clients'!P39="Oui",'Données clients'!Q39="Oui"),'Données clients'!B39," ")</f>
        <v xml:space="preserve"> </v>
      </c>
      <c r="C39" s="274" t="str">
        <f>IF(OR('Données clients'!L39="Oui",'Données clients'!M39="Oui",'Données clients'!N39="Oui",'Données clients'!O39="Oui",'Données clients'!P39="Oui",'Données clients'!Q39="Oui"),'Données clients'!C39," ")</f>
        <v xml:space="preserve"> </v>
      </c>
      <c r="D39" s="286" t="str">
        <f>IF(OR('Données clients'!L39="Oui",'Données clients'!M39="Oui",'Données clients'!N39="Oui",'Données clients'!O39="Oui",'Données clients'!P39="Oui",'Données clients'!Q39="Oui"),'Données clients'!I39," ")</f>
        <v xml:space="preserve"> </v>
      </c>
      <c r="E39" s="276" t="str">
        <f>IF(OR('Données clients'!L39="Oui",'Données clients'!M39="Oui",'Données clients'!N39="Oui",'Données clients'!O39="Oui",'Données clients'!P39="Oui",'Données clients'!Q39="Oui"),YEAR(A39)&amp;"-"&amp;MONTH(A39)&amp;"-"&amp;"S"&amp;TEXT(V39,"000")," ")</f>
        <v xml:space="preserve"> </v>
      </c>
      <c r="F39" s="287" t="str">
        <f>IF(OR('Données clients'!L39="Oui",'Données clients'!M39="Oui",'Données clients'!N39="Oui",'Données clients'!O39="Oui",'Données clients'!P39="Oui",'Données clients'!Q39="Oui"),'Données clients'!E39," ")</f>
        <v xml:space="preserve"> </v>
      </c>
      <c r="G39" s="288" t="str">
        <f>IF(OR('Données clients'!L39="Oui",'Données clients'!M39="Oui"),"Epilation",IF(OR('Données clients'!N39="Oui",'Données clients'!O39="Oui"),"Détatouage",IF('Données clients'!P39="Oui","Aquapure",IF('Données clients'!Q39="Oui","PBM"," "))))</f>
        <v xml:space="preserve"> </v>
      </c>
      <c r="H39" s="289"/>
      <c r="I39" s="286"/>
      <c r="J39" s="289"/>
      <c r="K39" s="289" t="str">
        <f>IF('Données clients'!M39="Oui","Epilation",IF('Données clients'!O39="Oui","Détatouage",IF(AND(OR('Données clients'!N39="Oui",'Données clients'!P39="Oui"),'Données clients'!Q39="Oui"),"PBM"," ")))</f>
        <v xml:space="preserve"> </v>
      </c>
      <c r="L39" s="289"/>
      <c r="M39" s="289" t="str">
        <f>IF('Données clients'!M39="Oui","Epilation",IF('Données clients'!O39="Oui","Détatouage",IF(AND(OR('Données clients'!N39="Oui",'Données clients'!P39="Oui"),'Données clients'!Q39="Oui"),"PBM"," ")))</f>
        <v xml:space="preserve"> </v>
      </c>
      <c r="N39" s="289"/>
      <c r="O39" s="290"/>
      <c r="P39" s="281" t="str">
        <f>IF(COUNTBLANK(H39)=0,IF(G39="Epilation",IF(F39="F",VLOOKUP(H39,'Grille tarifaire'!$B$3:$D$29,3),VLOOKUP(H39,'Grille tarifaire'!$B$32:$D$56,3)),IF(G39="Détatouage",VLOOKUP(H39,'Grille tarifaire'!$B$59:$D$64,3),IF(G39="Aquapure",VLOOKUP(H39,'Grille tarifaire'!$B$67:$D$69,3),IF(G39="PBM",VLOOKUP(H39,'Grille tarifaire'!$B$72:$B$73,3),"0"))))+IF(I39="Epilation",IF(F39="F",VLOOKUP(J39,'Grille tarifaire'!$B$3:$D$29,3),VLOOKUP(J39,'Grille tarifaire'!$B$32:$D$56,3)),IF(I39="Détatouage",VLOOKUP(J39,'Grille tarifaire'!$B$59:$D$64,3),IF(I39="Aquapure",VLOOKUP(J39,'Grille tarifaire'!$B$67:$D$69,3),IF(I39="PBM",VLOOKUP(J39,'Grille tarifaire'!$B$72:$B$73,3),"0"))))+IF(K39="Epilation",IF(F39="F",VLOOKUP(L39,'Grille tarifaire'!$B$3:$D$29,3),VLOOKUP(L39,'Grille tarifaire'!$B$32:$D$56,3)),IF(K39="Détatouage",VLOOKUP(L39,'Grille tarifaire'!$B$59:$D$64,3),IF(K39="Aquapure",VLOOKUP(L39,'Grille tarifaire'!$B$67:$D$69,3),IF(K39="PBM",VLOOKUP(L39,'Grille tarifaire'!$B$72:$B$73,3),"0"))))+IF(M39="Epilation",IF(F39="F",VLOOKUP(N39,'Grille tarifaire'!$B$3:$D$29,3),VLOOKUP(N39,'Grille tarifaire'!$B$32:$D$56,3)),IF(M39="Détatouage",VLOOKUP(N39,'Grille tarifaire'!$B$59:$D$64,3),IF(M39="Aquapure",VLOOKUP(N39,'Grille tarifaire'!$B$67:$D$69,3),IF(M39="PBM",VLOOKUP(N39,'Grille tarifaire'!$B$72:$B$73,3),"0"))))," ")</f>
        <v xml:space="preserve"> </v>
      </c>
      <c r="Q39" s="291"/>
      <c r="R39" s="292" t="str">
        <f t="shared" si="1"/>
        <v xml:space="preserve"> </v>
      </c>
      <c r="S39" s="293"/>
      <c r="T39" s="293"/>
      <c r="U39" s="294" t="str">
        <f t="shared" si="0"/>
        <v xml:space="preserve"> </v>
      </c>
      <c r="V39" s="73">
        <f t="shared" si="2"/>
        <v>4</v>
      </c>
    </row>
    <row r="40" spans="1:22" s="75" customFormat="1" ht="15" customHeight="1" x14ac:dyDescent="0.2">
      <c r="A40" s="295" t="str">
        <f>IF(OR('Données clients'!L40="Oui",'Données clients'!M40="Oui",'Données clients'!N40="Oui",'Données clients'!O40="Oui",'Données clients'!P40="Oui",'Données clients'!Q40="Oui"),'Données clients'!A40," ")</f>
        <v xml:space="preserve"> </v>
      </c>
      <c r="B40" s="296" t="str">
        <f>IF(OR('Données clients'!L40="Oui",'Données clients'!M40="Oui",'Données clients'!N40="Oui",'Données clients'!O40="Oui",'Données clients'!P40="Oui",'Données clients'!Q40="Oui"),'Données clients'!B40," ")</f>
        <v xml:space="preserve"> </v>
      </c>
      <c r="C40" s="297" t="str">
        <f>IF(OR('Données clients'!L40="Oui",'Données clients'!M40="Oui",'Données clients'!N40="Oui",'Données clients'!O40="Oui",'Données clients'!P40="Oui",'Données clients'!Q40="Oui"),'Données clients'!C40," ")</f>
        <v xml:space="preserve"> </v>
      </c>
      <c r="D40" s="287" t="str">
        <f>IF(OR('Données clients'!L40="Oui",'Données clients'!M40="Oui",'Données clients'!N40="Oui",'Données clients'!O40="Oui",'Données clients'!P40="Oui",'Données clients'!Q40="Oui"),'Données clients'!I40," ")</f>
        <v xml:space="preserve"> </v>
      </c>
      <c r="E40" s="276" t="str">
        <f>IF(OR('Données clients'!L40="Oui",'Données clients'!M40="Oui",'Données clients'!N40="Oui",'Données clients'!O40="Oui",'Données clients'!P40="Oui",'Données clients'!Q40="Oui"),YEAR(A40)&amp;"-"&amp;MONTH(A40)&amp;"-"&amp;"S"&amp;TEXT(V40,"000")," ")</f>
        <v xml:space="preserve"> </v>
      </c>
      <c r="F40" s="287" t="str">
        <f>IF(OR('Données clients'!L40="Oui",'Données clients'!M40="Oui",'Données clients'!N40="Oui",'Données clients'!O40="Oui",'Données clients'!P40="Oui",'Données clients'!Q40="Oui"),'Données clients'!E40," ")</f>
        <v xml:space="preserve"> </v>
      </c>
      <c r="G40" s="288" t="str">
        <f>IF(OR('Données clients'!L40="Oui",'Données clients'!M40="Oui"),"Epilation",IF(OR('Données clients'!N40="Oui",'Données clients'!O40="Oui"),"Détatouage",IF('Données clients'!P40="Oui","Aquapure",IF('Données clients'!Q40="Oui","PBM"," "))))</f>
        <v xml:space="preserve"> </v>
      </c>
      <c r="H40" s="289"/>
      <c r="I40" s="286"/>
      <c r="J40" s="289"/>
      <c r="K40" s="289" t="str">
        <f>IF('Données clients'!M40="Oui","Epilation",IF('Données clients'!O40="Oui","Détatouage",IF(AND(OR('Données clients'!N40="Oui",'Données clients'!P40="Oui"),'Données clients'!Q40="Oui"),"PBM"," ")))</f>
        <v xml:space="preserve"> </v>
      </c>
      <c r="L40" s="289"/>
      <c r="M40" s="289" t="str">
        <f>IF('Données clients'!M40="Oui","Epilation",IF('Données clients'!O40="Oui","Détatouage",IF(AND(OR('Données clients'!N40="Oui",'Données clients'!P40="Oui"),'Données clients'!Q40="Oui"),"PBM"," ")))</f>
        <v xml:space="preserve"> </v>
      </c>
      <c r="N40" s="289"/>
      <c r="O40" s="298"/>
      <c r="P40" s="281" t="str">
        <f>IF(COUNTBLANK(H40)=0,IF(G40="Epilation",IF(F40="F",VLOOKUP(H40,'Grille tarifaire'!$B$3:$D$29,3),VLOOKUP(H40,'Grille tarifaire'!$B$32:$D$56,3)),IF(G40="Détatouage",VLOOKUP(H40,'Grille tarifaire'!$B$59:$D$64,3),IF(G40="Aquapure",VLOOKUP(H40,'Grille tarifaire'!$B$67:$D$69,3),IF(G40="PBM",VLOOKUP(H40,'Grille tarifaire'!$B$72:$B$73,3),"0"))))+IF(I40="Epilation",IF(F40="F",VLOOKUP(J40,'Grille tarifaire'!$B$3:$D$29,3),VLOOKUP(J40,'Grille tarifaire'!$B$32:$D$56,3)),IF(I40="Détatouage",VLOOKUP(J40,'Grille tarifaire'!$B$59:$D$64,3),IF(I40="Aquapure",VLOOKUP(J40,'Grille tarifaire'!$B$67:$D$69,3),IF(I40="PBM",VLOOKUP(J40,'Grille tarifaire'!$B$72:$B$73,3),"0"))))+IF(K40="Epilation",IF(F40="F",VLOOKUP(L40,'Grille tarifaire'!$B$3:$D$29,3),VLOOKUP(L40,'Grille tarifaire'!$B$32:$D$56,3)),IF(K40="Détatouage",VLOOKUP(L40,'Grille tarifaire'!$B$59:$D$64,3),IF(K40="Aquapure",VLOOKUP(L40,'Grille tarifaire'!$B$67:$D$69,3),IF(K40="PBM",VLOOKUP(L40,'Grille tarifaire'!$B$72:$B$73,3),"0"))))+IF(M40="Epilation",IF(F40="F",VLOOKUP(N40,'Grille tarifaire'!$B$3:$D$29,3),VLOOKUP(N40,'Grille tarifaire'!$B$32:$D$56,3)),IF(M40="Détatouage",VLOOKUP(N40,'Grille tarifaire'!$B$59:$D$64,3),IF(M40="Aquapure",VLOOKUP(N40,'Grille tarifaire'!$B$67:$D$69,3),IF(M40="PBM",VLOOKUP(N40,'Grille tarifaire'!$B$72:$B$73,3),"0"))))," ")</f>
        <v xml:space="preserve"> </v>
      </c>
      <c r="Q40" s="299"/>
      <c r="R40" s="281" t="str">
        <f t="shared" si="1"/>
        <v xml:space="preserve"> </v>
      </c>
      <c r="S40" s="300"/>
      <c r="T40" s="300"/>
      <c r="U40" s="301" t="str">
        <f t="shared" si="0"/>
        <v xml:space="preserve"> </v>
      </c>
      <c r="V40" s="73">
        <f t="shared" si="2"/>
        <v>4</v>
      </c>
    </row>
    <row r="41" spans="1:22" s="75" customFormat="1" ht="15" customHeight="1" x14ac:dyDescent="0.2">
      <c r="A41" s="272" t="str">
        <f>IF(OR('Données clients'!L41="Oui",'Données clients'!M41="Oui",'Données clients'!N41="Oui",'Données clients'!O41="Oui",'Données clients'!P41="Oui",'Données clients'!Q41="Oui"),'Données clients'!A41," ")</f>
        <v xml:space="preserve"> </v>
      </c>
      <c r="B41" s="273" t="str">
        <f>IF(OR('Données clients'!L41="Oui",'Données clients'!M41="Oui",'Données clients'!N41="Oui",'Données clients'!O41="Oui",'Données clients'!P41="Oui",'Données clients'!Q41="Oui"),'Données clients'!B41," ")</f>
        <v xml:space="preserve"> </v>
      </c>
      <c r="C41" s="274" t="str">
        <f>IF(OR('Données clients'!L41="Oui",'Données clients'!M41="Oui",'Données clients'!N41="Oui",'Données clients'!O41="Oui",'Données clients'!P41="Oui",'Données clients'!Q41="Oui"),'Données clients'!C41," ")</f>
        <v xml:space="preserve"> </v>
      </c>
      <c r="D41" s="286" t="str">
        <f>IF(OR('Données clients'!L41="Oui",'Données clients'!M41="Oui",'Données clients'!N41="Oui",'Données clients'!O41="Oui",'Données clients'!P41="Oui",'Données clients'!Q41="Oui"),'Données clients'!I41," ")</f>
        <v xml:space="preserve"> </v>
      </c>
      <c r="E41" s="276" t="str">
        <f>IF(OR('Données clients'!L41="Oui",'Données clients'!M41="Oui",'Données clients'!N41="Oui",'Données clients'!O41="Oui",'Données clients'!P41="Oui",'Données clients'!Q41="Oui"),YEAR(A41)&amp;"-"&amp;MONTH(A41)&amp;"-"&amp;"S"&amp;TEXT(V41,"000")," ")</f>
        <v xml:space="preserve"> </v>
      </c>
      <c r="F41" s="287" t="str">
        <f>IF(OR('Données clients'!L41="Oui",'Données clients'!M41="Oui",'Données clients'!N41="Oui",'Données clients'!O41="Oui",'Données clients'!P41="Oui",'Données clients'!Q41="Oui"),'Données clients'!E41," ")</f>
        <v xml:space="preserve"> </v>
      </c>
      <c r="G41" s="288" t="str">
        <f>IF(OR('Données clients'!L41="Oui",'Données clients'!M41="Oui"),"Epilation",IF(OR('Données clients'!N41="Oui",'Données clients'!O41="Oui"),"Détatouage",IF('Données clients'!P41="Oui","Aquapure",IF('Données clients'!Q41="Oui","PBM"," "))))</f>
        <v xml:space="preserve"> </v>
      </c>
      <c r="H41" s="289"/>
      <c r="I41" s="286"/>
      <c r="J41" s="289"/>
      <c r="K41" s="289" t="str">
        <f>IF('Données clients'!M41="Oui","Epilation",IF('Données clients'!O41="Oui","Détatouage",IF(AND(OR('Données clients'!N41="Oui",'Données clients'!P41="Oui"),'Données clients'!Q41="Oui"),"PBM"," ")))</f>
        <v xml:space="preserve"> </v>
      </c>
      <c r="L41" s="289"/>
      <c r="M41" s="289" t="str">
        <f>IF('Données clients'!M41="Oui","Epilation",IF('Données clients'!O41="Oui","Détatouage",IF(AND(OR('Données clients'!N41="Oui",'Données clients'!P41="Oui"),'Données clients'!Q41="Oui"),"PBM"," ")))</f>
        <v xml:space="preserve"> </v>
      </c>
      <c r="N41" s="289"/>
      <c r="O41" s="290"/>
      <c r="P41" s="281" t="str">
        <f>IF(COUNTBLANK(H41)=0,IF(G41="Epilation",IF(F41="F",VLOOKUP(H41,'Grille tarifaire'!$B$3:$D$29,3),VLOOKUP(H41,'Grille tarifaire'!$B$32:$D$56,3)),IF(G41="Détatouage",VLOOKUP(H41,'Grille tarifaire'!$B$59:$D$64,3),IF(G41="Aquapure",VLOOKUP(H41,'Grille tarifaire'!$B$67:$D$69,3),IF(G41="PBM",VLOOKUP(H41,'Grille tarifaire'!$B$72:$B$73,3),"0"))))+IF(I41="Epilation",IF(F41="F",VLOOKUP(J41,'Grille tarifaire'!$B$3:$D$29,3),VLOOKUP(J41,'Grille tarifaire'!$B$32:$D$56,3)),IF(I41="Détatouage",VLOOKUP(J41,'Grille tarifaire'!$B$59:$D$64,3),IF(I41="Aquapure",VLOOKUP(J41,'Grille tarifaire'!$B$67:$D$69,3),IF(I41="PBM",VLOOKUP(J41,'Grille tarifaire'!$B$72:$B$73,3),"0"))))+IF(K41="Epilation",IF(F41="F",VLOOKUP(L41,'Grille tarifaire'!$B$3:$D$29,3),VLOOKUP(L41,'Grille tarifaire'!$B$32:$D$56,3)),IF(K41="Détatouage",VLOOKUP(L41,'Grille tarifaire'!$B$59:$D$64,3),IF(K41="Aquapure",VLOOKUP(L41,'Grille tarifaire'!$B$67:$D$69,3),IF(K41="PBM",VLOOKUP(L41,'Grille tarifaire'!$B$72:$B$73,3),"0"))))+IF(M41="Epilation",IF(F41="F",VLOOKUP(N41,'Grille tarifaire'!$B$3:$D$29,3),VLOOKUP(N41,'Grille tarifaire'!$B$32:$D$56,3)),IF(M41="Détatouage",VLOOKUP(N41,'Grille tarifaire'!$B$59:$D$64,3),IF(M41="Aquapure",VLOOKUP(N41,'Grille tarifaire'!$B$67:$D$69,3),IF(M41="PBM",VLOOKUP(N41,'Grille tarifaire'!$B$72:$B$73,3),"0"))))," ")</f>
        <v xml:space="preserve"> </v>
      </c>
      <c r="Q41" s="291"/>
      <c r="R41" s="292" t="str">
        <f t="shared" si="1"/>
        <v xml:space="preserve"> </v>
      </c>
      <c r="S41" s="293"/>
      <c r="T41" s="293"/>
      <c r="U41" s="294" t="str">
        <f t="shared" si="0"/>
        <v xml:space="preserve"> </v>
      </c>
      <c r="V41" s="73">
        <f t="shared" si="2"/>
        <v>4</v>
      </c>
    </row>
    <row r="42" spans="1:22" s="75" customFormat="1" ht="15" customHeight="1" x14ac:dyDescent="0.2">
      <c r="A42" s="295" t="str">
        <f>IF(OR('Données clients'!L42="Oui",'Données clients'!M42="Oui",'Données clients'!N42="Oui",'Données clients'!O42="Oui",'Données clients'!P42="Oui",'Données clients'!Q42="Oui"),'Données clients'!A42," ")</f>
        <v xml:space="preserve"> </v>
      </c>
      <c r="B42" s="296" t="str">
        <f>IF(OR('Données clients'!L42="Oui",'Données clients'!M42="Oui",'Données clients'!N42="Oui",'Données clients'!O42="Oui",'Données clients'!P42="Oui",'Données clients'!Q42="Oui"),'Données clients'!B42," ")</f>
        <v xml:space="preserve"> </v>
      </c>
      <c r="C42" s="297" t="str">
        <f>IF(OR('Données clients'!L42="Oui",'Données clients'!M42="Oui",'Données clients'!N42="Oui",'Données clients'!O42="Oui",'Données clients'!P42="Oui",'Données clients'!Q42="Oui"),'Données clients'!C42," ")</f>
        <v xml:space="preserve"> </v>
      </c>
      <c r="D42" s="287" t="str">
        <f>IF(OR('Données clients'!L42="Oui",'Données clients'!M42="Oui",'Données clients'!N42="Oui",'Données clients'!O42="Oui",'Données clients'!P42="Oui",'Données clients'!Q42="Oui"),'Données clients'!I42," ")</f>
        <v xml:space="preserve"> </v>
      </c>
      <c r="E42" s="276" t="str">
        <f>IF(OR('Données clients'!L42="Oui",'Données clients'!M42="Oui",'Données clients'!N42="Oui",'Données clients'!O42="Oui",'Données clients'!P42="Oui",'Données clients'!Q42="Oui"),YEAR(A42)&amp;"-"&amp;MONTH(A42)&amp;"-"&amp;"S"&amp;TEXT(V42,"000")," ")</f>
        <v xml:space="preserve"> </v>
      </c>
      <c r="F42" s="287" t="str">
        <f>IF(OR('Données clients'!L42="Oui",'Données clients'!M42="Oui",'Données clients'!N42="Oui",'Données clients'!O42="Oui",'Données clients'!P42="Oui",'Données clients'!Q42="Oui"),'Données clients'!E42," ")</f>
        <v xml:space="preserve"> </v>
      </c>
      <c r="G42" s="288" t="str">
        <f>IF(OR('Données clients'!L42="Oui",'Données clients'!M42="Oui"),"Epilation",IF(OR('Données clients'!N42="Oui",'Données clients'!O42="Oui"),"Détatouage",IF('Données clients'!P42="Oui","Aquapure",IF('Données clients'!Q42="Oui","PBM"," "))))</f>
        <v xml:space="preserve"> </v>
      </c>
      <c r="H42" s="289"/>
      <c r="I42" s="286"/>
      <c r="J42" s="289"/>
      <c r="K42" s="289" t="str">
        <f>IF('Données clients'!M42="Oui","Epilation",IF('Données clients'!O42="Oui","Détatouage",IF(AND(OR('Données clients'!N42="Oui",'Données clients'!P42="Oui"),'Données clients'!Q42="Oui"),"PBM"," ")))</f>
        <v xml:space="preserve"> </v>
      </c>
      <c r="L42" s="289"/>
      <c r="M42" s="289" t="str">
        <f>IF('Données clients'!M42="Oui","Epilation",IF('Données clients'!O42="Oui","Détatouage",IF(AND(OR('Données clients'!N42="Oui",'Données clients'!P42="Oui"),'Données clients'!Q42="Oui"),"PBM"," ")))</f>
        <v xml:space="preserve"> </v>
      </c>
      <c r="N42" s="289"/>
      <c r="O42" s="298"/>
      <c r="P42" s="281" t="str">
        <f>IF(COUNTBLANK(H42)=0,IF(G42="Epilation",IF(F42="F",VLOOKUP(H42,'Grille tarifaire'!$B$3:$D$29,3),VLOOKUP(H42,'Grille tarifaire'!$B$32:$D$56,3)),IF(G42="Détatouage",VLOOKUP(H42,'Grille tarifaire'!$B$59:$D$64,3),IF(G42="Aquapure",VLOOKUP(H42,'Grille tarifaire'!$B$67:$D$69,3),IF(G42="PBM",VLOOKUP(H42,'Grille tarifaire'!$B$72:$B$73,3),"0"))))+IF(I42="Epilation",IF(F42="F",VLOOKUP(J42,'Grille tarifaire'!$B$3:$D$29,3),VLOOKUP(J42,'Grille tarifaire'!$B$32:$D$56,3)),IF(I42="Détatouage",VLOOKUP(J42,'Grille tarifaire'!$B$59:$D$64,3),IF(I42="Aquapure",VLOOKUP(J42,'Grille tarifaire'!$B$67:$D$69,3),IF(I42="PBM",VLOOKUP(J42,'Grille tarifaire'!$B$72:$B$73,3),"0"))))+IF(K42="Epilation",IF(F42="F",VLOOKUP(L42,'Grille tarifaire'!$B$3:$D$29,3),VLOOKUP(L42,'Grille tarifaire'!$B$32:$D$56,3)),IF(K42="Détatouage",VLOOKUP(L42,'Grille tarifaire'!$B$59:$D$64,3),IF(K42="Aquapure",VLOOKUP(L42,'Grille tarifaire'!$B$67:$D$69,3),IF(K42="PBM",VLOOKUP(L42,'Grille tarifaire'!$B$72:$B$73,3),"0"))))+IF(M42="Epilation",IF(F42="F",VLOOKUP(N42,'Grille tarifaire'!$B$3:$D$29,3),VLOOKUP(N42,'Grille tarifaire'!$B$32:$D$56,3)),IF(M42="Détatouage",VLOOKUP(N42,'Grille tarifaire'!$B$59:$D$64,3),IF(M42="Aquapure",VLOOKUP(N42,'Grille tarifaire'!$B$67:$D$69,3),IF(M42="PBM",VLOOKUP(N42,'Grille tarifaire'!$B$72:$B$73,3),"0"))))," ")</f>
        <v xml:space="preserve"> </v>
      </c>
      <c r="Q42" s="299"/>
      <c r="R42" s="281" t="str">
        <f t="shared" si="1"/>
        <v xml:space="preserve"> </v>
      </c>
      <c r="S42" s="300"/>
      <c r="T42" s="300"/>
      <c r="U42" s="301" t="str">
        <f t="shared" si="0"/>
        <v xml:space="preserve"> </v>
      </c>
      <c r="V42" s="73">
        <f t="shared" si="2"/>
        <v>4</v>
      </c>
    </row>
    <row r="43" spans="1:22" s="75" customFormat="1" ht="15" customHeight="1" x14ac:dyDescent="0.2">
      <c r="A43" s="272" t="str">
        <f>IF(OR('Données clients'!L43="Oui",'Données clients'!M43="Oui",'Données clients'!N43="Oui",'Données clients'!O43="Oui",'Données clients'!P43="Oui",'Données clients'!Q43="Oui"),'Données clients'!A43," ")</f>
        <v xml:space="preserve"> </v>
      </c>
      <c r="B43" s="273" t="str">
        <f>IF(OR('Données clients'!L43="Oui",'Données clients'!M43="Oui",'Données clients'!N43="Oui",'Données clients'!O43="Oui",'Données clients'!P43="Oui",'Données clients'!Q43="Oui"),'Données clients'!B43," ")</f>
        <v xml:space="preserve"> </v>
      </c>
      <c r="C43" s="274" t="str">
        <f>IF(OR('Données clients'!L43="Oui",'Données clients'!M43="Oui",'Données clients'!N43="Oui",'Données clients'!O43="Oui",'Données clients'!P43="Oui",'Données clients'!Q43="Oui"),'Données clients'!C43," ")</f>
        <v xml:space="preserve"> </v>
      </c>
      <c r="D43" s="286" t="str">
        <f>IF(OR('Données clients'!L43="Oui",'Données clients'!M43="Oui",'Données clients'!N43="Oui",'Données clients'!O43="Oui",'Données clients'!P43="Oui",'Données clients'!Q43="Oui"),'Données clients'!I43," ")</f>
        <v xml:space="preserve"> </v>
      </c>
      <c r="E43" s="276" t="str">
        <f>IF(OR('Données clients'!L43="Oui",'Données clients'!M43="Oui",'Données clients'!N43="Oui",'Données clients'!O43="Oui",'Données clients'!P43="Oui",'Données clients'!Q43="Oui"),YEAR(A43)&amp;"-"&amp;MONTH(A43)&amp;"-"&amp;"S"&amp;TEXT(V43,"000")," ")</f>
        <v xml:space="preserve"> </v>
      </c>
      <c r="F43" s="287" t="str">
        <f>IF(OR('Données clients'!L43="Oui",'Données clients'!M43="Oui",'Données clients'!N43="Oui",'Données clients'!O43="Oui",'Données clients'!P43="Oui",'Données clients'!Q43="Oui"),'Données clients'!E43," ")</f>
        <v xml:space="preserve"> </v>
      </c>
      <c r="G43" s="288" t="str">
        <f>IF(OR('Données clients'!L43="Oui",'Données clients'!M43="Oui"),"Epilation",IF(OR('Données clients'!N43="Oui",'Données clients'!O43="Oui"),"Détatouage",IF('Données clients'!P43="Oui","Aquapure",IF('Données clients'!Q43="Oui","PBM"," "))))</f>
        <v xml:space="preserve"> </v>
      </c>
      <c r="H43" s="289"/>
      <c r="I43" s="286"/>
      <c r="J43" s="289"/>
      <c r="K43" s="289" t="str">
        <f>IF('Données clients'!M43="Oui","Epilation",IF('Données clients'!O43="Oui","Détatouage",IF(AND(OR('Données clients'!N43="Oui",'Données clients'!P43="Oui"),'Données clients'!Q43="Oui"),"PBM"," ")))</f>
        <v xml:space="preserve"> </v>
      </c>
      <c r="L43" s="289"/>
      <c r="M43" s="289" t="str">
        <f>IF('Données clients'!M43="Oui","Epilation",IF('Données clients'!O43="Oui","Détatouage",IF(AND(OR('Données clients'!N43="Oui",'Données clients'!P43="Oui"),'Données clients'!Q43="Oui"),"PBM"," ")))</f>
        <v xml:space="preserve"> </v>
      </c>
      <c r="N43" s="289"/>
      <c r="O43" s="290"/>
      <c r="P43" s="281" t="str">
        <f>IF(COUNTBLANK(H43)=0,IF(G43="Epilation",IF(F43="F",VLOOKUP(H43,'Grille tarifaire'!$B$3:$D$29,3),VLOOKUP(H43,'Grille tarifaire'!$B$32:$D$56,3)),IF(G43="Détatouage",VLOOKUP(H43,'Grille tarifaire'!$B$59:$D$64,3),IF(G43="Aquapure",VLOOKUP(H43,'Grille tarifaire'!$B$67:$D$69,3),IF(G43="PBM",VLOOKUP(H43,'Grille tarifaire'!$B$72:$B$73,3),"0"))))+IF(I43="Epilation",IF(F43="F",VLOOKUP(J43,'Grille tarifaire'!$B$3:$D$29,3),VLOOKUP(J43,'Grille tarifaire'!$B$32:$D$56,3)),IF(I43="Détatouage",VLOOKUP(J43,'Grille tarifaire'!$B$59:$D$64,3),IF(I43="Aquapure",VLOOKUP(J43,'Grille tarifaire'!$B$67:$D$69,3),IF(I43="PBM",VLOOKUP(J43,'Grille tarifaire'!$B$72:$B$73,3),"0"))))+IF(K43="Epilation",IF(F43="F",VLOOKUP(L43,'Grille tarifaire'!$B$3:$D$29,3),VLOOKUP(L43,'Grille tarifaire'!$B$32:$D$56,3)),IF(K43="Détatouage",VLOOKUP(L43,'Grille tarifaire'!$B$59:$D$64,3),IF(K43="Aquapure",VLOOKUP(L43,'Grille tarifaire'!$B$67:$D$69,3),IF(K43="PBM",VLOOKUP(L43,'Grille tarifaire'!$B$72:$B$73,3),"0"))))+IF(M43="Epilation",IF(F43="F",VLOOKUP(N43,'Grille tarifaire'!$B$3:$D$29,3),VLOOKUP(N43,'Grille tarifaire'!$B$32:$D$56,3)),IF(M43="Détatouage",VLOOKUP(N43,'Grille tarifaire'!$B$59:$D$64,3),IF(M43="Aquapure",VLOOKUP(N43,'Grille tarifaire'!$B$67:$D$69,3),IF(M43="PBM",VLOOKUP(N43,'Grille tarifaire'!$B$72:$B$73,3),"0"))))," ")</f>
        <v xml:space="preserve"> </v>
      </c>
      <c r="Q43" s="291"/>
      <c r="R43" s="292" t="str">
        <f t="shared" si="1"/>
        <v xml:space="preserve"> </v>
      </c>
      <c r="S43" s="293"/>
      <c r="T43" s="293"/>
      <c r="U43" s="294" t="str">
        <f t="shared" si="0"/>
        <v xml:space="preserve"> </v>
      </c>
      <c r="V43" s="73">
        <f t="shared" si="2"/>
        <v>4</v>
      </c>
    </row>
    <row r="44" spans="1:22" s="75" customFormat="1" ht="15" customHeight="1" x14ac:dyDescent="0.2">
      <c r="A44" s="295" t="str">
        <f>IF(OR('Données clients'!L44="Oui",'Données clients'!M44="Oui",'Données clients'!N44="Oui",'Données clients'!O44="Oui",'Données clients'!P44="Oui",'Données clients'!Q44="Oui"),'Données clients'!A44," ")</f>
        <v xml:space="preserve"> </v>
      </c>
      <c r="B44" s="296" t="str">
        <f>IF(OR('Données clients'!L44="Oui",'Données clients'!M44="Oui",'Données clients'!N44="Oui",'Données clients'!O44="Oui",'Données clients'!P44="Oui",'Données clients'!Q44="Oui"),'Données clients'!B44," ")</f>
        <v xml:space="preserve"> </v>
      </c>
      <c r="C44" s="297" t="str">
        <f>IF(OR('Données clients'!L44="Oui",'Données clients'!M44="Oui",'Données clients'!N44="Oui",'Données clients'!O44="Oui",'Données clients'!P44="Oui",'Données clients'!Q44="Oui"),'Données clients'!C44," ")</f>
        <v xml:space="preserve"> </v>
      </c>
      <c r="D44" s="287" t="str">
        <f>IF(OR('Données clients'!L44="Oui",'Données clients'!M44="Oui",'Données clients'!N44="Oui",'Données clients'!O44="Oui",'Données clients'!P44="Oui",'Données clients'!Q44="Oui"),'Données clients'!I44," ")</f>
        <v xml:space="preserve"> </v>
      </c>
      <c r="E44" s="276" t="str">
        <f>IF(OR('Données clients'!L44="Oui",'Données clients'!M44="Oui",'Données clients'!N44="Oui",'Données clients'!O44="Oui",'Données clients'!P44="Oui",'Données clients'!Q44="Oui"),YEAR(A44)&amp;"-"&amp;MONTH(A44)&amp;"-"&amp;"S"&amp;TEXT(V44,"000")," ")</f>
        <v xml:space="preserve"> </v>
      </c>
      <c r="F44" s="287" t="str">
        <f>IF(OR('Données clients'!L44="Oui",'Données clients'!M44="Oui",'Données clients'!N44="Oui",'Données clients'!O44="Oui",'Données clients'!P44="Oui",'Données clients'!Q44="Oui"),'Données clients'!E44," ")</f>
        <v xml:space="preserve"> </v>
      </c>
      <c r="G44" s="288" t="str">
        <f>IF(OR('Données clients'!L44="Oui",'Données clients'!M44="Oui"),"Epilation",IF(OR('Données clients'!N44="Oui",'Données clients'!O44="Oui"),"Détatouage",IF('Données clients'!P44="Oui","Aquapure",IF('Données clients'!Q44="Oui","PBM"," "))))</f>
        <v xml:space="preserve"> </v>
      </c>
      <c r="H44" s="289"/>
      <c r="I44" s="286"/>
      <c r="J44" s="289"/>
      <c r="K44" s="289" t="str">
        <f>IF('Données clients'!M44="Oui","Epilation",IF('Données clients'!O44="Oui","Détatouage",IF(AND(OR('Données clients'!N44="Oui",'Données clients'!P44="Oui"),'Données clients'!Q44="Oui"),"PBM"," ")))</f>
        <v xml:space="preserve"> </v>
      </c>
      <c r="L44" s="289"/>
      <c r="M44" s="289" t="str">
        <f>IF('Données clients'!M44="Oui","Epilation",IF('Données clients'!O44="Oui","Détatouage",IF(AND(OR('Données clients'!N44="Oui",'Données clients'!P44="Oui"),'Données clients'!Q44="Oui"),"PBM"," ")))</f>
        <v xml:space="preserve"> </v>
      </c>
      <c r="N44" s="289"/>
      <c r="O44" s="298"/>
      <c r="P44" s="281" t="str">
        <f>IF(COUNTBLANK(H44)=0,IF(G44="Epilation",IF(F44="F",VLOOKUP(H44,'Grille tarifaire'!$B$3:$D$29,3),VLOOKUP(H44,'Grille tarifaire'!$B$32:$D$56,3)),IF(G44="Détatouage",VLOOKUP(H44,'Grille tarifaire'!$B$59:$D$64,3),IF(G44="Aquapure",VLOOKUP(H44,'Grille tarifaire'!$B$67:$D$69,3),IF(G44="PBM",VLOOKUP(H44,'Grille tarifaire'!$B$72:$B$73,3),"0"))))+IF(I44="Epilation",IF(F44="F",VLOOKUP(J44,'Grille tarifaire'!$B$3:$D$29,3),VLOOKUP(J44,'Grille tarifaire'!$B$32:$D$56,3)),IF(I44="Détatouage",VLOOKUP(J44,'Grille tarifaire'!$B$59:$D$64,3),IF(I44="Aquapure",VLOOKUP(J44,'Grille tarifaire'!$B$67:$D$69,3),IF(I44="PBM",VLOOKUP(J44,'Grille tarifaire'!$B$72:$B$73,3),"0"))))+IF(K44="Epilation",IF(F44="F",VLOOKUP(L44,'Grille tarifaire'!$B$3:$D$29,3),VLOOKUP(L44,'Grille tarifaire'!$B$32:$D$56,3)),IF(K44="Détatouage",VLOOKUP(L44,'Grille tarifaire'!$B$59:$D$64,3),IF(K44="Aquapure",VLOOKUP(L44,'Grille tarifaire'!$B$67:$D$69,3),IF(K44="PBM",VLOOKUP(L44,'Grille tarifaire'!$B$72:$B$73,3),"0"))))+IF(M44="Epilation",IF(F44="F",VLOOKUP(N44,'Grille tarifaire'!$B$3:$D$29,3),VLOOKUP(N44,'Grille tarifaire'!$B$32:$D$56,3)),IF(M44="Détatouage",VLOOKUP(N44,'Grille tarifaire'!$B$59:$D$64,3),IF(M44="Aquapure",VLOOKUP(N44,'Grille tarifaire'!$B$67:$D$69,3),IF(M44="PBM",VLOOKUP(N44,'Grille tarifaire'!$B$72:$B$73,3),"0"))))," ")</f>
        <v xml:space="preserve"> </v>
      </c>
      <c r="Q44" s="299"/>
      <c r="R44" s="281" t="str">
        <f t="shared" si="1"/>
        <v xml:space="preserve"> </v>
      </c>
      <c r="S44" s="300"/>
      <c r="T44" s="300"/>
      <c r="U44" s="301" t="str">
        <f t="shared" si="0"/>
        <v xml:space="preserve"> </v>
      </c>
      <c r="V44" s="73">
        <f t="shared" si="2"/>
        <v>4</v>
      </c>
    </row>
    <row r="45" spans="1:22" s="75" customFormat="1" ht="15" customHeight="1" x14ac:dyDescent="0.2">
      <c r="A45" s="272" t="str">
        <f>IF(OR('Données clients'!L45="Oui",'Données clients'!M45="Oui",'Données clients'!N45="Oui",'Données clients'!O45="Oui",'Données clients'!P45="Oui",'Données clients'!Q45="Oui"),'Données clients'!A45," ")</f>
        <v xml:space="preserve"> </v>
      </c>
      <c r="B45" s="273" t="str">
        <f>IF(OR('Données clients'!L45="Oui",'Données clients'!M45="Oui",'Données clients'!N45="Oui",'Données clients'!O45="Oui",'Données clients'!P45="Oui",'Données clients'!Q45="Oui"),'Données clients'!B45," ")</f>
        <v xml:space="preserve"> </v>
      </c>
      <c r="C45" s="274" t="str">
        <f>IF(OR('Données clients'!L45="Oui",'Données clients'!M45="Oui",'Données clients'!N45="Oui",'Données clients'!O45="Oui",'Données clients'!P45="Oui",'Données clients'!Q45="Oui"),'Données clients'!C45," ")</f>
        <v xml:space="preserve"> </v>
      </c>
      <c r="D45" s="286" t="str">
        <f>IF(OR('Données clients'!L45="Oui",'Données clients'!M45="Oui",'Données clients'!N45="Oui",'Données clients'!O45="Oui",'Données clients'!P45="Oui",'Données clients'!Q45="Oui"),'Données clients'!I45," ")</f>
        <v xml:space="preserve"> </v>
      </c>
      <c r="E45" s="276" t="str">
        <f>IF(OR('Données clients'!L45="Oui",'Données clients'!M45="Oui",'Données clients'!N45="Oui",'Données clients'!O45="Oui",'Données clients'!P45="Oui",'Données clients'!Q45="Oui"),YEAR(A45)&amp;"-"&amp;MONTH(A45)&amp;"-"&amp;"S"&amp;TEXT(V45,"000")," ")</f>
        <v xml:space="preserve"> </v>
      </c>
      <c r="F45" s="287" t="str">
        <f>IF(OR('Données clients'!L45="Oui",'Données clients'!M45="Oui",'Données clients'!N45="Oui",'Données clients'!O45="Oui",'Données clients'!P45="Oui",'Données clients'!Q45="Oui"),'Données clients'!E45," ")</f>
        <v xml:space="preserve"> </v>
      </c>
      <c r="G45" s="288" t="str">
        <f>IF(OR('Données clients'!L45="Oui",'Données clients'!M45="Oui"),"Epilation",IF(OR('Données clients'!N45="Oui",'Données clients'!O45="Oui"),"Détatouage",IF('Données clients'!P45="Oui","Aquapure",IF('Données clients'!Q45="Oui","PBM"," "))))</f>
        <v xml:space="preserve"> </v>
      </c>
      <c r="H45" s="289"/>
      <c r="I45" s="286"/>
      <c r="J45" s="289"/>
      <c r="K45" s="289" t="str">
        <f>IF('Données clients'!M45="Oui","Epilation",IF('Données clients'!O45="Oui","Détatouage",IF(AND(OR('Données clients'!N45="Oui",'Données clients'!P45="Oui"),'Données clients'!Q45="Oui"),"PBM"," ")))</f>
        <v xml:space="preserve"> </v>
      </c>
      <c r="L45" s="289"/>
      <c r="M45" s="289" t="str">
        <f>IF('Données clients'!M45="Oui","Epilation",IF('Données clients'!O45="Oui","Détatouage",IF(AND(OR('Données clients'!N45="Oui",'Données clients'!P45="Oui"),'Données clients'!Q45="Oui"),"PBM"," ")))</f>
        <v xml:space="preserve"> </v>
      </c>
      <c r="N45" s="289"/>
      <c r="O45" s="290"/>
      <c r="P45" s="281" t="str">
        <f>IF(COUNTBLANK(H45)=0,IF(G45="Epilation",IF(F45="F",VLOOKUP(H45,'Grille tarifaire'!$B$3:$D$29,3),VLOOKUP(H45,'Grille tarifaire'!$B$32:$D$56,3)),IF(G45="Détatouage",VLOOKUP(H45,'Grille tarifaire'!$B$59:$D$64,3),IF(G45="Aquapure",VLOOKUP(H45,'Grille tarifaire'!$B$67:$D$69,3),IF(G45="PBM",VLOOKUP(H45,'Grille tarifaire'!$B$72:$B$73,3),"0"))))+IF(I45="Epilation",IF(F45="F",VLOOKUP(J45,'Grille tarifaire'!$B$3:$D$29,3),VLOOKUP(J45,'Grille tarifaire'!$B$32:$D$56,3)),IF(I45="Détatouage",VLOOKUP(J45,'Grille tarifaire'!$B$59:$D$64,3),IF(I45="Aquapure",VLOOKUP(J45,'Grille tarifaire'!$B$67:$D$69,3),IF(I45="PBM",VLOOKUP(J45,'Grille tarifaire'!$B$72:$B$73,3),"0"))))+IF(K45="Epilation",IF(F45="F",VLOOKUP(L45,'Grille tarifaire'!$B$3:$D$29,3),VLOOKUP(L45,'Grille tarifaire'!$B$32:$D$56,3)),IF(K45="Détatouage",VLOOKUP(L45,'Grille tarifaire'!$B$59:$D$64,3),IF(K45="Aquapure",VLOOKUP(L45,'Grille tarifaire'!$B$67:$D$69,3),IF(K45="PBM",VLOOKUP(L45,'Grille tarifaire'!$B$72:$B$73,3),"0"))))+IF(M45="Epilation",IF(F45="F",VLOOKUP(N45,'Grille tarifaire'!$B$3:$D$29,3),VLOOKUP(N45,'Grille tarifaire'!$B$32:$D$56,3)),IF(M45="Détatouage",VLOOKUP(N45,'Grille tarifaire'!$B$59:$D$64,3),IF(M45="Aquapure",VLOOKUP(N45,'Grille tarifaire'!$B$67:$D$69,3),IF(M45="PBM",VLOOKUP(N45,'Grille tarifaire'!$B$72:$B$73,3),"0"))))," ")</f>
        <v xml:space="preserve"> </v>
      </c>
      <c r="Q45" s="291"/>
      <c r="R45" s="292" t="str">
        <f t="shared" si="1"/>
        <v xml:space="preserve"> </v>
      </c>
      <c r="S45" s="293"/>
      <c r="T45" s="293"/>
      <c r="U45" s="294" t="str">
        <f t="shared" si="0"/>
        <v xml:space="preserve"> </v>
      </c>
      <c r="V45" s="73">
        <f t="shared" si="2"/>
        <v>4</v>
      </c>
    </row>
    <row r="46" spans="1:22" s="75" customFormat="1" ht="15" customHeight="1" x14ac:dyDescent="0.2">
      <c r="A46" s="295" t="str">
        <f>IF(OR('Données clients'!L46="Oui",'Données clients'!M46="Oui",'Données clients'!N46="Oui",'Données clients'!O46="Oui",'Données clients'!P46="Oui",'Données clients'!Q46="Oui"),'Données clients'!A46," ")</f>
        <v xml:space="preserve"> </v>
      </c>
      <c r="B46" s="296" t="str">
        <f>IF(OR('Données clients'!L46="Oui",'Données clients'!M46="Oui",'Données clients'!N46="Oui",'Données clients'!O46="Oui",'Données clients'!P46="Oui",'Données clients'!Q46="Oui"),'Données clients'!B46," ")</f>
        <v xml:space="preserve"> </v>
      </c>
      <c r="C46" s="297" t="str">
        <f>IF(OR('Données clients'!L46="Oui",'Données clients'!M46="Oui",'Données clients'!N46="Oui",'Données clients'!O46="Oui",'Données clients'!P46="Oui",'Données clients'!Q46="Oui"),'Données clients'!C46," ")</f>
        <v xml:space="preserve"> </v>
      </c>
      <c r="D46" s="287" t="str">
        <f>IF(OR('Données clients'!L46="Oui",'Données clients'!M46="Oui",'Données clients'!N46="Oui",'Données clients'!O46="Oui",'Données clients'!P46="Oui",'Données clients'!Q46="Oui"),'Données clients'!I46," ")</f>
        <v xml:space="preserve"> </v>
      </c>
      <c r="E46" s="276" t="str">
        <f>IF(OR('Données clients'!L46="Oui",'Données clients'!M46="Oui",'Données clients'!N46="Oui",'Données clients'!O46="Oui",'Données clients'!P46="Oui",'Données clients'!Q46="Oui"),YEAR(A46)&amp;"-"&amp;MONTH(A46)&amp;"-"&amp;"S"&amp;TEXT(V46,"000")," ")</f>
        <v xml:space="preserve"> </v>
      </c>
      <c r="F46" s="287" t="str">
        <f>IF(OR('Données clients'!L46="Oui",'Données clients'!M46="Oui",'Données clients'!N46="Oui",'Données clients'!O46="Oui",'Données clients'!P46="Oui",'Données clients'!Q46="Oui"),'Données clients'!E46," ")</f>
        <v xml:space="preserve"> </v>
      </c>
      <c r="G46" s="288" t="str">
        <f>IF(OR('Données clients'!L46="Oui",'Données clients'!M46="Oui"),"Epilation",IF(OR('Données clients'!N46="Oui",'Données clients'!O46="Oui"),"Détatouage",IF('Données clients'!P46="Oui","Aquapure",IF('Données clients'!Q46="Oui","PBM"," "))))</f>
        <v xml:space="preserve"> </v>
      </c>
      <c r="H46" s="289"/>
      <c r="I46" s="286"/>
      <c r="J46" s="289"/>
      <c r="K46" s="289" t="str">
        <f>IF('Données clients'!M46="Oui","Epilation",IF('Données clients'!O46="Oui","Détatouage",IF(AND(OR('Données clients'!N46="Oui",'Données clients'!P46="Oui"),'Données clients'!Q46="Oui"),"PBM"," ")))</f>
        <v xml:space="preserve"> </v>
      </c>
      <c r="L46" s="289"/>
      <c r="M46" s="289" t="str">
        <f>IF('Données clients'!M46="Oui","Epilation",IF('Données clients'!O46="Oui","Détatouage",IF(AND(OR('Données clients'!N46="Oui",'Données clients'!P46="Oui"),'Données clients'!Q46="Oui"),"PBM"," ")))</f>
        <v xml:space="preserve"> </v>
      </c>
      <c r="N46" s="289"/>
      <c r="O46" s="298"/>
      <c r="P46" s="281" t="str">
        <f>IF(COUNTBLANK(H46)=0,IF(G46="Epilation",IF(F46="F",VLOOKUP(H46,'Grille tarifaire'!$B$3:$D$29,3),VLOOKUP(H46,'Grille tarifaire'!$B$32:$D$56,3)),IF(G46="Détatouage",VLOOKUP(H46,'Grille tarifaire'!$B$59:$D$64,3),IF(G46="Aquapure",VLOOKUP(H46,'Grille tarifaire'!$B$67:$D$69,3),IF(G46="PBM",VLOOKUP(H46,'Grille tarifaire'!$B$72:$B$73,3),"0"))))+IF(I46="Epilation",IF(F46="F",VLOOKUP(J46,'Grille tarifaire'!$B$3:$D$29,3),VLOOKUP(J46,'Grille tarifaire'!$B$32:$D$56,3)),IF(I46="Détatouage",VLOOKUP(J46,'Grille tarifaire'!$B$59:$D$64,3),IF(I46="Aquapure",VLOOKUP(J46,'Grille tarifaire'!$B$67:$D$69,3),IF(I46="PBM",VLOOKUP(J46,'Grille tarifaire'!$B$72:$B$73,3),"0"))))+IF(K46="Epilation",IF(F46="F",VLOOKUP(L46,'Grille tarifaire'!$B$3:$D$29,3),VLOOKUP(L46,'Grille tarifaire'!$B$32:$D$56,3)),IF(K46="Détatouage",VLOOKUP(L46,'Grille tarifaire'!$B$59:$D$64,3),IF(K46="Aquapure",VLOOKUP(L46,'Grille tarifaire'!$B$67:$D$69,3),IF(K46="PBM",VLOOKUP(L46,'Grille tarifaire'!$B$72:$B$73,3),"0"))))+IF(M46="Epilation",IF(F46="F",VLOOKUP(N46,'Grille tarifaire'!$B$3:$D$29,3),VLOOKUP(N46,'Grille tarifaire'!$B$32:$D$56,3)),IF(M46="Détatouage",VLOOKUP(N46,'Grille tarifaire'!$B$59:$D$64,3),IF(M46="Aquapure",VLOOKUP(N46,'Grille tarifaire'!$B$67:$D$69,3),IF(M46="PBM",VLOOKUP(N46,'Grille tarifaire'!$B$72:$B$73,3),"0"))))," ")</f>
        <v xml:space="preserve"> </v>
      </c>
      <c r="Q46" s="299"/>
      <c r="R46" s="281" t="str">
        <f t="shared" si="1"/>
        <v xml:space="preserve"> </v>
      </c>
      <c r="S46" s="300"/>
      <c r="T46" s="300"/>
      <c r="U46" s="301" t="str">
        <f t="shared" si="0"/>
        <v xml:space="preserve"> </v>
      </c>
      <c r="V46" s="73">
        <f t="shared" si="2"/>
        <v>4</v>
      </c>
    </row>
    <row r="47" spans="1:22" s="75" customFormat="1" ht="15" customHeight="1" x14ac:dyDescent="0.2">
      <c r="A47" s="272" t="str">
        <f>IF(OR('Données clients'!L47="Oui",'Données clients'!M47="Oui",'Données clients'!N47="Oui",'Données clients'!O47="Oui",'Données clients'!P47="Oui",'Données clients'!Q47="Oui"),'Données clients'!A47," ")</f>
        <v xml:space="preserve"> </v>
      </c>
      <c r="B47" s="273" t="str">
        <f>IF(OR('Données clients'!L47="Oui",'Données clients'!M47="Oui",'Données clients'!N47="Oui",'Données clients'!O47="Oui",'Données clients'!P47="Oui",'Données clients'!Q47="Oui"),'Données clients'!B47," ")</f>
        <v xml:space="preserve"> </v>
      </c>
      <c r="C47" s="274" t="str">
        <f>IF(OR('Données clients'!L47="Oui",'Données clients'!M47="Oui",'Données clients'!N47="Oui",'Données clients'!O47="Oui",'Données clients'!P47="Oui",'Données clients'!Q47="Oui"),'Données clients'!C47," ")</f>
        <v xml:space="preserve"> </v>
      </c>
      <c r="D47" s="286" t="str">
        <f>IF(OR('Données clients'!L47="Oui",'Données clients'!M47="Oui",'Données clients'!N47="Oui",'Données clients'!O47="Oui",'Données clients'!P47="Oui",'Données clients'!Q47="Oui"),'Données clients'!I47," ")</f>
        <v xml:space="preserve"> </v>
      </c>
      <c r="E47" s="276" t="str">
        <f>IF(OR('Données clients'!L47="Oui",'Données clients'!M47="Oui",'Données clients'!N47="Oui",'Données clients'!O47="Oui",'Données clients'!P47="Oui",'Données clients'!Q47="Oui"),YEAR(A47)&amp;"-"&amp;MONTH(A47)&amp;"-"&amp;"S"&amp;TEXT(V47,"000")," ")</f>
        <v xml:space="preserve"> </v>
      </c>
      <c r="F47" s="287" t="str">
        <f>IF(OR('Données clients'!L47="Oui",'Données clients'!M47="Oui",'Données clients'!N47="Oui",'Données clients'!O47="Oui",'Données clients'!P47="Oui",'Données clients'!Q47="Oui"),'Données clients'!E47," ")</f>
        <v xml:space="preserve"> </v>
      </c>
      <c r="G47" s="288" t="str">
        <f>IF(OR('Données clients'!L47="Oui",'Données clients'!M47="Oui"),"Epilation",IF(OR('Données clients'!N47="Oui",'Données clients'!O47="Oui"),"Détatouage",IF('Données clients'!P47="Oui","Aquapure",IF('Données clients'!Q47="Oui","PBM"," "))))</f>
        <v xml:space="preserve"> </v>
      </c>
      <c r="H47" s="289"/>
      <c r="I47" s="286"/>
      <c r="J47" s="289"/>
      <c r="K47" s="289" t="str">
        <f>IF('Données clients'!M47="Oui","Epilation",IF('Données clients'!O47="Oui","Détatouage",IF(AND(OR('Données clients'!N47="Oui",'Données clients'!P47="Oui"),'Données clients'!Q47="Oui"),"PBM"," ")))</f>
        <v xml:space="preserve"> </v>
      </c>
      <c r="L47" s="289"/>
      <c r="M47" s="289" t="str">
        <f>IF('Données clients'!M47="Oui","Epilation",IF('Données clients'!O47="Oui","Détatouage",IF(AND(OR('Données clients'!N47="Oui",'Données clients'!P47="Oui"),'Données clients'!Q47="Oui"),"PBM"," ")))</f>
        <v xml:space="preserve"> </v>
      </c>
      <c r="N47" s="289"/>
      <c r="O47" s="290"/>
      <c r="P47" s="281" t="str">
        <f>IF(COUNTBLANK(H47)=0,IF(G47="Epilation",IF(F47="F",VLOOKUP(H47,'Grille tarifaire'!$B$3:$D$29,3),VLOOKUP(H47,'Grille tarifaire'!$B$32:$D$56,3)),IF(G47="Détatouage",VLOOKUP(H47,'Grille tarifaire'!$B$59:$D$64,3),IF(G47="Aquapure",VLOOKUP(H47,'Grille tarifaire'!$B$67:$D$69,3),IF(G47="PBM",VLOOKUP(H47,'Grille tarifaire'!$B$72:$B$73,3),"0"))))+IF(I47="Epilation",IF(F47="F",VLOOKUP(J47,'Grille tarifaire'!$B$3:$D$29,3),VLOOKUP(J47,'Grille tarifaire'!$B$32:$D$56,3)),IF(I47="Détatouage",VLOOKUP(J47,'Grille tarifaire'!$B$59:$D$64,3),IF(I47="Aquapure",VLOOKUP(J47,'Grille tarifaire'!$B$67:$D$69,3),IF(I47="PBM",VLOOKUP(J47,'Grille tarifaire'!$B$72:$B$73,3),"0"))))+IF(K47="Epilation",IF(F47="F",VLOOKUP(L47,'Grille tarifaire'!$B$3:$D$29,3),VLOOKUP(L47,'Grille tarifaire'!$B$32:$D$56,3)),IF(K47="Détatouage",VLOOKUP(L47,'Grille tarifaire'!$B$59:$D$64,3),IF(K47="Aquapure",VLOOKUP(L47,'Grille tarifaire'!$B$67:$D$69,3),IF(K47="PBM",VLOOKUP(L47,'Grille tarifaire'!$B$72:$B$73,3),"0"))))+IF(M47="Epilation",IF(F47="F",VLOOKUP(N47,'Grille tarifaire'!$B$3:$D$29,3),VLOOKUP(N47,'Grille tarifaire'!$B$32:$D$56,3)),IF(M47="Détatouage",VLOOKUP(N47,'Grille tarifaire'!$B$59:$D$64,3),IF(M47="Aquapure",VLOOKUP(N47,'Grille tarifaire'!$B$67:$D$69,3),IF(M47="PBM",VLOOKUP(N47,'Grille tarifaire'!$B$72:$B$73,3),"0"))))," ")</f>
        <v xml:space="preserve"> </v>
      </c>
      <c r="Q47" s="291"/>
      <c r="R47" s="292" t="str">
        <f t="shared" si="1"/>
        <v xml:space="preserve"> </v>
      </c>
      <c r="S47" s="293"/>
      <c r="T47" s="293"/>
      <c r="U47" s="294" t="str">
        <f t="shared" si="0"/>
        <v xml:space="preserve"> </v>
      </c>
      <c r="V47" s="73">
        <f t="shared" si="2"/>
        <v>4</v>
      </c>
    </row>
    <row r="48" spans="1:22" s="75" customFormat="1" ht="15" customHeight="1" x14ac:dyDescent="0.2">
      <c r="A48" s="295" t="str">
        <f>IF(OR('Données clients'!L48="Oui",'Données clients'!M48="Oui",'Données clients'!N48="Oui",'Données clients'!O48="Oui",'Données clients'!P48="Oui",'Données clients'!Q48="Oui"),'Données clients'!A48," ")</f>
        <v xml:space="preserve"> </v>
      </c>
      <c r="B48" s="296" t="str">
        <f>IF(OR('Données clients'!L48="Oui",'Données clients'!M48="Oui",'Données clients'!N48="Oui",'Données clients'!O48="Oui",'Données clients'!P48="Oui",'Données clients'!Q48="Oui"),'Données clients'!B48," ")</f>
        <v xml:space="preserve"> </v>
      </c>
      <c r="C48" s="297" t="str">
        <f>IF(OR('Données clients'!L48="Oui",'Données clients'!M48="Oui",'Données clients'!N48="Oui",'Données clients'!O48="Oui",'Données clients'!P48="Oui",'Données clients'!Q48="Oui"),'Données clients'!C48," ")</f>
        <v xml:space="preserve"> </v>
      </c>
      <c r="D48" s="287" t="str">
        <f>IF(OR('Données clients'!L48="Oui",'Données clients'!M48="Oui",'Données clients'!N48="Oui",'Données clients'!O48="Oui",'Données clients'!P48="Oui",'Données clients'!Q48="Oui"),'Données clients'!I48," ")</f>
        <v xml:space="preserve"> </v>
      </c>
      <c r="E48" s="276" t="str">
        <f>IF(OR('Données clients'!L48="Oui",'Données clients'!M48="Oui",'Données clients'!N48="Oui",'Données clients'!O48="Oui",'Données clients'!P48="Oui",'Données clients'!Q48="Oui"),YEAR(A48)&amp;"-"&amp;MONTH(A48)&amp;"-"&amp;"S"&amp;TEXT(V48,"000")," ")</f>
        <v xml:space="preserve"> </v>
      </c>
      <c r="F48" s="287" t="str">
        <f>IF(OR('Données clients'!L48="Oui",'Données clients'!M48="Oui",'Données clients'!N48="Oui",'Données clients'!O48="Oui",'Données clients'!P48="Oui",'Données clients'!Q48="Oui"),'Données clients'!E48," ")</f>
        <v xml:space="preserve"> </v>
      </c>
      <c r="G48" s="288" t="str">
        <f>IF(OR('Données clients'!L48="Oui",'Données clients'!M48="Oui"),"Epilation",IF(OR('Données clients'!N48="Oui",'Données clients'!O48="Oui"),"Détatouage",IF('Données clients'!P48="Oui","Aquapure",IF('Données clients'!Q48="Oui","PBM"," "))))</f>
        <v xml:space="preserve"> </v>
      </c>
      <c r="H48" s="289"/>
      <c r="I48" s="286"/>
      <c r="J48" s="289"/>
      <c r="K48" s="289" t="str">
        <f>IF('Données clients'!M48="Oui","Epilation",IF('Données clients'!O48="Oui","Détatouage",IF(AND(OR('Données clients'!N48="Oui",'Données clients'!P48="Oui"),'Données clients'!Q48="Oui"),"PBM"," ")))</f>
        <v xml:space="preserve"> </v>
      </c>
      <c r="L48" s="289"/>
      <c r="M48" s="289" t="str">
        <f>IF('Données clients'!M48="Oui","Epilation",IF('Données clients'!O48="Oui","Détatouage",IF(AND(OR('Données clients'!N48="Oui",'Données clients'!P48="Oui"),'Données clients'!Q48="Oui"),"PBM"," ")))</f>
        <v xml:space="preserve"> </v>
      </c>
      <c r="N48" s="289"/>
      <c r="O48" s="298"/>
      <c r="P48" s="281" t="str">
        <f>IF(COUNTBLANK(H48)=0,IF(G48="Epilation",IF(F48="F",VLOOKUP(H48,'Grille tarifaire'!$B$3:$D$29,3),VLOOKUP(H48,'Grille tarifaire'!$B$32:$D$56,3)),IF(G48="Détatouage",VLOOKUP(H48,'Grille tarifaire'!$B$59:$D$64,3),IF(G48="Aquapure",VLOOKUP(H48,'Grille tarifaire'!$B$67:$D$69,3),IF(G48="PBM",VLOOKUP(H48,'Grille tarifaire'!$B$72:$B$73,3),"0"))))+IF(I48="Epilation",IF(F48="F",VLOOKUP(J48,'Grille tarifaire'!$B$3:$D$29,3),VLOOKUP(J48,'Grille tarifaire'!$B$32:$D$56,3)),IF(I48="Détatouage",VLOOKUP(J48,'Grille tarifaire'!$B$59:$D$64,3),IF(I48="Aquapure",VLOOKUP(J48,'Grille tarifaire'!$B$67:$D$69,3),IF(I48="PBM",VLOOKUP(J48,'Grille tarifaire'!$B$72:$B$73,3),"0"))))+IF(K48="Epilation",IF(F48="F",VLOOKUP(L48,'Grille tarifaire'!$B$3:$D$29,3),VLOOKUP(L48,'Grille tarifaire'!$B$32:$D$56,3)),IF(K48="Détatouage",VLOOKUP(L48,'Grille tarifaire'!$B$59:$D$64,3),IF(K48="Aquapure",VLOOKUP(L48,'Grille tarifaire'!$B$67:$D$69,3),IF(K48="PBM",VLOOKUP(L48,'Grille tarifaire'!$B$72:$B$73,3),"0"))))+IF(M48="Epilation",IF(F48="F",VLOOKUP(N48,'Grille tarifaire'!$B$3:$D$29,3),VLOOKUP(N48,'Grille tarifaire'!$B$32:$D$56,3)),IF(M48="Détatouage",VLOOKUP(N48,'Grille tarifaire'!$B$59:$D$64,3),IF(M48="Aquapure",VLOOKUP(N48,'Grille tarifaire'!$B$67:$D$69,3),IF(M48="PBM",VLOOKUP(N48,'Grille tarifaire'!$B$72:$B$73,3),"0"))))," ")</f>
        <v xml:space="preserve"> </v>
      </c>
      <c r="Q48" s="299"/>
      <c r="R48" s="281" t="str">
        <f t="shared" si="1"/>
        <v xml:space="preserve"> </v>
      </c>
      <c r="S48" s="300"/>
      <c r="T48" s="300"/>
      <c r="U48" s="301" t="str">
        <f t="shared" si="0"/>
        <v xml:space="preserve"> </v>
      </c>
      <c r="V48" s="73">
        <f t="shared" si="2"/>
        <v>4</v>
      </c>
    </row>
    <row r="49" spans="1:22" s="75" customFormat="1" ht="15" customHeight="1" x14ac:dyDescent="0.2">
      <c r="A49" s="272" t="str">
        <f>IF(OR('Données clients'!L49="Oui",'Données clients'!M49="Oui",'Données clients'!N49="Oui",'Données clients'!O49="Oui",'Données clients'!P49="Oui",'Données clients'!Q49="Oui"),'Données clients'!A49," ")</f>
        <v xml:space="preserve"> </v>
      </c>
      <c r="B49" s="273" t="str">
        <f>IF(OR('Données clients'!L49="Oui",'Données clients'!M49="Oui",'Données clients'!N49="Oui",'Données clients'!O49="Oui",'Données clients'!P49="Oui",'Données clients'!Q49="Oui"),'Données clients'!B49," ")</f>
        <v xml:space="preserve"> </v>
      </c>
      <c r="C49" s="274" t="str">
        <f>IF(OR('Données clients'!L49="Oui",'Données clients'!M49="Oui",'Données clients'!N49="Oui",'Données clients'!O49="Oui",'Données clients'!P49="Oui",'Données clients'!Q49="Oui"),'Données clients'!C49," ")</f>
        <v xml:space="preserve"> </v>
      </c>
      <c r="D49" s="286" t="str">
        <f>IF(OR('Données clients'!L49="Oui",'Données clients'!M49="Oui",'Données clients'!N49="Oui",'Données clients'!O49="Oui",'Données clients'!P49="Oui",'Données clients'!Q49="Oui"),'Données clients'!I49," ")</f>
        <v xml:space="preserve"> </v>
      </c>
      <c r="E49" s="276" t="str">
        <f>IF(OR('Données clients'!L49="Oui",'Données clients'!M49="Oui",'Données clients'!N49="Oui",'Données clients'!O49="Oui",'Données clients'!P49="Oui",'Données clients'!Q49="Oui"),YEAR(A49)&amp;"-"&amp;MONTH(A49)&amp;"-"&amp;"S"&amp;TEXT(V49,"000")," ")</f>
        <v xml:space="preserve"> </v>
      </c>
      <c r="F49" s="287" t="str">
        <f>IF(OR('Données clients'!L49="Oui",'Données clients'!M49="Oui",'Données clients'!N49="Oui",'Données clients'!O49="Oui",'Données clients'!P49="Oui",'Données clients'!Q49="Oui"),'Données clients'!E49," ")</f>
        <v xml:space="preserve"> </v>
      </c>
      <c r="G49" s="288" t="str">
        <f>IF(OR('Données clients'!L49="Oui",'Données clients'!M49="Oui"),"Epilation",IF(OR('Données clients'!N49="Oui",'Données clients'!O49="Oui"),"Détatouage",IF('Données clients'!P49="Oui","Aquapure",IF('Données clients'!Q49="Oui","PBM"," "))))</f>
        <v xml:space="preserve"> </v>
      </c>
      <c r="H49" s="289"/>
      <c r="I49" s="286"/>
      <c r="J49" s="289"/>
      <c r="K49" s="289" t="str">
        <f>IF('Données clients'!M49="Oui","Epilation",IF('Données clients'!O49="Oui","Détatouage",IF(AND(OR('Données clients'!N49="Oui",'Données clients'!P49="Oui"),'Données clients'!Q49="Oui"),"PBM"," ")))</f>
        <v xml:space="preserve"> </v>
      </c>
      <c r="L49" s="289"/>
      <c r="M49" s="289" t="str">
        <f>IF('Données clients'!M49="Oui","Epilation",IF('Données clients'!O49="Oui","Détatouage",IF(AND(OR('Données clients'!N49="Oui",'Données clients'!P49="Oui"),'Données clients'!Q49="Oui"),"PBM"," ")))</f>
        <v xml:space="preserve"> </v>
      </c>
      <c r="N49" s="289"/>
      <c r="O49" s="290"/>
      <c r="P49" s="281" t="str">
        <f>IF(COUNTBLANK(H49)=0,IF(G49="Epilation",IF(F49="F",VLOOKUP(H49,'Grille tarifaire'!$B$3:$D$29,3),VLOOKUP(H49,'Grille tarifaire'!$B$32:$D$56,3)),IF(G49="Détatouage",VLOOKUP(H49,'Grille tarifaire'!$B$59:$D$64,3),IF(G49="Aquapure",VLOOKUP(H49,'Grille tarifaire'!$B$67:$D$69,3),IF(G49="PBM",VLOOKUP(H49,'Grille tarifaire'!$B$72:$B$73,3),"0"))))+IF(I49="Epilation",IF(F49="F",VLOOKUP(J49,'Grille tarifaire'!$B$3:$D$29,3),VLOOKUP(J49,'Grille tarifaire'!$B$32:$D$56,3)),IF(I49="Détatouage",VLOOKUP(J49,'Grille tarifaire'!$B$59:$D$64,3),IF(I49="Aquapure",VLOOKUP(J49,'Grille tarifaire'!$B$67:$D$69,3),IF(I49="PBM",VLOOKUP(J49,'Grille tarifaire'!$B$72:$B$73,3),"0"))))+IF(K49="Epilation",IF(F49="F",VLOOKUP(L49,'Grille tarifaire'!$B$3:$D$29,3),VLOOKUP(L49,'Grille tarifaire'!$B$32:$D$56,3)),IF(K49="Détatouage",VLOOKUP(L49,'Grille tarifaire'!$B$59:$D$64,3),IF(K49="Aquapure",VLOOKUP(L49,'Grille tarifaire'!$B$67:$D$69,3),IF(K49="PBM",VLOOKUP(L49,'Grille tarifaire'!$B$72:$B$73,3),"0"))))+IF(M49="Epilation",IF(F49="F",VLOOKUP(N49,'Grille tarifaire'!$B$3:$D$29,3),VLOOKUP(N49,'Grille tarifaire'!$B$32:$D$56,3)),IF(M49="Détatouage",VLOOKUP(N49,'Grille tarifaire'!$B$59:$D$64,3),IF(M49="Aquapure",VLOOKUP(N49,'Grille tarifaire'!$B$67:$D$69,3),IF(M49="PBM",VLOOKUP(N49,'Grille tarifaire'!$B$72:$B$73,3),"0"))))," ")</f>
        <v xml:space="preserve"> </v>
      </c>
      <c r="Q49" s="291"/>
      <c r="R49" s="292" t="str">
        <f t="shared" si="1"/>
        <v xml:space="preserve"> </v>
      </c>
      <c r="S49" s="293"/>
      <c r="T49" s="293"/>
      <c r="U49" s="294" t="str">
        <f t="shared" si="0"/>
        <v xml:space="preserve"> </v>
      </c>
      <c r="V49" s="73">
        <f t="shared" si="2"/>
        <v>4</v>
      </c>
    </row>
    <row r="50" spans="1:22" s="75" customFormat="1" ht="15" customHeight="1" x14ac:dyDescent="0.2">
      <c r="A50" s="295" t="str">
        <f>IF(OR('Données clients'!L50="Oui",'Données clients'!M50="Oui",'Données clients'!N50="Oui",'Données clients'!O50="Oui",'Données clients'!P50="Oui",'Données clients'!Q50="Oui"),'Données clients'!A50," ")</f>
        <v xml:space="preserve"> </v>
      </c>
      <c r="B50" s="296" t="str">
        <f>IF(OR('Données clients'!L50="Oui",'Données clients'!M50="Oui",'Données clients'!N50="Oui",'Données clients'!O50="Oui",'Données clients'!P50="Oui",'Données clients'!Q50="Oui"),'Données clients'!B50," ")</f>
        <v xml:space="preserve"> </v>
      </c>
      <c r="C50" s="297" t="str">
        <f>IF(OR('Données clients'!L50="Oui",'Données clients'!M50="Oui",'Données clients'!N50="Oui",'Données clients'!O50="Oui",'Données clients'!P50="Oui",'Données clients'!Q50="Oui"),'Données clients'!C50," ")</f>
        <v xml:space="preserve"> </v>
      </c>
      <c r="D50" s="287" t="str">
        <f>IF(OR('Données clients'!L50="Oui",'Données clients'!M50="Oui",'Données clients'!N50="Oui",'Données clients'!O50="Oui",'Données clients'!P50="Oui",'Données clients'!Q50="Oui"),'Données clients'!I50," ")</f>
        <v xml:space="preserve"> </v>
      </c>
      <c r="E50" s="276" t="str">
        <f>IF(OR('Données clients'!L50="Oui",'Données clients'!M50="Oui",'Données clients'!N50="Oui",'Données clients'!O50="Oui",'Données clients'!P50="Oui",'Données clients'!Q50="Oui"),YEAR(A50)&amp;"-"&amp;MONTH(A50)&amp;"-"&amp;"S"&amp;TEXT(V50,"000")," ")</f>
        <v xml:space="preserve"> </v>
      </c>
      <c r="F50" s="287" t="str">
        <f>IF(OR('Données clients'!L50="Oui",'Données clients'!M50="Oui",'Données clients'!N50="Oui",'Données clients'!O50="Oui",'Données clients'!P50="Oui",'Données clients'!Q50="Oui"),'Données clients'!E50," ")</f>
        <v xml:space="preserve"> </v>
      </c>
      <c r="G50" s="288" t="str">
        <f>IF(OR('Données clients'!L50="Oui",'Données clients'!M50="Oui"),"Epilation",IF(OR('Données clients'!N50="Oui",'Données clients'!O50="Oui"),"Détatouage",IF('Données clients'!P50="Oui","Aquapure",IF('Données clients'!Q50="Oui","PBM"," "))))</f>
        <v xml:space="preserve"> </v>
      </c>
      <c r="H50" s="289"/>
      <c r="I50" s="286"/>
      <c r="J50" s="289"/>
      <c r="K50" s="289" t="str">
        <f>IF('Données clients'!M50="Oui","Epilation",IF('Données clients'!O50="Oui","Détatouage",IF(AND(OR('Données clients'!N50="Oui",'Données clients'!P50="Oui"),'Données clients'!Q50="Oui"),"PBM"," ")))</f>
        <v xml:space="preserve"> </v>
      </c>
      <c r="L50" s="289"/>
      <c r="M50" s="289" t="str">
        <f>IF('Données clients'!M50="Oui","Epilation",IF('Données clients'!O50="Oui","Détatouage",IF(AND(OR('Données clients'!N50="Oui",'Données clients'!P50="Oui"),'Données clients'!Q50="Oui"),"PBM"," ")))</f>
        <v xml:space="preserve"> </v>
      </c>
      <c r="N50" s="289"/>
      <c r="O50" s="298"/>
      <c r="P50" s="281" t="str">
        <f>IF(COUNTBLANK(H50)=0,IF(G50="Epilation",IF(F50="F",VLOOKUP(H50,'Grille tarifaire'!$B$3:$D$29,3),VLOOKUP(H50,'Grille tarifaire'!$B$32:$D$56,3)),IF(G50="Détatouage",VLOOKUP(H50,'Grille tarifaire'!$B$59:$D$64,3),IF(G50="Aquapure",VLOOKUP(H50,'Grille tarifaire'!$B$67:$D$69,3),IF(G50="PBM",VLOOKUP(H50,'Grille tarifaire'!$B$72:$B$73,3),"0"))))+IF(I50="Epilation",IF(F50="F",VLOOKUP(J50,'Grille tarifaire'!$B$3:$D$29,3),VLOOKUP(J50,'Grille tarifaire'!$B$32:$D$56,3)),IF(I50="Détatouage",VLOOKUP(J50,'Grille tarifaire'!$B$59:$D$64,3),IF(I50="Aquapure",VLOOKUP(J50,'Grille tarifaire'!$B$67:$D$69,3),IF(I50="PBM",VLOOKUP(J50,'Grille tarifaire'!$B$72:$B$73,3),"0"))))+IF(K50="Epilation",IF(F50="F",VLOOKUP(L50,'Grille tarifaire'!$B$3:$D$29,3),VLOOKUP(L50,'Grille tarifaire'!$B$32:$D$56,3)),IF(K50="Détatouage",VLOOKUP(L50,'Grille tarifaire'!$B$59:$D$64,3),IF(K50="Aquapure",VLOOKUP(L50,'Grille tarifaire'!$B$67:$D$69,3),IF(K50="PBM",VLOOKUP(L50,'Grille tarifaire'!$B$72:$B$73,3),"0"))))+IF(M50="Epilation",IF(F50="F",VLOOKUP(N50,'Grille tarifaire'!$B$3:$D$29,3),VLOOKUP(N50,'Grille tarifaire'!$B$32:$D$56,3)),IF(M50="Détatouage",VLOOKUP(N50,'Grille tarifaire'!$B$59:$D$64,3),IF(M50="Aquapure",VLOOKUP(N50,'Grille tarifaire'!$B$67:$D$69,3),IF(M50="PBM",VLOOKUP(N50,'Grille tarifaire'!$B$72:$B$73,3),"0"))))," ")</f>
        <v xml:space="preserve"> </v>
      </c>
      <c r="Q50" s="299"/>
      <c r="R50" s="281" t="str">
        <f t="shared" si="1"/>
        <v xml:space="preserve"> </v>
      </c>
      <c r="S50" s="300"/>
      <c r="T50" s="300"/>
      <c r="U50" s="301" t="str">
        <f t="shared" si="0"/>
        <v xml:space="preserve"> </v>
      </c>
      <c r="V50" s="73">
        <f t="shared" si="2"/>
        <v>4</v>
      </c>
    </row>
    <row r="51" spans="1:22" s="75" customFormat="1" ht="15" customHeight="1" x14ac:dyDescent="0.2">
      <c r="A51" s="272" t="str">
        <f>IF(OR('Données clients'!L51="Oui",'Données clients'!M51="Oui",'Données clients'!N51="Oui",'Données clients'!O51="Oui",'Données clients'!P51="Oui",'Données clients'!Q51="Oui"),'Données clients'!A51," ")</f>
        <v xml:space="preserve"> </v>
      </c>
      <c r="B51" s="273" t="str">
        <f>IF(OR('Données clients'!L51="Oui",'Données clients'!M51="Oui",'Données clients'!N51="Oui",'Données clients'!O51="Oui",'Données clients'!P51="Oui",'Données clients'!Q51="Oui"),'Données clients'!B51," ")</f>
        <v xml:space="preserve"> </v>
      </c>
      <c r="C51" s="274" t="str">
        <f>IF(OR('Données clients'!L51="Oui",'Données clients'!M51="Oui",'Données clients'!N51="Oui",'Données clients'!O51="Oui",'Données clients'!P51="Oui",'Données clients'!Q51="Oui"),'Données clients'!C51," ")</f>
        <v xml:space="preserve"> </v>
      </c>
      <c r="D51" s="286" t="str">
        <f>IF(OR('Données clients'!L51="Oui",'Données clients'!M51="Oui",'Données clients'!N51="Oui",'Données clients'!O51="Oui",'Données clients'!P51="Oui",'Données clients'!Q51="Oui"),'Données clients'!I51," ")</f>
        <v xml:space="preserve"> </v>
      </c>
      <c r="E51" s="276" t="str">
        <f>IF(OR('Données clients'!L51="Oui",'Données clients'!M51="Oui",'Données clients'!N51="Oui",'Données clients'!O51="Oui",'Données clients'!P51="Oui",'Données clients'!Q51="Oui"),YEAR(A51)&amp;"-"&amp;MONTH(A51)&amp;"-"&amp;"S"&amp;TEXT(V51,"000")," ")</f>
        <v xml:space="preserve"> </v>
      </c>
      <c r="F51" s="287" t="str">
        <f>IF(OR('Données clients'!L51="Oui",'Données clients'!M51="Oui",'Données clients'!N51="Oui",'Données clients'!O51="Oui",'Données clients'!P51="Oui",'Données clients'!Q51="Oui"),'Données clients'!E51," ")</f>
        <v xml:space="preserve"> </v>
      </c>
      <c r="G51" s="288" t="str">
        <f>IF(OR('Données clients'!L51="Oui",'Données clients'!M51="Oui"),"Epilation",IF(OR('Données clients'!N51="Oui",'Données clients'!O51="Oui"),"Détatouage",IF('Données clients'!P51="Oui","Aquapure",IF('Données clients'!Q51="Oui","PBM"," "))))</f>
        <v xml:space="preserve"> </v>
      </c>
      <c r="H51" s="289"/>
      <c r="I51" s="286"/>
      <c r="J51" s="289"/>
      <c r="K51" s="289" t="str">
        <f>IF('Données clients'!M51="Oui","Epilation",IF('Données clients'!O51="Oui","Détatouage",IF(AND(OR('Données clients'!N51="Oui",'Données clients'!P51="Oui"),'Données clients'!Q51="Oui"),"PBM"," ")))</f>
        <v xml:space="preserve"> </v>
      </c>
      <c r="L51" s="289"/>
      <c r="M51" s="289" t="str">
        <f>IF('Données clients'!M51="Oui","Epilation",IF('Données clients'!O51="Oui","Détatouage",IF(AND(OR('Données clients'!N51="Oui",'Données clients'!P51="Oui"),'Données clients'!Q51="Oui"),"PBM"," ")))</f>
        <v xml:space="preserve"> </v>
      </c>
      <c r="N51" s="289"/>
      <c r="O51" s="290"/>
      <c r="P51" s="281" t="str">
        <f>IF(COUNTBLANK(H51)=0,IF(G51="Epilation",IF(F51="F",VLOOKUP(H51,'Grille tarifaire'!$B$3:$D$29,3),VLOOKUP(H51,'Grille tarifaire'!$B$32:$D$56,3)),IF(G51="Détatouage",VLOOKUP(H51,'Grille tarifaire'!$B$59:$D$64,3),IF(G51="Aquapure",VLOOKUP(H51,'Grille tarifaire'!$B$67:$D$69,3),IF(G51="PBM",VLOOKUP(H51,'Grille tarifaire'!$B$72:$B$73,3),"0"))))+IF(I51="Epilation",IF(F51="F",VLOOKUP(J51,'Grille tarifaire'!$B$3:$D$29,3),VLOOKUP(J51,'Grille tarifaire'!$B$32:$D$56,3)),IF(I51="Détatouage",VLOOKUP(J51,'Grille tarifaire'!$B$59:$D$64,3),IF(I51="Aquapure",VLOOKUP(J51,'Grille tarifaire'!$B$67:$D$69,3),IF(I51="PBM",VLOOKUP(J51,'Grille tarifaire'!$B$72:$B$73,3),"0"))))+IF(K51="Epilation",IF(F51="F",VLOOKUP(L51,'Grille tarifaire'!$B$3:$D$29,3),VLOOKUP(L51,'Grille tarifaire'!$B$32:$D$56,3)),IF(K51="Détatouage",VLOOKUP(L51,'Grille tarifaire'!$B$59:$D$64,3),IF(K51="Aquapure",VLOOKUP(L51,'Grille tarifaire'!$B$67:$D$69,3),IF(K51="PBM",VLOOKUP(L51,'Grille tarifaire'!$B$72:$B$73,3),"0"))))+IF(M51="Epilation",IF(F51="F",VLOOKUP(N51,'Grille tarifaire'!$B$3:$D$29,3),VLOOKUP(N51,'Grille tarifaire'!$B$32:$D$56,3)),IF(M51="Détatouage",VLOOKUP(N51,'Grille tarifaire'!$B$59:$D$64,3),IF(M51="Aquapure",VLOOKUP(N51,'Grille tarifaire'!$B$67:$D$69,3),IF(M51="PBM",VLOOKUP(N51,'Grille tarifaire'!$B$72:$B$73,3),"0"))))," ")</f>
        <v xml:space="preserve"> </v>
      </c>
      <c r="Q51" s="291"/>
      <c r="R51" s="292" t="str">
        <f t="shared" si="1"/>
        <v xml:space="preserve"> </v>
      </c>
      <c r="S51" s="293"/>
      <c r="T51" s="293"/>
      <c r="U51" s="294" t="str">
        <f t="shared" si="0"/>
        <v xml:space="preserve"> </v>
      </c>
      <c r="V51" s="73">
        <f t="shared" si="2"/>
        <v>4</v>
      </c>
    </row>
    <row r="52" spans="1:22" s="75" customFormat="1" ht="15" customHeight="1" x14ac:dyDescent="0.2">
      <c r="A52" s="295" t="str">
        <f>IF(OR('Données clients'!L52="Oui",'Données clients'!M52="Oui",'Données clients'!N52="Oui",'Données clients'!O52="Oui",'Données clients'!P52="Oui",'Données clients'!Q52="Oui"),'Données clients'!A52," ")</f>
        <v xml:space="preserve"> </v>
      </c>
      <c r="B52" s="296" t="str">
        <f>IF(OR('Données clients'!L52="Oui",'Données clients'!M52="Oui",'Données clients'!N52="Oui",'Données clients'!O52="Oui",'Données clients'!P52="Oui",'Données clients'!Q52="Oui"),'Données clients'!B52," ")</f>
        <v xml:space="preserve"> </v>
      </c>
      <c r="C52" s="297" t="str">
        <f>IF(OR('Données clients'!L52="Oui",'Données clients'!M52="Oui",'Données clients'!N52="Oui",'Données clients'!O52="Oui",'Données clients'!P52="Oui",'Données clients'!Q52="Oui"),'Données clients'!C52," ")</f>
        <v xml:space="preserve"> </v>
      </c>
      <c r="D52" s="287" t="str">
        <f>IF(OR('Données clients'!L52="Oui",'Données clients'!M52="Oui",'Données clients'!N52="Oui",'Données clients'!O52="Oui",'Données clients'!P52="Oui",'Données clients'!Q52="Oui"),'Données clients'!I52," ")</f>
        <v xml:space="preserve"> </v>
      </c>
      <c r="E52" s="276" t="str">
        <f>IF(OR('Données clients'!L52="Oui",'Données clients'!M52="Oui",'Données clients'!N52="Oui",'Données clients'!O52="Oui",'Données clients'!P52="Oui",'Données clients'!Q52="Oui"),YEAR(A52)&amp;"-"&amp;MONTH(A52)&amp;"-"&amp;"S"&amp;TEXT(V52,"000")," ")</f>
        <v xml:space="preserve"> </v>
      </c>
      <c r="F52" s="287" t="str">
        <f>IF(OR('Données clients'!L52="Oui",'Données clients'!M52="Oui",'Données clients'!N52="Oui",'Données clients'!O52="Oui",'Données clients'!P52="Oui",'Données clients'!Q52="Oui"),'Données clients'!E52," ")</f>
        <v xml:space="preserve"> </v>
      </c>
      <c r="G52" s="288" t="str">
        <f>IF(OR('Données clients'!L52="Oui",'Données clients'!M52="Oui"),"Epilation",IF(OR('Données clients'!N52="Oui",'Données clients'!O52="Oui"),"Détatouage",IF('Données clients'!P52="Oui","Aquapure",IF('Données clients'!Q52="Oui","PBM"," "))))</f>
        <v xml:space="preserve"> </v>
      </c>
      <c r="H52" s="289"/>
      <c r="I52" s="286"/>
      <c r="J52" s="289"/>
      <c r="K52" s="289" t="str">
        <f>IF('Données clients'!M52="Oui","Epilation",IF('Données clients'!O52="Oui","Détatouage",IF(AND(OR('Données clients'!N52="Oui",'Données clients'!P52="Oui"),'Données clients'!Q52="Oui"),"PBM"," ")))</f>
        <v xml:space="preserve"> </v>
      </c>
      <c r="L52" s="289"/>
      <c r="M52" s="289" t="str">
        <f>IF('Données clients'!M52="Oui","Epilation",IF('Données clients'!O52="Oui","Détatouage",IF(AND(OR('Données clients'!N52="Oui",'Données clients'!P52="Oui"),'Données clients'!Q52="Oui"),"PBM"," ")))</f>
        <v xml:space="preserve"> </v>
      </c>
      <c r="N52" s="289"/>
      <c r="O52" s="298"/>
      <c r="P52" s="281" t="str">
        <f>IF(COUNTBLANK(H52)=0,IF(G52="Epilation",IF(F52="F",VLOOKUP(H52,'Grille tarifaire'!$B$3:$D$29,3),VLOOKUP(H52,'Grille tarifaire'!$B$32:$D$56,3)),IF(G52="Détatouage",VLOOKUP(H52,'Grille tarifaire'!$B$59:$D$64,3),IF(G52="Aquapure",VLOOKUP(H52,'Grille tarifaire'!$B$67:$D$69,3),IF(G52="PBM",VLOOKUP(H52,'Grille tarifaire'!$B$72:$B$73,3),"0"))))+IF(I52="Epilation",IF(F52="F",VLOOKUP(J52,'Grille tarifaire'!$B$3:$D$29,3),VLOOKUP(J52,'Grille tarifaire'!$B$32:$D$56,3)),IF(I52="Détatouage",VLOOKUP(J52,'Grille tarifaire'!$B$59:$D$64,3),IF(I52="Aquapure",VLOOKUP(J52,'Grille tarifaire'!$B$67:$D$69,3),IF(I52="PBM",VLOOKUP(J52,'Grille tarifaire'!$B$72:$B$73,3),"0"))))+IF(K52="Epilation",IF(F52="F",VLOOKUP(L52,'Grille tarifaire'!$B$3:$D$29,3),VLOOKUP(L52,'Grille tarifaire'!$B$32:$D$56,3)),IF(K52="Détatouage",VLOOKUP(L52,'Grille tarifaire'!$B$59:$D$64,3),IF(K52="Aquapure",VLOOKUP(L52,'Grille tarifaire'!$B$67:$D$69,3),IF(K52="PBM",VLOOKUP(L52,'Grille tarifaire'!$B$72:$B$73,3),"0"))))+IF(M52="Epilation",IF(F52="F",VLOOKUP(N52,'Grille tarifaire'!$B$3:$D$29,3),VLOOKUP(N52,'Grille tarifaire'!$B$32:$D$56,3)),IF(M52="Détatouage",VLOOKUP(N52,'Grille tarifaire'!$B$59:$D$64,3),IF(M52="Aquapure",VLOOKUP(N52,'Grille tarifaire'!$B$67:$D$69,3),IF(M52="PBM",VLOOKUP(N52,'Grille tarifaire'!$B$72:$B$73,3),"0"))))," ")</f>
        <v xml:space="preserve"> </v>
      </c>
      <c r="Q52" s="299"/>
      <c r="R52" s="281" t="str">
        <f t="shared" si="1"/>
        <v xml:space="preserve"> </v>
      </c>
      <c r="S52" s="300"/>
      <c r="T52" s="300"/>
      <c r="U52" s="301" t="str">
        <f t="shared" si="0"/>
        <v xml:space="preserve"> </v>
      </c>
      <c r="V52" s="73">
        <f t="shared" si="2"/>
        <v>4</v>
      </c>
    </row>
    <row r="53" spans="1:22" s="75" customFormat="1" ht="15" customHeight="1" x14ac:dyDescent="0.2">
      <c r="A53" s="272" t="str">
        <f>IF(OR('Données clients'!L53="Oui",'Données clients'!M53="Oui",'Données clients'!N53="Oui",'Données clients'!O53="Oui",'Données clients'!P53="Oui",'Données clients'!Q53="Oui"),'Données clients'!A53," ")</f>
        <v xml:space="preserve"> </v>
      </c>
      <c r="B53" s="273" t="str">
        <f>IF(OR('Données clients'!L53="Oui",'Données clients'!M53="Oui",'Données clients'!N53="Oui",'Données clients'!O53="Oui",'Données clients'!P53="Oui",'Données clients'!Q53="Oui"),'Données clients'!B53," ")</f>
        <v xml:space="preserve"> </v>
      </c>
      <c r="C53" s="274" t="str">
        <f>IF(OR('Données clients'!L53="Oui",'Données clients'!M53="Oui",'Données clients'!N53="Oui",'Données clients'!O53="Oui",'Données clients'!P53="Oui",'Données clients'!Q53="Oui"),'Données clients'!C53," ")</f>
        <v xml:space="preserve"> </v>
      </c>
      <c r="D53" s="286" t="str">
        <f>IF(OR('Données clients'!L53="Oui",'Données clients'!M53="Oui",'Données clients'!N53="Oui",'Données clients'!O53="Oui",'Données clients'!P53="Oui",'Données clients'!Q53="Oui"),'Données clients'!I53," ")</f>
        <v xml:space="preserve"> </v>
      </c>
      <c r="E53" s="276" t="str">
        <f>IF(OR('Données clients'!L53="Oui",'Données clients'!M53="Oui",'Données clients'!N53="Oui",'Données clients'!O53="Oui",'Données clients'!P53="Oui",'Données clients'!Q53="Oui"),YEAR(A53)&amp;"-"&amp;MONTH(A53)&amp;"-"&amp;"S"&amp;TEXT(V53,"000")," ")</f>
        <v xml:space="preserve"> </v>
      </c>
      <c r="F53" s="287" t="str">
        <f>IF(OR('Données clients'!L53="Oui",'Données clients'!M53="Oui",'Données clients'!N53="Oui",'Données clients'!O53="Oui",'Données clients'!P53="Oui",'Données clients'!Q53="Oui"),'Données clients'!E53," ")</f>
        <v xml:space="preserve"> </v>
      </c>
      <c r="G53" s="288" t="str">
        <f>IF(OR('Données clients'!L53="Oui",'Données clients'!M53="Oui"),"Epilation",IF(OR('Données clients'!N53="Oui",'Données clients'!O53="Oui"),"Détatouage",IF('Données clients'!P53="Oui","Aquapure",IF('Données clients'!Q53="Oui","PBM"," "))))</f>
        <v xml:space="preserve"> </v>
      </c>
      <c r="H53" s="289"/>
      <c r="I53" s="286"/>
      <c r="J53" s="289"/>
      <c r="K53" s="289" t="str">
        <f>IF('Données clients'!M53="Oui","Epilation",IF('Données clients'!O53="Oui","Détatouage",IF(AND(OR('Données clients'!N53="Oui",'Données clients'!P53="Oui"),'Données clients'!Q53="Oui"),"PBM"," ")))</f>
        <v xml:space="preserve"> </v>
      </c>
      <c r="L53" s="289"/>
      <c r="M53" s="289" t="str">
        <f>IF('Données clients'!M53="Oui","Epilation",IF('Données clients'!O53="Oui","Détatouage",IF(AND(OR('Données clients'!N53="Oui",'Données clients'!P53="Oui"),'Données clients'!Q53="Oui"),"PBM"," ")))</f>
        <v xml:space="preserve"> </v>
      </c>
      <c r="N53" s="289"/>
      <c r="O53" s="290"/>
      <c r="P53" s="281" t="str">
        <f>IF(COUNTBLANK(H53)=0,IF(G53="Epilation",IF(F53="F",VLOOKUP(H53,'Grille tarifaire'!$B$3:$D$29,3),VLOOKUP(H53,'Grille tarifaire'!$B$32:$D$56,3)),IF(G53="Détatouage",VLOOKUP(H53,'Grille tarifaire'!$B$59:$D$64,3),IF(G53="Aquapure",VLOOKUP(H53,'Grille tarifaire'!$B$67:$D$69,3),IF(G53="PBM",VLOOKUP(H53,'Grille tarifaire'!$B$72:$B$73,3),"0"))))+IF(I53="Epilation",IF(F53="F",VLOOKUP(J53,'Grille tarifaire'!$B$3:$D$29,3),VLOOKUP(J53,'Grille tarifaire'!$B$32:$D$56,3)),IF(I53="Détatouage",VLOOKUP(J53,'Grille tarifaire'!$B$59:$D$64,3),IF(I53="Aquapure",VLOOKUP(J53,'Grille tarifaire'!$B$67:$D$69,3),IF(I53="PBM",VLOOKUP(J53,'Grille tarifaire'!$B$72:$B$73,3),"0"))))+IF(K53="Epilation",IF(F53="F",VLOOKUP(L53,'Grille tarifaire'!$B$3:$D$29,3),VLOOKUP(L53,'Grille tarifaire'!$B$32:$D$56,3)),IF(K53="Détatouage",VLOOKUP(L53,'Grille tarifaire'!$B$59:$D$64,3),IF(K53="Aquapure",VLOOKUP(L53,'Grille tarifaire'!$B$67:$D$69,3),IF(K53="PBM",VLOOKUP(L53,'Grille tarifaire'!$B$72:$B$73,3),"0"))))+IF(M53="Epilation",IF(F53="F",VLOOKUP(N53,'Grille tarifaire'!$B$3:$D$29,3),VLOOKUP(N53,'Grille tarifaire'!$B$32:$D$56,3)),IF(M53="Détatouage",VLOOKUP(N53,'Grille tarifaire'!$B$59:$D$64,3),IF(M53="Aquapure",VLOOKUP(N53,'Grille tarifaire'!$B$67:$D$69,3),IF(M53="PBM",VLOOKUP(N53,'Grille tarifaire'!$B$72:$B$73,3),"0"))))," ")</f>
        <v xml:space="preserve"> </v>
      </c>
      <c r="Q53" s="291"/>
      <c r="R53" s="292" t="str">
        <f t="shared" si="1"/>
        <v xml:space="preserve"> </v>
      </c>
      <c r="S53" s="293"/>
      <c r="T53" s="293"/>
      <c r="U53" s="294" t="str">
        <f t="shared" si="0"/>
        <v xml:space="preserve"> </v>
      </c>
      <c r="V53" s="73">
        <f t="shared" si="2"/>
        <v>4</v>
      </c>
    </row>
    <row r="54" spans="1:22" s="75" customFormat="1" ht="15" customHeight="1" x14ac:dyDescent="0.2">
      <c r="A54" s="295" t="str">
        <f>IF(OR('Données clients'!L54="Oui",'Données clients'!M54="Oui",'Données clients'!N54="Oui",'Données clients'!O54="Oui",'Données clients'!P54="Oui",'Données clients'!Q54="Oui"),'Données clients'!A54," ")</f>
        <v xml:space="preserve"> </v>
      </c>
      <c r="B54" s="296" t="str">
        <f>IF(OR('Données clients'!L54="Oui",'Données clients'!M54="Oui",'Données clients'!N54="Oui",'Données clients'!O54="Oui",'Données clients'!P54="Oui",'Données clients'!Q54="Oui"),'Données clients'!B54," ")</f>
        <v xml:space="preserve"> </v>
      </c>
      <c r="C54" s="297" t="str">
        <f>IF(OR('Données clients'!L54="Oui",'Données clients'!M54="Oui",'Données clients'!N54="Oui",'Données clients'!O54="Oui",'Données clients'!P54="Oui",'Données clients'!Q54="Oui"),'Données clients'!C54," ")</f>
        <v xml:space="preserve"> </v>
      </c>
      <c r="D54" s="287" t="str">
        <f>IF(OR('Données clients'!L54="Oui",'Données clients'!M54="Oui",'Données clients'!N54="Oui",'Données clients'!O54="Oui",'Données clients'!P54="Oui",'Données clients'!Q54="Oui"),'Données clients'!I54," ")</f>
        <v xml:space="preserve"> </v>
      </c>
      <c r="E54" s="276" t="str">
        <f>IF(OR('Données clients'!L54="Oui",'Données clients'!M54="Oui",'Données clients'!N54="Oui",'Données clients'!O54="Oui",'Données clients'!P54="Oui",'Données clients'!Q54="Oui"),YEAR(A54)&amp;"-"&amp;MONTH(A54)&amp;"-"&amp;"S"&amp;TEXT(V54,"000")," ")</f>
        <v xml:space="preserve"> </v>
      </c>
      <c r="F54" s="287" t="str">
        <f>IF(OR('Données clients'!L54="Oui",'Données clients'!M54="Oui",'Données clients'!N54="Oui",'Données clients'!O54="Oui",'Données clients'!P54="Oui",'Données clients'!Q54="Oui"),'Données clients'!E54," ")</f>
        <v xml:space="preserve"> </v>
      </c>
      <c r="G54" s="288" t="str">
        <f>IF(OR('Données clients'!L54="Oui",'Données clients'!M54="Oui"),"Epilation",IF(OR('Données clients'!N54="Oui",'Données clients'!O54="Oui"),"Détatouage",IF('Données clients'!P54="Oui","Aquapure",IF('Données clients'!Q54="Oui","PBM"," "))))</f>
        <v xml:space="preserve"> </v>
      </c>
      <c r="H54" s="289"/>
      <c r="I54" s="286"/>
      <c r="J54" s="289"/>
      <c r="K54" s="289" t="str">
        <f>IF('Données clients'!M54="Oui","Epilation",IF('Données clients'!O54="Oui","Détatouage",IF(AND(OR('Données clients'!N54="Oui",'Données clients'!P54="Oui"),'Données clients'!Q54="Oui"),"PBM"," ")))</f>
        <v xml:space="preserve"> </v>
      </c>
      <c r="L54" s="289"/>
      <c r="M54" s="289" t="str">
        <f>IF('Données clients'!M54="Oui","Epilation",IF('Données clients'!O54="Oui","Détatouage",IF(AND(OR('Données clients'!N54="Oui",'Données clients'!P54="Oui"),'Données clients'!Q54="Oui"),"PBM"," ")))</f>
        <v xml:space="preserve"> </v>
      </c>
      <c r="N54" s="289"/>
      <c r="O54" s="298"/>
      <c r="P54" s="281" t="str">
        <f>IF(COUNTBLANK(H54)=0,IF(G54="Epilation",IF(F54="F",VLOOKUP(H54,'Grille tarifaire'!$B$3:$D$29,3),VLOOKUP(H54,'Grille tarifaire'!$B$32:$D$56,3)),IF(G54="Détatouage",VLOOKUP(H54,'Grille tarifaire'!$B$59:$D$64,3),IF(G54="Aquapure",VLOOKUP(H54,'Grille tarifaire'!$B$67:$D$69,3),IF(G54="PBM",VLOOKUP(H54,'Grille tarifaire'!$B$72:$B$73,3),"0"))))+IF(I54="Epilation",IF(F54="F",VLOOKUP(J54,'Grille tarifaire'!$B$3:$D$29,3),VLOOKUP(J54,'Grille tarifaire'!$B$32:$D$56,3)),IF(I54="Détatouage",VLOOKUP(J54,'Grille tarifaire'!$B$59:$D$64,3),IF(I54="Aquapure",VLOOKUP(J54,'Grille tarifaire'!$B$67:$D$69,3),IF(I54="PBM",VLOOKUP(J54,'Grille tarifaire'!$B$72:$B$73,3),"0"))))+IF(K54="Epilation",IF(F54="F",VLOOKUP(L54,'Grille tarifaire'!$B$3:$D$29,3),VLOOKUP(L54,'Grille tarifaire'!$B$32:$D$56,3)),IF(K54="Détatouage",VLOOKUP(L54,'Grille tarifaire'!$B$59:$D$64,3),IF(K54="Aquapure",VLOOKUP(L54,'Grille tarifaire'!$B$67:$D$69,3),IF(K54="PBM",VLOOKUP(L54,'Grille tarifaire'!$B$72:$B$73,3),"0"))))+IF(M54="Epilation",IF(F54="F",VLOOKUP(N54,'Grille tarifaire'!$B$3:$D$29,3),VLOOKUP(N54,'Grille tarifaire'!$B$32:$D$56,3)),IF(M54="Détatouage",VLOOKUP(N54,'Grille tarifaire'!$B$59:$D$64,3),IF(M54="Aquapure",VLOOKUP(N54,'Grille tarifaire'!$B$67:$D$69,3),IF(M54="PBM",VLOOKUP(N54,'Grille tarifaire'!$B$72:$B$73,3),"0"))))," ")</f>
        <v xml:space="preserve"> </v>
      </c>
      <c r="Q54" s="299"/>
      <c r="R54" s="281" t="str">
        <f t="shared" si="1"/>
        <v xml:space="preserve"> </v>
      </c>
      <c r="S54" s="300"/>
      <c r="T54" s="300"/>
      <c r="U54" s="301" t="str">
        <f t="shared" si="0"/>
        <v xml:space="preserve"> </v>
      </c>
      <c r="V54" s="73">
        <f t="shared" si="2"/>
        <v>4</v>
      </c>
    </row>
    <row r="55" spans="1:22" s="75" customFormat="1" ht="15" customHeight="1" x14ac:dyDescent="0.2">
      <c r="A55" s="272" t="str">
        <f>IF(OR('Données clients'!L55="Oui",'Données clients'!M55="Oui",'Données clients'!N55="Oui",'Données clients'!O55="Oui",'Données clients'!P55="Oui",'Données clients'!Q55="Oui"),'Données clients'!A55," ")</f>
        <v xml:space="preserve"> </v>
      </c>
      <c r="B55" s="273" t="str">
        <f>IF(OR('Données clients'!L55="Oui",'Données clients'!M55="Oui",'Données clients'!N55="Oui",'Données clients'!O55="Oui",'Données clients'!P55="Oui",'Données clients'!Q55="Oui"),'Données clients'!B55," ")</f>
        <v xml:space="preserve"> </v>
      </c>
      <c r="C55" s="274" t="str">
        <f>IF(OR('Données clients'!L55="Oui",'Données clients'!M55="Oui",'Données clients'!N55="Oui",'Données clients'!O55="Oui",'Données clients'!P55="Oui",'Données clients'!Q55="Oui"),'Données clients'!C55," ")</f>
        <v xml:space="preserve"> </v>
      </c>
      <c r="D55" s="286" t="str">
        <f>IF(OR('Données clients'!L55="Oui",'Données clients'!M55="Oui",'Données clients'!N55="Oui",'Données clients'!O55="Oui",'Données clients'!P55="Oui",'Données clients'!Q55="Oui"),'Données clients'!I55," ")</f>
        <v xml:space="preserve"> </v>
      </c>
      <c r="E55" s="276" t="str">
        <f>IF(OR('Données clients'!L55="Oui",'Données clients'!M55="Oui",'Données clients'!N55="Oui",'Données clients'!O55="Oui",'Données clients'!P55="Oui",'Données clients'!Q55="Oui"),YEAR(A55)&amp;"-"&amp;MONTH(A55)&amp;"-"&amp;"S"&amp;TEXT(V55,"000")," ")</f>
        <v xml:space="preserve"> </v>
      </c>
      <c r="F55" s="287" t="str">
        <f>IF(OR('Données clients'!L55="Oui",'Données clients'!M55="Oui",'Données clients'!N55="Oui",'Données clients'!O55="Oui",'Données clients'!P55="Oui",'Données clients'!Q55="Oui"),'Données clients'!E55," ")</f>
        <v xml:space="preserve"> </v>
      </c>
      <c r="G55" s="288" t="str">
        <f>IF(OR('Données clients'!L55="Oui",'Données clients'!M55="Oui"),"Epilation",IF(OR('Données clients'!N55="Oui",'Données clients'!O55="Oui"),"Détatouage",IF('Données clients'!P55="Oui","Aquapure",IF('Données clients'!Q55="Oui","PBM"," "))))</f>
        <v xml:space="preserve"> </v>
      </c>
      <c r="H55" s="289"/>
      <c r="I55" s="286"/>
      <c r="J55" s="289"/>
      <c r="K55" s="289" t="str">
        <f>IF('Données clients'!M55="Oui","Epilation",IF('Données clients'!O55="Oui","Détatouage",IF(AND(OR('Données clients'!N55="Oui",'Données clients'!P55="Oui"),'Données clients'!Q55="Oui"),"PBM"," ")))</f>
        <v xml:space="preserve"> </v>
      </c>
      <c r="L55" s="289"/>
      <c r="M55" s="289" t="str">
        <f>IF('Données clients'!M55="Oui","Epilation",IF('Données clients'!O55="Oui","Détatouage",IF(AND(OR('Données clients'!N55="Oui",'Données clients'!P55="Oui"),'Données clients'!Q55="Oui"),"PBM"," ")))</f>
        <v xml:space="preserve"> </v>
      </c>
      <c r="N55" s="289"/>
      <c r="O55" s="290"/>
      <c r="P55" s="281" t="str">
        <f>IF(COUNTBLANK(H55)=0,IF(G55="Epilation",IF(F55="F",VLOOKUP(H55,'Grille tarifaire'!$B$3:$D$29,3),VLOOKUP(H55,'Grille tarifaire'!$B$32:$D$56,3)),IF(G55="Détatouage",VLOOKUP(H55,'Grille tarifaire'!$B$59:$D$64,3),IF(G55="Aquapure",VLOOKUP(H55,'Grille tarifaire'!$B$67:$D$69,3),IF(G55="PBM",VLOOKUP(H55,'Grille tarifaire'!$B$72:$B$73,3),"0"))))+IF(I55="Epilation",IF(F55="F",VLOOKUP(J55,'Grille tarifaire'!$B$3:$D$29,3),VLOOKUP(J55,'Grille tarifaire'!$B$32:$D$56,3)),IF(I55="Détatouage",VLOOKUP(J55,'Grille tarifaire'!$B$59:$D$64,3),IF(I55="Aquapure",VLOOKUP(J55,'Grille tarifaire'!$B$67:$D$69,3),IF(I55="PBM",VLOOKUP(J55,'Grille tarifaire'!$B$72:$B$73,3),"0"))))+IF(K55="Epilation",IF(F55="F",VLOOKUP(L55,'Grille tarifaire'!$B$3:$D$29,3),VLOOKUP(L55,'Grille tarifaire'!$B$32:$D$56,3)),IF(K55="Détatouage",VLOOKUP(L55,'Grille tarifaire'!$B$59:$D$64,3),IF(K55="Aquapure",VLOOKUP(L55,'Grille tarifaire'!$B$67:$D$69,3),IF(K55="PBM",VLOOKUP(L55,'Grille tarifaire'!$B$72:$B$73,3),"0"))))+IF(M55="Epilation",IF(F55="F",VLOOKUP(N55,'Grille tarifaire'!$B$3:$D$29,3),VLOOKUP(N55,'Grille tarifaire'!$B$32:$D$56,3)),IF(M55="Détatouage",VLOOKUP(N55,'Grille tarifaire'!$B$59:$D$64,3),IF(M55="Aquapure",VLOOKUP(N55,'Grille tarifaire'!$B$67:$D$69,3),IF(M55="PBM",VLOOKUP(N55,'Grille tarifaire'!$B$72:$B$73,3),"0"))))," ")</f>
        <v xml:space="preserve"> </v>
      </c>
      <c r="Q55" s="291"/>
      <c r="R55" s="292" t="str">
        <f t="shared" si="1"/>
        <v xml:space="preserve"> </v>
      </c>
      <c r="S55" s="293"/>
      <c r="T55" s="293"/>
      <c r="U55" s="294" t="str">
        <f t="shared" si="0"/>
        <v xml:space="preserve"> </v>
      </c>
      <c r="V55" s="73">
        <f t="shared" si="2"/>
        <v>4</v>
      </c>
    </row>
    <row r="56" spans="1:22" s="75" customFormat="1" ht="15" customHeight="1" x14ac:dyDescent="0.2">
      <c r="A56" s="295" t="str">
        <f>IF(OR('Données clients'!L56="Oui",'Données clients'!M56="Oui",'Données clients'!N56="Oui",'Données clients'!O56="Oui",'Données clients'!P56="Oui",'Données clients'!Q56="Oui"),'Données clients'!A56," ")</f>
        <v xml:space="preserve"> </v>
      </c>
      <c r="B56" s="296" t="str">
        <f>IF(OR('Données clients'!L56="Oui",'Données clients'!M56="Oui",'Données clients'!N56="Oui",'Données clients'!O56="Oui",'Données clients'!P56="Oui",'Données clients'!Q56="Oui"),'Données clients'!B56," ")</f>
        <v xml:space="preserve"> </v>
      </c>
      <c r="C56" s="297" t="str">
        <f>IF(OR('Données clients'!L56="Oui",'Données clients'!M56="Oui",'Données clients'!N56="Oui",'Données clients'!O56="Oui",'Données clients'!P56="Oui",'Données clients'!Q56="Oui"),'Données clients'!C56," ")</f>
        <v xml:space="preserve"> </v>
      </c>
      <c r="D56" s="287" t="str">
        <f>IF(OR('Données clients'!L56="Oui",'Données clients'!M56="Oui",'Données clients'!N56="Oui",'Données clients'!O56="Oui",'Données clients'!P56="Oui",'Données clients'!Q56="Oui"),'Données clients'!I56," ")</f>
        <v xml:space="preserve"> </v>
      </c>
      <c r="E56" s="276" t="str">
        <f>IF(OR('Données clients'!L56="Oui",'Données clients'!M56="Oui",'Données clients'!N56="Oui",'Données clients'!O56="Oui",'Données clients'!P56="Oui",'Données clients'!Q56="Oui"),YEAR(A56)&amp;"-"&amp;MONTH(A56)&amp;"-"&amp;"S"&amp;TEXT(V56,"000")," ")</f>
        <v xml:space="preserve"> </v>
      </c>
      <c r="F56" s="287" t="str">
        <f>IF(OR('Données clients'!L56="Oui",'Données clients'!M56="Oui",'Données clients'!N56="Oui",'Données clients'!O56="Oui",'Données clients'!P56="Oui",'Données clients'!Q56="Oui"),'Données clients'!E56," ")</f>
        <v xml:space="preserve"> </v>
      </c>
      <c r="G56" s="288" t="str">
        <f>IF(OR('Données clients'!L56="Oui",'Données clients'!M56="Oui"),"Epilation",IF(OR('Données clients'!N56="Oui",'Données clients'!O56="Oui"),"Détatouage",IF('Données clients'!P56="Oui","Aquapure",IF('Données clients'!Q56="Oui","PBM"," "))))</f>
        <v xml:space="preserve"> </v>
      </c>
      <c r="H56" s="289"/>
      <c r="I56" s="286"/>
      <c r="J56" s="289"/>
      <c r="K56" s="289" t="str">
        <f>IF('Données clients'!M56="Oui","Epilation",IF('Données clients'!O56="Oui","Détatouage",IF(AND(OR('Données clients'!N56="Oui",'Données clients'!P56="Oui"),'Données clients'!Q56="Oui"),"PBM"," ")))</f>
        <v xml:space="preserve"> </v>
      </c>
      <c r="L56" s="289"/>
      <c r="M56" s="289" t="str">
        <f>IF('Données clients'!M56="Oui","Epilation",IF('Données clients'!O56="Oui","Détatouage",IF(AND(OR('Données clients'!N56="Oui",'Données clients'!P56="Oui"),'Données clients'!Q56="Oui"),"PBM"," ")))</f>
        <v xml:space="preserve"> </v>
      </c>
      <c r="N56" s="289"/>
      <c r="O56" s="298"/>
      <c r="P56" s="281" t="str">
        <f>IF(COUNTBLANK(H56)=0,IF(G56="Epilation",IF(F56="F",VLOOKUP(H56,'Grille tarifaire'!$B$3:$D$29,3),VLOOKUP(H56,'Grille tarifaire'!$B$32:$D$56,3)),IF(G56="Détatouage",VLOOKUP(H56,'Grille tarifaire'!$B$59:$D$64,3),IF(G56="Aquapure",VLOOKUP(H56,'Grille tarifaire'!$B$67:$D$69,3),IF(G56="PBM",VLOOKUP(H56,'Grille tarifaire'!$B$72:$B$73,3),"0"))))+IF(I56="Epilation",IF(F56="F",VLOOKUP(J56,'Grille tarifaire'!$B$3:$D$29,3),VLOOKUP(J56,'Grille tarifaire'!$B$32:$D$56,3)),IF(I56="Détatouage",VLOOKUP(J56,'Grille tarifaire'!$B$59:$D$64,3),IF(I56="Aquapure",VLOOKUP(J56,'Grille tarifaire'!$B$67:$D$69,3),IF(I56="PBM",VLOOKUP(J56,'Grille tarifaire'!$B$72:$B$73,3),"0"))))+IF(K56="Epilation",IF(F56="F",VLOOKUP(L56,'Grille tarifaire'!$B$3:$D$29,3),VLOOKUP(L56,'Grille tarifaire'!$B$32:$D$56,3)),IF(K56="Détatouage",VLOOKUP(L56,'Grille tarifaire'!$B$59:$D$64,3),IF(K56="Aquapure",VLOOKUP(L56,'Grille tarifaire'!$B$67:$D$69,3),IF(K56="PBM",VLOOKUP(L56,'Grille tarifaire'!$B$72:$B$73,3),"0"))))+IF(M56="Epilation",IF(F56="F",VLOOKUP(N56,'Grille tarifaire'!$B$3:$D$29,3),VLOOKUP(N56,'Grille tarifaire'!$B$32:$D$56,3)),IF(M56="Détatouage",VLOOKUP(N56,'Grille tarifaire'!$B$59:$D$64,3),IF(M56="Aquapure",VLOOKUP(N56,'Grille tarifaire'!$B$67:$D$69,3),IF(M56="PBM",VLOOKUP(N56,'Grille tarifaire'!$B$72:$B$73,3),"0"))))," ")</f>
        <v xml:space="preserve"> </v>
      </c>
      <c r="Q56" s="299"/>
      <c r="R56" s="281" t="str">
        <f t="shared" si="1"/>
        <v xml:space="preserve"> </v>
      </c>
      <c r="S56" s="300"/>
      <c r="T56" s="300"/>
      <c r="U56" s="301" t="str">
        <f t="shared" si="0"/>
        <v xml:space="preserve"> </v>
      </c>
      <c r="V56" s="73">
        <f t="shared" si="2"/>
        <v>4</v>
      </c>
    </row>
    <row r="57" spans="1:22" s="75" customFormat="1" ht="15" customHeight="1" x14ac:dyDescent="0.2">
      <c r="A57" s="272" t="str">
        <f>IF(OR('Données clients'!L57="Oui",'Données clients'!M57="Oui",'Données clients'!N57="Oui",'Données clients'!O57="Oui",'Données clients'!P57="Oui",'Données clients'!Q57="Oui"),'Données clients'!A57," ")</f>
        <v xml:space="preserve"> </v>
      </c>
      <c r="B57" s="273" t="str">
        <f>IF(OR('Données clients'!L57="Oui",'Données clients'!M57="Oui",'Données clients'!N57="Oui",'Données clients'!O57="Oui",'Données clients'!P57="Oui",'Données clients'!Q57="Oui"),'Données clients'!B57," ")</f>
        <v xml:space="preserve"> </v>
      </c>
      <c r="C57" s="274" t="str">
        <f>IF(OR('Données clients'!L57="Oui",'Données clients'!M57="Oui",'Données clients'!N57="Oui",'Données clients'!O57="Oui",'Données clients'!P57="Oui",'Données clients'!Q57="Oui"),'Données clients'!C57," ")</f>
        <v xml:space="preserve"> </v>
      </c>
      <c r="D57" s="286" t="str">
        <f>IF(OR('Données clients'!L57="Oui",'Données clients'!M57="Oui",'Données clients'!N57="Oui",'Données clients'!O57="Oui",'Données clients'!P57="Oui",'Données clients'!Q57="Oui"),'Données clients'!I57," ")</f>
        <v xml:space="preserve"> </v>
      </c>
      <c r="E57" s="276" t="str">
        <f>IF(OR('Données clients'!L57="Oui",'Données clients'!M57="Oui",'Données clients'!N57="Oui",'Données clients'!O57="Oui",'Données clients'!P57="Oui",'Données clients'!Q57="Oui"),YEAR(A57)&amp;"-"&amp;MONTH(A57)&amp;"-"&amp;"S"&amp;TEXT(V57,"000")," ")</f>
        <v xml:space="preserve"> </v>
      </c>
      <c r="F57" s="287" t="str">
        <f>IF(OR('Données clients'!L57="Oui",'Données clients'!M57="Oui",'Données clients'!N57="Oui",'Données clients'!O57="Oui",'Données clients'!P57="Oui",'Données clients'!Q57="Oui"),'Données clients'!E57," ")</f>
        <v xml:space="preserve"> </v>
      </c>
      <c r="G57" s="288" t="str">
        <f>IF(OR('Données clients'!L57="Oui",'Données clients'!M57="Oui"),"Epilation",IF(OR('Données clients'!N57="Oui",'Données clients'!O57="Oui"),"Détatouage",IF('Données clients'!P57="Oui","Aquapure",IF('Données clients'!Q57="Oui","PBM"," "))))</f>
        <v xml:space="preserve"> </v>
      </c>
      <c r="H57" s="289"/>
      <c r="I57" s="286"/>
      <c r="J57" s="289"/>
      <c r="K57" s="289" t="str">
        <f>IF('Données clients'!M57="Oui","Epilation",IF('Données clients'!O57="Oui","Détatouage",IF(AND(OR('Données clients'!N57="Oui",'Données clients'!P57="Oui"),'Données clients'!Q57="Oui"),"PBM"," ")))</f>
        <v xml:space="preserve"> </v>
      </c>
      <c r="L57" s="289"/>
      <c r="M57" s="289" t="str">
        <f>IF('Données clients'!M57="Oui","Epilation",IF('Données clients'!O57="Oui","Détatouage",IF(AND(OR('Données clients'!N57="Oui",'Données clients'!P57="Oui"),'Données clients'!Q57="Oui"),"PBM"," ")))</f>
        <v xml:space="preserve"> </v>
      </c>
      <c r="N57" s="289"/>
      <c r="O57" s="290"/>
      <c r="P57" s="281" t="str">
        <f>IF(COUNTBLANK(H57)=0,IF(G57="Epilation",IF(F57="F",VLOOKUP(H57,'Grille tarifaire'!$B$3:$D$29,3),VLOOKUP(H57,'Grille tarifaire'!$B$32:$D$56,3)),IF(G57="Détatouage",VLOOKUP(H57,'Grille tarifaire'!$B$59:$D$64,3),IF(G57="Aquapure",VLOOKUP(H57,'Grille tarifaire'!$B$67:$D$69,3),IF(G57="PBM",VLOOKUP(H57,'Grille tarifaire'!$B$72:$B$73,3),"0"))))+IF(I57="Epilation",IF(F57="F",VLOOKUP(J57,'Grille tarifaire'!$B$3:$D$29,3),VLOOKUP(J57,'Grille tarifaire'!$B$32:$D$56,3)),IF(I57="Détatouage",VLOOKUP(J57,'Grille tarifaire'!$B$59:$D$64,3),IF(I57="Aquapure",VLOOKUP(J57,'Grille tarifaire'!$B$67:$D$69,3),IF(I57="PBM",VLOOKUP(J57,'Grille tarifaire'!$B$72:$B$73,3),"0"))))+IF(K57="Epilation",IF(F57="F",VLOOKUP(L57,'Grille tarifaire'!$B$3:$D$29,3),VLOOKUP(L57,'Grille tarifaire'!$B$32:$D$56,3)),IF(K57="Détatouage",VLOOKUP(L57,'Grille tarifaire'!$B$59:$D$64,3),IF(K57="Aquapure",VLOOKUP(L57,'Grille tarifaire'!$B$67:$D$69,3),IF(K57="PBM",VLOOKUP(L57,'Grille tarifaire'!$B$72:$B$73,3),"0"))))+IF(M57="Epilation",IF(F57="F",VLOOKUP(N57,'Grille tarifaire'!$B$3:$D$29,3),VLOOKUP(N57,'Grille tarifaire'!$B$32:$D$56,3)),IF(M57="Détatouage",VLOOKUP(N57,'Grille tarifaire'!$B$59:$D$64,3),IF(M57="Aquapure",VLOOKUP(N57,'Grille tarifaire'!$B$67:$D$69,3),IF(M57="PBM",VLOOKUP(N57,'Grille tarifaire'!$B$72:$B$73,3),"0"))))," ")</f>
        <v xml:space="preserve"> </v>
      </c>
      <c r="Q57" s="291"/>
      <c r="R57" s="292" t="str">
        <f t="shared" si="1"/>
        <v xml:space="preserve"> </v>
      </c>
      <c r="S57" s="293"/>
      <c r="T57" s="293"/>
      <c r="U57" s="294" t="str">
        <f t="shared" si="0"/>
        <v xml:space="preserve"> </v>
      </c>
      <c r="V57" s="73">
        <f t="shared" si="2"/>
        <v>4</v>
      </c>
    </row>
    <row r="58" spans="1:22" s="75" customFormat="1" ht="15" customHeight="1" x14ac:dyDescent="0.2">
      <c r="A58" s="295" t="str">
        <f>IF(OR('Données clients'!L58="Oui",'Données clients'!M58="Oui",'Données clients'!N58="Oui",'Données clients'!O58="Oui",'Données clients'!P58="Oui",'Données clients'!Q58="Oui"),'Données clients'!A58," ")</f>
        <v xml:space="preserve"> </v>
      </c>
      <c r="B58" s="296" t="str">
        <f>IF(OR('Données clients'!L58="Oui",'Données clients'!M58="Oui",'Données clients'!N58="Oui",'Données clients'!O58="Oui",'Données clients'!P58="Oui",'Données clients'!Q58="Oui"),'Données clients'!B58," ")</f>
        <v xml:space="preserve"> </v>
      </c>
      <c r="C58" s="297" t="str">
        <f>IF(OR('Données clients'!L58="Oui",'Données clients'!M58="Oui",'Données clients'!N58="Oui",'Données clients'!O58="Oui",'Données clients'!P58="Oui",'Données clients'!Q58="Oui"),'Données clients'!C58," ")</f>
        <v xml:space="preserve"> </v>
      </c>
      <c r="D58" s="287" t="str">
        <f>IF(OR('Données clients'!L58="Oui",'Données clients'!M58="Oui",'Données clients'!N58="Oui",'Données clients'!O58="Oui",'Données clients'!P58="Oui",'Données clients'!Q58="Oui"),'Données clients'!I58," ")</f>
        <v xml:space="preserve"> </v>
      </c>
      <c r="E58" s="276" t="str">
        <f>IF(OR('Données clients'!L58="Oui",'Données clients'!M58="Oui",'Données clients'!N58="Oui",'Données clients'!O58="Oui",'Données clients'!P58="Oui",'Données clients'!Q58="Oui"),YEAR(A58)&amp;"-"&amp;MONTH(A58)&amp;"-"&amp;"S"&amp;TEXT(V58,"000")," ")</f>
        <v xml:space="preserve"> </v>
      </c>
      <c r="F58" s="287" t="str">
        <f>IF(OR('Données clients'!L58="Oui",'Données clients'!M58="Oui",'Données clients'!N58="Oui",'Données clients'!O58="Oui",'Données clients'!P58="Oui",'Données clients'!Q58="Oui"),'Données clients'!E58," ")</f>
        <v xml:space="preserve"> </v>
      </c>
      <c r="G58" s="288" t="str">
        <f>IF(OR('Données clients'!L58="Oui",'Données clients'!M58="Oui"),"Epilation",IF(OR('Données clients'!N58="Oui",'Données clients'!O58="Oui"),"Détatouage",IF('Données clients'!P58="Oui","Aquapure",IF('Données clients'!Q58="Oui","PBM"," "))))</f>
        <v xml:space="preserve"> </v>
      </c>
      <c r="H58" s="289"/>
      <c r="I58" s="286"/>
      <c r="J58" s="289"/>
      <c r="K58" s="289" t="str">
        <f>IF('Données clients'!M58="Oui","Epilation",IF('Données clients'!O58="Oui","Détatouage",IF(AND(OR('Données clients'!N58="Oui",'Données clients'!P58="Oui"),'Données clients'!Q58="Oui"),"PBM"," ")))</f>
        <v xml:space="preserve"> </v>
      </c>
      <c r="L58" s="289"/>
      <c r="M58" s="289" t="str">
        <f>IF('Données clients'!M58="Oui","Epilation",IF('Données clients'!O58="Oui","Détatouage",IF(AND(OR('Données clients'!N58="Oui",'Données clients'!P58="Oui"),'Données clients'!Q58="Oui"),"PBM"," ")))</f>
        <v xml:space="preserve"> </v>
      </c>
      <c r="N58" s="289"/>
      <c r="O58" s="298"/>
      <c r="P58" s="281" t="str">
        <f>IF(COUNTBLANK(H58)=0,IF(G58="Epilation",IF(F58="F",VLOOKUP(H58,'Grille tarifaire'!$B$3:$D$29,3),VLOOKUP(H58,'Grille tarifaire'!$B$32:$D$56,3)),IF(G58="Détatouage",VLOOKUP(H58,'Grille tarifaire'!$B$59:$D$64,3),IF(G58="Aquapure",VLOOKUP(H58,'Grille tarifaire'!$B$67:$D$69,3),IF(G58="PBM",VLOOKUP(H58,'Grille tarifaire'!$B$72:$B$73,3),"0"))))+IF(I58="Epilation",IF(F58="F",VLOOKUP(J58,'Grille tarifaire'!$B$3:$D$29,3),VLOOKUP(J58,'Grille tarifaire'!$B$32:$D$56,3)),IF(I58="Détatouage",VLOOKUP(J58,'Grille tarifaire'!$B$59:$D$64,3),IF(I58="Aquapure",VLOOKUP(J58,'Grille tarifaire'!$B$67:$D$69,3),IF(I58="PBM",VLOOKUP(J58,'Grille tarifaire'!$B$72:$B$73,3),"0"))))+IF(K58="Epilation",IF(F58="F",VLOOKUP(L58,'Grille tarifaire'!$B$3:$D$29,3),VLOOKUP(L58,'Grille tarifaire'!$B$32:$D$56,3)),IF(K58="Détatouage",VLOOKUP(L58,'Grille tarifaire'!$B$59:$D$64,3),IF(K58="Aquapure",VLOOKUP(L58,'Grille tarifaire'!$B$67:$D$69,3),IF(K58="PBM",VLOOKUP(L58,'Grille tarifaire'!$B$72:$B$73,3),"0"))))+IF(M58="Epilation",IF(F58="F",VLOOKUP(N58,'Grille tarifaire'!$B$3:$D$29,3),VLOOKUP(N58,'Grille tarifaire'!$B$32:$D$56,3)),IF(M58="Détatouage",VLOOKUP(N58,'Grille tarifaire'!$B$59:$D$64,3),IF(M58="Aquapure",VLOOKUP(N58,'Grille tarifaire'!$B$67:$D$69,3),IF(M58="PBM",VLOOKUP(N58,'Grille tarifaire'!$B$72:$B$73,3),"0"))))," ")</f>
        <v xml:space="preserve"> </v>
      </c>
      <c r="Q58" s="299"/>
      <c r="R58" s="281" t="str">
        <f t="shared" si="1"/>
        <v xml:space="preserve"> </v>
      </c>
      <c r="S58" s="300"/>
      <c r="T58" s="300"/>
      <c r="U58" s="301" t="str">
        <f t="shared" si="0"/>
        <v xml:space="preserve"> </v>
      </c>
      <c r="V58" s="73">
        <f t="shared" si="2"/>
        <v>4</v>
      </c>
    </row>
    <row r="59" spans="1:22" s="75" customFormat="1" ht="15" customHeight="1" x14ac:dyDescent="0.2">
      <c r="A59" s="272" t="str">
        <f>IF(OR('Données clients'!L59="Oui",'Données clients'!M59="Oui",'Données clients'!N59="Oui",'Données clients'!O59="Oui",'Données clients'!P59="Oui",'Données clients'!Q59="Oui"),'Données clients'!A59," ")</f>
        <v xml:space="preserve"> </v>
      </c>
      <c r="B59" s="273" t="str">
        <f>IF(OR('Données clients'!L59="Oui",'Données clients'!M59="Oui",'Données clients'!N59="Oui",'Données clients'!O59="Oui",'Données clients'!P59="Oui",'Données clients'!Q59="Oui"),'Données clients'!B59," ")</f>
        <v xml:space="preserve"> </v>
      </c>
      <c r="C59" s="274" t="str">
        <f>IF(OR('Données clients'!L59="Oui",'Données clients'!M59="Oui",'Données clients'!N59="Oui",'Données clients'!O59="Oui",'Données clients'!P59="Oui",'Données clients'!Q59="Oui"),'Données clients'!C59," ")</f>
        <v xml:space="preserve"> </v>
      </c>
      <c r="D59" s="286" t="str">
        <f>IF(OR('Données clients'!L59="Oui",'Données clients'!M59="Oui",'Données clients'!N59="Oui",'Données clients'!O59="Oui",'Données clients'!P59="Oui",'Données clients'!Q59="Oui"),'Données clients'!I59," ")</f>
        <v xml:space="preserve"> </v>
      </c>
      <c r="E59" s="276" t="str">
        <f>IF(OR('Données clients'!L59="Oui",'Données clients'!M59="Oui",'Données clients'!N59="Oui",'Données clients'!O59="Oui",'Données clients'!P59="Oui",'Données clients'!Q59="Oui"),YEAR(A59)&amp;"-"&amp;MONTH(A59)&amp;"-"&amp;"S"&amp;TEXT(V59,"000")," ")</f>
        <v xml:space="preserve"> </v>
      </c>
      <c r="F59" s="287" t="str">
        <f>IF(OR('Données clients'!L59="Oui",'Données clients'!M59="Oui",'Données clients'!N59="Oui",'Données clients'!O59="Oui",'Données clients'!P59="Oui",'Données clients'!Q59="Oui"),'Données clients'!E59," ")</f>
        <v xml:space="preserve"> </v>
      </c>
      <c r="G59" s="288" t="str">
        <f>IF(OR('Données clients'!L59="Oui",'Données clients'!M59="Oui"),"Epilation",IF(OR('Données clients'!N59="Oui",'Données clients'!O59="Oui"),"Détatouage",IF('Données clients'!P59="Oui","Aquapure",IF('Données clients'!Q59="Oui","PBM"," "))))</f>
        <v xml:space="preserve"> </v>
      </c>
      <c r="H59" s="289"/>
      <c r="I59" s="286"/>
      <c r="J59" s="289"/>
      <c r="K59" s="289" t="str">
        <f>IF('Données clients'!M59="Oui","Epilation",IF('Données clients'!O59="Oui","Détatouage",IF(AND(OR('Données clients'!N59="Oui",'Données clients'!P59="Oui"),'Données clients'!Q59="Oui"),"PBM"," ")))</f>
        <v xml:space="preserve"> </v>
      </c>
      <c r="L59" s="289"/>
      <c r="M59" s="289" t="str">
        <f>IF('Données clients'!M59="Oui","Epilation",IF('Données clients'!O59="Oui","Détatouage",IF(AND(OR('Données clients'!N59="Oui",'Données clients'!P59="Oui"),'Données clients'!Q59="Oui"),"PBM"," ")))</f>
        <v xml:space="preserve"> </v>
      </c>
      <c r="N59" s="289"/>
      <c r="O59" s="290"/>
      <c r="P59" s="281" t="str">
        <f>IF(COUNTBLANK(H59)=0,IF(G59="Epilation",IF(F59="F",VLOOKUP(H59,'Grille tarifaire'!$B$3:$D$29,3),VLOOKUP(H59,'Grille tarifaire'!$B$32:$D$56,3)),IF(G59="Détatouage",VLOOKUP(H59,'Grille tarifaire'!$B$59:$D$64,3),IF(G59="Aquapure",VLOOKUP(H59,'Grille tarifaire'!$B$67:$D$69,3),IF(G59="PBM",VLOOKUP(H59,'Grille tarifaire'!$B$72:$B$73,3),"0"))))+IF(I59="Epilation",IF(F59="F",VLOOKUP(J59,'Grille tarifaire'!$B$3:$D$29,3),VLOOKUP(J59,'Grille tarifaire'!$B$32:$D$56,3)),IF(I59="Détatouage",VLOOKUP(J59,'Grille tarifaire'!$B$59:$D$64,3),IF(I59="Aquapure",VLOOKUP(J59,'Grille tarifaire'!$B$67:$D$69,3),IF(I59="PBM",VLOOKUP(J59,'Grille tarifaire'!$B$72:$B$73,3),"0"))))+IF(K59="Epilation",IF(F59="F",VLOOKUP(L59,'Grille tarifaire'!$B$3:$D$29,3),VLOOKUP(L59,'Grille tarifaire'!$B$32:$D$56,3)),IF(K59="Détatouage",VLOOKUP(L59,'Grille tarifaire'!$B$59:$D$64,3),IF(K59="Aquapure",VLOOKUP(L59,'Grille tarifaire'!$B$67:$D$69,3),IF(K59="PBM",VLOOKUP(L59,'Grille tarifaire'!$B$72:$B$73,3),"0"))))+IF(M59="Epilation",IF(F59="F",VLOOKUP(N59,'Grille tarifaire'!$B$3:$D$29,3),VLOOKUP(N59,'Grille tarifaire'!$B$32:$D$56,3)),IF(M59="Détatouage",VLOOKUP(N59,'Grille tarifaire'!$B$59:$D$64,3),IF(M59="Aquapure",VLOOKUP(N59,'Grille tarifaire'!$B$67:$D$69,3),IF(M59="PBM",VLOOKUP(N59,'Grille tarifaire'!$B$72:$B$73,3),"0"))))," ")</f>
        <v xml:space="preserve"> </v>
      </c>
      <c r="Q59" s="291"/>
      <c r="R59" s="292" t="str">
        <f t="shared" si="1"/>
        <v xml:space="preserve"> </v>
      </c>
      <c r="S59" s="293"/>
      <c r="T59" s="293"/>
      <c r="U59" s="294" t="str">
        <f t="shared" si="0"/>
        <v xml:space="preserve"> </v>
      </c>
      <c r="V59" s="73">
        <f t="shared" si="2"/>
        <v>4</v>
      </c>
    </row>
    <row r="60" spans="1:22" s="75" customFormat="1" ht="15" customHeight="1" x14ac:dyDescent="0.2">
      <c r="A60" s="295" t="str">
        <f>IF(OR('Données clients'!L60="Oui",'Données clients'!M60="Oui",'Données clients'!N60="Oui",'Données clients'!O60="Oui",'Données clients'!P60="Oui",'Données clients'!Q60="Oui"),'Données clients'!A60," ")</f>
        <v xml:space="preserve"> </v>
      </c>
      <c r="B60" s="296" t="str">
        <f>IF(OR('Données clients'!L60="Oui",'Données clients'!M60="Oui",'Données clients'!N60="Oui",'Données clients'!O60="Oui",'Données clients'!P60="Oui",'Données clients'!Q60="Oui"),'Données clients'!B60," ")</f>
        <v xml:space="preserve"> </v>
      </c>
      <c r="C60" s="297" t="str">
        <f>IF(OR('Données clients'!L60="Oui",'Données clients'!M60="Oui",'Données clients'!N60="Oui",'Données clients'!O60="Oui",'Données clients'!P60="Oui",'Données clients'!Q60="Oui"),'Données clients'!C60," ")</f>
        <v xml:space="preserve"> </v>
      </c>
      <c r="D60" s="287" t="str">
        <f>IF(OR('Données clients'!L60="Oui",'Données clients'!M60="Oui",'Données clients'!N60="Oui",'Données clients'!O60="Oui",'Données clients'!P60="Oui",'Données clients'!Q60="Oui"),'Données clients'!I60," ")</f>
        <v xml:space="preserve"> </v>
      </c>
      <c r="E60" s="276" t="str">
        <f>IF(OR('Données clients'!L60="Oui",'Données clients'!M60="Oui",'Données clients'!N60="Oui",'Données clients'!O60="Oui",'Données clients'!P60="Oui",'Données clients'!Q60="Oui"),YEAR(A60)&amp;"-"&amp;MONTH(A60)&amp;"-"&amp;"S"&amp;TEXT(V60,"000")," ")</f>
        <v xml:space="preserve"> </v>
      </c>
      <c r="F60" s="287" t="str">
        <f>IF(OR('Données clients'!L60="Oui",'Données clients'!M60="Oui",'Données clients'!N60="Oui",'Données clients'!O60="Oui",'Données clients'!P60="Oui",'Données clients'!Q60="Oui"),'Données clients'!E60," ")</f>
        <v xml:space="preserve"> </v>
      </c>
      <c r="G60" s="288" t="str">
        <f>IF(OR('Données clients'!L60="Oui",'Données clients'!M60="Oui"),"Epilation",IF(OR('Données clients'!N60="Oui",'Données clients'!O60="Oui"),"Détatouage",IF('Données clients'!P60="Oui","Aquapure",IF('Données clients'!Q60="Oui","PBM"," "))))</f>
        <v xml:space="preserve"> </v>
      </c>
      <c r="H60" s="289"/>
      <c r="I60" s="286"/>
      <c r="J60" s="289"/>
      <c r="K60" s="289" t="str">
        <f>IF('Données clients'!M60="Oui","Epilation",IF('Données clients'!O60="Oui","Détatouage",IF(AND(OR('Données clients'!N60="Oui",'Données clients'!P60="Oui"),'Données clients'!Q60="Oui"),"PBM"," ")))</f>
        <v xml:space="preserve"> </v>
      </c>
      <c r="L60" s="289"/>
      <c r="M60" s="289" t="str">
        <f>IF('Données clients'!M60="Oui","Epilation",IF('Données clients'!O60="Oui","Détatouage",IF(AND(OR('Données clients'!N60="Oui",'Données clients'!P60="Oui"),'Données clients'!Q60="Oui"),"PBM"," ")))</f>
        <v xml:space="preserve"> </v>
      </c>
      <c r="N60" s="289"/>
      <c r="O60" s="298"/>
      <c r="P60" s="281" t="str">
        <f>IF(COUNTBLANK(H60)=0,IF(G60="Epilation",IF(F60="F",VLOOKUP(H60,'Grille tarifaire'!$B$3:$D$29,3),VLOOKUP(H60,'Grille tarifaire'!$B$32:$D$56,3)),IF(G60="Détatouage",VLOOKUP(H60,'Grille tarifaire'!$B$59:$D$64,3),IF(G60="Aquapure",VLOOKUP(H60,'Grille tarifaire'!$B$67:$D$69,3),IF(G60="PBM",VLOOKUP(H60,'Grille tarifaire'!$B$72:$B$73,3),"0"))))+IF(I60="Epilation",IF(F60="F",VLOOKUP(J60,'Grille tarifaire'!$B$3:$D$29,3),VLOOKUP(J60,'Grille tarifaire'!$B$32:$D$56,3)),IF(I60="Détatouage",VLOOKUP(J60,'Grille tarifaire'!$B$59:$D$64,3),IF(I60="Aquapure",VLOOKUP(J60,'Grille tarifaire'!$B$67:$D$69,3),IF(I60="PBM",VLOOKUP(J60,'Grille tarifaire'!$B$72:$B$73,3),"0"))))+IF(K60="Epilation",IF(F60="F",VLOOKUP(L60,'Grille tarifaire'!$B$3:$D$29,3),VLOOKUP(L60,'Grille tarifaire'!$B$32:$D$56,3)),IF(K60="Détatouage",VLOOKUP(L60,'Grille tarifaire'!$B$59:$D$64,3),IF(K60="Aquapure",VLOOKUP(L60,'Grille tarifaire'!$B$67:$D$69,3),IF(K60="PBM",VLOOKUP(L60,'Grille tarifaire'!$B$72:$B$73,3),"0"))))+IF(M60="Epilation",IF(F60="F",VLOOKUP(N60,'Grille tarifaire'!$B$3:$D$29,3),VLOOKUP(N60,'Grille tarifaire'!$B$32:$D$56,3)),IF(M60="Détatouage",VLOOKUP(N60,'Grille tarifaire'!$B$59:$D$64,3),IF(M60="Aquapure",VLOOKUP(N60,'Grille tarifaire'!$B$67:$D$69,3),IF(M60="PBM",VLOOKUP(N60,'Grille tarifaire'!$B$72:$B$73,3),"0"))))," ")</f>
        <v xml:space="preserve"> </v>
      </c>
      <c r="Q60" s="299"/>
      <c r="R60" s="281" t="str">
        <f t="shared" si="1"/>
        <v xml:space="preserve"> </v>
      </c>
      <c r="S60" s="300"/>
      <c r="T60" s="300"/>
      <c r="U60" s="301" t="str">
        <f t="shared" si="0"/>
        <v xml:space="preserve"> </v>
      </c>
      <c r="V60" s="73">
        <f t="shared" si="2"/>
        <v>4</v>
      </c>
    </row>
    <row r="61" spans="1:22" s="75" customFormat="1" ht="15" customHeight="1" x14ac:dyDescent="0.2">
      <c r="A61" s="272" t="str">
        <f>IF(OR('Données clients'!L61="Oui",'Données clients'!M61="Oui",'Données clients'!N61="Oui",'Données clients'!O61="Oui",'Données clients'!P61="Oui",'Données clients'!Q61="Oui"),'Données clients'!A61," ")</f>
        <v xml:space="preserve"> </v>
      </c>
      <c r="B61" s="273" t="str">
        <f>IF(OR('Données clients'!L61="Oui",'Données clients'!M61="Oui",'Données clients'!N61="Oui",'Données clients'!O61="Oui",'Données clients'!P61="Oui",'Données clients'!Q61="Oui"),'Données clients'!B61," ")</f>
        <v xml:space="preserve"> </v>
      </c>
      <c r="C61" s="274" t="str">
        <f>IF(OR('Données clients'!L61="Oui",'Données clients'!M61="Oui",'Données clients'!N61="Oui",'Données clients'!O61="Oui",'Données clients'!P61="Oui",'Données clients'!Q61="Oui"),'Données clients'!C61," ")</f>
        <v xml:space="preserve"> </v>
      </c>
      <c r="D61" s="286" t="str">
        <f>IF(OR('Données clients'!L61="Oui",'Données clients'!M61="Oui",'Données clients'!N61="Oui",'Données clients'!O61="Oui",'Données clients'!P61="Oui",'Données clients'!Q61="Oui"),'Données clients'!I61," ")</f>
        <v xml:space="preserve"> </v>
      </c>
      <c r="E61" s="276" t="str">
        <f>IF(OR('Données clients'!L61="Oui",'Données clients'!M61="Oui",'Données clients'!N61="Oui",'Données clients'!O61="Oui",'Données clients'!P61="Oui",'Données clients'!Q61="Oui"),YEAR(A61)&amp;"-"&amp;MONTH(A61)&amp;"-"&amp;"S"&amp;TEXT(V61,"000")," ")</f>
        <v xml:space="preserve"> </v>
      </c>
      <c r="F61" s="287" t="str">
        <f>IF(OR('Données clients'!L61="Oui",'Données clients'!M61="Oui",'Données clients'!N61="Oui",'Données clients'!O61="Oui",'Données clients'!P61="Oui",'Données clients'!Q61="Oui"),'Données clients'!E61," ")</f>
        <v xml:space="preserve"> </v>
      </c>
      <c r="G61" s="288" t="str">
        <f>IF(OR('Données clients'!L61="Oui",'Données clients'!M61="Oui"),"Epilation",IF(OR('Données clients'!N61="Oui",'Données clients'!O61="Oui"),"Détatouage",IF('Données clients'!P61="Oui","Aquapure",IF('Données clients'!Q61="Oui","PBM"," "))))</f>
        <v xml:space="preserve"> </v>
      </c>
      <c r="H61" s="289"/>
      <c r="I61" s="286"/>
      <c r="J61" s="289"/>
      <c r="K61" s="289" t="str">
        <f>IF('Données clients'!M61="Oui","Epilation",IF('Données clients'!O61="Oui","Détatouage",IF(AND(OR('Données clients'!N61="Oui",'Données clients'!P61="Oui"),'Données clients'!Q61="Oui"),"PBM"," ")))</f>
        <v xml:space="preserve"> </v>
      </c>
      <c r="L61" s="289"/>
      <c r="M61" s="289" t="str">
        <f>IF('Données clients'!M61="Oui","Epilation",IF('Données clients'!O61="Oui","Détatouage",IF(AND(OR('Données clients'!N61="Oui",'Données clients'!P61="Oui"),'Données clients'!Q61="Oui"),"PBM"," ")))</f>
        <v xml:space="preserve"> </v>
      </c>
      <c r="N61" s="289"/>
      <c r="O61" s="290"/>
      <c r="P61" s="281" t="str">
        <f>IF(COUNTBLANK(H61)=0,IF(G61="Epilation",IF(F61="F",VLOOKUP(H61,'Grille tarifaire'!$B$3:$D$29,3),VLOOKUP(H61,'Grille tarifaire'!$B$32:$D$56,3)),IF(G61="Détatouage",VLOOKUP(H61,'Grille tarifaire'!$B$59:$D$64,3),IF(G61="Aquapure",VLOOKUP(H61,'Grille tarifaire'!$B$67:$D$69,3),IF(G61="PBM",VLOOKUP(H61,'Grille tarifaire'!$B$72:$B$73,3),"0"))))+IF(I61="Epilation",IF(F61="F",VLOOKUP(J61,'Grille tarifaire'!$B$3:$D$29,3),VLOOKUP(J61,'Grille tarifaire'!$B$32:$D$56,3)),IF(I61="Détatouage",VLOOKUP(J61,'Grille tarifaire'!$B$59:$D$64,3),IF(I61="Aquapure",VLOOKUP(J61,'Grille tarifaire'!$B$67:$D$69,3),IF(I61="PBM",VLOOKUP(J61,'Grille tarifaire'!$B$72:$B$73,3),"0"))))+IF(K61="Epilation",IF(F61="F",VLOOKUP(L61,'Grille tarifaire'!$B$3:$D$29,3),VLOOKUP(L61,'Grille tarifaire'!$B$32:$D$56,3)),IF(K61="Détatouage",VLOOKUP(L61,'Grille tarifaire'!$B$59:$D$64,3),IF(K61="Aquapure",VLOOKUP(L61,'Grille tarifaire'!$B$67:$D$69,3),IF(K61="PBM",VLOOKUP(L61,'Grille tarifaire'!$B$72:$B$73,3),"0"))))+IF(M61="Epilation",IF(F61="F",VLOOKUP(N61,'Grille tarifaire'!$B$3:$D$29,3),VLOOKUP(N61,'Grille tarifaire'!$B$32:$D$56,3)),IF(M61="Détatouage",VLOOKUP(N61,'Grille tarifaire'!$B$59:$D$64,3),IF(M61="Aquapure",VLOOKUP(N61,'Grille tarifaire'!$B$67:$D$69,3),IF(M61="PBM",VLOOKUP(N61,'Grille tarifaire'!$B$72:$B$73,3),"0"))))," ")</f>
        <v xml:space="preserve"> </v>
      </c>
      <c r="Q61" s="291"/>
      <c r="R61" s="292" t="str">
        <f t="shared" si="1"/>
        <v xml:space="preserve"> </v>
      </c>
      <c r="S61" s="293"/>
      <c r="T61" s="293"/>
      <c r="U61" s="294" t="str">
        <f t="shared" si="0"/>
        <v xml:space="preserve"> </v>
      </c>
      <c r="V61" s="73">
        <f t="shared" si="2"/>
        <v>4</v>
      </c>
    </row>
    <row r="62" spans="1:22" s="75" customFormat="1" ht="15" customHeight="1" x14ac:dyDescent="0.2">
      <c r="A62" s="295" t="str">
        <f>IF(OR('Données clients'!L62="Oui",'Données clients'!M62="Oui",'Données clients'!N62="Oui",'Données clients'!O62="Oui",'Données clients'!P62="Oui",'Données clients'!Q62="Oui"),'Données clients'!A62," ")</f>
        <v xml:space="preserve"> </v>
      </c>
      <c r="B62" s="296" t="str">
        <f>IF(OR('Données clients'!L62="Oui",'Données clients'!M62="Oui",'Données clients'!N62="Oui",'Données clients'!O62="Oui",'Données clients'!P62="Oui",'Données clients'!Q62="Oui"),'Données clients'!B62," ")</f>
        <v xml:space="preserve"> </v>
      </c>
      <c r="C62" s="297" t="str">
        <f>IF(OR('Données clients'!L62="Oui",'Données clients'!M62="Oui",'Données clients'!N62="Oui",'Données clients'!O62="Oui",'Données clients'!P62="Oui",'Données clients'!Q62="Oui"),'Données clients'!C62," ")</f>
        <v xml:space="preserve"> </v>
      </c>
      <c r="D62" s="287" t="str">
        <f>IF(OR('Données clients'!L62="Oui",'Données clients'!M62="Oui",'Données clients'!N62="Oui",'Données clients'!O62="Oui",'Données clients'!P62="Oui",'Données clients'!Q62="Oui"),'Données clients'!I62," ")</f>
        <v xml:space="preserve"> </v>
      </c>
      <c r="E62" s="276" t="str">
        <f>IF(OR('Données clients'!L62="Oui",'Données clients'!M62="Oui",'Données clients'!N62="Oui",'Données clients'!O62="Oui",'Données clients'!P62="Oui",'Données clients'!Q62="Oui"),YEAR(A62)&amp;"-"&amp;MONTH(A62)&amp;"-"&amp;"S"&amp;TEXT(V62,"000")," ")</f>
        <v xml:space="preserve"> </v>
      </c>
      <c r="F62" s="287" t="str">
        <f>IF(OR('Données clients'!L62="Oui",'Données clients'!M62="Oui",'Données clients'!N62="Oui",'Données clients'!O62="Oui",'Données clients'!P62="Oui",'Données clients'!Q62="Oui"),'Données clients'!E62," ")</f>
        <v xml:space="preserve"> </v>
      </c>
      <c r="G62" s="288" t="str">
        <f>IF(OR('Données clients'!L62="Oui",'Données clients'!M62="Oui"),"Epilation",IF(OR('Données clients'!N62="Oui",'Données clients'!O62="Oui"),"Détatouage",IF('Données clients'!P62="Oui","Aquapure",IF('Données clients'!Q62="Oui","PBM"," "))))</f>
        <v xml:space="preserve"> </v>
      </c>
      <c r="H62" s="289"/>
      <c r="I62" s="286"/>
      <c r="J62" s="289"/>
      <c r="K62" s="289" t="str">
        <f>IF('Données clients'!M62="Oui","Epilation",IF('Données clients'!O62="Oui","Détatouage",IF(AND(OR('Données clients'!N62="Oui",'Données clients'!P62="Oui"),'Données clients'!Q62="Oui"),"PBM"," ")))</f>
        <v xml:space="preserve"> </v>
      </c>
      <c r="L62" s="289"/>
      <c r="M62" s="289" t="str">
        <f>IF('Données clients'!M62="Oui","Epilation",IF('Données clients'!O62="Oui","Détatouage",IF(AND(OR('Données clients'!N62="Oui",'Données clients'!P62="Oui"),'Données clients'!Q62="Oui"),"PBM"," ")))</f>
        <v xml:space="preserve"> </v>
      </c>
      <c r="N62" s="289"/>
      <c r="O62" s="298"/>
      <c r="P62" s="281" t="str">
        <f>IF(COUNTBLANK(H62)=0,IF(G62="Epilation",IF(F62="F",VLOOKUP(H62,'Grille tarifaire'!$B$3:$D$29,3),VLOOKUP(H62,'Grille tarifaire'!$B$32:$D$56,3)),IF(G62="Détatouage",VLOOKUP(H62,'Grille tarifaire'!$B$59:$D$64,3),IF(G62="Aquapure",VLOOKUP(H62,'Grille tarifaire'!$B$67:$D$69,3),IF(G62="PBM",VLOOKUP(H62,'Grille tarifaire'!$B$72:$B$73,3),"0"))))+IF(I62="Epilation",IF(F62="F",VLOOKUP(J62,'Grille tarifaire'!$B$3:$D$29,3),VLOOKUP(J62,'Grille tarifaire'!$B$32:$D$56,3)),IF(I62="Détatouage",VLOOKUP(J62,'Grille tarifaire'!$B$59:$D$64,3),IF(I62="Aquapure",VLOOKUP(J62,'Grille tarifaire'!$B$67:$D$69,3),IF(I62="PBM",VLOOKUP(J62,'Grille tarifaire'!$B$72:$B$73,3),"0"))))+IF(K62="Epilation",IF(F62="F",VLOOKUP(L62,'Grille tarifaire'!$B$3:$D$29,3),VLOOKUP(L62,'Grille tarifaire'!$B$32:$D$56,3)),IF(K62="Détatouage",VLOOKUP(L62,'Grille tarifaire'!$B$59:$D$64,3),IF(K62="Aquapure",VLOOKUP(L62,'Grille tarifaire'!$B$67:$D$69,3),IF(K62="PBM",VLOOKUP(L62,'Grille tarifaire'!$B$72:$B$73,3),"0"))))+IF(M62="Epilation",IF(F62="F",VLOOKUP(N62,'Grille tarifaire'!$B$3:$D$29,3),VLOOKUP(N62,'Grille tarifaire'!$B$32:$D$56,3)),IF(M62="Détatouage",VLOOKUP(N62,'Grille tarifaire'!$B$59:$D$64,3),IF(M62="Aquapure",VLOOKUP(N62,'Grille tarifaire'!$B$67:$D$69,3),IF(M62="PBM",VLOOKUP(N62,'Grille tarifaire'!$B$72:$B$73,3),"0"))))," ")</f>
        <v xml:space="preserve"> </v>
      </c>
      <c r="Q62" s="299"/>
      <c r="R62" s="281" t="str">
        <f t="shared" si="1"/>
        <v xml:space="preserve"> </v>
      </c>
      <c r="S62" s="300"/>
      <c r="T62" s="300"/>
      <c r="U62" s="301" t="str">
        <f t="shared" si="0"/>
        <v xml:space="preserve"> </v>
      </c>
      <c r="V62" s="73">
        <f t="shared" si="2"/>
        <v>4</v>
      </c>
    </row>
    <row r="63" spans="1:22" s="75" customFormat="1" ht="15" customHeight="1" x14ac:dyDescent="0.2">
      <c r="A63" s="272" t="str">
        <f>IF(OR('Données clients'!L63="Oui",'Données clients'!M63="Oui",'Données clients'!N63="Oui",'Données clients'!O63="Oui",'Données clients'!P63="Oui",'Données clients'!Q63="Oui"),'Données clients'!A63," ")</f>
        <v xml:space="preserve"> </v>
      </c>
      <c r="B63" s="273" t="str">
        <f>IF(OR('Données clients'!L63="Oui",'Données clients'!M63="Oui",'Données clients'!N63="Oui",'Données clients'!O63="Oui",'Données clients'!P63="Oui",'Données clients'!Q63="Oui"),'Données clients'!B63," ")</f>
        <v xml:space="preserve"> </v>
      </c>
      <c r="C63" s="274" t="str">
        <f>IF(OR('Données clients'!L63="Oui",'Données clients'!M63="Oui",'Données clients'!N63="Oui",'Données clients'!O63="Oui",'Données clients'!P63="Oui",'Données clients'!Q63="Oui"),'Données clients'!C63," ")</f>
        <v xml:space="preserve"> </v>
      </c>
      <c r="D63" s="286" t="str">
        <f>IF(OR('Données clients'!L63="Oui",'Données clients'!M63="Oui",'Données clients'!N63="Oui",'Données clients'!O63="Oui",'Données clients'!P63="Oui",'Données clients'!Q63="Oui"),'Données clients'!I63," ")</f>
        <v xml:space="preserve"> </v>
      </c>
      <c r="E63" s="276" t="str">
        <f>IF(OR('Données clients'!L63="Oui",'Données clients'!M63="Oui",'Données clients'!N63="Oui",'Données clients'!O63="Oui",'Données clients'!P63="Oui",'Données clients'!Q63="Oui"),YEAR(A63)&amp;"-"&amp;MONTH(A63)&amp;"-"&amp;"S"&amp;TEXT(V63,"000")," ")</f>
        <v xml:space="preserve"> </v>
      </c>
      <c r="F63" s="287" t="str">
        <f>IF(OR('Données clients'!L63="Oui",'Données clients'!M63="Oui",'Données clients'!N63="Oui",'Données clients'!O63="Oui",'Données clients'!P63="Oui",'Données clients'!Q63="Oui"),'Données clients'!E63," ")</f>
        <v xml:space="preserve"> </v>
      </c>
      <c r="G63" s="288" t="str">
        <f>IF(OR('Données clients'!L63="Oui",'Données clients'!M63="Oui"),"Epilation",IF(OR('Données clients'!N63="Oui",'Données clients'!O63="Oui"),"Détatouage",IF('Données clients'!P63="Oui","Aquapure",IF('Données clients'!Q63="Oui","PBM"," "))))</f>
        <v xml:space="preserve"> </v>
      </c>
      <c r="H63" s="289"/>
      <c r="I63" s="286"/>
      <c r="J63" s="289"/>
      <c r="K63" s="289" t="str">
        <f>IF('Données clients'!M63="Oui","Epilation",IF('Données clients'!O63="Oui","Détatouage",IF(AND(OR('Données clients'!N63="Oui",'Données clients'!P63="Oui"),'Données clients'!Q63="Oui"),"PBM"," ")))</f>
        <v xml:space="preserve"> </v>
      </c>
      <c r="L63" s="289"/>
      <c r="M63" s="289" t="str">
        <f>IF('Données clients'!M63="Oui","Epilation",IF('Données clients'!O63="Oui","Détatouage",IF(AND(OR('Données clients'!N63="Oui",'Données clients'!P63="Oui"),'Données clients'!Q63="Oui"),"PBM"," ")))</f>
        <v xml:space="preserve"> </v>
      </c>
      <c r="N63" s="289"/>
      <c r="O63" s="290"/>
      <c r="P63" s="281" t="str">
        <f>IF(COUNTBLANK(H63)=0,IF(G63="Epilation",IF(F63="F",VLOOKUP(H63,'Grille tarifaire'!$B$3:$D$29,3),VLOOKUP(H63,'Grille tarifaire'!$B$32:$D$56,3)),IF(G63="Détatouage",VLOOKUP(H63,'Grille tarifaire'!$B$59:$D$64,3),IF(G63="Aquapure",VLOOKUP(H63,'Grille tarifaire'!$B$67:$D$69,3),IF(G63="PBM",VLOOKUP(H63,'Grille tarifaire'!$B$72:$B$73,3),"0"))))+IF(I63="Epilation",IF(F63="F",VLOOKUP(J63,'Grille tarifaire'!$B$3:$D$29,3),VLOOKUP(J63,'Grille tarifaire'!$B$32:$D$56,3)),IF(I63="Détatouage",VLOOKUP(J63,'Grille tarifaire'!$B$59:$D$64,3),IF(I63="Aquapure",VLOOKUP(J63,'Grille tarifaire'!$B$67:$D$69,3),IF(I63="PBM",VLOOKUP(J63,'Grille tarifaire'!$B$72:$B$73,3),"0"))))+IF(K63="Epilation",IF(F63="F",VLOOKUP(L63,'Grille tarifaire'!$B$3:$D$29,3),VLOOKUP(L63,'Grille tarifaire'!$B$32:$D$56,3)),IF(K63="Détatouage",VLOOKUP(L63,'Grille tarifaire'!$B$59:$D$64,3),IF(K63="Aquapure",VLOOKUP(L63,'Grille tarifaire'!$B$67:$D$69,3),IF(K63="PBM",VLOOKUP(L63,'Grille tarifaire'!$B$72:$B$73,3),"0"))))+IF(M63="Epilation",IF(F63="F",VLOOKUP(N63,'Grille tarifaire'!$B$3:$D$29,3),VLOOKUP(N63,'Grille tarifaire'!$B$32:$D$56,3)),IF(M63="Détatouage",VLOOKUP(N63,'Grille tarifaire'!$B$59:$D$64,3),IF(M63="Aquapure",VLOOKUP(N63,'Grille tarifaire'!$B$67:$D$69,3),IF(M63="PBM",VLOOKUP(N63,'Grille tarifaire'!$B$72:$B$73,3),"0"))))," ")</f>
        <v xml:space="preserve"> </v>
      </c>
      <c r="Q63" s="291"/>
      <c r="R63" s="292" t="str">
        <f t="shared" si="1"/>
        <v xml:space="preserve"> </v>
      </c>
      <c r="S63" s="293"/>
      <c r="T63" s="293"/>
      <c r="U63" s="294" t="str">
        <f t="shared" si="0"/>
        <v xml:space="preserve"> </v>
      </c>
      <c r="V63" s="73">
        <f t="shared" si="2"/>
        <v>4</v>
      </c>
    </row>
    <row r="64" spans="1:22" s="75" customFormat="1" ht="15" customHeight="1" x14ac:dyDescent="0.2">
      <c r="A64" s="295" t="str">
        <f>IF(OR('Données clients'!L64="Oui",'Données clients'!M64="Oui",'Données clients'!N64="Oui",'Données clients'!O64="Oui",'Données clients'!P64="Oui",'Données clients'!Q64="Oui"),'Données clients'!A64," ")</f>
        <v xml:space="preserve"> </v>
      </c>
      <c r="B64" s="296" t="str">
        <f>IF(OR('Données clients'!L64="Oui",'Données clients'!M64="Oui",'Données clients'!N64="Oui",'Données clients'!O64="Oui",'Données clients'!P64="Oui",'Données clients'!Q64="Oui"),'Données clients'!B64," ")</f>
        <v xml:space="preserve"> </v>
      </c>
      <c r="C64" s="297" t="str">
        <f>IF(OR('Données clients'!L64="Oui",'Données clients'!M64="Oui",'Données clients'!N64="Oui",'Données clients'!O64="Oui",'Données clients'!P64="Oui",'Données clients'!Q64="Oui"),'Données clients'!C64," ")</f>
        <v xml:space="preserve"> </v>
      </c>
      <c r="D64" s="287" t="str">
        <f>IF(OR('Données clients'!L64="Oui",'Données clients'!M64="Oui",'Données clients'!N64="Oui",'Données clients'!O64="Oui",'Données clients'!P64="Oui",'Données clients'!Q64="Oui"),'Données clients'!I64," ")</f>
        <v xml:space="preserve"> </v>
      </c>
      <c r="E64" s="276" t="str">
        <f>IF(OR('Données clients'!L64="Oui",'Données clients'!M64="Oui",'Données clients'!N64="Oui",'Données clients'!O64="Oui",'Données clients'!P64="Oui",'Données clients'!Q64="Oui"),YEAR(A64)&amp;"-"&amp;MONTH(A64)&amp;"-"&amp;"S"&amp;TEXT(V64,"000")," ")</f>
        <v xml:space="preserve"> </v>
      </c>
      <c r="F64" s="287" t="str">
        <f>IF(OR('Données clients'!L64="Oui",'Données clients'!M64="Oui",'Données clients'!N64="Oui",'Données clients'!O64="Oui",'Données clients'!P64="Oui",'Données clients'!Q64="Oui"),'Données clients'!E64," ")</f>
        <v xml:space="preserve"> </v>
      </c>
      <c r="G64" s="288" t="str">
        <f>IF(OR('Données clients'!L64="Oui",'Données clients'!M64="Oui"),"Epilation",IF(OR('Données clients'!N64="Oui",'Données clients'!O64="Oui"),"Détatouage",IF('Données clients'!P64="Oui","Aquapure",IF('Données clients'!Q64="Oui","PBM"," "))))</f>
        <v xml:space="preserve"> </v>
      </c>
      <c r="H64" s="289"/>
      <c r="I64" s="286"/>
      <c r="J64" s="289"/>
      <c r="K64" s="289" t="str">
        <f>IF('Données clients'!M64="Oui","Epilation",IF('Données clients'!O64="Oui","Détatouage",IF(AND(OR('Données clients'!N64="Oui",'Données clients'!P64="Oui"),'Données clients'!Q64="Oui"),"PBM"," ")))</f>
        <v xml:space="preserve"> </v>
      </c>
      <c r="L64" s="289"/>
      <c r="M64" s="289" t="str">
        <f>IF('Données clients'!M64="Oui","Epilation",IF('Données clients'!O64="Oui","Détatouage",IF(AND(OR('Données clients'!N64="Oui",'Données clients'!P64="Oui"),'Données clients'!Q64="Oui"),"PBM"," ")))</f>
        <v xml:space="preserve"> </v>
      </c>
      <c r="N64" s="289"/>
      <c r="O64" s="298"/>
      <c r="P64" s="281" t="str">
        <f>IF(COUNTBLANK(H64)=0,IF(G64="Epilation",IF(F64="F",VLOOKUP(H64,'Grille tarifaire'!$B$3:$D$29,3),VLOOKUP(H64,'Grille tarifaire'!$B$32:$D$56,3)),IF(G64="Détatouage",VLOOKUP(H64,'Grille tarifaire'!$B$59:$D$64,3),IF(G64="Aquapure",VLOOKUP(H64,'Grille tarifaire'!$B$67:$D$69,3),IF(G64="PBM",VLOOKUP(H64,'Grille tarifaire'!$B$72:$B$73,3),"0"))))+IF(I64="Epilation",IF(F64="F",VLOOKUP(J64,'Grille tarifaire'!$B$3:$D$29,3),VLOOKUP(J64,'Grille tarifaire'!$B$32:$D$56,3)),IF(I64="Détatouage",VLOOKUP(J64,'Grille tarifaire'!$B$59:$D$64,3),IF(I64="Aquapure",VLOOKUP(J64,'Grille tarifaire'!$B$67:$D$69,3),IF(I64="PBM",VLOOKUP(J64,'Grille tarifaire'!$B$72:$B$73,3),"0"))))+IF(K64="Epilation",IF(F64="F",VLOOKUP(L64,'Grille tarifaire'!$B$3:$D$29,3),VLOOKUP(L64,'Grille tarifaire'!$B$32:$D$56,3)),IF(K64="Détatouage",VLOOKUP(L64,'Grille tarifaire'!$B$59:$D$64,3),IF(K64="Aquapure",VLOOKUP(L64,'Grille tarifaire'!$B$67:$D$69,3),IF(K64="PBM",VLOOKUP(L64,'Grille tarifaire'!$B$72:$B$73,3),"0"))))+IF(M64="Epilation",IF(F64="F",VLOOKUP(N64,'Grille tarifaire'!$B$3:$D$29,3),VLOOKUP(N64,'Grille tarifaire'!$B$32:$D$56,3)),IF(M64="Détatouage",VLOOKUP(N64,'Grille tarifaire'!$B$59:$D$64,3),IF(M64="Aquapure",VLOOKUP(N64,'Grille tarifaire'!$B$67:$D$69,3),IF(M64="PBM",VLOOKUP(N64,'Grille tarifaire'!$B$72:$B$73,3),"0"))))," ")</f>
        <v xml:space="preserve"> </v>
      </c>
      <c r="Q64" s="299"/>
      <c r="R64" s="281" t="str">
        <f t="shared" si="1"/>
        <v xml:space="preserve"> </v>
      </c>
      <c r="S64" s="300"/>
      <c r="T64" s="300"/>
      <c r="U64" s="301" t="str">
        <f t="shared" si="0"/>
        <v xml:space="preserve"> </v>
      </c>
      <c r="V64" s="73">
        <f t="shared" si="2"/>
        <v>4</v>
      </c>
    </row>
    <row r="65" spans="1:22" s="75" customFormat="1" ht="15" customHeight="1" x14ac:dyDescent="0.2">
      <c r="A65" s="272" t="str">
        <f>IF(OR('Données clients'!L65="Oui",'Données clients'!M65="Oui",'Données clients'!N65="Oui",'Données clients'!O65="Oui",'Données clients'!P65="Oui",'Données clients'!Q65="Oui"),'Données clients'!A65," ")</f>
        <v xml:space="preserve"> </v>
      </c>
      <c r="B65" s="273" t="str">
        <f>IF(OR('Données clients'!L65="Oui",'Données clients'!M65="Oui",'Données clients'!N65="Oui",'Données clients'!O65="Oui",'Données clients'!P65="Oui",'Données clients'!Q65="Oui"),'Données clients'!B65," ")</f>
        <v xml:space="preserve"> </v>
      </c>
      <c r="C65" s="274" t="str">
        <f>IF(OR('Données clients'!L65="Oui",'Données clients'!M65="Oui",'Données clients'!N65="Oui",'Données clients'!O65="Oui",'Données clients'!P65="Oui",'Données clients'!Q65="Oui"),'Données clients'!C65," ")</f>
        <v xml:space="preserve"> </v>
      </c>
      <c r="D65" s="286" t="str">
        <f>IF(OR('Données clients'!L65="Oui",'Données clients'!M65="Oui",'Données clients'!N65="Oui",'Données clients'!O65="Oui",'Données clients'!P65="Oui",'Données clients'!Q65="Oui"),'Données clients'!I65," ")</f>
        <v xml:space="preserve"> </v>
      </c>
      <c r="E65" s="276" t="str">
        <f>IF(OR('Données clients'!L65="Oui",'Données clients'!M65="Oui",'Données clients'!N65="Oui",'Données clients'!O65="Oui",'Données clients'!P65="Oui",'Données clients'!Q65="Oui"),YEAR(A65)&amp;"-"&amp;MONTH(A65)&amp;"-"&amp;"S"&amp;TEXT(V65,"000")," ")</f>
        <v xml:space="preserve"> </v>
      </c>
      <c r="F65" s="287" t="str">
        <f>IF(OR('Données clients'!L65="Oui",'Données clients'!M65="Oui",'Données clients'!N65="Oui",'Données clients'!O65="Oui",'Données clients'!P65="Oui",'Données clients'!Q65="Oui"),'Données clients'!E65," ")</f>
        <v xml:space="preserve"> </v>
      </c>
      <c r="G65" s="288" t="str">
        <f>IF(OR('Données clients'!L65="Oui",'Données clients'!M65="Oui"),"Epilation",IF(OR('Données clients'!N65="Oui",'Données clients'!O65="Oui"),"Détatouage",IF('Données clients'!P65="Oui","Aquapure",IF('Données clients'!Q65="Oui","PBM"," "))))</f>
        <v xml:space="preserve"> </v>
      </c>
      <c r="H65" s="289"/>
      <c r="I65" s="286"/>
      <c r="J65" s="289"/>
      <c r="K65" s="289" t="str">
        <f>IF('Données clients'!M65="Oui","Epilation",IF('Données clients'!O65="Oui","Détatouage",IF(AND(OR('Données clients'!N65="Oui",'Données clients'!P65="Oui"),'Données clients'!Q65="Oui"),"PBM"," ")))</f>
        <v xml:space="preserve"> </v>
      </c>
      <c r="L65" s="289"/>
      <c r="M65" s="289" t="str">
        <f>IF('Données clients'!M65="Oui","Epilation",IF('Données clients'!O65="Oui","Détatouage",IF(AND(OR('Données clients'!N65="Oui",'Données clients'!P65="Oui"),'Données clients'!Q65="Oui"),"PBM"," ")))</f>
        <v xml:space="preserve"> </v>
      </c>
      <c r="N65" s="289"/>
      <c r="O65" s="290"/>
      <c r="P65" s="281" t="str">
        <f>IF(COUNTBLANK(H65)=0,IF(G65="Epilation",IF(F65="F",VLOOKUP(H65,'Grille tarifaire'!$B$3:$D$29,3),VLOOKUP(H65,'Grille tarifaire'!$B$32:$D$56,3)),IF(G65="Détatouage",VLOOKUP(H65,'Grille tarifaire'!$B$59:$D$64,3),IF(G65="Aquapure",VLOOKUP(H65,'Grille tarifaire'!$B$67:$D$69,3),IF(G65="PBM",VLOOKUP(H65,'Grille tarifaire'!$B$72:$B$73,3),"0"))))+IF(I65="Epilation",IF(F65="F",VLOOKUP(J65,'Grille tarifaire'!$B$3:$D$29,3),VLOOKUP(J65,'Grille tarifaire'!$B$32:$D$56,3)),IF(I65="Détatouage",VLOOKUP(J65,'Grille tarifaire'!$B$59:$D$64,3),IF(I65="Aquapure",VLOOKUP(J65,'Grille tarifaire'!$B$67:$D$69,3),IF(I65="PBM",VLOOKUP(J65,'Grille tarifaire'!$B$72:$B$73,3),"0"))))+IF(K65="Epilation",IF(F65="F",VLOOKUP(L65,'Grille tarifaire'!$B$3:$D$29,3),VLOOKUP(L65,'Grille tarifaire'!$B$32:$D$56,3)),IF(K65="Détatouage",VLOOKUP(L65,'Grille tarifaire'!$B$59:$D$64,3),IF(K65="Aquapure",VLOOKUP(L65,'Grille tarifaire'!$B$67:$D$69,3),IF(K65="PBM",VLOOKUP(L65,'Grille tarifaire'!$B$72:$B$73,3),"0"))))+IF(M65="Epilation",IF(F65="F",VLOOKUP(N65,'Grille tarifaire'!$B$3:$D$29,3),VLOOKUP(N65,'Grille tarifaire'!$B$32:$D$56,3)),IF(M65="Détatouage",VLOOKUP(N65,'Grille tarifaire'!$B$59:$D$64,3),IF(M65="Aquapure",VLOOKUP(N65,'Grille tarifaire'!$B$67:$D$69,3),IF(M65="PBM",VLOOKUP(N65,'Grille tarifaire'!$B$72:$B$73,3),"0"))))," ")</f>
        <v xml:space="preserve"> </v>
      </c>
      <c r="Q65" s="291"/>
      <c r="R65" s="292" t="str">
        <f t="shared" si="1"/>
        <v xml:space="preserve"> </v>
      </c>
      <c r="S65" s="293"/>
      <c r="T65" s="293"/>
      <c r="U65" s="294" t="str">
        <f t="shared" si="0"/>
        <v xml:space="preserve"> </v>
      </c>
      <c r="V65" s="73">
        <f t="shared" si="2"/>
        <v>4</v>
      </c>
    </row>
    <row r="66" spans="1:22" s="75" customFormat="1" ht="15" customHeight="1" x14ac:dyDescent="0.2">
      <c r="A66" s="295" t="str">
        <f>IF(OR('Données clients'!L66="Oui",'Données clients'!M66="Oui",'Données clients'!N66="Oui",'Données clients'!O66="Oui",'Données clients'!P66="Oui",'Données clients'!Q66="Oui"),'Données clients'!A66," ")</f>
        <v xml:space="preserve"> </v>
      </c>
      <c r="B66" s="296" t="str">
        <f>IF(OR('Données clients'!L66="Oui",'Données clients'!M66="Oui",'Données clients'!N66="Oui",'Données clients'!O66="Oui",'Données clients'!P66="Oui",'Données clients'!Q66="Oui"),'Données clients'!B66," ")</f>
        <v xml:space="preserve"> </v>
      </c>
      <c r="C66" s="297" t="str">
        <f>IF(OR('Données clients'!L66="Oui",'Données clients'!M66="Oui",'Données clients'!N66="Oui",'Données clients'!O66="Oui",'Données clients'!P66="Oui",'Données clients'!Q66="Oui"),'Données clients'!C66," ")</f>
        <v xml:space="preserve"> </v>
      </c>
      <c r="D66" s="287" t="str">
        <f>IF(OR('Données clients'!L66="Oui",'Données clients'!M66="Oui",'Données clients'!N66="Oui",'Données clients'!O66="Oui",'Données clients'!P66="Oui",'Données clients'!Q66="Oui"),'Données clients'!I66," ")</f>
        <v xml:space="preserve"> </v>
      </c>
      <c r="E66" s="276" t="str">
        <f>IF(OR('Données clients'!L66="Oui",'Données clients'!M66="Oui",'Données clients'!N66="Oui",'Données clients'!O66="Oui",'Données clients'!P66="Oui",'Données clients'!Q66="Oui"),YEAR(A66)&amp;"-"&amp;MONTH(A66)&amp;"-"&amp;"S"&amp;TEXT(V66,"000")," ")</f>
        <v xml:space="preserve"> </v>
      </c>
      <c r="F66" s="287" t="str">
        <f>IF(OR('Données clients'!L66="Oui",'Données clients'!M66="Oui",'Données clients'!N66="Oui",'Données clients'!O66="Oui",'Données clients'!P66="Oui",'Données clients'!Q66="Oui"),'Données clients'!E66," ")</f>
        <v xml:space="preserve"> </v>
      </c>
      <c r="G66" s="288" t="str">
        <f>IF(OR('Données clients'!L66="Oui",'Données clients'!M66="Oui"),"Epilation",IF(OR('Données clients'!N66="Oui",'Données clients'!O66="Oui"),"Détatouage",IF('Données clients'!P66="Oui","Aquapure",IF('Données clients'!Q66="Oui","PBM"," "))))</f>
        <v xml:space="preserve"> </v>
      </c>
      <c r="H66" s="289"/>
      <c r="I66" s="286"/>
      <c r="J66" s="289"/>
      <c r="K66" s="289" t="str">
        <f>IF('Données clients'!M66="Oui","Epilation",IF('Données clients'!O66="Oui","Détatouage",IF(AND(OR('Données clients'!N66="Oui",'Données clients'!P66="Oui"),'Données clients'!Q66="Oui"),"PBM"," ")))</f>
        <v xml:space="preserve"> </v>
      </c>
      <c r="L66" s="289"/>
      <c r="M66" s="289" t="str">
        <f>IF('Données clients'!M66="Oui","Epilation",IF('Données clients'!O66="Oui","Détatouage",IF(AND(OR('Données clients'!N66="Oui",'Données clients'!P66="Oui"),'Données clients'!Q66="Oui"),"PBM"," ")))</f>
        <v xml:space="preserve"> </v>
      </c>
      <c r="N66" s="289"/>
      <c r="O66" s="298"/>
      <c r="P66" s="281" t="str">
        <f>IF(COUNTBLANK(H66)=0,IF(G66="Epilation",IF(F66="F",VLOOKUP(H66,'Grille tarifaire'!$B$3:$D$29,3),VLOOKUP(H66,'Grille tarifaire'!$B$32:$D$56,3)),IF(G66="Détatouage",VLOOKUP(H66,'Grille tarifaire'!$B$59:$D$64,3),IF(G66="Aquapure",VLOOKUP(H66,'Grille tarifaire'!$B$67:$D$69,3),IF(G66="PBM",VLOOKUP(H66,'Grille tarifaire'!$B$72:$B$73,3),"0"))))+IF(I66="Epilation",IF(F66="F",VLOOKUP(J66,'Grille tarifaire'!$B$3:$D$29,3),VLOOKUP(J66,'Grille tarifaire'!$B$32:$D$56,3)),IF(I66="Détatouage",VLOOKUP(J66,'Grille tarifaire'!$B$59:$D$64,3),IF(I66="Aquapure",VLOOKUP(J66,'Grille tarifaire'!$B$67:$D$69,3),IF(I66="PBM",VLOOKUP(J66,'Grille tarifaire'!$B$72:$B$73,3),"0"))))+IF(K66="Epilation",IF(F66="F",VLOOKUP(L66,'Grille tarifaire'!$B$3:$D$29,3),VLOOKUP(L66,'Grille tarifaire'!$B$32:$D$56,3)),IF(K66="Détatouage",VLOOKUP(L66,'Grille tarifaire'!$B$59:$D$64,3),IF(K66="Aquapure",VLOOKUP(L66,'Grille tarifaire'!$B$67:$D$69,3),IF(K66="PBM",VLOOKUP(L66,'Grille tarifaire'!$B$72:$B$73,3),"0"))))+IF(M66="Epilation",IF(F66="F",VLOOKUP(N66,'Grille tarifaire'!$B$3:$D$29,3),VLOOKUP(N66,'Grille tarifaire'!$B$32:$D$56,3)),IF(M66="Détatouage",VLOOKUP(N66,'Grille tarifaire'!$B$59:$D$64,3),IF(M66="Aquapure",VLOOKUP(N66,'Grille tarifaire'!$B$67:$D$69,3),IF(M66="PBM",VLOOKUP(N66,'Grille tarifaire'!$B$72:$B$73,3),"0"))))," ")</f>
        <v xml:space="preserve"> </v>
      </c>
      <c r="Q66" s="299"/>
      <c r="R66" s="281" t="str">
        <f t="shared" ref="R66:R99" si="3">IF(COUNTBLANK(Q66)=1,P66,P66-P66*Q66)</f>
        <v xml:space="preserve"> </v>
      </c>
      <c r="S66" s="300"/>
      <c r="T66" s="300"/>
      <c r="U66" s="301" t="str">
        <f t="shared" ref="U66:U99" si="4">IF(COUNTBLANK(S66)=0,"Oui"," ")</f>
        <v xml:space="preserve"> </v>
      </c>
      <c r="V66" s="73">
        <f t="shared" si="2"/>
        <v>4</v>
      </c>
    </row>
    <row r="67" spans="1:22" s="75" customFormat="1" ht="15" customHeight="1" x14ac:dyDescent="0.2">
      <c r="A67" s="272" t="str">
        <f>IF(OR('Données clients'!L67="Oui",'Données clients'!M67="Oui",'Données clients'!N67="Oui",'Données clients'!O67="Oui",'Données clients'!P67="Oui",'Données clients'!Q67="Oui"),'Données clients'!A67," ")</f>
        <v xml:space="preserve"> </v>
      </c>
      <c r="B67" s="273" t="str">
        <f>IF(OR('Données clients'!L67="Oui",'Données clients'!M67="Oui",'Données clients'!N67="Oui",'Données clients'!O67="Oui",'Données clients'!P67="Oui",'Données clients'!Q67="Oui"),'Données clients'!B67," ")</f>
        <v xml:space="preserve"> </v>
      </c>
      <c r="C67" s="274" t="str">
        <f>IF(OR('Données clients'!L67="Oui",'Données clients'!M67="Oui",'Données clients'!N67="Oui",'Données clients'!O67="Oui",'Données clients'!P67="Oui",'Données clients'!Q67="Oui"),'Données clients'!C67," ")</f>
        <v xml:space="preserve"> </v>
      </c>
      <c r="D67" s="286" t="str">
        <f>IF(OR('Données clients'!L67="Oui",'Données clients'!M67="Oui",'Données clients'!N67="Oui",'Données clients'!O67="Oui",'Données clients'!P67="Oui",'Données clients'!Q67="Oui"),'Données clients'!I67," ")</f>
        <v xml:space="preserve"> </v>
      </c>
      <c r="E67" s="276" t="str">
        <f>IF(OR('Données clients'!L67="Oui",'Données clients'!M67="Oui",'Données clients'!N67="Oui",'Données clients'!O67="Oui",'Données clients'!P67="Oui",'Données clients'!Q67="Oui"),YEAR(A67)&amp;"-"&amp;MONTH(A67)&amp;"-"&amp;"S"&amp;TEXT(V67,"000")," ")</f>
        <v xml:space="preserve"> </v>
      </c>
      <c r="F67" s="287" t="str">
        <f>IF(OR('Données clients'!L67="Oui",'Données clients'!M67="Oui",'Données clients'!N67="Oui",'Données clients'!O67="Oui",'Données clients'!P67="Oui",'Données clients'!Q67="Oui"),'Données clients'!E67," ")</f>
        <v xml:space="preserve"> </v>
      </c>
      <c r="G67" s="288" t="str">
        <f>IF(OR('Données clients'!L67="Oui",'Données clients'!M67="Oui"),"Epilation",IF(OR('Données clients'!N67="Oui",'Données clients'!O67="Oui"),"Détatouage",IF('Données clients'!P67="Oui","Aquapure",IF('Données clients'!Q67="Oui","PBM"," "))))</f>
        <v xml:space="preserve"> </v>
      </c>
      <c r="H67" s="289"/>
      <c r="I67" s="286"/>
      <c r="J67" s="289"/>
      <c r="K67" s="289" t="str">
        <f>IF('Données clients'!M67="Oui","Epilation",IF('Données clients'!O67="Oui","Détatouage",IF(AND(OR('Données clients'!N67="Oui",'Données clients'!P67="Oui"),'Données clients'!Q67="Oui"),"PBM"," ")))</f>
        <v xml:space="preserve"> </v>
      </c>
      <c r="L67" s="289"/>
      <c r="M67" s="289" t="str">
        <f>IF('Données clients'!M67="Oui","Epilation",IF('Données clients'!O67="Oui","Détatouage",IF(AND(OR('Données clients'!N67="Oui",'Données clients'!P67="Oui"),'Données clients'!Q67="Oui"),"PBM"," ")))</f>
        <v xml:space="preserve"> </v>
      </c>
      <c r="N67" s="289"/>
      <c r="O67" s="290"/>
      <c r="P67" s="281" t="str">
        <f>IF(COUNTBLANK(H67)=0,IF(G67="Epilation",IF(F67="F",VLOOKUP(H67,'Grille tarifaire'!$B$3:$D$29,3),VLOOKUP(H67,'Grille tarifaire'!$B$32:$D$56,3)),IF(G67="Détatouage",VLOOKUP(H67,'Grille tarifaire'!$B$59:$D$64,3),IF(G67="Aquapure",VLOOKUP(H67,'Grille tarifaire'!$B$67:$D$69,3),IF(G67="PBM",VLOOKUP(H67,'Grille tarifaire'!$B$72:$B$73,3),"0"))))+IF(I67="Epilation",IF(F67="F",VLOOKUP(J67,'Grille tarifaire'!$B$3:$D$29,3),VLOOKUP(J67,'Grille tarifaire'!$B$32:$D$56,3)),IF(I67="Détatouage",VLOOKUP(J67,'Grille tarifaire'!$B$59:$D$64,3),IF(I67="Aquapure",VLOOKUP(J67,'Grille tarifaire'!$B$67:$D$69,3),IF(I67="PBM",VLOOKUP(J67,'Grille tarifaire'!$B$72:$B$73,3),"0"))))+IF(K67="Epilation",IF(F67="F",VLOOKUP(L67,'Grille tarifaire'!$B$3:$D$29,3),VLOOKUP(L67,'Grille tarifaire'!$B$32:$D$56,3)),IF(K67="Détatouage",VLOOKUP(L67,'Grille tarifaire'!$B$59:$D$64,3),IF(K67="Aquapure",VLOOKUP(L67,'Grille tarifaire'!$B$67:$D$69,3),IF(K67="PBM",VLOOKUP(L67,'Grille tarifaire'!$B$72:$B$73,3),"0"))))+IF(M67="Epilation",IF(F67="F",VLOOKUP(N67,'Grille tarifaire'!$B$3:$D$29,3),VLOOKUP(N67,'Grille tarifaire'!$B$32:$D$56,3)),IF(M67="Détatouage",VLOOKUP(N67,'Grille tarifaire'!$B$59:$D$64,3),IF(M67="Aquapure",VLOOKUP(N67,'Grille tarifaire'!$B$67:$D$69,3),IF(M67="PBM",VLOOKUP(N67,'Grille tarifaire'!$B$72:$B$73,3),"0"))))," ")</f>
        <v xml:space="preserve"> </v>
      </c>
      <c r="Q67" s="291"/>
      <c r="R67" s="292" t="str">
        <f t="shared" si="3"/>
        <v xml:space="preserve"> </v>
      </c>
      <c r="S67" s="293"/>
      <c r="T67" s="293"/>
      <c r="U67" s="294" t="str">
        <f t="shared" si="4"/>
        <v xml:space="preserve"> </v>
      </c>
      <c r="V67" s="73">
        <f t="shared" ref="V67:V100" si="5">IF(R67=" ",V66,V66+1)</f>
        <v>4</v>
      </c>
    </row>
    <row r="68" spans="1:22" s="75" customFormat="1" ht="15" customHeight="1" x14ac:dyDescent="0.2">
      <c r="A68" s="295" t="str">
        <f>IF(OR('Données clients'!L68="Oui",'Données clients'!M68="Oui",'Données clients'!N68="Oui",'Données clients'!O68="Oui",'Données clients'!P68="Oui",'Données clients'!Q68="Oui"),'Données clients'!A68," ")</f>
        <v xml:space="preserve"> </v>
      </c>
      <c r="B68" s="296" t="str">
        <f>IF(OR('Données clients'!L68="Oui",'Données clients'!M68="Oui",'Données clients'!N68="Oui",'Données clients'!O68="Oui",'Données clients'!P68="Oui",'Données clients'!Q68="Oui"),'Données clients'!B68," ")</f>
        <v xml:space="preserve"> </v>
      </c>
      <c r="C68" s="297" t="str">
        <f>IF(OR('Données clients'!L68="Oui",'Données clients'!M68="Oui",'Données clients'!N68="Oui",'Données clients'!O68="Oui",'Données clients'!P68="Oui",'Données clients'!Q68="Oui"),'Données clients'!C68," ")</f>
        <v xml:space="preserve"> </v>
      </c>
      <c r="D68" s="287" t="str">
        <f>IF(OR('Données clients'!L68="Oui",'Données clients'!M68="Oui",'Données clients'!N68="Oui",'Données clients'!O68="Oui",'Données clients'!P68="Oui",'Données clients'!Q68="Oui"),'Données clients'!I68," ")</f>
        <v xml:space="preserve"> </v>
      </c>
      <c r="E68" s="276" t="str">
        <f>IF(OR('Données clients'!L68="Oui",'Données clients'!M68="Oui",'Données clients'!N68="Oui",'Données clients'!O68="Oui",'Données clients'!P68="Oui",'Données clients'!Q68="Oui"),YEAR(A68)&amp;"-"&amp;MONTH(A68)&amp;"-"&amp;"S"&amp;TEXT(V68,"000")," ")</f>
        <v xml:space="preserve"> </v>
      </c>
      <c r="F68" s="287" t="str">
        <f>IF(OR('Données clients'!L68="Oui",'Données clients'!M68="Oui",'Données clients'!N68="Oui",'Données clients'!O68="Oui",'Données clients'!P68="Oui",'Données clients'!Q68="Oui"),'Données clients'!E68," ")</f>
        <v xml:space="preserve"> </v>
      </c>
      <c r="G68" s="288" t="str">
        <f>IF(OR('Données clients'!L68="Oui",'Données clients'!M68="Oui"),"Epilation",IF(OR('Données clients'!N68="Oui",'Données clients'!O68="Oui"),"Détatouage",IF('Données clients'!P68="Oui","Aquapure",IF('Données clients'!Q68="Oui","PBM"," "))))</f>
        <v xml:space="preserve"> </v>
      </c>
      <c r="H68" s="289"/>
      <c r="I68" s="286"/>
      <c r="J68" s="289"/>
      <c r="K68" s="289" t="str">
        <f>IF('Données clients'!M68="Oui","Epilation",IF('Données clients'!O68="Oui","Détatouage",IF(AND(OR('Données clients'!N68="Oui",'Données clients'!P68="Oui"),'Données clients'!Q68="Oui"),"PBM"," ")))</f>
        <v xml:space="preserve"> </v>
      </c>
      <c r="L68" s="289"/>
      <c r="M68" s="289" t="str">
        <f>IF('Données clients'!M68="Oui","Epilation",IF('Données clients'!O68="Oui","Détatouage",IF(AND(OR('Données clients'!N68="Oui",'Données clients'!P68="Oui"),'Données clients'!Q68="Oui"),"PBM"," ")))</f>
        <v xml:space="preserve"> </v>
      </c>
      <c r="N68" s="289"/>
      <c r="O68" s="298"/>
      <c r="P68" s="281" t="str">
        <f>IF(COUNTBLANK(H68)=0,IF(G68="Epilation",IF(F68="F",VLOOKUP(H68,'Grille tarifaire'!$B$3:$D$29,3),VLOOKUP(H68,'Grille tarifaire'!$B$32:$D$56,3)),IF(G68="Détatouage",VLOOKUP(H68,'Grille tarifaire'!$B$59:$D$64,3),IF(G68="Aquapure",VLOOKUP(H68,'Grille tarifaire'!$B$67:$D$69,3),IF(G68="PBM",VLOOKUP(H68,'Grille tarifaire'!$B$72:$B$73,3),"0"))))+IF(I68="Epilation",IF(F68="F",VLOOKUP(J68,'Grille tarifaire'!$B$3:$D$29,3),VLOOKUP(J68,'Grille tarifaire'!$B$32:$D$56,3)),IF(I68="Détatouage",VLOOKUP(J68,'Grille tarifaire'!$B$59:$D$64,3),IF(I68="Aquapure",VLOOKUP(J68,'Grille tarifaire'!$B$67:$D$69,3),IF(I68="PBM",VLOOKUP(J68,'Grille tarifaire'!$B$72:$B$73,3),"0"))))+IF(K68="Epilation",IF(F68="F",VLOOKUP(L68,'Grille tarifaire'!$B$3:$D$29,3),VLOOKUP(L68,'Grille tarifaire'!$B$32:$D$56,3)),IF(K68="Détatouage",VLOOKUP(L68,'Grille tarifaire'!$B$59:$D$64,3),IF(K68="Aquapure",VLOOKUP(L68,'Grille tarifaire'!$B$67:$D$69,3),IF(K68="PBM",VLOOKUP(L68,'Grille tarifaire'!$B$72:$B$73,3),"0"))))+IF(M68="Epilation",IF(F68="F",VLOOKUP(N68,'Grille tarifaire'!$B$3:$D$29,3),VLOOKUP(N68,'Grille tarifaire'!$B$32:$D$56,3)),IF(M68="Détatouage",VLOOKUP(N68,'Grille tarifaire'!$B$59:$D$64,3),IF(M68="Aquapure",VLOOKUP(N68,'Grille tarifaire'!$B$67:$D$69,3),IF(M68="PBM",VLOOKUP(N68,'Grille tarifaire'!$B$72:$B$73,3),"0"))))," ")</f>
        <v xml:space="preserve"> </v>
      </c>
      <c r="Q68" s="299"/>
      <c r="R68" s="281" t="str">
        <f t="shared" si="3"/>
        <v xml:space="preserve"> </v>
      </c>
      <c r="S68" s="300"/>
      <c r="T68" s="300"/>
      <c r="U68" s="301" t="str">
        <f t="shared" si="4"/>
        <v xml:space="preserve"> </v>
      </c>
      <c r="V68" s="73">
        <f t="shared" si="5"/>
        <v>4</v>
      </c>
    </row>
    <row r="69" spans="1:22" s="75" customFormat="1" ht="15" customHeight="1" x14ac:dyDescent="0.2">
      <c r="A69" s="272" t="str">
        <f>IF(OR('Données clients'!L69="Oui",'Données clients'!M69="Oui",'Données clients'!N69="Oui",'Données clients'!O69="Oui",'Données clients'!P69="Oui",'Données clients'!Q69="Oui"),'Données clients'!A69," ")</f>
        <v xml:space="preserve"> </v>
      </c>
      <c r="B69" s="273" t="str">
        <f>IF(OR('Données clients'!L69="Oui",'Données clients'!M69="Oui",'Données clients'!N69="Oui",'Données clients'!O69="Oui",'Données clients'!P69="Oui",'Données clients'!Q69="Oui"),'Données clients'!B69," ")</f>
        <v xml:space="preserve"> </v>
      </c>
      <c r="C69" s="274" t="str">
        <f>IF(OR('Données clients'!L69="Oui",'Données clients'!M69="Oui",'Données clients'!N69="Oui",'Données clients'!O69="Oui",'Données clients'!P69="Oui",'Données clients'!Q69="Oui"),'Données clients'!C69," ")</f>
        <v xml:space="preserve"> </v>
      </c>
      <c r="D69" s="286" t="str">
        <f>IF(OR('Données clients'!L69="Oui",'Données clients'!M69="Oui",'Données clients'!N69="Oui",'Données clients'!O69="Oui",'Données clients'!P69="Oui",'Données clients'!Q69="Oui"),'Données clients'!I69," ")</f>
        <v xml:space="preserve"> </v>
      </c>
      <c r="E69" s="276" t="str">
        <f>IF(OR('Données clients'!L69="Oui",'Données clients'!M69="Oui",'Données clients'!N69="Oui",'Données clients'!O69="Oui",'Données clients'!P69="Oui",'Données clients'!Q69="Oui"),YEAR(A69)&amp;"-"&amp;MONTH(A69)&amp;"-"&amp;"S"&amp;TEXT(V69,"000")," ")</f>
        <v xml:space="preserve"> </v>
      </c>
      <c r="F69" s="287" t="str">
        <f>IF(OR('Données clients'!L69="Oui",'Données clients'!M69="Oui",'Données clients'!N69="Oui",'Données clients'!O69="Oui",'Données clients'!P69="Oui",'Données clients'!Q69="Oui"),'Données clients'!E69," ")</f>
        <v xml:space="preserve"> </v>
      </c>
      <c r="G69" s="288" t="str">
        <f>IF(OR('Données clients'!L69="Oui",'Données clients'!M69="Oui"),"Epilation",IF(OR('Données clients'!N69="Oui",'Données clients'!O69="Oui"),"Détatouage",IF('Données clients'!P69="Oui","Aquapure",IF('Données clients'!Q69="Oui","PBM"," "))))</f>
        <v xml:space="preserve"> </v>
      </c>
      <c r="H69" s="289"/>
      <c r="I69" s="286"/>
      <c r="J69" s="289"/>
      <c r="K69" s="289" t="str">
        <f>IF('Données clients'!M69="Oui","Epilation",IF('Données clients'!O69="Oui","Détatouage",IF(AND(OR('Données clients'!N69="Oui",'Données clients'!P69="Oui"),'Données clients'!Q69="Oui"),"PBM"," ")))</f>
        <v xml:space="preserve"> </v>
      </c>
      <c r="L69" s="289"/>
      <c r="M69" s="289" t="str">
        <f>IF('Données clients'!M69="Oui","Epilation",IF('Données clients'!O69="Oui","Détatouage",IF(AND(OR('Données clients'!N69="Oui",'Données clients'!P69="Oui"),'Données clients'!Q69="Oui"),"PBM"," ")))</f>
        <v xml:space="preserve"> </v>
      </c>
      <c r="N69" s="289"/>
      <c r="O69" s="290"/>
      <c r="P69" s="281" t="str">
        <f>IF(COUNTBLANK(H69)=0,IF(G69="Epilation",IF(F69="F",VLOOKUP(H69,'Grille tarifaire'!$B$3:$D$29,3),VLOOKUP(H69,'Grille tarifaire'!$B$32:$D$56,3)),IF(G69="Détatouage",VLOOKUP(H69,'Grille tarifaire'!$B$59:$D$64,3),IF(G69="Aquapure",VLOOKUP(H69,'Grille tarifaire'!$B$67:$D$69,3),IF(G69="PBM",VLOOKUP(H69,'Grille tarifaire'!$B$72:$B$73,3),"0"))))+IF(I69="Epilation",IF(F69="F",VLOOKUP(J69,'Grille tarifaire'!$B$3:$D$29,3),VLOOKUP(J69,'Grille tarifaire'!$B$32:$D$56,3)),IF(I69="Détatouage",VLOOKUP(J69,'Grille tarifaire'!$B$59:$D$64,3),IF(I69="Aquapure",VLOOKUP(J69,'Grille tarifaire'!$B$67:$D$69,3),IF(I69="PBM",VLOOKUP(J69,'Grille tarifaire'!$B$72:$B$73,3),"0"))))+IF(K69="Epilation",IF(F69="F",VLOOKUP(L69,'Grille tarifaire'!$B$3:$D$29,3),VLOOKUP(L69,'Grille tarifaire'!$B$32:$D$56,3)),IF(K69="Détatouage",VLOOKUP(L69,'Grille tarifaire'!$B$59:$D$64,3),IF(K69="Aquapure",VLOOKUP(L69,'Grille tarifaire'!$B$67:$D$69,3),IF(K69="PBM",VLOOKUP(L69,'Grille tarifaire'!$B$72:$B$73,3),"0"))))+IF(M69="Epilation",IF(F69="F",VLOOKUP(N69,'Grille tarifaire'!$B$3:$D$29,3),VLOOKUP(N69,'Grille tarifaire'!$B$32:$D$56,3)),IF(M69="Détatouage",VLOOKUP(N69,'Grille tarifaire'!$B$59:$D$64,3),IF(M69="Aquapure",VLOOKUP(N69,'Grille tarifaire'!$B$67:$D$69,3),IF(M69="PBM",VLOOKUP(N69,'Grille tarifaire'!$B$72:$B$73,3),"0"))))," ")</f>
        <v xml:space="preserve"> </v>
      </c>
      <c r="Q69" s="291"/>
      <c r="R69" s="292" t="str">
        <f t="shared" si="3"/>
        <v xml:space="preserve"> </v>
      </c>
      <c r="S69" s="293"/>
      <c r="T69" s="293"/>
      <c r="U69" s="294" t="str">
        <f t="shared" si="4"/>
        <v xml:space="preserve"> </v>
      </c>
      <c r="V69" s="73">
        <f t="shared" si="5"/>
        <v>4</v>
      </c>
    </row>
    <row r="70" spans="1:22" s="75" customFormat="1" ht="15" customHeight="1" x14ac:dyDescent="0.2">
      <c r="A70" s="295" t="str">
        <f>IF(OR('Données clients'!L70="Oui",'Données clients'!M70="Oui",'Données clients'!N70="Oui",'Données clients'!O70="Oui",'Données clients'!P70="Oui",'Données clients'!Q70="Oui"),'Données clients'!A70," ")</f>
        <v xml:space="preserve"> </v>
      </c>
      <c r="B70" s="296" t="str">
        <f>IF(OR('Données clients'!L70="Oui",'Données clients'!M70="Oui",'Données clients'!N70="Oui",'Données clients'!O70="Oui",'Données clients'!P70="Oui",'Données clients'!Q70="Oui"),'Données clients'!B70," ")</f>
        <v xml:space="preserve"> </v>
      </c>
      <c r="C70" s="297" t="str">
        <f>IF(OR('Données clients'!L70="Oui",'Données clients'!M70="Oui",'Données clients'!N70="Oui",'Données clients'!O70="Oui",'Données clients'!P70="Oui",'Données clients'!Q70="Oui"),'Données clients'!C70," ")</f>
        <v xml:space="preserve"> </v>
      </c>
      <c r="D70" s="287" t="str">
        <f>IF(OR('Données clients'!L70="Oui",'Données clients'!M70="Oui",'Données clients'!N70="Oui",'Données clients'!O70="Oui",'Données clients'!P70="Oui",'Données clients'!Q70="Oui"),'Données clients'!I70," ")</f>
        <v xml:space="preserve"> </v>
      </c>
      <c r="E70" s="276" t="str">
        <f>IF(OR('Données clients'!L70="Oui",'Données clients'!M70="Oui",'Données clients'!N70="Oui",'Données clients'!O70="Oui",'Données clients'!P70="Oui",'Données clients'!Q70="Oui"),YEAR(A70)&amp;"-"&amp;MONTH(A70)&amp;"-"&amp;"S"&amp;TEXT(V70,"000")," ")</f>
        <v xml:space="preserve"> </v>
      </c>
      <c r="F70" s="287" t="str">
        <f>IF(OR('Données clients'!L70="Oui",'Données clients'!M70="Oui",'Données clients'!N70="Oui",'Données clients'!O70="Oui",'Données clients'!P70="Oui",'Données clients'!Q70="Oui"),'Données clients'!E70," ")</f>
        <v xml:space="preserve"> </v>
      </c>
      <c r="G70" s="288" t="str">
        <f>IF(OR('Données clients'!L70="Oui",'Données clients'!M70="Oui"),"Epilation",IF(OR('Données clients'!N70="Oui",'Données clients'!O70="Oui"),"Détatouage",IF('Données clients'!P70="Oui","Aquapure",IF('Données clients'!Q70="Oui","PBM"," "))))</f>
        <v xml:space="preserve"> </v>
      </c>
      <c r="H70" s="289"/>
      <c r="I70" s="286"/>
      <c r="J70" s="289"/>
      <c r="K70" s="289" t="str">
        <f>IF('Données clients'!M70="Oui","Epilation",IF('Données clients'!O70="Oui","Détatouage",IF(AND(OR('Données clients'!N70="Oui",'Données clients'!P70="Oui"),'Données clients'!Q70="Oui"),"PBM"," ")))</f>
        <v xml:space="preserve"> </v>
      </c>
      <c r="L70" s="289"/>
      <c r="M70" s="289" t="str">
        <f>IF('Données clients'!M70="Oui","Epilation",IF('Données clients'!O70="Oui","Détatouage",IF(AND(OR('Données clients'!N70="Oui",'Données clients'!P70="Oui"),'Données clients'!Q70="Oui"),"PBM"," ")))</f>
        <v xml:space="preserve"> </v>
      </c>
      <c r="N70" s="289"/>
      <c r="O70" s="298"/>
      <c r="P70" s="281" t="str">
        <f>IF(COUNTBLANK(H70)=0,IF(G70="Epilation",IF(F70="F",VLOOKUP(H70,'Grille tarifaire'!$B$3:$D$29,3),VLOOKUP(H70,'Grille tarifaire'!$B$32:$D$56,3)),IF(G70="Détatouage",VLOOKUP(H70,'Grille tarifaire'!$B$59:$D$64,3),IF(G70="Aquapure",VLOOKUP(H70,'Grille tarifaire'!$B$67:$D$69,3),IF(G70="PBM",VLOOKUP(H70,'Grille tarifaire'!$B$72:$B$73,3),"0"))))+IF(I70="Epilation",IF(F70="F",VLOOKUP(J70,'Grille tarifaire'!$B$3:$D$29,3),VLOOKUP(J70,'Grille tarifaire'!$B$32:$D$56,3)),IF(I70="Détatouage",VLOOKUP(J70,'Grille tarifaire'!$B$59:$D$64,3),IF(I70="Aquapure",VLOOKUP(J70,'Grille tarifaire'!$B$67:$D$69,3),IF(I70="PBM",VLOOKUP(J70,'Grille tarifaire'!$B$72:$B$73,3),"0"))))+IF(K70="Epilation",IF(F70="F",VLOOKUP(L70,'Grille tarifaire'!$B$3:$D$29,3),VLOOKUP(L70,'Grille tarifaire'!$B$32:$D$56,3)),IF(K70="Détatouage",VLOOKUP(L70,'Grille tarifaire'!$B$59:$D$64,3),IF(K70="Aquapure",VLOOKUP(L70,'Grille tarifaire'!$B$67:$D$69,3),IF(K70="PBM",VLOOKUP(L70,'Grille tarifaire'!$B$72:$B$73,3),"0"))))+IF(M70="Epilation",IF(F70="F",VLOOKUP(N70,'Grille tarifaire'!$B$3:$D$29,3),VLOOKUP(N70,'Grille tarifaire'!$B$32:$D$56,3)),IF(M70="Détatouage",VLOOKUP(N70,'Grille tarifaire'!$B$59:$D$64,3),IF(M70="Aquapure",VLOOKUP(N70,'Grille tarifaire'!$B$67:$D$69,3),IF(M70="PBM",VLOOKUP(N70,'Grille tarifaire'!$B$72:$B$73,3),"0"))))," ")</f>
        <v xml:space="preserve"> </v>
      </c>
      <c r="Q70" s="299"/>
      <c r="R70" s="281" t="str">
        <f t="shared" si="3"/>
        <v xml:space="preserve"> </v>
      </c>
      <c r="S70" s="300"/>
      <c r="T70" s="300"/>
      <c r="U70" s="301" t="str">
        <f t="shared" si="4"/>
        <v xml:space="preserve"> </v>
      </c>
      <c r="V70" s="73">
        <f t="shared" si="5"/>
        <v>4</v>
      </c>
    </row>
    <row r="71" spans="1:22" s="75" customFormat="1" ht="15" customHeight="1" x14ac:dyDescent="0.2">
      <c r="A71" s="272" t="str">
        <f>IF(OR('Données clients'!L71="Oui",'Données clients'!M71="Oui",'Données clients'!N71="Oui",'Données clients'!O71="Oui",'Données clients'!P71="Oui",'Données clients'!Q71="Oui"),'Données clients'!A71," ")</f>
        <v xml:space="preserve"> </v>
      </c>
      <c r="B71" s="273" t="str">
        <f>IF(OR('Données clients'!L71="Oui",'Données clients'!M71="Oui",'Données clients'!N71="Oui",'Données clients'!O71="Oui",'Données clients'!P71="Oui",'Données clients'!Q71="Oui"),'Données clients'!B71," ")</f>
        <v xml:space="preserve"> </v>
      </c>
      <c r="C71" s="274" t="str">
        <f>IF(OR('Données clients'!L71="Oui",'Données clients'!M71="Oui",'Données clients'!N71="Oui",'Données clients'!O71="Oui",'Données clients'!P71="Oui",'Données clients'!Q71="Oui"),'Données clients'!C71," ")</f>
        <v xml:space="preserve"> </v>
      </c>
      <c r="D71" s="286" t="str">
        <f>IF(OR('Données clients'!L71="Oui",'Données clients'!M71="Oui",'Données clients'!N71="Oui",'Données clients'!O71="Oui",'Données clients'!P71="Oui",'Données clients'!Q71="Oui"),'Données clients'!I71," ")</f>
        <v xml:space="preserve"> </v>
      </c>
      <c r="E71" s="276" t="str">
        <f>IF(OR('Données clients'!L71="Oui",'Données clients'!M71="Oui",'Données clients'!N71="Oui",'Données clients'!O71="Oui",'Données clients'!P71="Oui",'Données clients'!Q71="Oui"),YEAR(A71)&amp;"-"&amp;MONTH(A71)&amp;"-"&amp;"S"&amp;TEXT(V71,"000")," ")</f>
        <v xml:space="preserve"> </v>
      </c>
      <c r="F71" s="287" t="str">
        <f>IF(OR('Données clients'!L71="Oui",'Données clients'!M71="Oui",'Données clients'!N71="Oui",'Données clients'!O71="Oui",'Données clients'!P71="Oui",'Données clients'!Q71="Oui"),'Données clients'!E71," ")</f>
        <v xml:space="preserve"> </v>
      </c>
      <c r="G71" s="288" t="str">
        <f>IF(OR('Données clients'!L71="Oui",'Données clients'!M71="Oui"),"Epilation",IF(OR('Données clients'!N71="Oui",'Données clients'!O71="Oui"),"Détatouage",IF('Données clients'!P71="Oui","Aquapure",IF('Données clients'!Q71="Oui","PBM"," "))))</f>
        <v xml:space="preserve"> </v>
      </c>
      <c r="H71" s="289"/>
      <c r="I71" s="286"/>
      <c r="J71" s="289"/>
      <c r="K71" s="289" t="str">
        <f>IF('Données clients'!M71="Oui","Epilation",IF('Données clients'!O71="Oui","Détatouage",IF(AND(OR('Données clients'!N71="Oui",'Données clients'!P71="Oui"),'Données clients'!Q71="Oui"),"PBM"," ")))</f>
        <v xml:space="preserve"> </v>
      </c>
      <c r="L71" s="289"/>
      <c r="M71" s="289" t="str">
        <f>IF('Données clients'!M71="Oui","Epilation",IF('Données clients'!O71="Oui","Détatouage",IF(AND(OR('Données clients'!N71="Oui",'Données clients'!P71="Oui"),'Données clients'!Q71="Oui"),"PBM"," ")))</f>
        <v xml:space="preserve"> </v>
      </c>
      <c r="N71" s="289"/>
      <c r="O71" s="290"/>
      <c r="P71" s="281" t="str">
        <f>IF(COUNTBLANK(H71)=0,IF(G71="Epilation",IF(F71="F",VLOOKUP(H71,'Grille tarifaire'!$B$3:$D$29,3),VLOOKUP(H71,'Grille tarifaire'!$B$32:$D$56,3)),IF(G71="Détatouage",VLOOKUP(H71,'Grille tarifaire'!$B$59:$D$64,3),IF(G71="Aquapure",VLOOKUP(H71,'Grille tarifaire'!$B$67:$D$69,3),IF(G71="PBM",VLOOKUP(H71,'Grille tarifaire'!$B$72:$B$73,3),"0"))))+IF(I71="Epilation",IF(F71="F",VLOOKUP(J71,'Grille tarifaire'!$B$3:$D$29,3),VLOOKUP(J71,'Grille tarifaire'!$B$32:$D$56,3)),IF(I71="Détatouage",VLOOKUP(J71,'Grille tarifaire'!$B$59:$D$64,3),IF(I71="Aquapure",VLOOKUP(J71,'Grille tarifaire'!$B$67:$D$69,3),IF(I71="PBM",VLOOKUP(J71,'Grille tarifaire'!$B$72:$B$73,3),"0"))))+IF(K71="Epilation",IF(F71="F",VLOOKUP(L71,'Grille tarifaire'!$B$3:$D$29,3),VLOOKUP(L71,'Grille tarifaire'!$B$32:$D$56,3)),IF(K71="Détatouage",VLOOKUP(L71,'Grille tarifaire'!$B$59:$D$64,3),IF(K71="Aquapure",VLOOKUP(L71,'Grille tarifaire'!$B$67:$D$69,3),IF(K71="PBM",VLOOKUP(L71,'Grille tarifaire'!$B$72:$B$73,3),"0"))))+IF(M71="Epilation",IF(F71="F",VLOOKUP(N71,'Grille tarifaire'!$B$3:$D$29,3),VLOOKUP(N71,'Grille tarifaire'!$B$32:$D$56,3)),IF(M71="Détatouage",VLOOKUP(N71,'Grille tarifaire'!$B$59:$D$64,3),IF(M71="Aquapure",VLOOKUP(N71,'Grille tarifaire'!$B$67:$D$69,3),IF(M71="PBM",VLOOKUP(N71,'Grille tarifaire'!$B$72:$B$73,3),"0"))))," ")</f>
        <v xml:space="preserve"> </v>
      </c>
      <c r="Q71" s="291"/>
      <c r="R71" s="292" t="str">
        <f t="shared" si="3"/>
        <v xml:space="preserve"> </v>
      </c>
      <c r="S71" s="293"/>
      <c r="T71" s="293"/>
      <c r="U71" s="294" t="str">
        <f t="shared" si="4"/>
        <v xml:space="preserve"> </v>
      </c>
      <c r="V71" s="73">
        <f t="shared" si="5"/>
        <v>4</v>
      </c>
    </row>
    <row r="72" spans="1:22" s="75" customFormat="1" ht="15" customHeight="1" x14ac:dyDescent="0.2">
      <c r="A72" s="295" t="str">
        <f>IF(OR('Données clients'!L72="Oui",'Données clients'!M72="Oui",'Données clients'!N72="Oui",'Données clients'!O72="Oui",'Données clients'!P72="Oui",'Données clients'!Q72="Oui"),'Données clients'!A72," ")</f>
        <v xml:space="preserve"> </v>
      </c>
      <c r="B72" s="296" t="str">
        <f>IF(OR('Données clients'!L72="Oui",'Données clients'!M72="Oui",'Données clients'!N72="Oui",'Données clients'!O72="Oui",'Données clients'!P72="Oui",'Données clients'!Q72="Oui"),'Données clients'!B72," ")</f>
        <v xml:space="preserve"> </v>
      </c>
      <c r="C72" s="297" t="str">
        <f>IF(OR('Données clients'!L72="Oui",'Données clients'!M72="Oui",'Données clients'!N72="Oui",'Données clients'!O72="Oui",'Données clients'!P72="Oui",'Données clients'!Q72="Oui"),'Données clients'!C72," ")</f>
        <v xml:space="preserve"> </v>
      </c>
      <c r="D72" s="287" t="str">
        <f>IF(OR('Données clients'!L72="Oui",'Données clients'!M72="Oui",'Données clients'!N72="Oui",'Données clients'!O72="Oui",'Données clients'!P72="Oui",'Données clients'!Q72="Oui"),'Données clients'!I72," ")</f>
        <v xml:space="preserve"> </v>
      </c>
      <c r="E72" s="276" t="str">
        <f>IF(OR('Données clients'!L72="Oui",'Données clients'!M72="Oui",'Données clients'!N72="Oui",'Données clients'!O72="Oui",'Données clients'!P72="Oui",'Données clients'!Q72="Oui"),YEAR(A72)&amp;"-"&amp;MONTH(A72)&amp;"-"&amp;"S"&amp;TEXT(V72,"000")," ")</f>
        <v xml:space="preserve"> </v>
      </c>
      <c r="F72" s="287" t="str">
        <f>IF(OR('Données clients'!L72="Oui",'Données clients'!M72="Oui",'Données clients'!N72="Oui",'Données clients'!O72="Oui",'Données clients'!P72="Oui",'Données clients'!Q72="Oui"),'Données clients'!E72," ")</f>
        <v xml:space="preserve"> </v>
      </c>
      <c r="G72" s="288" t="str">
        <f>IF(OR('Données clients'!L72="Oui",'Données clients'!M72="Oui"),"Epilation",IF(OR('Données clients'!N72="Oui",'Données clients'!O72="Oui"),"Détatouage",IF('Données clients'!P72="Oui","Aquapure",IF('Données clients'!Q72="Oui","PBM"," "))))</f>
        <v xml:space="preserve"> </v>
      </c>
      <c r="H72" s="289"/>
      <c r="I72" s="286"/>
      <c r="J72" s="289"/>
      <c r="K72" s="289" t="str">
        <f>IF('Données clients'!M72="Oui","Epilation",IF('Données clients'!O72="Oui","Détatouage",IF(AND(OR('Données clients'!N72="Oui",'Données clients'!P72="Oui"),'Données clients'!Q72="Oui"),"PBM"," ")))</f>
        <v xml:space="preserve"> </v>
      </c>
      <c r="L72" s="289"/>
      <c r="M72" s="289" t="str">
        <f>IF('Données clients'!M72="Oui","Epilation",IF('Données clients'!O72="Oui","Détatouage",IF(AND(OR('Données clients'!N72="Oui",'Données clients'!P72="Oui"),'Données clients'!Q72="Oui"),"PBM"," ")))</f>
        <v xml:space="preserve"> </v>
      </c>
      <c r="N72" s="289"/>
      <c r="O72" s="298"/>
      <c r="P72" s="281" t="str">
        <f>IF(COUNTBLANK(H72)=0,IF(G72="Epilation",IF(F72="F",VLOOKUP(H72,'Grille tarifaire'!$B$3:$D$29,3),VLOOKUP(H72,'Grille tarifaire'!$B$32:$D$56,3)),IF(G72="Détatouage",VLOOKUP(H72,'Grille tarifaire'!$B$59:$D$64,3),IF(G72="Aquapure",VLOOKUP(H72,'Grille tarifaire'!$B$67:$D$69,3),IF(G72="PBM",VLOOKUP(H72,'Grille tarifaire'!$B$72:$B$73,3),"0"))))+IF(I72="Epilation",IF(F72="F",VLOOKUP(J72,'Grille tarifaire'!$B$3:$D$29,3),VLOOKUP(J72,'Grille tarifaire'!$B$32:$D$56,3)),IF(I72="Détatouage",VLOOKUP(J72,'Grille tarifaire'!$B$59:$D$64,3),IF(I72="Aquapure",VLOOKUP(J72,'Grille tarifaire'!$B$67:$D$69,3),IF(I72="PBM",VLOOKUP(J72,'Grille tarifaire'!$B$72:$B$73,3),"0"))))+IF(K72="Epilation",IF(F72="F",VLOOKUP(L72,'Grille tarifaire'!$B$3:$D$29,3),VLOOKUP(L72,'Grille tarifaire'!$B$32:$D$56,3)),IF(K72="Détatouage",VLOOKUP(L72,'Grille tarifaire'!$B$59:$D$64,3),IF(K72="Aquapure",VLOOKUP(L72,'Grille tarifaire'!$B$67:$D$69,3),IF(K72="PBM",VLOOKUP(L72,'Grille tarifaire'!$B$72:$B$73,3),"0"))))+IF(M72="Epilation",IF(F72="F",VLOOKUP(N72,'Grille tarifaire'!$B$3:$D$29,3),VLOOKUP(N72,'Grille tarifaire'!$B$32:$D$56,3)),IF(M72="Détatouage",VLOOKUP(N72,'Grille tarifaire'!$B$59:$D$64,3),IF(M72="Aquapure",VLOOKUP(N72,'Grille tarifaire'!$B$67:$D$69,3),IF(M72="PBM",VLOOKUP(N72,'Grille tarifaire'!$B$72:$B$73,3),"0"))))," ")</f>
        <v xml:space="preserve"> </v>
      </c>
      <c r="Q72" s="299"/>
      <c r="R72" s="281" t="str">
        <f t="shared" si="3"/>
        <v xml:space="preserve"> </v>
      </c>
      <c r="S72" s="300"/>
      <c r="T72" s="300"/>
      <c r="U72" s="301" t="str">
        <f t="shared" si="4"/>
        <v xml:space="preserve"> </v>
      </c>
      <c r="V72" s="73">
        <f t="shared" si="5"/>
        <v>4</v>
      </c>
    </row>
    <row r="73" spans="1:22" s="75" customFormat="1" ht="15" customHeight="1" x14ac:dyDescent="0.2">
      <c r="A73" s="272" t="str">
        <f>IF(OR('Données clients'!L73="Oui",'Données clients'!M73="Oui",'Données clients'!N73="Oui",'Données clients'!O73="Oui",'Données clients'!P73="Oui",'Données clients'!Q73="Oui"),'Données clients'!A73," ")</f>
        <v xml:space="preserve"> </v>
      </c>
      <c r="B73" s="273" t="str">
        <f>IF(OR('Données clients'!L73="Oui",'Données clients'!M73="Oui",'Données clients'!N73="Oui",'Données clients'!O73="Oui",'Données clients'!P73="Oui",'Données clients'!Q73="Oui"),'Données clients'!B73," ")</f>
        <v xml:space="preserve"> </v>
      </c>
      <c r="C73" s="274" t="str">
        <f>IF(OR('Données clients'!L73="Oui",'Données clients'!M73="Oui",'Données clients'!N73="Oui",'Données clients'!O73="Oui",'Données clients'!P73="Oui",'Données clients'!Q73="Oui"),'Données clients'!C73," ")</f>
        <v xml:space="preserve"> </v>
      </c>
      <c r="D73" s="286" t="str">
        <f>IF(OR('Données clients'!L73="Oui",'Données clients'!M73="Oui",'Données clients'!N73="Oui",'Données clients'!O73="Oui",'Données clients'!P73="Oui",'Données clients'!Q73="Oui"),'Données clients'!I73," ")</f>
        <v xml:space="preserve"> </v>
      </c>
      <c r="E73" s="276" t="str">
        <f>IF(OR('Données clients'!L73="Oui",'Données clients'!M73="Oui",'Données clients'!N73="Oui",'Données clients'!O73="Oui",'Données clients'!P73="Oui",'Données clients'!Q73="Oui"),YEAR(A73)&amp;"-"&amp;MONTH(A73)&amp;"-"&amp;"S"&amp;TEXT(V73,"000")," ")</f>
        <v xml:space="preserve"> </v>
      </c>
      <c r="F73" s="287" t="str">
        <f>IF(OR('Données clients'!L73="Oui",'Données clients'!M73="Oui",'Données clients'!N73="Oui",'Données clients'!O73="Oui",'Données clients'!P73="Oui",'Données clients'!Q73="Oui"),'Données clients'!E73," ")</f>
        <v xml:space="preserve"> </v>
      </c>
      <c r="G73" s="288" t="str">
        <f>IF(OR('Données clients'!L73="Oui",'Données clients'!M73="Oui"),"Epilation",IF(OR('Données clients'!N73="Oui",'Données clients'!O73="Oui"),"Détatouage",IF('Données clients'!P73="Oui","Aquapure",IF('Données clients'!Q73="Oui","PBM"," "))))</f>
        <v xml:space="preserve"> </v>
      </c>
      <c r="H73" s="289"/>
      <c r="I73" s="286"/>
      <c r="J73" s="289"/>
      <c r="K73" s="289" t="str">
        <f>IF('Données clients'!M73="Oui","Epilation",IF('Données clients'!O73="Oui","Détatouage",IF(AND(OR('Données clients'!N73="Oui",'Données clients'!P73="Oui"),'Données clients'!Q73="Oui"),"PBM"," ")))</f>
        <v xml:space="preserve"> </v>
      </c>
      <c r="L73" s="289"/>
      <c r="M73" s="289" t="str">
        <f>IF('Données clients'!M73="Oui","Epilation",IF('Données clients'!O73="Oui","Détatouage",IF(AND(OR('Données clients'!N73="Oui",'Données clients'!P73="Oui"),'Données clients'!Q73="Oui"),"PBM"," ")))</f>
        <v xml:space="preserve"> </v>
      </c>
      <c r="N73" s="289"/>
      <c r="O73" s="290"/>
      <c r="P73" s="281" t="str">
        <f>IF(COUNTBLANK(H73)=0,IF(G73="Epilation",IF(F73="F",VLOOKUP(H73,'Grille tarifaire'!$B$3:$D$29,3),VLOOKUP(H73,'Grille tarifaire'!$B$32:$D$56,3)),IF(G73="Détatouage",VLOOKUP(H73,'Grille tarifaire'!$B$59:$D$64,3),IF(G73="Aquapure",VLOOKUP(H73,'Grille tarifaire'!$B$67:$D$69,3),IF(G73="PBM",VLOOKUP(H73,'Grille tarifaire'!$B$72:$B$73,3),"0"))))+IF(I73="Epilation",IF(F73="F",VLOOKUP(J73,'Grille tarifaire'!$B$3:$D$29,3),VLOOKUP(J73,'Grille tarifaire'!$B$32:$D$56,3)),IF(I73="Détatouage",VLOOKUP(J73,'Grille tarifaire'!$B$59:$D$64,3),IF(I73="Aquapure",VLOOKUP(J73,'Grille tarifaire'!$B$67:$D$69,3),IF(I73="PBM",VLOOKUP(J73,'Grille tarifaire'!$B$72:$B$73,3),"0"))))+IF(K73="Epilation",IF(F73="F",VLOOKUP(L73,'Grille tarifaire'!$B$3:$D$29,3),VLOOKUP(L73,'Grille tarifaire'!$B$32:$D$56,3)),IF(K73="Détatouage",VLOOKUP(L73,'Grille tarifaire'!$B$59:$D$64,3),IF(K73="Aquapure",VLOOKUP(L73,'Grille tarifaire'!$B$67:$D$69,3),IF(K73="PBM",VLOOKUP(L73,'Grille tarifaire'!$B$72:$B$73,3),"0"))))+IF(M73="Epilation",IF(F73="F",VLOOKUP(N73,'Grille tarifaire'!$B$3:$D$29,3),VLOOKUP(N73,'Grille tarifaire'!$B$32:$D$56,3)),IF(M73="Détatouage",VLOOKUP(N73,'Grille tarifaire'!$B$59:$D$64,3),IF(M73="Aquapure",VLOOKUP(N73,'Grille tarifaire'!$B$67:$D$69,3),IF(M73="PBM",VLOOKUP(N73,'Grille tarifaire'!$B$72:$B$73,3),"0"))))," ")</f>
        <v xml:space="preserve"> </v>
      </c>
      <c r="Q73" s="291"/>
      <c r="R73" s="292" t="str">
        <f t="shared" si="3"/>
        <v xml:space="preserve"> </v>
      </c>
      <c r="S73" s="293"/>
      <c r="T73" s="293"/>
      <c r="U73" s="294" t="str">
        <f t="shared" si="4"/>
        <v xml:space="preserve"> </v>
      </c>
      <c r="V73" s="73">
        <f t="shared" si="5"/>
        <v>4</v>
      </c>
    </row>
    <row r="74" spans="1:22" s="75" customFormat="1" ht="15" customHeight="1" x14ac:dyDescent="0.2">
      <c r="A74" s="295" t="str">
        <f>IF(OR('Données clients'!L74="Oui",'Données clients'!M74="Oui",'Données clients'!N74="Oui",'Données clients'!O74="Oui",'Données clients'!P74="Oui",'Données clients'!Q74="Oui"),'Données clients'!A74," ")</f>
        <v xml:space="preserve"> </v>
      </c>
      <c r="B74" s="296" t="str">
        <f>IF(OR('Données clients'!L74="Oui",'Données clients'!M74="Oui",'Données clients'!N74="Oui",'Données clients'!O74="Oui",'Données clients'!P74="Oui",'Données clients'!Q74="Oui"),'Données clients'!B74," ")</f>
        <v xml:space="preserve"> </v>
      </c>
      <c r="C74" s="297" t="str">
        <f>IF(OR('Données clients'!L74="Oui",'Données clients'!M74="Oui",'Données clients'!N74="Oui",'Données clients'!O74="Oui",'Données clients'!P74="Oui",'Données clients'!Q74="Oui"),'Données clients'!C74," ")</f>
        <v xml:space="preserve"> </v>
      </c>
      <c r="D74" s="287" t="str">
        <f>IF(OR('Données clients'!L74="Oui",'Données clients'!M74="Oui",'Données clients'!N74="Oui",'Données clients'!O74="Oui",'Données clients'!P74="Oui",'Données clients'!Q74="Oui"),'Données clients'!I74," ")</f>
        <v xml:space="preserve"> </v>
      </c>
      <c r="E74" s="276" t="str">
        <f>IF(OR('Données clients'!L74="Oui",'Données clients'!M74="Oui",'Données clients'!N74="Oui",'Données clients'!O74="Oui",'Données clients'!P74="Oui",'Données clients'!Q74="Oui"),YEAR(A74)&amp;"-"&amp;MONTH(A74)&amp;"-"&amp;"S"&amp;TEXT(V74,"000")," ")</f>
        <v xml:space="preserve"> </v>
      </c>
      <c r="F74" s="287" t="str">
        <f>IF(OR('Données clients'!L74="Oui",'Données clients'!M74="Oui",'Données clients'!N74="Oui",'Données clients'!O74="Oui",'Données clients'!P74="Oui",'Données clients'!Q74="Oui"),'Données clients'!E74," ")</f>
        <v xml:space="preserve"> </v>
      </c>
      <c r="G74" s="288" t="str">
        <f>IF(OR('Données clients'!L74="Oui",'Données clients'!M74="Oui"),"Epilation",IF(OR('Données clients'!N74="Oui",'Données clients'!O74="Oui"),"Détatouage",IF('Données clients'!P74="Oui","Aquapure",IF('Données clients'!Q74="Oui","PBM"," "))))</f>
        <v xml:space="preserve"> </v>
      </c>
      <c r="H74" s="289"/>
      <c r="I74" s="286"/>
      <c r="J74" s="289"/>
      <c r="K74" s="289" t="str">
        <f>IF('Données clients'!M74="Oui","Epilation",IF('Données clients'!O74="Oui","Détatouage",IF(AND(OR('Données clients'!N74="Oui",'Données clients'!P74="Oui"),'Données clients'!Q74="Oui"),"PBM"," ")))</f>
        <v xml:space="preserve"> </v>
      </c>
      <c r="L74" s="289"/>
      <c r="M74" s="289" t="str">
        <f>IF('Données clients'!M74="Oui","Epilation",IF('Données clients'!O74="Oui","Détatouage",IF(AND(OR('Données clients'!N74="Oui",'Données clients'!P74="Oui"),'Données clients'!Q74="Oui"),"PBM"," ")))</f>
        <v xml:space="preserve"> </v>
      </c>
      <c r="N74" s="289"/>
      <c r="O74" s="298"/>
      <c r="P74" s="281" t="str">
        <f>IF(COUNTBLANK(H74)=0,IF(G74="Epilation",IF(F74="F",VLOOKUP(H74,'Grille tarifaire'!$B$3:$D$29,3),VLOOKUP(H74,'Grille tarifaire'!$B$32:$D$56,3)),IF(G74="Détatouage",VLOOKUP(H74,'Grille tarifaire'!$B$59:$D$64,3),IF(G74="Aquapure",VLOOKUP(H74,'Grille tarifaire'!$B$67:$D$69,3),IF(G74="PBM",VLOOKUP(H74,'Grille tarifaire'!$B$72:$B$73,3),"0"))))+IF(I74="Epilation",IF(F74="F",VLOOKUP(J74,'Grille tarifaire'!$B$3:$D$29,3),VLOOKUP(J74,'Grille tarifaire'!$B$32:$D$56,3)),IF(I74="Détatouage",VLOOKUP(J74,'Grille tarifaire'!$B$59:$D$64,3),IF(I74="Aquapure",VLOOKUP(J74,'Grille tarifaire'!$B$67:$D$69,3),IF(I74="PBM",VLOOKUP(J74,'Grille tarifaire'!$B$72:$B$73,3),"0"))))+IF(K74="Epilation",IF(F74="F",VLOOKUP(L74,'Grille tarifaire'!$B$3:$D$29,3),VLOOKUP(L74,'Grille tarifaire'!$B$32:$D$56,3)),IF(K74="Détatouage",VLOOKUP(L74,'Grille tarifaire'!$B$59:$D$64,3),IF(K74="Aquapure",VLOOKUP(L74,'Grille tarifaire'!$B$67:$D$69,3),IF(K74="PBM",VLOOKUP(L74,'Grille tarifaire'!$B$72:$B$73,3),"0"))))+IF(M74="Epilation",IF(F74="F",VLOOKUP(N74,'Grille tarifaire'!$B$3:$D$29,3),VLOOKUP(N74,'Grille tarifaire'!$B$32:$D$56,3)),IF(M74="Détatouage",VLOOKUP(N74,'Grille tarifaire'!$B$59:$D$64,3),IF(M74="Aquapure",VLOOKUP(N74,'Grille tarifaire'!$B$67:$D$69,3),IF(M74="PBM",VLOOKUP(N74,'Grille tarifaire'!$B$72:$B$73,3),"0"))))," ")</f>
        <v xml:space="preserve"> </v>
      </c>
      <c r="Q74" s="299"/>
      <c r="R74" s="281" t="str">
        <f t="shared" si="3"/>
        <v xml:space="preserve"> </v>
      </c>
      <c r="S74" s="300"/>
      <c r="T74" s="300"/>
      <c r="U74" s="301" t="str">
        <f t="shared" si="4"/>
        <v xml:space="preserve"> </v>
      </c>
      <c r="V74" s="73">
        <f t="shared" si="5"/>
        <v>4</v>
      </c>
    </row>
    <row r="75" spans="1:22" s="75" customFormat="1" ht="15" customHeight="1" x14ac:dyDescent="0.2">
      <c r="A75" s="272" t="str">
        <f>IF(OR('Données clients'!L75="Oui",'Données clients'!M75="Oui",'Données clients'!N75="Oui",'Données clients'!O75="Oui",'Données clients'!P75="Oui",'Données clients'!Q75="Oui"),'Données clients'!A75," ")</f>
        <v xml:space="preserve"> </v>
      </c>
      <c r="B75" s="273" t="str">
        <f>IF(OR('Données clients'!L75="Oui",'Données clients'!M75="Oui",'Données clients'!N75="Oui",'Données clients'!O75="Oui",'Données clients'!P75="Oui",'Données clients'!Q75="Oui"),'Données clients'!B75," ")</f>
        <v xml:space="preserve"> </v>
      </c>
      <c r="C75" s="274" t="str">
        <f>IF(OR('Données clients'!L75="Oui",'Données clients'!M75="Oui",'Données clients'!N75="Oui",'Données clients'!O75="Oui",'Données clients'!P75="Oui",'Données clients'!Q75="Oui"),'Données clients'!C75," ")</f>
        <v xml:space="preserve"> </v>
      </c>
      <c r="D75" s="286" t="str">
        <f>IF(OR('Données clients'!L75="Oui",'Données clients'!M75="Oui",'Données clients'!N75="Oui",'Données clients'!O75="Oui",'Données clients'!P75="Oui",'Données clients'!Q75="Oui"),'Données clients'!I75," ")</f>
        <v xml:space="preserve"> </v>
      </c>
      <c r="E75" s="276" t="str">
        <f>IF(OR('Données clients'!L75="Oui",'Données clients'!M75="Oui",'Données clients'!N75="Oui",'Données clients'!O75="Oui",'Données clients'!P75="Oui",'Données clients'!Q75="Oui"),YEAR(A75)&amp;"-"&amp;MONTH(A75)&amp;"-"&amp;"S"&amp;TEXT(V75,"000")," ")</f>
        <v xml:space="preserve"> </v>
      </c>
      <c r="F75" s="287" t="str">
        <f>IF(OR('Données clients'!L75="Oui",'Données clients'!M75="Oui",'Données clients'!N75="Oui",'Données clients'!O75="Oui",'Données clients'!P75="Oui",'Données clients'!Q75="Oui"),'Données clients'!E75," ")</f>
        <v xml:space="preserve"> </v>
      </c>
      <c r="G75" s="288" t="str">
        <f>IF(OR('Données clients'!L75="Oui",'Données clients'!M75="Oui"),"Epilation",IF(OR('Données clients'!N75="Oui",'Données clients'!O75="Oui"),"Détatouage",IF('Données clients'!P75="Oui","Aquapure",IF('Données clients'!Q75="Oui","PBM"," "))))</f>
        <v xml:space="preserve"> </v>
      </c>
      <c r="H75" s="289"/>
      <c r="I75" s="286"/>
      <c r="J75" s="289"/>
      <c r="K75" s="289" t="str">
        <f>IF('Données clients'!M75="Oui","Epilation",IF('Données clients'!O75="Oui","Détatouage",IF(AND(OR('Données clients'!N75="Oui",'Données clients'!P75="Oui"),'Données clients'!Q75="Oui"),"PBM"," ")))</f>
        <v xml:space="preserve"> </v>
      </c>
      <c r="L75" s="289"/>
      <c r="M75" s="289" t="str">
        <f>IF('Données clients'!M75="Oui","Epilation",IF('Données clients'!O75="Oui","Détatouage",IF(AND(OR('Données clients'!N75="Oui",'Données clients'!P75="Oui"),'Données clients'!Q75="Oui"),"PBM"," ")))</f>
        <v xml:space="preserve"> </v>
      </c>
      <c r="N75" s="289"/>
      <c r="O75" s="290"/>
      <c r="P75" s="281" t="str">
        <f>IF(COUNTBLANK(H75)=0,IF(G75="Epilation",IF(F75="F",VLOOKUP(H75,'Grille tarifaire'!$B$3:$D$29,3),VLOOKUP(H75,'Grille tarifaire'!$B$32:$D$56,3)),IF(G75="Détatouage",VLOOKUP(H75,'Grille tarifaire'!$B$59:$D$64,3),IF(G75="Aquapure",VLOOKUP(H75,'Grille tarifaire'!$B$67:$D$69,3),IF(G75="PBM",VLOOKUP(H75,'Grille tarifaire'!$B$72:$B$73,3),"0"))))+IF(I75="Epilation",IF(F75="F",VLOOKUP(J75,'Grille tarifaire'!$B$3:$D$29,3),VLOOKUP(J75,'Grille tarifaire'!$B$32:$D$56,3)),IF(I75="Détatouage",VLOOKUP(J75,'Grille tarifaire'!$B$59:$D$64,3),IF(I75="Aquapure",VLOOKUP(J75,'Grille tarifaire'!$B$67:$D$69,3),IF(I75="PBM",VLOOKUP(J75,'Grille tarifaire'!$B$72:$B$73,3),"0"))))+IF(K75="Epilation",IF(F75="F",VLOOKUP(L75,'Grille tarifaire'!$B$3:$D$29,3),VLOOKUP(L75,'Grille tarifaire'!$B$32:$D$56,3)),IF(K75="Détatouage",VLOOKUP(L75,'Grille tarifaire'!$B$59:$D$64,3),IF(K75="Aquapure",VLOOKUP(L75,'Grille tarifaire'!$B$67:$D$69,3),IF(K75="PBM",VLOOKUP(L75,'Grille tarifaire'!$B$72:$B$73,3),"0"))))+IF(M75="Epilation",IF(F75="F",VLOOKUP(N75,'Grille tarifaire'!$B$3:$D$29,3),VLOOKUP(N75,'Grille tarifaire'!$B$32:$D$56,3)),IF(M75="Détatouage",VLOOKUP(N75,'Grille tarifaire'!$B$59:$D$64,3),IF(M75="Aquapure",VLOOKUP(N75,'Grille tarifaire'!$B$67:$D$69,3),IF(M75="PBM",VLOOKUP(N75,'Grille tarifaire'!$B$72:$B$73,3),"0"))))," ")</f>
        <v xml:space="preserve"> </v>
      </c>
      <c r="Q75" s="291"/>
      <c r="R75" s="292" t="str">
        <f t="shared" si="3"/>
        <v xml:space="preserve"> </v>
      </c>
      <c r="S75" s="293"/>
      <c r="T75" s="293"/>
      <c r="U75" s="294" t="str">
        <f t="shared" si="4"/>
        <v xml:space="preserve"> </v>
      </c>
      <c r="V75" s="73">
        <f t="shared" si="5"/>
        <v>4</v>
      </c>
    </row>
    <row r="76" spans="1:22" s="75" customFormat="1" ht="15" customHeight="1" x14ac:dyDescent="0.2">
      <c r="A76" s="295" t="str">
        <f>IF(OR('Données clients'!L76="Oui",'Données clients'!M76="Oui",'Données clients'!N76="Oui",'Données clients'!O76="Oui",'Données clients'!P76="Oui",'Données clients'!Q76="Oui"),'Données clients'!A76," ")</f>
        <v xml:space="preserve"> </v>
      </c>
      <c r="B76" s="296" t="str">
        <f>IF(OR('Données clients'!L76="Oui",'Données clients'!M76="Oui",'Données clients'!N76="Oui",'Données clients'!O76="Oui",'Données clients'!P76="Oui",'Données clients'!Q76="Oui"),'Données clients'!B76," ")</f>
        <v xml:space="preserve"> </v>
      </c>
      <c r="C76" s="297" t="str">
        <f>IF(OR('Données clients'!L76="Oui",'Données clients'!M76="Oui",'Données clients'!N76="Oui",'Données clients'!O76="Oui",'Données clients'!P76="Oui",'Données clients'!Q76="Oui"),'Données clients'!C76," ")</f>
        <v xml:space="preserve"> </v>
      </c>
      <c r="D76" s="287" t="str">
        <f>IF(OR('Données clients'!L76="Oui",'Données clients'!M76="Oui",'Données clients'!N76="Oui",'Données clients'!O76="Oui",'Données clients'!P76="Oui",'Données clients'!Q76="Oui"),'Données clients'!I76," ")</f>
        <v xml:space="preserve"> </v>
      </c>
      <c r="E76" s="276" t="str">
        <f>IF(OR('Données clients'!L76="Oui",'Données clients'!M76="Oui",'Données clients'!N76="Oui",'Données clients'!O76="Oui",'Données clients'!P76="Oui",'Données clients'!Q76="Oui"),YEAR(A76)&amp;"-"&amp;MONTH(A76)&amp;"-"&amp;"S"&amp;TEXT(V76,"000")," ")</f>
        <v xml:space="preserve"> </v>
      </c>
      <c r="F76" s="287" t="str">
        <f>IF(OR('Données clients'!L76="Oui",'Données clients'!M76="Oui",'Données clients'!N76="Oui",'Données clients'!O76="Oui",'Données clients'!P76="Oui",'Données clients'!Q76="Oui"),'Données clients'!E76," ")</f>
        <v xml:space="preserve"> </v>
      </c>
      <c r="G76" s="288" t="str">
        <f>IF(OR('Données clients'!L76="Oui",'Données clients'!M76="Oui"),"Epilation",IF(OR('Données clients'!N76="Oui",'Données clients'!O76="Oui"),"Détatouage",IF('Données clients'!P76="Oui","Aquapure",IF('Données clients'!Q76="Oui","PBM"," "))))</f>
        <v xml:space="preserve"> </v>
      </c>
      <c r="H76" s="289"/>
      <c r="I76" s="286"/>
      <c r="J76" s="289"/>
      <c r="K76" s="289" t="str">
        <f>IF('Données clients'!M76="Oui","Epilation",IF('Données clients'!O76="Oui","Détatouage",IF(AND(OR('Données clients'!N76="Oui",'Données clients'!P76="Oui"),'Données clients'!Q76="Oui"),"PBM"," ")))</f>
        <v xml:space="preserve"> </v>
      </c>
      <c r="L76" s="289"/>
      <c r="M76" s="289" t="str">
        <f>IF('Données clients'!M76="Oui","Epilation",IF('Données clients'!O76="Oui","Détatouage",IF(AND(OR('Données clients'!N76="Oui",'Données clients'!P76="Oui"),'Données clients'!Q76="Oui"),"PBM"," ")))</f>
        <v xml:space="preserve"> </v>
      </c>
      <c r="N76" s="289"/>
      <c r="O76" s="298"/>
      <c r="P76" s="281" t="str">
        <f>IF(COUNTBLANK(H76)=0,IF(G76="Epilation",IF(F76="F",VLOOKUP(H76,'Grille tarifaire'!$B$3:$D$29,3),VLOOKUP(H76,'Grille tarifaire'!$B$32:$D$56,3)),IF(G76="Détatouage",VLOOKUP(H76,'Grille tarifaire'!$B$59:$D$64,3),IF(G76="Aquapure",VLOOKUP(H76,'Grille tarifaire'!$B$67:$D$69,3),IF(G76="PBM",VLOOKUP(H76,'Grille tarifaire'!$B$72:$B$73,3),"0"))))+IF(I76="Epilation",IF(F76="F",VLOOKUP(J76,'Grille tarifaire'!$B$3:$D$29,3),VLOOKUP(J76,'Grille tarifaire'!$B$32:$D$56,3)),IF(I76="Détatouage",VLOOKUP(J76,'Grille tarifaire'!$B$59:$D$64,3),IF(I76="Aquapure",VLOOKUP(J76,'Grille tarifaire'!$B$67:$D$69,3),IF(I76="PBM",VLOOKUP(J76,'Grille tarifaire'!$B$72:$B$73,3),"0"))))+IF(K76="Epilation",IF(F76="F",VLOOKUP(L76,'Grille tarifaire'!$B$3:$D$29,3),VLOOKUP(L76,'Grille tarifaire'!$B$32:$D$56,3)),IF(K76="Détatouage",VLOOKUP(L76,'Grille tarifaire'!$B$59:$D$64,3),IF(K76="Aquapure",VLOOKUP(L76,'Grille tarifaire'!$B$67:$D$69,3),IF(K76="PBM",VLOOKUP(L76,'Grille tarifaire'!$B$72:$B$73,3),"0"))))+IF(M76="Epilation",IF(F76="F",VLOOKUP(N76,'Grille tarifaire'!$B$3:$D$29,3),VLOOKUP(N76,'Grille tarifaire'!$B$32:$D$56,3)),IF(M76="Détatouage",VLOOKUP(N76,'Grille tarifaire'!$B$59:$D$64,3),IF(M76="Aquapure",VLOOKUP(N76,'Grille tarifaire'!$B$67:$D$69,3),IF(M76="PBM",VLOOKUP(N76,'Grille tarifaire'!$B$72:$B$73,3),"0"))))," ")</f>
        <v xml:space="preserve"> </v>
      </c>
      <c r="Q76" s="299"/>
      <c r="R76" s="281" t="str">
        <f t="shared" si="3"/>
        <v xml:space="preserve"> </v>
      </c>
      <c r="S76" s="300"/>
      <c r="T76" s="300"/>
      <c r="U76" s="301" t="str">
        <f t="shared" si="4"/>
        <v xml:space="preserve"> </v>
      </c>
      <c r="V76" s="73">
        <f t="shared" si="5"/>
        <v>4</v>
      </c>
    </row>
    <row r="77" spans="1:22" s="75" customFormat="1" ht="15" customHeight="1" x14ac:dyDescent="0.2">
      <c r="A77" s="272" t="str">
        <f>IF(OR('Données clients'!L77="Oui",'Données clients'!M77="Oui",'Données clients'!N77="Oui",'Données clients'!O77="Oui",'Données clients'!P77="Oui",'Données clients'!Q77="Oui"),'Données clients'!A77," ")</f>
        <v xml:space="preserve"> </v>
      </c>
      <c r="B77" s="273" t="str">
        <f>IF(OR('Données clients'!L77="Oui",'Données clients'!M77="Oui",'Données clients'!N77="Oui",'Données clients'!O77="Oui",'Données clients'!P77="Oui",'Données clients'!Q77="Oui"),'Données clients'!B77," ")</f>
        <v xml:space="preserve"> </v>
      </c>
      <c r="C77" s="274" t="str">
        <f>IF(OR('Données clients'!L77="Oui",'Données clients'!M77="Oui",'Données clients'!N77="Oui",'Données clients'!O77="Oui",'Données clients'!P77="Oui",'Données clients'!Q77="Oui"),'Données clients'!C77," ")</f>
        <v xml:space="preserve"> </v>
      </c>
      <c r="D77" s="286" t="str">
        <f>IF(OR('Données clients'!L77="Oui",'Données clients'!M77="Oui",'Données clients'!N77="Oui",'Données clients'!O77="Oui",'Données clients'!P77="Oui",'Données clients'!Q77="Oui"),'Données clients'!I77," ")</f>
        <v xml:space="preserve"> </v>
      </c>
      <c r="E77" s="276" t="str">
        <f>IF(OR('Données clients'!L77="Oui",'Données clients'!M77="Oui",'Données clients'!N77="Oui",'Données clients'!O77="Oui",'Données clients'!P77="Oui",'Données clients'!Q77="Oui"),YEAR(A77)&amp;"-"&amp;MONTH(A77)&amp;"-"&amp;"S"&amp;TEXT(V77,"000")," ")</f>
        <v xml:space="preserve"> </v>
      </c>
      <c r="F77" s="287" t="str">
        <f>IF(OR('Données clients'!L77="Oui",'Données clients'!M77="Oui",'Données clients'!N77="Oui",'Données clients'!O77="Oui",'Données clients'!P77="Oui",'Données clients'!Q77="Oui"),'Données clients'!E77," ")</f>
        <v xml:space="preserve"> </v>
      </c>
      <c r="G77" s="288" t="str">
        <f>IF(OR('Données clients'!L77="Oui",'Données clients'!M77="Oui"),"Epilation",IF(OR('Données clients'!N77="Oui",'Données clients'!O77="Oui"),"Détatouage",IF('Données clients'!P77="Oui","Aquapure",IF('Données clients'!Q77="Oui","PBM"," "))))</f>
        <v xml:space="preserve"> </v>
      </c>
      <c r="H77" s="289"/>
      <c r="I77" s="286"/>
      <c r="J77" s="289"/>
      <c r="K77" s="289" t="str">
        <f>IF('Données clients'!M77="Oui","Epilation",IF('Données clients'!O77="Oui","Détatouage",IF(AND(OR('Données clients'!N77="Oui",'Données clients'!P77="Oui"),'Données clients'!Q77="Oui"),"PBM"," ")))</f>
        <v xml:space="preserve"> </v>
      </c>
      <c r="L77" s="289"/>
      <c r="M77" s="289" t="str">
        <f>IF('Données clients'!M77="Oui","Epilation",IF('Données clients'!O77="Oui","Détatouage",IF(AND(OR('Données clients'!N77="Oui",'Données clients'!P77="Oui"),'Données clients'!Q77="Oui"),"PBM"," ")))</f>
        <v xml:space="preserve"> </v>
      </c>
      <c r="N77" s="289"/>
      <c r="O77" s="290"/>
      <c r="P77" s="281" t="str">
        <f>IF(COUNTBLANK(H77)=0,IF(G77="Epilation",IF(F77="F",VLOOKUP(H77,'Grille tarifaire'!$B$3:$D$29,3),VLOOKUP(H77,'Grille tarifaire'!$B$32:$D$56,3)),IF(G77="Détatouage",VLOOKUP(H77,'Grille tarifaire'!$B$59:$D$64,3),IF(G77="Aquapure",VLOOKUP(H77,'Grille tarifaire'!$B$67:$D$69,3),IF(G77="PBM",VLOOKUP(H77,'Grille tarifaire'!$B$72:$B$73,3),"0"))))+IF(I77="Epilation",IF(F77="F",VLOOKUP(J77,'Grille tarifaire'!$B$3:$D$29,3),VLOOKUP(J77,'Grille tarifaire'!$B$32:$D$56,3)),IF(I77="Détatouage",VLOOKUP(J77,'Grille tarifaire'!$B$59:$D$64,3),IF(I77="Aquapure",VLOOKUP(J77,'Grille tarifaire'!$B$67:$D$69,3),IF(I77="PBM",VLOOKUP(J77,'Grille tarifaire'!$B$72:$B$73,3),"0"))))+IF(K77="Epilation",IF(F77="F",VLOOKUP(L77,'Grille tarifaire'!$B$3:$D$29,3),VLOOKUP(L77,'Grille tarifaire'!$B$32:$D$56,3)),IF(K77="Détatouage",VLOOKUP(L77,'Grille tarifaire'!$B$59:$D$64,3),IF(K77="Aquapure",VLOOKUP(L77,'Grille tarifaire'!$B$67:$D$69,3),IF(K77="PBM",VLOOKUP(L77,'Grille tarifaire'!$B$72:$B$73,3),"0"))))+IF(M77="Epilation",IF(F77="F",VLOOKUP(N77,'Grille tarifaire'!$B$3:$D$29,3),VLOOKUP(N77,'Grille tarifaire'!$B$32:$D$56,3)),IF(M77="Détatouage",VLOOKUP(N77,'Grille tarifaire'!$B$59:$D$64,3),IF(M77="Aquapure",VLOOKUP(N77,'Grille tarifaire'!$B$67:$D$69,3),IF(M77="PBM",VLOOKUP(N77,'Grille tarifaire'!$B$72:$B$73,3),"0"))))," ")</f>
        <v xml:space="preserve"> </v>
      </c>
      <c r="Q77" s="291"/>
      <c r="R77" s="292" t="str">
        <f t="shared" si="3"/>
        <v xml:space="preserve"> </v>
      </c>
      <c r="S77" s="293"/>
      <c r="T77" s="293"/>
      <c r="U77" s="294" t="str">
        <f t="shared" si="4"/>
        <v xml:space="preserve"> </v>
      </c>
      <c r="V77" s="73">
        <f t="shared" si="5"/>
        <v>4</v>
      </c>
    </row>
    <row r="78" spans="1:22" s="75" customFormat="1" ht="15" customHeight="1" x14ac:dyDescent="0.2">
      <c r="A78" s="295" t="str">
        <f>IF(OR('Données clients'!L78="Oui",'Données clients'!M78="Oui",'Données clients'!N78="Oui",'Données clients'!O78="Oui",'Données clients'!P78="Oui",'Données clients'!Q78="Oui"),'Données clients'!A78," ")</f>
        <v xml:space="preserve"> </v>
      </c>
      <c r="B78" s="296" t="str">
        <f>IF(OR('Données clients'!L78="Oui",'Données clients'!M78="Oui",'Données clients'!N78="Oui",'Données clients'!O78="Oui",'Données clients'!P78="Oui",'Données clients'!Q78="Oui"),'Données clients'!B78," ")</f>
        <v xml:space="preserve"> </v>
      </c>
      <c r="C78" s="297" t="str">
        <f>IF(OR('Données clients'!L78="Oui",'Données clients'!M78="Oui",'Données clients'!N78="Oui",'Données clients'!O78="Oui",'Données clients'!P78="Oui",'Données clients'!Q78="Oui"),'Données clients'!C78," ")</f>
        <v xml:space="preserve"> </v>
      </c>
      <c r="D78" s="287" t="str">
        <f>IF(OR('Données clients'!L78="Oui",'Données clients'!M78="Oui",'Données clients'!N78="Oui",'Données clients'!O78="Oui",'Données clients'!P78="Oui",'Données clients'!Q78="Oui"),'Données clients'!I78," ")</f>
        <v xml:space="preserve"> </v>
      </c>
      <c r="E78" s="276" t="str">
        <f>IF(OR('Données clients'!L78="Oui",'Données clients'!M78="Oui",'Données clients'!N78="Oui",'Données clients'!O78="Oui",'Données clients'!P78="Oui",'Données clients'!Q78="Oui"),YEAR(A78)&amp;"-"&amp;MONTH(A78)&amp;"-"&amp;"S"&amp;TEXT(V78,"000")," ")</f>
        <v xml:space="preserve"> </v>
      </c>
      <c r="F78" s="287" t="str">
        <f>IF(OR('Données clients'!L78="Oui",'Données clients'!M78="Oui",'Données clients'!N78="Oui",'Données clients'!O78="Oui",'Données clients'!P78="Oui",'Données clients'!Q78="Oui"),'Données clients'!E78," ")</f>
        <v xml:space="preserve"> </v>
      </c>
      <c r="G78" s="288" t="str">
        <f>IF(OR('Données clients'!L78="Oui",'Données clients'!M78="Oui"),"Epilation",IF(OR('Données clients'!N78="Oui",'Données clients'!O78="Oui"),"Détatouage",IF('Données clients'!P78="Oui","Aquapure",IF('Données clients'!Q78="Oui","PBM"," "))))</f>
        <v xml:space="preserve"> </v>
      </c>
      <c r="H78" s="289"/>
      <c r="I78" s="286"/>
      <c r="J78" s="289"/>
      <c r="K78" s="289" t="str">
        <f>IF('Données clients'!M78="Oui","Epilation",IF('Données clients'!O78="Oui","Détatouage",IF(AND(OR('Données clients'!N78="Oui",'Données clients'!P78="Oui"),'Données clients'!Q78="Oui"),"PBM"," ")))</f>
        <v xml:space="preserve"> </v>
      </c>
      <c r="L78" s="289"/>
      <c r="M78" s="289" t="str">
        <f>IF('Données clients'!M78="Oui","Epilation",IF('Données clients'!O78="Oui","Détatouage",IF(AND(OR('Données clients'!N78="Oui",'Données clients'!P78="Oui"),'Données clients'!Q78="Oui"),"PBM"," ")))</f>
        <v xml:space="preserve"> </v>
      </c>
      <c r="N78" s="289"/>
      <c r="O78" s="298"/>
      <c r="P78" s="281" t="str">
        <f>IF(COUNTBLANK(H78)=0,IF(G78="Epilation",IF(F78="F",VLOOKUP(H78,'Grille tarifaire'!$B$3:$D$29,3),VLOOKUP(H78,'Grille tarifaire'!$B$32:$D$56,3)),IF(G78="Détatouage",VLOOKUP(H78,'Grille tarifaire'!$B$59:$D$64,3),IF(G78="Aquapure",VLOOKUP(H78,'Grille tarifaire'!$B$67:$D$69,3),IF(G78="PBM",VLOOKUP(H78,'Grille tarifaire'!$B$72:$B$73,3),"0"))))+IF(I78="Epilation",IF(F78="F",VLOOKUP(J78,'Grille tarifaire'!$B$3:$D$29,3),VLOOKUP(J78,'Grille tarifaire'!$B$32:$D$56,3)),IF(I78="Détatouage",VLOOKUP(J78,'Grille tarifaire'!$B$59:$D$64,3),IF(I78="Aquapure",VLOOKUP(J78,'Grille tarifaire'!$B$67:$D$69,3),IF(I78="PBM",VLOOKUP(J78,'Grille tarifaire'!$B$72:$B$73,3),"0"))))+IF(K78="Epilation",IF(F78="F",VLOOKUP(L78,'Grille tarifaire'!$B$3:$D$29,3),VLOOKUP(L78,'Grille tarifaire'!$B$32:$D$56,3)),IF(K78="Détatouage",VLOOKUP(L78,'Grille tarifaire'!$B$59:$D$64,3),IF(K78="Aquapure",VLOOKUP(L78,'Grille tarifaire'!$B$67:$D$69,3),IF(K78="PBM",VLOOKUP(L78,'Grille tarifaire'!$B$72:$B$73,3),"0"))))+IF(M78="Epilation",IF(F78="F",VLOOKUP(N78,'Grille tarifaire'!$B$3:$D$29,3),VLOOKUP(N78,'Grille tarifaire'!$B$32:$D$56,3)),IF(M78="Détatouage",VLOOKUP(N78,'Grille tarifaire'!$B$59:$D$64,3),IF(M78="Aquapure",VLOOKUP(N78,'Grille tarifaire'!$B$67:$D$69,3),IF(M78="PBM",VLOOKUP(N78,'Grille tarifaire'!$B$72:$B$73,3),"0"))))," ")</f>
        <v xml:space="preserve"> </v>
      </c>
      <c r="Q78" s="299"/>
      <c r="R78" s="281" t="str">
        <f t="shared" si="3"/>
        <v xml:space="preserve"> </v>
      </c>
      <c r="S78" s="300"/>
      <c r="T78" s="300"/>
      <c r="U78" s="301" t="str">
        <f t="shared" si="4"/>
        <v xml:space="preserve"> </v>
      </c>
      <c r="V78" s="73">
        <f t="shared" si="5"/>
        <v>4</v>
      </c>
    </row>
    <row r="79" spans="1:22" s="75" customFormat="1" ht="15" customHeight="1" x14ac:dyDescent="0.2">
      <c r="A79" s="272" t="str">
        <f>IF(OR('Données clients'!L79="Oui",'Données clients'!M79="Oui",'Données clients'!N79="Oui",'Données clients'!O79="Oui",'Données clients'!P79="Oui",'Données clients'!Q79="Oui"),'Données clients'!A79," ")</f>
        <v xml:space="preserve"> </v>
      </c>
      <c r="B79" s="273" t="str">
        <f>IF(OR('Données clients'!L79="Oui",'Données clients'!M79="Oui",'Données clients'!N79="Oui",'Données clients'!O79="Oui",'Données clients'!P79="Oui",'Données clients'!Q79="Oui"),'Données clients'!B79," ")</f>
        <v xml:space="preserve"> </v>
      </c>
      <c r="C79" s="274" t="str">
        <f>IF(OR('Données clients'!L79="Oui",'Données clients'!M79="Oui",'Données clients'!N79="Oui",'Données clients'!O79="Oui",'Données clients'!P79="Oui",'Données clients'!Q79="Oui"),'Données clients'!C79," ")</f>
        <v xml:space="preserve"> </v>
      </c>
      <c r="D79" s="286" t="str">
        <f>IF(OR('Données clients'!L79="Oui",'Données clients'!M79="Oui",'Données clients'!N79="Oui",'Données clients'!O79="Oui",'Données clients'!P79="Oui",'Données clients'!Q79="Oui"),'Données clients'!I79," ")</f>
        <v xml:space="preserve"> </v>
      </c>
      <c r="E79" s="276" t="str">
        <f>IF(OR('Données clients'!L79="Oui",'Données clients'!M79="Oui",'Données clients'!N79="Oui",'Données clients'!O79="Oui",'Données clients'!P79="Oui",'Données clients'!Q79="Oui"),YEAR(A79)&amp;"-"&amp;MONTH(A79)&amp;"-"&amp;"S"&amp;TEXT(V79,"000")," ")</f>
        <v xml:space="preserve"> </v>
      </c>
      <c r="F79" s="287" t="str">
        <f>IF(OR('Données clients'!L79="Oui",'Données clients'!M79="Oui",'Données clients'!N79="Oui",'Données clients'!O79="Oui",'Données clients'!P79="Oui",'Données clients'!Q79="Oui"),'Données clients'!E79," ")</f>
        <v xml:space="preserve"> </v>
      </c>
      <c r="G79" s="288" t="str">
        <f>IF(OR('Données clients'!L79="Oui",'Données clients'!M79="Oui"),"Epilation",IF(OR('Données clients'!N79="Oui",'Données clients'!O79="Oui"),"Détatouage",IF('Données clients'!P79="Oui","Aquapure",IF('Données clients'!Q79="Oui","PBM"," "))))</f>
        <v xml:space="preserve"> </v>
      </c>
      <c r="H79" s="289"/>
      <c r="I79" s="286"/>
      <c r="J79" s="289"/>
      <c r="K79" s="289" t="str">
        <f>IF('Données clients'!M79="Oui","Epilation",IF('Données clients'!O79="Oui","Détatouage",IF(AND(OR('Données clients'!N79="Oui",'Données clients'!P79="Oui"),'Données clients'!Q79="Oui"),"PBM"," ")))</f>
        <v xml:space="preserve"> </v>
      </c>
      <c r="L79" s="289"/>
      <c r="M79" s="289" t="str">
        <f>IF('Données clients'!M79="Oui","Epilation",IF('Données clients'!O79="Oui","Détatouage",IF(AND(OR('Données clients'!N79="Oui",'Données clients'!P79="Oui"),'Données clients'!Q79="Oui"),"PBM"," ")))</f>
        <v xml:space="preserve"> </v>
      </c>
      <c r="N79" s="289"/>
      <c r="O79" s="290"/>
      <c r="P79" s="281" t="str">
        <f>IF(COUNTBLANK(H79)=0,IF(G79="Epilation",IF(F79="F",VLOOKUP(H79,'Grille tarifaire'!$B$3:$D$29,3),VLOOKUP(H79,'Grille tarifaire'!$B$32:$D$56,3)),IF(G79="Détatouage",VLOOKUP(H79,'Grille tarifaire'!$B$59:$D$64,3),IF(G79="Aquapure",VLOOKUP(H79,'Grille tarifaire'!$B$67:$D$69,3),IF(G79="PBM",VLOOKUP(H79,'Grille tarifaire'!$B$72:$B$73,3),"0"))))+IF(I79="Epilation",IF(F79="F",VLOOKUP(J79,'Grille tarifaire'!$B$3:$D$29,3),VLOOKUP(J79,'Grille tarifaire'!$B$32:$D$56,3)),IF(I79="Détatouage",VLOOKUP(J79,'Grille tarifaire'!$B$59:$D$64,3),IF(I79="Aquapure",VLOOKUP(J79,'Grille tarifaire'!$B$67:$D$69,3),IF(I79="PBM",VLOOKUP(J79,'Grille tarifaire'!$B$72:$B$73,3),"0"))))+IF(K79="Epilation",IF(F79="F",VLOOKUP(L79,'Grille tarifaire'!$B$3:$D$29,3),VLOOKUP(L79,'Grille tarifaire'!$B$32:$D$56,3)),IF(K79="Détatouage",VLOOKUP(L79,'Grille tarifaire'!$B$59:$D$64,3),IF(K79="Aquapure",VLOOKUP(L79,'Grille tarifaire'!$B$67:$D$69,3),IF(K79="PBM",VLOOKUP(L79,'Grille tarifaire'!$B$72:$B$73,3),"0"))))+IF(M79="Epilation",IF(F79="F",VLOOKUP(N79,'Grille tarifaire'!$B$3:$D$29,3),VLOOKUP(N79,'Grille tarifaire'!$B$32:$D$56,3)),IF(M79="Détatouage",VLOOKUP(N79,'Grille tarifaire'!$B$59:$D$64,3),IF(M79="Aquapure",VLOOKUP(N79,'Grille tarifaire'!$B$67:$D$69,3),IF(M79="PBM",VLOOKUP(N79,'Grille tarifaire'!$B$72:$B$73,3),"0"))))," ")</f>
        <v xml:space="preserve"> </v>
      </c>
      <c r="Q79" s="291"/>
      <c r="R79" s="292" t="str">
        <f t="shared" si="3"/>
        <v xml:space="preserve"> </v>
      </c>
      <c r="S79" s="293"/>
      <c r="T79" s="293"/>
      <c r="U79" s="294" t="str">
        <f t="shared" si="4"/>
        <v xml:space="preserve"> </v>
      </c>
      <c r="V79" s="73">
        <f t="shared" si="5"/>
        <v>4</v>
      </c>
    </row>
    <row r="80" spans="1:22" s="75" customFormat="1" ht="15" customHeight="1" x14ac:dyDescent="0.2">
      <c r="A80" s="295" t="str">
        <f>IF(OR('Données clients'!L80="Oui",'Données clients'!M80="Oui",'Données clients'!N80="Oui",'Données clients'!O80="Oui",'Données clients'!P80="Oui",'Données clients'!Q80="Oui"),'Données clients'!A80," ")</f>
        <v xml:space="preserve"> </v>
      </c>
      <c r="B80" s="296" t="str">
        <f>IF(OR('Données clients'!L80="Oui",'Données clients'!M80="Oui",'Données clients'!N80="Oui",'Données clients'!O80="Oui",'Données clients'!P80="Oui",'Données clients'!Q80="Oui"),'Données clients'!B80," ")</f>
        <v xml:space="preserve"> </v>
      </c>
      <c r="C80" s="297" t="str">
        <f>IF(OR('Données clients'!L80="Oui",'Données clients'!M80="Oui",'Données clients'!N80="Oui",'Données clients'!O80="Oui",'Données clients'!P80="Oui",'Données clients'!Q80="Oui"),'Données clients'!C80," ")</f>
        <v xml:space="preserve"> </v>
      </c>
      <c r="D80" s="287" t="str">
        <f>IF(OR('Données clients'!L80="Oui",'Données clients'!M80="Oui",'Données clients'!N80="Oui",'Données clients'!O80="Oui",'Données clients'!P80="Oui",'Données clients'!Q80="Oui"),'Données clients'!I80," ")</f>
        <v xml:space="preserve"> </v>
      </c>
      <c r="E80" s="276" t="str">
        <f>IF(OR('Données clients'!L80="Oui",'Données clients'!M80="Oui",'Données clients'!N80="Oui",'Données clients'!O80="Oui",'Données clients'!P80="Oui",'Données clients'!Q80="Oui"),YEAR(A80)&amp;"-"&amp;MONTH(A80)&amp;"-"&amp;"S"&amp;TEXT(V80,"000")," ")</f>
        <v xml:space="preserve"> </v>
      </c>
      <c r="F80" s="287" t="str">
        <f>IF(OR('Données clients'!L80="Oui",'Données clients'!M80="Oui",'Données clients'!N80="Oui",'Données clients'!O80="Oui",'Données clients'!P80="Oui",'Données clients'!Q80="Oui"),'Données clients'!E80," ")</f>
        <v xml:space="preserve"> </v>
      </c>
      <c r="G80" s="288" t="str">
        <f>IF(OR('Données clients'!L80="Oui",'Données clients'!M80="Oui"),"Epilation",IF(OR('Données clients'!N80="Oui",'Données clients'!O80="Oui"),"Détatouage",IF('Données clients'!P80="Oui","Aquapure",IF('Données clients'!Q80="Oui","PBM"," "))))</f>
        <v xml:space="preserve"> </v>
      </c>
      <c r="H80" s="289"/>
      <c r="I80" s="286"/>
      <c r="J80" s="289"/>
      <c r="K80" s="289" t="str">
        <f>IF('Données clients'!M80="Oui","Epilation",IF('Données clients'!O80="Oui","Détatouage",IF(AND(OR('Données clients'!N80="Oui",'Données clients'!P80="Oui"),'Données clients'!Q80="Oui"),"PBM"," ")))</f>
        <v xml:space="preserve"> </v>
      </c>
      <c r="L80" s="289"/>
      <c r="M80" s="289" t="str">
        <f>IF('Données clients'!M80="Oui","Epilation",IF('Données clients'!O80="Oui","Détatouage",IF(AND(OR('Données clients'!N80="Oui",'Données clients'!P80="Oui"),'Données clients'!Q80="Oui"),"PBM"," ")))</f>
        <v xml:space="preserve"> </v>
      </c>
      <c r="N80" s="289"/>
      <c r="O80" s="298"/>
      <c r="P80" s="281" t="str">
        <f>IF(COUNTBLANK(H80)=0,IF(G80="Epilation",IF(F80="F",VLOOKUP(H80,'Grille tarifaire'!$B$3:$D$29,3),VLOOKUP(H80,'Grille tarifaire'!$B$32:$D$56,3)),IF(G80="Détatouage",VLOOKUP(H80,'Grille tarifaire'!$B$59:$D$64,3),IF(G80="Aquapure",VLOOKUP(H80,'Grille tarifaire'!$B$67:$D$69,3),IF(G80="PBM",VLOOKUP(H80,'Grille tarifaire'!$B$72:$B$73,3),"0"))))+IF(I80="Epilation",IF(F80="F",VLOOKUP(J80,'Grille tarifaire'!$B$3:$D$29,3),VLOOKUP(J80,'Grille tarifaire'!$B$32:$D$56,3)),IF(I80="Détatouage",VLOOKUP(J80,'Grille tarifaire'!$B$59:$D$64,3),IF(I80="Aquapure",VLOOKUP(J80,'Grille tarifaire'!$B$67:$D$69,3),IF(I80="PBM",VLOOKUP(J80,'Grille tarifaire'!$B$72:$B$73,3),"0"))))+IF(K80="Epilation",IF(F80="F",VLOOKUP(L80,'Grille tarifaire'!$B$3:$D$29,3),VLOOKUP(L80,'Grille tarifaire'!$B$32:$D$56,3)),IF(K80="Détatouage",VLOOKUP(L80,'Grille tarifaire'!$B$59:$D$64,3),IF(K80="Aquapure",VLOOKUP(L80,'Grille tarifaire'!$B$67:$D$69,3),IF(K80="PBM",VLOOKUP(L80,'Grille tarifaire'!$B$72:$B$73,3),"0"))))+IF(M80="Epilation",IF(F80="F",VLOOKUP(N80,'Grille tarifaire'!$B$3:$D$29,3),VLOOKUP(N80,'Grille tarifaire'!$B$32:$D$56,3)),IF(M80="Détatouage",VLOOKUP(N80,'Grille tarifaire'!$B$59:$D$64,3),IF(M80="Aquapure",VLOOKUP(N80,'Grille tarifaire'!$B$67:$D$69,3),IF(M80="PBM",VLOOKUP(N80,'Grille tarifaire'!$B$72:$B$73,3),"0"))))," ")</f>
        <v xml:space="preserve"> </v>
      </c>
      <c r="Q80" s="299"/>
      <c r="R80" s="281" t="str">
        <f t="shared" si="3"/>
        <v xml:space="preserve"> </v>
      </c>
      <c r="S80" s="300"/>
      <c r="T80" s="300"/>
      <c r="U80" s="301" t="str">
        <f t="shared" si="4"/>
        <v xml:space="preserve"> </v>
      </c>
      <c r="V80" s="73">
        <f t="shared" si="5"/>
        <v>4</v>
      </c>
    </row>
    <row r="81" spans="1:22" s="75" customFormat="1" ht="15" customHeight="1" x14ac:dyDescent="0.2">
      <c r="A81" s="272" t="str">
        <f>IF(OR('Données clients'!L81="Oui",'Données clients'!M81="Oui",'Données clients'!N81="Oui",'Données clients'!O81="Oui",'Données clients'!P81="Oui",'Données clients'!Q81="Oui"),'Données clients'!A81," ")</f>
        <v xml:space="preserve"> </v>
      </c>
      <c r="B81" s="273" t="str">
        <f>IF(OR('Données clients'!L81="Oui",'Données clients'!M81="Oui",'Données clients'!N81="Oui",'Données clients'!O81="Oui",'Données clients'!P81="Oui",'Données clients'!Q81="Oui"),'Données clients'!B81," ")</f>
        <v xml:space="preserve"> </v>
      </c>
      <c r="C81" s="274" t="str">
        <f>IF(OR('Données clients'!L81="Oui",'Données clients'!M81="Oui",'Données clients'!N81="Oui",'Données clients'!O81="Oui",'Données clients'!P81="Oui",'Données clients'!Q81="Oui"),'Données clients'!C81," ")</f>
        <v xml:space="preserve"> </v>
      </c>
      <c r="D81" s="286" t="str">
        <f>IF(OR('Données clients'!L81="Oui",'Données clients'!M81="Oui",'Données clients'!N81="Oui",'Données clients'!O81="Oui",'Données clients'!P81="Oui",'Données clients'!Q81="Oui"),'Données clients'!I81," ")</f>
        <v xml:space="preserve"> </v>
      </c>
      <c r="E81" s="276" t="str">
        <f>IF(OR('Données clients'!L81="Oui",'Données clients'!M81="Oui",'Données clients'!N81="Oui",'Données clients'!O81="Oui",'Données clients'!P81="Oui",'Données clients'!Q81="Oui"),YEAR(A81)&amp;"-"&amp;MONTH(A81)&amp;"-"&amp;"S"&amp;TEXT(V81,"000")," ")</f>
        <v xml:space="preserve"> </v>
      </c>
      <c r="F81" s="287" t="str">
        <f>IF(OR('Données clients'!L81="Oui",'Données clients'!M81="Oui",'Données clients'!N81="Oui",'Données clients'!O81="Oui",'Données clients'!P81="Oui",'Données clients'!Q81="Oui"),'Données clients'!E81," ")</f>
        <v xml:space="preserve"> </v>
      </c>
      <c r="G81" s="288" t="str">
        <f>IF(OR('Données clients'!L81="Oui",'Données clients'!M81="Oui"),"Epilation",IF(OR('Données clients'!N81="Oui",'Données clients'!O81="Oui"),"Détatouage",IF('Données clients'!P81="Oui","Aquapure",IF('Données clients'!Q81="Oui","PBM"," "))))</f>
        <v xml:space="preserve"> </v>
      </c>
      <c r="H81" s="289"/>
      <c r="I81" s="286"/>
      <c r="J81" s="289"/>
      <c r="K81" s="289" t="str">
        <f>IF('Données clients'!M81="Oui","Epilation",IF('Données clients'!O81="Oui","Détatouage",IF(AND(OR('Données clients'!N81="Oui",'Données clients'!P81="Oui"),'Données clients'!Q81="Oui"),"PBM"," ")))</f>
        <v xml:space="preserve"> </v>
      </c>
      <c r="L81" s="289"/>
      <c r="M81" s="289" t="str">
        <f>IF('Données clients'!M81="Oui","Epilation",IF('Données clients'!O81="Oui","Détatouage",IF(AND(OR('Données clients'!N81="Oui",'Données clients'!P81="Oui"),'Données clients'!Q81="Oui"),"PBM"," ")))</f>
        <v xml:space="preserve"> </v>
      </c>
      <c r="N81" s="289"/>
      <c r="O81" s="290"/>
      <c r="P81" s="281" t="str">
        <f>IF(COUNTBLANK(H81)=0,IF(G81="Epilation",IF(F81="F",VLOOKUP(H81,'Grille tarifaire'!$B$3:$D$29,3),VLOOKUP(H81,'Grille tarifaire'!$B$32:$D$56,3)),IF(G81="Détatouage",VLOOKUP(H81,'Grille tarifaire'!$B$59:$D$64,3),IF(G81="Aquapure",VLOOKUP(H81,'Grille tarifaire'!$B$67:$D$69,3),IF(G81="PBM",VLOOKUP(H81,'Grille tarifaire'!$B$72:$B$73,3),"0"))))+IF(I81="Epilation",IF(F81="F",VLOOKUP(J81,'Grille tarifaire'!$B$3:$D$29,3),VLOOKUP(J81,'Grille tarifaire'!$B$32:$D$56,3)),IF(I81="Détatouage",VLOOKUP(J81,'Grille tarifaire'!$B$59:$D$64,3),IF(I81="Aquapure",VLOOKUP(J81,'Grille tarifaire'!$B$67:$D$69,3),IF(I81="PBM",VLOOKUP(J81,'Grille tarifaire'!$B$72:$B$73,3),"0"))))+IF(K81="Epilation",IF(F81="F",VLOOKUP(L81,'Grille tarifaire'!$B$3:$D$29,3),VLOOKUP(L81,'Grille tarifaire'!$B$32:$D$56,3)),IF(K81="Détatouage",VLOOKUP(L81,'Grille tarifaire'!$B$59:$D$64,3),IF(K81="Aquapure",VLOOKUP(L81,'Grille tarifaire'!$B$67:$D$69,3),IF(K81="PBM",VLOOKUP(L81,'Grille tarifaire'!$B$72:$B$73,3),"0"))))+IF(M81="Epilation",IF(F81="F",VLOOKUP(N81,'Grille tarifaire'!$B$3:$D$29,3),VLOOKUP(N81,'Grille tarifaire'!$B$32:$D$56,3)),IF(M81="Détatouage",VLOOKUP(N81,'Grille tarifaire'!$B$59:$D$64,3),IF(M81="Aquapure",VLOOKUP(N81,'Grille tarifaire'!$B$67:$D$69,3),IF(M81="PBM",VLOOKUP(N81,'Grille tarifaire'!$B$72:$B$73,3),"0"))))," ")</f>
        <v xml:space="preserve"> </v>
      </c>
      <c r="Q81" s="291"/>
      <c r="R81" s="292" t="str">
        <f t="shared" si="3"/>
        <v xml:space="preserve"> </v>
      </c>
      <c r="S81" s="293"/>
      <c r="T81" s="293"/>
      <c r="U81" s="294" t="str">
        <f t="shared" si="4"/>
        <v xml:space="preserve"> </v>
      </c>
      <c r="V81" s="73">
        <f t="shared" si="5"/>
        <v>4</v>
      </c>
    </row>
    <row r="82" spans="1:22" s="75" customFormat="1" ht="15" customHeight="1" x14ac:dyDescent="0.2">
      <c r="A82" s="295" t="str">
        <f>IF(OR('Données clients'!L82="Oui",'Données clients'!M82="Oui",'Données clients'!N82="Oui",'Données clients'!O82="Oui",'Données clients'!P82="Oui",'Données clients'!Q82="Oui"),'Données clients'!A82," ")</f>
        <v xml:space="preserve"> </v>
      </c>
      <c r="B82" s="296" t="str">
        <f>IF(OR('Données clients'!L82="Oui",'Données clients'!M82="Oui",'Données clients'!N82="Oui",'Données clients'!O82="Oui",'Données clients'!P82="Oui",'Données clients'!Q82="Oui"),'Données clients'!B82," ")</f>
        <v xml:space="preserve"> </v>
      </c>
      <c r="C82" s="297" t="str">
        <f>IF(OR('Données clients'!L82="Oui",'Données clients'!M82="Oui",'Données clients'!N82="Oui",'Données clients'!O82="Oui",'Données clients'!P82="Oui",'Données clients'!Q82="Oui"),'Données clients'!C82," ")</f>
        <v xml:space="preserve"> </v>
      </c>
      <c r="D82" s="287" t="str">
        <f>IF(OR('Données clients'!L82="Oui",'Données clients'!M82="Oui",'Données clients'!N82="Oui",'Données clients'!O82="Oui",'Données clients'!P82="Oui",'Données clients'!Q82="Oui"),'Données clients'!I82," ")</f>
        <v xml:space="preserve"> </v>
      </c>
      <c r="E82" s="276" t="str">
        <f>IF(OR('Données clients'!L82="Oui",'Données clients'!M82="Oui",'Données clients'!N82="Oui",'Données clients'!O82="Oui",'Données clients'!P82="Oui",'Données clients'!Q82="Oui"),YEAR(A82)&amp;"-"&amp;MONTH(A82)&amp;"-"&amp;"S"&amp;TEXT(V82,"000")," ")</f>
        <v xml:space="preserve"> </v>
      </c>
      <c r="F82" s="287" t="str">
        <f>IF(OR('Données clients'!L82="Oui",'Données clients'!M82="Oui",'Données clients'!N82="Oui",'Données clients'!O82="Oui",'Données clients'!P82="Oui",'Données clients'!Q82="Oui"),'Données clients'!E82," ")</f>
        <v xml:space="preserve"> </v>
      </c>
      <c r="G82" s="288" t="str">
        <f>IF(OR('Données clients'!L82="Oui",'Données clients'!M82="Oui"),"Epilation",IF(OR('Données clients'!N82="Oui",'Données clients'!O82="Oui"),"Détatouage",IF('Données clients'!P82="Oui","Aquapure",IF('Données clients'!Q82="Oui","PBM"," "))))</f>
        <v xml:space="preserve"> </v>
      </c>
      <c r="H82" s="289"/>
      <c r="I82" s="286"/>
      <c r="J82" s="289"/>
      <c r="K82" s="289" t="str">
        <f>IF('Données clients'!M82="Oui","Epilation",IF('Données clients'!O82="Oui","Détatouage",IF(AND(OR('Données clients'!N82="Oui",'Données clients'!P82="Oui"),'Données clients'!Q82="Oui"),"PBM"," ")))</f>
        <v xml:space="preserve"> </v>
      </c>
      <c r="L82" s="289"/>
      <c r="M82" s="289" t="str">
        <f>IF('Données clients'!M82="Oui","Epilation",IF('Données clients'!O82="Oui","Détatouage",IF(AND(OR('Données clients'!N82="Oui",'Données clients'!P82="Oui"),'Données clients'!Q82="Oui"),"PBM"," ")))</f>
        <v xml:space="preserve"> </v>
      </c>
      <c r="N82" s="289"/>
      <c r="O82" s="298"/>
      <c r="P82" s="281" t="str">
        <f>IF(COUNTBLANK(H82)=0,IF(G82="Epilation",IF(F82="F",VLOOKUP(H82,'Grille tarifaire'!$B$3:$D$29,3),VLOOKUP(H82,'Grille tarifaire'!$B$32:$D$56,3)),IF(G82="Détatouage",VLOOKUP(H82,'Grille tarifaire'!$B$59:$D$64,3),IF(G82="Aquapure",VLOOKUP(H82,'Grille tarifaire'!$B$67:$D$69,3),IF(G82="PBM",VLOOKUP(H82,'Grille tarifaire'!$B$72:$B$73,3),"0"))))+IF(I82="Epilation",IF(F82="F",VLOOKUP(J82,'Grille tarifaire'!$B$3:$D$29,3),VLOOKUP(J82,'Grille tarifaire'!$B$32:$D$56,3)),IF(I82="Détatouage",VLOOKUP(J82,'Grille tarifaire'!$B$59:$D$64,3),IF(I82="Aquapure",VLOOKUP(J82,'Grille tarifaire'!$B$67:$D$69,3),IF(I82="PBM",VLOOKUP(J82,'Grille tarifaire'!$B$72:$B$73,3),"0"))))+IF(K82="Epilation",IF(F82="F",VLOOKUP(L82,'Grille tarifaire'!$B$3:$D$29,3),VLOOKUP(L82,'Grille tarifaire'!$B$32:$D$56,3)),IF(K82="Détatouage",VLOOKUP(L82,'Grille tarifaire'!$B$59:$D$64,3),IF(K82="Aquapure",VLOOKUP(L82,'Grille tarifaire'!$B$67:$D$69,3),IF(K82="PBM",VLOOKUP(L82,'Grille tarifaire'!$B$72:$B$73,3),"0"))))+IF(M82="Epilation",IF(F82="F",VLOOKUP(N82,'Grille tarifaire'!$B$3:$D$29,3),VLOOKUP(N82,'Grille tarifaire'!$B$32:$D$56,3)),IF(M82="Détatouage",VLOOKUP(N82,'Grille tarifaire'!$B$59:$D$64,3),IF(M82="Aquapure",VLOOKUP(N82,'Grille tarifaire'!$B$67:$D$69,3),IF(M82="PBM",VLOOKUP(N82,'Grille tarifaire'!$B$72:$B$73,3),"0"))))," ")</f>
        <v xml:space="preserve"> </v>
      </c>
      <c r="Q82" s="299"/>
      <c r="R82" s="281" t="str">
        <f t="shared" si="3"/>
        <v xml:space="preserve"> </v>
      </c>
      <c r="S82" s="300"/>
      <c r="T82" s="300"/>
      <c r="U82" s="301" t="str">
        <f t="shared" si="4"/>
        <v xml:space="preserve"> </v>
      </c>
      <c r="V82" s="73">
        <f t="shared" si="5"/>
        <v>4</v>
      </c>
    </row>
    <row r="83" spans="1:22" s="75" customFormat="1" ht="15" customHeight="1" x14ac:dyDescent="0.2">
      <c r="A83" s="272" t="str">
        <f>IF(OR('Données clients'!L83="Oui",'Données clients'!M83="Oui",'Données clients'!N83="Oui",'Données clients'!O83="Oui",'Données clients'!P83="Oui",'Données clients'!Q83="Oui"),'Données clients'!A83," ")</f>
        <v xml:space="preserve"> </v>
      </c>
      <c r="B83" s="273" t="str">
        <f>IF(OR('Données clients'!L83="Oui",'Données clients'!M83="Oui",'Données clients'!N83="Oui",'Données clients'!O83="Oui",'Données clients'!P83="Oui",'Données clients'!Q83="Oui"),'Données clients'!B83," ")</f>
        <v xml:space="preserve"> </v>
      </c>
      <c r="C83" s="274" t="str">
        <f>IF(OR('Données clients'!L83="Oui",'Données clients'!M83="Oui",'Données clients'!N83="Oui",'Données clients'!O83="Oui",'Données clients'!P83="Oui",'Données clients'!Q83="Oui"),'Données clients'!C83," ")</f>
        <v xml:space="preserve"> </v>
      </c>
      <c r="D83" s="286" t="str">
        <f>IF(OR('Données clients'!L83="Oui",'Données clients'!M83="Oui",'Données clients'!N83="Oui",'Données clients'!O83="Oui",'Données clients'!P83="Oui",'Données clients'!Q83="Oui"),'Données clients'!I83," ")</f>
        <v xml:space="preserve"> </v>
      </c>
      <c r="E83" s="276" t="str">
        <f>IF(OR('Données clients'!L83="Oui",'Données clients'!M83="Oui",'Données clients'!N83="Oui",'Données clients'!O83="Oui",'Données clients'!P83="Oui",'Données clients'!Q83="Oui"),YEAR(A83)&amp;"-"&amp;MONTH(A83)&amp;"-"&amp;"S"&amp;TEXT(V83,"000")," ")</f>
        <v xml:space="preserve"> </v>
      </c>
      <c r="F83" s="287" t="str">
        <f>IF(OR('Données clients'!L83="Oui",'Données clients'!M83="Oui",'Données clients'!N83="Oui",'Données clients'!O83="Oui",'Données clients'!P83="Oui",'Données clients'!Q83="Oui"),'Données clients'!E83," ")</f>
        <v xml:space="preserve"> </v>
      </c>
      <c r="G83" s="288" t="str">
        <f>IF(OR('Données clients'!L83="Oui",'Données clients'!M83="Oui"),"Epilation",IF(OR('Données clients'!N83="Oui",'Données clients'!O83="Oui"),"Détatouage",IF('Données clients'!P83="Oui","Aquapure",IF('Données clients'!Q83="Oui","PBM"," "))))</f>
        <v xml:space="preserve"> </v>
      </c>
      <c r="H83" s="289"/>
      <c r="I83" s="286"/>
      <c r="J83" s="289"/>
      <c r="K83" s="289" t="str">
        <f>IF('Données clients'!M83="Oui","Epilation",IF('Données clients'!O83="Oui","Détatouage",IF(AND(OR('Données clients'!N83="Oui",'Données clients'!P83="Oui"),'Données clients'!Q83="Oui"),"PBM"," ")))</f>
        <v xml:space="preserve"> </v>
      </c>
      <c r="L83" s="289"/>
      <c r="M83" s="289" t="str">
        <f>IF('Données clients'!M83="Oui","Epilation",IF('Données clients'!O83="Oui","Détatouage",IF(AND(OR('Données clients'!N83="Oui",'Données clients'!P83="Oui"),'Données clients'!Q83="Oui"),"PBM"," ")))</f>
        <v xml:space="preserve"> </v>
      </c>
      <c r="N83" s="289"/>
      <c r="O83" s="290"/>
      <c r="P83" s="281" t="str">
        <f>IF(COUNTBLANK(H83)=0,IF(G83="Epilation",IF(F83="F",VLOOKUP(H83,'Grille tarifaire'!$B$3:$D$29,3),VLOOKUP(H83,'Grille tarifaire'!$B$32:$D$56,3)),IF(G83="Détatouage",VLOOKUP(H83,'Grille tarifaire'!$B$59:$D$64,3),IF(G83="Aquapure",VLOOKUP(H83,'Grille tarifaire'!$B$67:$D$69,3),IF(G83="PBM",VLOOKUP(H83,'Grille tarifaire'!$B$72:$B$73,3),"0"))))+IF(I83="Epilation",IF(F83="F",VLOOKUP(J83,'Grille tarifaire'!$B$3:$D$29,3),VLOOKUP(J83,'Grille tarifaire'!$B$32:$D$56,3)),IF(I83="Détatouage",VLOOKUP(J83,'Grille tarifaire'!$B$59:$D$64,3),IF(I83="Aquapure",VLOOKUP(J83,'Grille tarifaire'!$B$67:$D$69,3),IF(I83="PBM",VLOOKUP(J83,'Grille tarifaire'!$B$72:$B$73,3),"0"))))+IF(K83="Epilation",IF(F83="F",VLOOKUP(L83,'Grille tarifaire'!$B$3:$D$29,3),VLOOKUP(L83,'Grille tarifaire'!$B$32:$D$56,3)),IF(K83="Détatouage",VLOOKUP(L83,'Grille tarifaire'!$B$59:$D$64,3),IF(K83="Aquapure",VLOOKUP(L83,'Grille tarifaire'!$B$67:$D$69,3),IF(K83="PBM",VLOOKUP(L83,'Grille tarifaire'!$B$72:$B$73,3),"0"))))+IF(M83="Epilation",IF(F83="F",VLOOKUP(N83,'Grille tarifaire'!$B$3:$D$29,3),VLOOKUP(N83,'Grille tarifaire'!$B$32:$D$56,3)),IF(M83="Détatouage",VLOOKUP(N83,'Grille tarifaire'!$B$59:$D$64,3),IF(M83="Aquapure",VLOOKUP(N83,'Grille tarifaire'!$B$67:$D$69,3),IF(M83="PBM",VLOOKUP(N83,'Grille tarifaire'!$B$72:$B$73,3),"0"))))," ")</f>
        <v xml:space="preserve"> </v>
      </c>
      <c r="Q83" s="291"/>
      <c r="R83" s="292" t="str">
        <f t="shared" si="3"/>
        <v xml:space="preserve"> </v>
      </c>
      <c r="S83" s="293"/>
      <c r="T83" s="293"/>
      <c r="U83" s="294" t="str">
        <f t="shared" si="4"/>
        <v xml:space="preserve"> </v>
      </c>
      <c r="V83" s="73">
        <f t="shared" si="5"/>
        <v>4</v>
      </c>
    </row>
    <row r="84" spans="1:22" s="75" customFormat="1" ht="15" customHeight="1" x14ac:dyDescent="0.2">
      <c r="A84" s="295" t="str">
        <f>IF(OR('Données clients'!L84="Oui",'Données clients'!M84="Oui",'Données clients'!N84="Oui",'Données clients'!O84="Oui",'Données clients'!P84="Oui",'Données clients'!Q84="Oui"),'Données clients'!A84," ")</f>
        <v xml:space="preserve"> </v>
      </c>
      <c r="B84" s="296" t="str">
        <f>IF(OR('Données clients'!L84="Oui",'Données clients'!M84="Oui",'Données clients'!N84="Oui",'Données clients'!O84="Oui",'Données clients'!P84="Oui",'Données clients'!Q84="Oui"),'Données clients'!B84," ")</f>
        <v xml:space="preserve"> </v>
      </c>
      <c r="C84" s="297" t="str">
        <f>IF(OR('Données clients'!L84="Oui",'Données clients'!M84="Oui",'Données clients'!N84="Oui",'Données clients'!O84="Oui",'Données clients'!P84="Oui",'Données clients'!Q84="Oui"),'Données clients'!C84," ")</f>
        <v xml:space="preserve"> </v>
      </c>
      <c r="D84" s="287" t="str">
        <f>IF(OR('Données clients'!L84="Oui",'Données clients'!M84="Oui",'Données clients'!N84="Oui",'Données clients'!O84="Oui",'Données clients'!P84="Oui",'Données clients'!Q84="Oui"),'Données clients'!I84," ")</f>
        <v xml:space="preserve"> </v>
      </c>
      <c r="E84" s="276" t="str">
        <f>IF(OR('Données clients'!L84="Oui",'Données clients'!M84="Oui",'Données clients'!N84="Oui",'Données clients'!O84="Oui",'Données clients'!P84="Oui",'Données clients'!Q84="Oui"),YEAR(A84)&amp;"-"&amp;MONTH(A84)&amp;"-"&amp;"S"&amp;TEXT(V84,"000")," ")</f>
        <v xml:space="preserve"> </v>
      </c>
      <c r="F84" s="287" t="str">
        <f>IF(OR('Données clients'!L84="Oui",'Données clients'!M84="Oui",'Données clients'!N84="Oui",'Données clients'!O84="Oui",'Données clients'!P84="Oui",'Données clients'!Q84="Oui"),'Données clients'!E84," ")</f>
        <v xml:space="preserve"> </v>
      </c>
      <c r="G84" s="288" t="str">
        <f>IF(OR('Données clients'!L84="Oui",'Données clients'!M84="Oui"),"Epilation",IF(OR('Données clients'!N84="Oui",'Données clients'!O84="Oui"),"Détatouage",IF('Données clients'!P84="Oui","Aquapure",IF('Données clients'!Q84="Oui","PBM"," "))))</f>
        <v xml:space="preserve"> </v>
      </c>
      <c r="H84" s="289"/>
      <c r="I84" s="286"/>
      <c r="J84" s="289"/>
      <c r="K84" s="289" t="str">
        <f>IF('Données clients'!M84="Oui","Epilation",IF('Données clients'!O84="Oui","Détatouage",IF(AND(OR('Données clients'!N84="Oui",'Données clients'!P84="Oui"),'Données clients'!Q84="Oui"),"PBM"," ")))</f>
        <v xml:space="preserve"> </v>
      </c>
      <c r="L84" s="289"/>
      <c r="M84" s="289" t="str">
        <f>IF('Données clients'!M84="Oui","Epilation",IF('Données clients'!O84="Oui","Détatouage",IF(AND(OR('Données clients'!N84="Oui",'Données clients'!P84="Oui"),'Données clients'!Q84="Oui"),"PBM"," ")))</f>
        <v xml:space="preserve"> </v>
      </c>
      <c r="N84" s="289"/>
      <c r="O84" s="298"/>
      <c r="P84" s="281" t="str">
        <f>IF(COUNTBLANK(H84)=0,IF(G84="Epilation",IF(F84="F",VLOOKUP(H84,'Grille tarifaire'!$B$3:$D$29,3),VLOOKUP(H84,'Grille tarifaire'!$B$32:$D$56,3)),IF(G84="Détatouage",VLOOKUP(H84,'Grille tarifaire'!$B$59:$D$64,3),IF(G84="Aquapure",VLOOKUP(H84,'Grille tarifaire'!$B$67:$D$69,3),IF(G84="PBM",VLOOKUP(H84,'Grille tarifaire'!$B$72:$B$73,3),"0"))))+IF(I84="Epilation",IF(F84="F",VLOOKUP(J84,'Grille tarifaire'!$B$3:$D$29,3),VLOOKUP(J84,'Grille tarifaire'!$B$32:$D$56,3)),IF(I84="Détatouage",VLOOKUP(J84,'Grille tarifaire'!$B$59:$D$64,3),IF(I84="Aquapure",VLOOKUP(J84,'Grille tarifaire'!$B$67:$D$69,3),IF(I84="PBM",VLOOKUP(J84,'Grille tarifaire'!$B$72:$B$73,3),"0"))))+IF(K84="Epilation",IF(F84="F",VLOOKUP(L84,'Grille tarifaire'!$B$3:$D$29,3),VLOOKUP(L84,'Grille tarifaire'!$B$32:$D$56,3)),IF(K84="Détatouage",VLOOKUP(L84,'Grille tarifaire'!$B$59:$D$64,3),IF(K84="Aquapure",VLOOKUP(L84,'Grille tarifaire'!$B$67:$D$69,3),IF(K84="PBM",VLOOKUP(L84,'Grille tarifaire'!$B$72:$B$73,3),"0"))))+IF(M84="Epilation",IF(F84="F",VLOOKUP(N84,'Grille tarifaire'!$B$3:$D$29,3),VLOOKUP(N84,'Grille tarifaire'!$B$32:$D$56,3)),IF(M84="Détatouage",VLOOKUP(N84,'Grille tarifaire'!$B$59:$D$64,3),IF(M84="Aquapure",VLOOKUP(N84,'Grille tarifaire'!$B$67:$D$69,3),IF(M84="PBM",VLOOKUP(N84,'Grille tarifaire'!$B$72:$B$73,3),"0"))))," ")</f>
        <v xml:space="preserve"> </v>
      </c>
      <c r="Q84" s="299"/>
      <c r="R84" s="281" t="str">
        <f t="shared" si="3"/>
        <v xml:space="preserve"> </v>
      </c>
      <c r="S84" s="300"/>
      <c r="T84" s="300"/>
      <c r="U84" s="301" t="str">
        <f t="shared" si="4"/>
        <v xml:space="preserve"> </v>
      </c>
      <c r="V84" s="73">
        <f t="shared" si="5"/>
        <v>4</v>
      </c>
    </row>
    <row r="85" spans="1:22" s="75" customFormat="1" ht="15" customHeight="1" x14ac:dyDescent="0.2">
      <c r="A85" s="272" t="str">
        <f>IF(OR('Données clients'!L85="Oui",'Données clients'!M85="Oui",'Données clients'!N85="Oui",'Données clients'!O85="Oui",'Données clients'!P85="Oui",'Données clients'!Q85="Oui"),'Données clients'!A85," ")</f>
        <v xml:space="preserve"> </v>
      </c>
      <c r="B85" s="273" t="str">
        <f>IF(OR('Données clients'!L85="Oui",'Données clients'!M85="Oui",'Données clients'!N85="Oui",'Données clients'!O85="Oui",'Données clients'!P85="Oui",'Données clients'!Q85="Oui"),'Données clients'!B85," ")</f>
        <v xml:space="preserve"> </v>
      </c>
      <c r="C85" s="274" t="str">
        <f>IF(OR('Données clients'!L85="Oui",'Données clients'!M85="Oui",'Données clients'!N85="Oui",'Données clients'!O85="Oui",'Données clients'!P85="Oui",'Données clients'!Q85="Oui"),'Données clients'!C85," ")</f>
        <v xml:space="preserve"> </v>
      </c>
      <c r="D85" s="286" t="str">
        <f>IF(OR('Données clients'!L85="Oui",'Données clients'!M85="Oui",'Données clients'!N85="Oui",'Données clients'!O85="Oui",'Données clients'!P85="Oui",'Données clients'!Q85="Oui"),'Données clients'!I85," ")</f>
        <v xml:space="preserve"> </v>
      </c>
      <c r="E85" s="276" t="str">
        <f>IF(OR('Données clients'!L85="Oui",'Données clients'!M85="Oui",'Données clients'!N85="Oui",'Données clients'!O85="Oui",'Données clients'!P85="Oui",'Données clients'!Q85="Oui"),YEAR(A85)&amp;"-"&amp;MONTH(A85)&amp;"-"&amp;"S"&amp;TEXT(V85,"000")," ")</f>
        <v xml:space="preserve"> </v>
      </c>
      <c r="F85" s="287" t="str">
        <f>IF(OR('Données clients'!L85="Oui",'Données clients'!M85="Oui",'Données clients'!N85="Oui",'Données clients'!O85="Oui",'Données clients'!P85="Oui",'Données clients'!Q85="Oui"),'Données clients'!E85," ")</f>
        <v xml:space="preserve"> </v>
      </c>
      <c r="G85" s="288" t="str">
        <f>IF(OR('Données clients'!L85="Oui",'Données clients'!M85="Oui"),"Epilation",IF(OR('Données clients'!N85="Oui",'Données clients'!O85="Oui"),"Détatouage",IF('Données clients'!P85="Oui","Aquapure",IF('Données clients'!Q85="Oui","PBM"," "))))</f>
        <v xml:space="preserve"> </v>
      </c>
      <c r="H85" s="289"/>
      <c r="I85" s="286"/>
      <c r="J85" s="289"/>
      <c r="K85" s="289" t="str">
        <f>IF('Données clients'!M85="Oui","Epilation",IF('Données clients'!O85="Oui","Détatouage",IF(AND(OR('Données clients'!N85="Oui",'Données clients'!P85="Oui"),'Données clients'!Q85="Oui"),"PBM"," ")))</f>
        <v xml:space="preserve"> </v>
      </c>
      <c r="L85" s="289"/>
      <c r="M85" s="289" t="str">
        <f>IF('Données clients'!M85="Oui","Epilation",IF('Données clients'!O85="Oui","Détatouage",IF(AND(OR('Données clients'!N85="Oui",'Données clients'!P85="Oui"),'Données clients'!Q85="Oui"),"PBM"," ")))</f>
        <v xml:space="preserve"> </v>
      </c>
      <c r="N85" s="289"/>
      <c r="O85" s="290"/>
      <c r="P85" s="281" t="str">
        <f>IF(COUNTBLANK(H85)=0,IF(G85="Epilation",IF(F85="F",VLOOKUP(H85,'Grille tarifaire'!$B$3:$D$29,3),VLOOKUP(H85,'Grille tarifaire'!$B$32:$D$56,3)),IF(G85="Détatouage",VLOOKUP(H85,'Grille tarifaire'!$B$59:$D$64,3),IF(G85="Aquapure",VLOOKUP(H85,'Grille tarifaire'!$B$67:$D$69,3),IF(G85="PBM",VLOOKUP(H85,'Grille tarifaire'!$B$72:$B$73,3),"0"))))+IF(I85="Epilation",IF(F85="F",VLOOKUP(J85,'Grille tarifaire'!$B$3:$D$29,3),VLOOKUP(J85,'Grille tarifaire'!$B$32:$D$56,3)),IF(I85="Détatouage",VLOOKUP(J85,'Grille tarifaire'!$B$59:$D$64,3),IF(I85="Aquapure",VLOOKUP(J85,'Grille tarifaire'!$B$67:$D$69,3),IF(I85="PBM",VLOOKUP(J85,'Grille tarifaire'!$B$72:$B$73,3),"0"))))+IF(K85="Epilation",IF(F85="F",VLOOKUP(L85,'Grille tarifaire'!$B$3:$D$29,3),VLOOKUP(L85,'Grille tarifaire'!$B$32:$D$56,3)),IF(K85="Détatouage",VLOOKUP(L85,'Grille tarifaire'!$B$59:$D$64,3),IF(K85="Aquapure",VLOOKUP(L85,'Grille tarifaire'!$B$67:$D$69,3),IF(K85="PBM",VLOOKUP(L85,'Grille tarifaire'!$B$72:$B$73,3),"0"))))+IF(M85="Epilation",IF(F85="F",VLOOKUP(N85,'Grille tarifaire'!$B$3:$D$29,3),VLOOKUP(N85,'Grille tarifaire'!$B$32:$D$56,3)),IF(M85="Détatouage",VLOOKUP(N85,'Grille tarifaire'!$B$59:$D$64,3),IF(M85="Aquapure",VLOOKUP(N85,'Grille tarifaire'!$B$67:$D$69,3),IF(M85="PBM",VLOOKUP(N85,'Grille tarifaire'!$B$72:$B$73,3),"0"))))," ")</f>
        <v xml:space="preserve"> </v>
      </c>
      <c r="Q85" s="291"/>
      <c r="R85" s="292" t="str">
        <f t="shared" si="3"/>
        <v xml:space="preserve"> </v>
      </c>
      <c r="S85" s="293"/>
      <c r="T85" s="293"/>
      <c r="U85" s="294" t="str">
        <f t="shared" si="4"/>
        <v xml:space="preserve"> </v>
      </c>
      <c r="V85" s="73">
        <f t="shared" si="5"/>
        <v>4</v>
      </c>
    </row>
    <row r="86" spans="1:22" s="75" customFormat="1" ht="15" customHeight="1" x14ac:dyDescent="0.2">
      <c r="A86" s="295" t="str">
        <f>IF(OR('Données clients'!L86="Oui",'Données clients'!M86="Oui",'Données clients'!N86="Oui",'Données clients'!O86="Oui",'Données clients'!P86="Oui",'Données clients'!Q86="Oui"),'Données clients'!A86," ")</f>
        <v xml:space="preserve"> </v>
      </c>
      <c r="B86" s="296" t="str">
        <f>IF(OR('Données clients'!L86="Oui",'Données clients'!M86="Oui",'Données clients'!N86="Oui",'Données clients'!O86="Oui",'Données clients'!P86="Oui",'Données clients'!Q86="Oui"),'Données clients'!B86," ")</f>
        <v xml:space="preserve"> </v>
      </c>
      <c r="C86" s="297" t="str">
        <f>IF(OR('Données clients'!L86="Oui",'Données clients'!M86="Oui",'Données clients'!N86="Oui",'Données clients'!O86="Oui",'Données clients'!P86="Oui",'Données clients'!Q86="Oui"),'Données clients'!C86," ")</f>
        <v xml:space="preserve"> </v>
      </c>
      <c r="D86" s="287" t="str">
        <f>IF(OR('Données clients'!L86="Oui",'Données clients'!M86="Oui",'Données clients'!N86="Oui",'Données clients'!O86="Oui",'Données clients'!P86="Oui",'Données clients'!Q86="Oui"),'Données clients'!I86," ")</f>
        <v xml:space="preserve"> </v>
      </c>
      <c r="E86" s="276" t="str">
        <f>IF(OR('Données clients'!L86="Oui",'Données clients'!M86="Oui",'Données clients'!N86="Oui",'Données clients'!O86="Oui",'Données clients'!P86="Oui",'Données clients'!Q86="Oui"),YEAR(A86)&amp;"-"&amp;MONTH(A86)&amp;"-"&amp;"S"&amp;TEXT(V86,"000")," ")</f>
        <v xml:space="preserve"> </v>
      </c>
      <c r="F86" s="287" t="str">
        <f>IF(OR('Données clients'!L86="Oui",'Données clients'!M86="Oui",'Données clients'!N86="Oui",'Données clients'!O86="Oui",'Données clients'!P86="Oui",'Données clients'!Q86="Oui"),'Données clients'!E86," ")</f>
        <v xml:space="preserve"> </v>
      </c>
      <c r="G86" s="288" t="str">
        <f>IF(OR('Données clients'!L86="Oui",'Données clients'!M86="Oui"),"Epilation",IF(OR('Données clients'!N86="Oui",'Données clients'!O86="Oui"),"Détatouage",IF('Données clients'!P86="Oui","Aquapure",IF('Données clients'!Q86="Oui","PBM"," "))))</f>
        <v xml:space="preserve"> </v>
      </c>
      <c r="H86" s="289"/>
      <c r="I86" s="286"/>
      <c r="J86" s="289"/>
      <c r="K86" s="289" t="str">
        <f>IF('Données clients'!M86="Oui","Epilation",IF('Données clients'!O86="Oui","Détatouage",IF(AND(OR('Données clients'!N86="Oui",'Données clients'!P86="Oui"),'Données clients'!Q86="Oui"),"PBM"," ")))</f>
        <v xml:space="preserve"> </v>
      </c>
      <c r="L86" s="289"/>
      <c r="M86" s="289" t="str">
        <f>IF('Données clients'!M86="Oui","Epilation",IF('Données clients'!O86="Oui","Détatouage",IF(AND(OR('Données clients'!N86="Oui",'Données clients'!P86="Oui"),'Données clients'!Q86="Oui"),"PBM"," ")))</f>
        <v xml:space="preserve"> </v>
      </c>
      <c r="N86" s="289"/>
      <c r="O86" s="298"/>
      <c r="P86" s="281" t="str">
        <f>IF(COUNTBLANK(H86)=0,IF(G86="Epilation",IF(F86="F",VLOOKUP(H86,'Grille tarifaire'!$B$3:$D$29,3),VLOOKUP(H86,'Grille tarifaire'!$B$32:$D$56,3)),IF(G86="Détatouage",VLOOKUP(H86,'Grille tarifaire'!$B$59:$D$64,3),IF(G86="Aquapure",VLOOKUP(H86,'Grille tarifaire'!$B$67:$D$69,3),IF(G86="PBM",VLOOKUP(H86,'Grille tarifaire'!$B$72:$B$73,3),"0"))))+IF(I86="Epilation",IF(F86="F",VLOOKUP(J86,'Grille tarifaire'!$B$3:$D$29,3),VLOOKUP(J86,'Grille tarifaire'!$B$32:$D$56,3)),IF(I86="Détatouage",VLOOKUP(J86,'Grille tarifaire'!$B$59:$D$64,3),IF(I86="Aquapure",VLOOKUP(J86,'Grille tarifaire'!$B$67:$D$69,3),IF(I86="PBM",VLOOKUP(J86,'Grille tarifaire'!$B$72:$B$73,3),"0"))))+IF(K86="Epilation",IF(F86="F",VLOOKUP(L86,'Grille tarifaire'!$B$3:$D$29,3),VLOOKUP(L86,'Grille tarifaire'!$B$32:$D$56,3)),IF(K86="Détatouage",VLOOKUP(L86,'Grille tarifaire'!$B$59:$D$64,3),IF(K86="Aquapure",VLOOKUP(L86,'Grille tarifaire'!$B$67:$D$69,3),IF(K86="PBM",VLOOKUP(L86,'Grille tarifaire'!$B$72:$B$73,3),"0"))))+IF(M86="Epilation",IF(F86="F",VLOOKUP(N86,'Grille tarifaire'!$B$3:$D$29,3),VLOOKUP(N86,'Grille tarifaire'!$B$32:$D$56,3)),IF(M86="Détatouage",VLOOKUP(N86,'Grille tarifaire'!$B$59:$D$64,3),IF(M86="Aquapure",VLOOKUP(N86,'Grille tarifaire'!$B$67:$D$69,3),IF(M86="PBM",VLOOKUP(N86,'Grille tarifaire'!$B$72:$B$73,3),"0"))))," ")</f>
        <v xml:space="preserve"> </v>
      </c>
      <c r="Q86" s="299"/>
      <c r="R86" s="281" t="str">
        <f t="shared" si="3"/>
        <v xml:space="preserve"> </v>
      </c>
      <c r="S86" s="300"/>
      <c r="T86" s="300"/>
      <c r="U86" s="301" t="str">
        <f t="shared" si="4"/>
        <v xml:space="preserve"> </v>
      </c>
      <c r="V86" s="73">
        <f t="shared" si="5"/>
        <v>4</v>
      </c>
    </row>
    <row r="87" spans="1:22" s="75" customFormat="1" ht="15" customHeight="1" x14ac:dyDescent="0.2">
      <c r="A87" s="272" t="str">
        <f>IF(OR('Données clients'!L87="Oui",'Données clients'!M87="Oui",'Données clients'!N87="Oui",'Données clients'!O87="Oui",'Données clients'!P87="Oui",'Données clients'!Q87="Oui"),'Données clients'!A87," ")</f>
        <v xml:space="preserve"> </v>
      </c>
      <c r="B87" s="273" t="str">
        <f>IF(OR('Données clients'!L87="Oui",'Données clients'!M87="Oui",'Données clients'!N87="Oui",'Données clients'!O87="Oui",'Données clients'!P87="Oui",'Données clients'!Q87="Oui"),'Données clients'!B87," ")</f>
        <v xml:space="preserve"> </v>
      </c>
      <c r="C87" s="274" t="str">
        <f>IF(OR('Données clients'!L87="Oui",'Données clients'!M87="Oui",'Données clients'!N87="Oui",'Données clients'!O87="Oui",'Données clients'!P87="Oui",'Données clients'!Q87="Oui"),'Données clients'!C87," ")</f>
        <v xml:space="preserve"> </v>
      </c>
      <c r="D87" s="286" t="str">
        <f>IF(OR('Données clients'!L87="Oui",'Données clients'!M87="Oui",'Données clients'!N87="Oui",'Données clients'!O87="Oui",'Données clients'!P87="Oui",'Données clients'!Q87="Oui"),'Données clients'!I87," ")</f>
        <v xml:space="preserve"> </v>
      </c>
      <c r="E87" s="276" t="str">
        <f>IF(OR('Données clients'!L87="Oui",'Données clients'!M87="Oui",'Données clients'!N87="Oui",'Données clients'!O87="Oui",'Données clients'!P87="Oui",'Données clients'!Q87="Oui"),YEAR(A87)&amp;"-"&amp;MONTH(A87)&amp;"-"&amp;"S"&amp;TEXT(V87,"000")," ")</f>
        <v xml:space="preserve"> </v>
      </c>
      <c r="F87" s="287" t="str">
        <f>IF(OR('Données clients'!L87="Oui",'Données clients'!M87="Oui",'Données clients'!N87="Oui",'Données clients'!O87="Oui",'Données clients'!P87="Oui",'Données clients'!Q87="Oui"),'Données clients'!E87," ")</f>
        <v xml:space="preserve"> </v>
      </c>
      <c r="G87" s="288" t="str">
        <f>IF(OR('Données clients'!L87="Oui",'Données clients'!M87="Oui"),"Epilation",IF(OR('Données clients'!N87="Oui",'Données clients'!O87="Oui"),"Détatouage",IF('Données clients'!P87="Oui","Aquapure",IF('Données clients'!Q87="Oui","PBM"," "))))</f>
        <v xml:space="preserve"> </v>
      </c>
      <c r="H87" s="289"/>
      <c r="I87" s="286"/>
      <c r="J87" s="289"/>
      <c r="K87" s="289" t="str">
        <f>IF('Données clients'!M87="Oui","Epilation",IF('Données clients'!O87="Oui","Détatouage",IF(AND(OR('Données clients'!N87="Oui",'Données clients'!P87="Oui"),'Données clients'!Q87="Oui"),"PBM"," ")))</f>
        <v xml:space="preserve"> </v>
      </c>
      <c r="L87" s="289"/>
      <c r="M87" s="289" t="str">
        <f>IF('Données clients'!M87="Oui","Epilation",IF('Données clients'!O87="Oui","Détatouage",IF(AND(OR('Données clients'!N87="Oui",'Données clients'!P87="Oui"),'Données clients'!Q87="Oui"),"PBM"," ")))</f>
        <v xml:space="preserve"> </v>
      </c>
      <c r="N87" s="289"/>
      <c r="O87" s="290"/>
      <c r="P87" s="281" t="str">
        <f>IF(COUNTBLANK(H87)=0,IF(G87="Epilation",IF(F87="F",VLOOKUP(H87,'Grille tarifaire'!$B$3:$D$29,3),VLOOKUP(H87,'Grille tarifaire'!$B$32:$D$56,3)),IF(G87="Détatouage",VLOOKUP(H87,'Grille tarifaire'!$B$59:$D$64,3),IF(G87="Aquapure",VLOOKUP(H87,'Grille tarifaire'!$B$67:$D$69,3),IF(G87="PBM",VLOOKUP(H87,'Grille tarifaire'!$B$72:$B$73,3),"0"))))+IF(I87="Epilation",IF(F87="F",VLOOKUP(J87,'Grille tarifaire'!$B$3:$D$29,3),VLOOKUP(J87,'Grille tarifaire'!$B$32:$D$56,3)),IF(I87="Détatouage",VLOOKUP(J87,'Grille tarifaire'!$B$59:$D$64,3),IF(I87="Aquapure",VLOOKUP(J87,'Grille tarifaire'!$B$67:$D$69,3),IF(I87="PBM",VLOOKUP(J87,'Grille tarifaire'!$B$72:$B$73,3),"0"))))+IF(K87="Epilation",IF(F87="F",VLOOKUP(L87,'Grille tarifaire'!$B$3:$D$29,3),VLOOKUP(L87,'Grille tarifaire'!$B$32:$D$56,3)),IF(K87="Détatouage",VLOOKUP(L87,'Grille tarifaire'!$B$59:$D$64,3),IF(K87="Aquapure",VLOOKUP(L87,'Grille tarifaire'!$B$67:$D$69,3),IF(K87="PBM",VLOOKUP(L87,'Grille tarifaire'!$B$72:$B$73,3),"0"))))+IF(M87="Epilation",IF(F87="F",VLOOKUP(N87,'Grille tarifaire'!$B$3:$D$29,3),VLOOKUP(N87,'Grille tarifaire'!$B$32:$D$56,3)),IF(M87="Détatouage",VLOOKUP(N87,'Grille tarifaire'!$B$59:$D$64,3),IF(M87="Aquapure",VLOOKUP(N87,'Grille tarifaire'!$B$67:$D$69,3),IF(M87="PBM",VLOOKUP(N87,'Grille tarifaire'!$B$72:$B$73,3),"0"))))," ")</f>
        <v xml:space="preserve"> </v>
      </c>
      <c r="Q87" s="291"/>
      <c r="R87" s="292" t="str">
        <f t="shared" si="3"/>
        <v xml:space="preserve"> </v>
      </c>
      <c r="S87" s="293"/>
      <c r="T87" s="293"/>
      <c r="U87" s="294" t="str">
        <f t="shared" si="4"/>
        <v xml:space="preserve"> </v>
      </c>
      <c r="V87" s="73">
        <f t="shared" si="5"/>
        <v>4</v>
      </c>
    </row>
    <row r="88" spans="1:22" s="75" customFormat="1" ht="15" customHeight="1" x14ac:dyDescent="0.2">
      <c r="A88" s="295" t="str">
        <f>IF(OR('Données clients'!L88="Oui",'Données clients'!M88="Oui",'Données clients'!N88="Oui",'Données clients'!O88="Oui",'Données clients'!P88="Oui",'Données clients'!Q88="Oui"),'Données clients'!A88," ")</f>
        <v xml:space="preserve"> </v>
      </c>
      <c r="B88" s="296" t="str">
        <f>IF(OR('Données clients'!L88="Oui",'Données clients'!M88="Oui",'Données clients'!N88="Oui",'Données clients'!O88="Oui",'Données clients'!P88="Oui",'Données clients'!Q88="Oui"),'Données clients'!B88," ")</f>
        <v xml:space="preserve"> </v>
      </c>
      <c r="C88" s="297" t="str">
        <f>IF(OR('Données clients'!L88="Oui",'Données clients'!M88="Oui",'Données clients'!N88="Oui",'Données clients'!O88="Oui",'Données clients'!P88="Oui",'Données clients'!Q88="Oui"),'Données clients'!C88," ")</f>
        <v xml:space="preserve"> </v>
      </c>
      <c r="D88" s="287" t="str">
        <f>IF(OR('Données clients'!L88="Oui",'Données clients'!M88="Oui",'Données clients'!N88="Oui",'Données clients'!O88="Oui",'Données clients'!P88="Oui",'Données clients'!Q88="Oui"),'Données clients'!I88," ")</f>
        <v xml:space="preserve"> </v>
      </c>
      <c r="E88" s="276" t="str">
        <f>IF(OR('Données clients'!L88="Oui",'Données clients'!M88="Oui",'Données clients'!N88="Oui",'Données clients'!O88="Oui",'Données clients'!P88="Oui",'Données clients'!Q88="Oui"),YEAR(A88)&amp;"-"&amp;MONTH(A88)&amp;"-"&amp;"S"&amp;TEXT(V88,"000")," ")</f>
        <v xml:space="preserve"> </v>
      </c>
      <c r="F88" s="287" t="str">
        <f>IF(OR('Données clients'!L88="Oui",'Données clients'!M88="Oui",'Données clients'!N88="Oui",'Données clients'!O88="Oui",'Données clients'!P88="Oui",'Données clients'!Q88="Oui"),'Données clients'!E88," ")</f>
        <v xml:space="preserve"> </v>
      </c>
      <c r="G88" s="288" t="str">
        <f>IF(OR('Données clients'!L88="Oui",'Données clients'!M88="Oui"),"Epilation",IF(OR('Données clients'!N88="Oui",'Données clients'!O88="Oui"),"Détatouage",IF('Données clients'!P88="Oui","Aquapure",IF('Données clients'!Q88="Oui","PBM"," "))))</f>
        <v xml:space="preserve"> </v>
      </c>
      <c r="H88" s="289"/>
      <c r="I88" s="286"/>
      <c r="J88" s="289"/>
      <c r="K88" s="289" t="str">
        <f>IF('Données clients'!M88="Oui","Epilation",IF('Données clients'!O88="Oui","Détatouage",IF(AND(OR('Données clients'!N88="Oui",'Données clients'!P88="Oui"),'Données clients'!Q88="Oui"),"PBM"," ")))</f>
        <v xml:space="preserve"> </v>
      </c>
      <c r="L88" s="289"/>
      <c r="M88" s="289" t="str">
        <f>IF('Données clients'!M88="Oui","Epilation",IF('Données clients'!O88="Oui","Détatouage",IF(AND(OR('Données clients'!N88="Oui",'Données clients'!P88="Oui"),'Données clients'!Q88="Oui"),"PBM"," ")))</f>
        <v xml:space="preserve"> </v>
      </c>
      <c r="N88" s="289"/>
      <c r="O88" s="298"/>
      <c r="P88" s="281" t="str">
        <f>IF(COUNTBLANK(H88)=0,IF(G88="Epilation",IF(F88="F",VLOOKUP(H88,'Grille tarifaire'!$B$3:$D$29,3),VLOOKUP(H88,'Grille tarifaire'!$B$32:$D$56,3)),IF(G88="Détatouage",VLOOKUP(H88,'Grille tarifaire'!$B$59:$D$64,3),IF(G88="Aquapure",VLOOKUP(H88,'Grille tarifaire'!$B$67:$D$69,3),IF(G88="PBM",VLOOKUP(H88,'Grille tarifaire'!$B$72:$B$73,3),"0"))))+IF(I88="Epilation",IF(F88="F",VLOOKUP(J88,'Grille tarifaire'!$B$3:$D$29,3),VLOOKUP(J88,'Grille tarifaire'!$B$32:$D$56,3)),IF(I88="Détatouage",VLOOKUP(J88,'Grille tarifaire'!$B$59:$D$64,3),IF(I88="Aquapure",VLOOKUP(J88,'Grille tarifaire'!$B$67:$D$69,3),IF(I88="PBM",VLOOKUP(J88,'Grille tarifaire'!$B$72:$B$73,3),"0"))))+IF(K88="Epilation",IF(F88="F",VLOOKUP(L88,'Grille tarifaire'!$B$3:$D$29,3),VLOOKUP(L88,'Grille tarifaire'!$B$32:$D$56,3)),IF(K88="Détatouage",VLOOKUP(L88,'Grille tarifaire'!$B$59:$D$64,3),IF(K88="Aquapure",VLOOKUP(L88,'Grille tarifaire'!$B$67:$D$69,3),IF(K88="PBM",VLOOKUP(L88,'Grille tarifaire'!$B$72:$B$73,3),"0"))))+IF(M88="Epilation",IF(F88="F",VLOOKUP(N88,'Grille tarifaire'!$B$3:$D$29,3),VLOOKUP(N88,'Grille tarifaire'!$B$32:$D$56,3)),IF(M88="Détatouage",VLOOKUP(N88,'Grille tarifaire'!$B$59:$D$64,3),IF(M88="Aquapure",VLOOKUP(N88,'Grille tarifaire'!$B$67:$D$69,3),IF(M88="PBM",VLOOKUP(N88,'Grille tarifaire'!$B$72:$B$73,3),"0"))))," ")</f>
        <v xml:space="preserve"> </v>
      </c>
      <c r="Q88" s="299"/>
      <c r="R88" s="281" t="str">
        <f t="shared" si="3"/>
        <v xml:space="preserve"> </v>
      </c>
      <c r="S88" s="300"/>
      <c r="T88" s="300"/>
      <c r="U88" s="301" t="str">
        <f t="shared" si="4"/>
        <v xml:space="preserve"> </v>
      </c>
      <c r="V88" s="73">
        <f t="shared" si="5"/>
        <v>4</v>
      </c>
    </row>
    <row r="89" spans="1:22" s="75" customFormat="1" ht="15" customHeight="1" x14ac:dyDescent="0.2">
      <c r="A89" s="272" t="str">
        <f>IF(OR('Données clients'!L89="Oui",'Données clients'!M89="Oui",'Données clients'!N89="Oui",'Données clients'!O89="Oui",'Données clients'!P89="Oui",'Données clients'!Q89="Oui"),'Données clients'!A89," ")</f>
        <v xml:space="preserve"> </v>
      </c>
      <c r="B89" s="273" t="str">
        <f>IF(OR('Données clients'!L89="Oui",'Données clients'!M89="Oui",'Données clients'!N89="Oui",'Données clients'!O89="Oui",'Données clients'!P89="Oui",'Données clients'!Q89="Oui"),'Données clients'!B89," ")</f>
        <v xml:space="preserve"> </v>
      </c>
      <c r="C89" s="274" t="str">
        <f>IF(OR('Données clients'!L89="Oui",'Données clients'!M89="Oui",'Données clients'!N89="Oui",'Données clients'!O89="Oui",'Données clients'!P89="Oui",'Données clients'!Q89="Oui"),'Données clients'!C89," ")</f>
        <v xml:space="preserve"> </v>
      </c>
      <c r="D89" s="286" t="str">
        <f>IF(OR('Données clients'!L89="Oui",'Données clients'!M89="Oui",'Données clients'!N89="Oui",'Données clients'!O89="Oui",'Données clients'!P89="Oui",'Données clients'!Q89="Oui"),'Données clients'!I89," ")</f>
        <v xml:space="preserve"> </v>
      </c>
      <c r="E89" s="276" t="str">
        <f>IF(OR('Données clients'!L89="Oui",'Données clients'!M89="Oui",'Données clients'!N89="Oui",'Données clients'!O89="Oui",'Données clients'!P89="Oui",'Données clients'!Q89="Oui"),YEAR(A89)&amp;"-"&amp;MONTH(A89)&amp;"-"&amp;"S"&amp;TEXT(V89,"000")," ")</f>
        <v xml:space="preserve"> </v>
      </c>
      <c r="F89" s="287" t="str">
        <f>IF(OR('Données clients'!L89="Oui",'Données clients'!M89="Oui",'Données clients'!N89="Oui",'Données clients'!O89="Oui",'Données clients'!P89="Oui",'Données clients'!Q89="Oui"),'Données clients'!E89," ")</f>
        <v xml:space="preserve"> </v>
      </c>
      <c r="G89" s="288" t="str">
        <f>IF(OR('Données clients'!L89="Oui",'Données clients'!M89="Oui"),"Epilation",IF(OR('Données clients'!N89="Oui",'Données clients'!O89="Oui"),"Détatouage",IF('Données clients'!P89="Oui","Aquapure",IF('Données clients'!Q89="Oui","PBM"," "))))</f>
        <v xml:space="preserve"> </v>
      </c>
      <c r="H89" s="289"/>
      <c r="I89" s="286"/>
      <c r="J89" s="289"/>
      <c r="K89" s="289" t="str">
        <f>IF('Données clients'!M89="Oui","Epilation",IF('Données clients'!O89="Oui","Détatouage",IF(AND(OR('Données clients'!N89="Oui",'Données clients'!P89="Oui"),'Données clients'!Q89="Oui"),"PBM"," ")))</f>
        <v xml:space="preserve"> </v>
      </c>
      <c r="L89" s="289"/>
      <c r="M89" s="289" t="str">
        <f>IF('Données clients'!M89="Oui","Epilation",IF('Données clients'!O89="Oui","Détatouage",IF(AND(OR('Données clients'!N89="Oui",'Données clients'!P89="Oui"),'Données clients'!Q89="Oui"),"PBM"," ")))</f>
        <v xml:space="preserve"> </v>
      </c>
      <c r="N89" s="289"/>
      <c r="O89" s="290"/>
      <c r="P89" s="281" t="str">
        <f>IF(COUNTBLANK(H89)=0,IF(G89="Epilation",IF(F89="F",VLOOKUP(H89,'Grille tarifaire'!$B$3:$D$29,3),VLOOKUP(H89,'Grille tarifaire'!$B$32:$D$56,3)),IF(G89="Détatouage",VLOOKUP(H89,'Grille tarifaire'!$B$59:$D$64,3),IF(G89="Aquapure",VLOOKUP(H89,'Grille tarifaire'!$B$67:$D$69,3),IF(G89="PBM",VLOOKUP(H89,'Grille tarifaire'!$B$72:$B$73,3),"0"))))+IF(I89="Epilation",IF(F89="F",VLOOKUP(J89,'Grille tarifaire'!$B$3:$D$29,3),VLOOKUP(J89,'Grille tarifaire'!$B$32:$D$56,3)),IF(I89="Détatouage",VLOOKUP(J89,'Grille tarifaire'!$B$59:$D$64,3),IF(I89="Aquapure",VLOOKUP(J89,'Grille tarifaire'!$B$67:$D$69,3),IF(I89="PBM",VLOOKUP(J89,'Grille tarifaire'!$B$72:$B$73,3),"0"))))+IF(K89="Epilation",IF(F89="F",VLOOKUP(L89,'Grille tarifaire'!$B$3:$D$29,3),VLOOKUP(L89,'Grille tarifaire'!$B$32:$D$56,3)),IF(K89="Détatouage",VLOOKUP(L89,'Grille tarifaire'!$B$59:$D$64,3),IF(K89="Aquapure",VLOOKUP(L89,'Grille tarifaire'!$B$67:$D$69,3),IF(K89="PBM",VLOOKUP(L89,'Grille tarifaire'!$B$72:$B$73,3),"0"))))+IF(M89="Epilation",IF(F89="F",VLOOKUP(N89,'Grille tarifaire'!$B$3:$D$29,3),VLOOKUP(N89,'Grille tarifaire'!$B$32:$D$56,3)),IF(M89="Détatouage",VLOOKUP(N89,'Grille tarifaire'!$B$59:$D$64,3),IF(M89="Aquapure",VLOOKUP(N89,'Grille tarifaire'!$B$67:$D$69,3),IF(M89="PBM",VLOOKUP(N89,'Grille tarifaire'!$B$72:$B$73,3),"0"))))," ")</f>
        <v xml:space="preserve"> </v>
      </c>
      <c r="Q89" s="291"/>
      <c r="R89" s="292" t="str">
        <f t="shared" si="3"/>
        <v xml:space="preserve"> </v>
      </c>
      <c r="S89" s="293"/>
      <c r="T89" s="293"/>
      <c r="U89" s="294" t="str">
        <f t="shared" si="4"/>
        <v xml:space="preserve"> </v>
      </c>
      <c r="V89" s="73">
        <f t="shared" si="5"/>
        <v>4</v>
      </c>
    </row>
    <row r="90" spans="1:22" s="75" customFormat="1" ht="15" customHeight="1" x14ac:dyDescent="0.2">
      <c r="A90" s="295" t="str">
        <f>IF(OR('Données clients'!L90="Oui",'Données clients'!M90="Oui",'Données clients'!N90="Oui",'Données clients'!O90="Oui",'Données clients'!P90="Oui",'Données clients'!Q90="Oui"),'Données clients'!A90," ")</f>
        <v xml:space="preserve"> </v>
      </c>
      <c r="B90" s="296" t="str">
        <f>IF(OR('Données clients'!L90="Oui",'Données clients'!M90="Oui",'Données clients'!N90="Oui",'Données clients'!O90="Oui",'Données clients'!P90="Oui",'Données clients'!Q90="Oui"),'Données clients'!B90," ")</f>
        <v xml:space="preserve"> </v>
      </c>
      <c r="C90" s="297" t="str">
        <f>IF(OR('Données clients'!L90="Oui",'Données clients'!M90="Oui",'Données clients'!N90="Oui",'Données clients'!O90="Oui",'Données clients'!P90="Oui",'Données clients'!Q90="Oui"),'Données clients'!C90," ")</f>
        <v xml:space="preserve"> </v>
      </c>
      <c r="D90" s="287" t="str">
        <f>IF(OR('Données clients'!L90="Oui",'Données clients'!M90="Oui",'Données clients'!N90="Oui",'Données clients'!O90="Oui",'Données clients'!P90="Oui",'Données clients'!Q90="Oui"),'Données clients'!I90," ")</f>
        <v xml:space="preserve"> </v>
      </c>
      <c r="E90" s="276" t="str">
        <f>IF(OR('Données clients'!L90="Oui",'Données clients'!M90="Oui",'Données clients'!N90="Oui",'Données clients'!O90="Oui",'Données clients'!P90="Oui",'Données clients'!Q90="Oui"),YEAR(A90)&amp;"-"&amp;MONTH(A90)&amp;"-"&amp;"S"&amp;TEXT(V90,"000")," ")</f>
        <v xml:space="preserve"> </v>
      </c>
      <c r="F90" s="287" t="str">
        <f>IF(OR('Données clients'!L90="Oui",'Données clients'!M90="Oui",'Données clients'!N90="Oui",'Données clients'!O90="Oui",'Données clients'!P90="Oui",'Données clients'!Q90="Oui"),'Données clients'!E90," ")</f>
        <v xml:space="preserve"> </v>
      </c>
      <c r="G90" s="288" t="str">
        <f>IF(OR('Données clients'!L90="Oui",'Données clients'!M90="Oui"),"Epilation",IF(OR('Données clients'!N90="Oui",'Données clients'!O90="Oui"),"Détatouage",IF('Données clients'!P90="Oui","Aquapure",IF('Données clients'!Q90="Oui","PBM"," "))))</f>
        <v xml:space="preserve"> </v>
      </c>
      <c r="H90" s="289"/>
      <c r="I90" s="286"/>
      <c r="J90" s="289"/>
      <c r="K90" s="289" t="str">
        <f>IF('Données clients'!M90="Oui","Epilation",IF('Données clients'!O90="Oui","Détatouage",IF(AND(OR('Données clients'!N90="Oui",'Données clients'!P90="Oui"),'Données clients'!Q90="Oui"),"PBM"," ")))</f>
        <v xml:space="preserve"> </v>
      </c>
      <c r="L90" s="289"/>
      <c r="M90" s="289" t="str">
        <f>IF('Données clients'!M90="Oui","Epilation",IF('Données clients'!O90="Oui","Détatouage",IF(AND(OR('Données clients'!N90="Oui",'Données clients'!P90="Oui"),'Données clients'!Q90="Oui"),"PBM"," ")))</f>
        <v xml:space="preserve"> </v>
      </c>
      <c r="N90" s="289"/>
      <c r="O90" s="298"/>
      <c r="P90" s="281" t="str">
        <f>IF(COUNTBLANK(H90)=0,IF(G90="Epilation",IF(F90="F",VLOOKUP(H90,'Grille tarifaire'!$B$3:$D$29,3),VLOOKUP(H90,'Grille tarifaire'!$B$32:$D$56,3)),IF(G90="Détatouage",VLOOKUP(H90,'Grille tarifaire'!$B$59:$D$64,3),IF(G90="Aquapure",VLOOKUP(H90,'Grille tarifaire'!$B$67:$D$69,3),IF(G90="PBM",VLOOKUP(H90,'Grille tarifaire'!$B$72:$B$73,3),"0"))))+IF(I90="Epilation",IF(F90="F",VLOOKUP(J90,'Grille tarifaire'!$B$3:$D$29,3),VLOOKUP(J90,'Grille tarifaire'!$B$32:$D$56,3)),IF(I90="Détatouage",VLOOKUP(J90,'Grille tarifaire'!$B$59:$D$64,3),IF(I90="Aquapure",VLOOKUP(J90,'Grille tarifaire'!$B$67:$D$69,3),IF(I90="PBM",VLOOKUP(J90,'Grille tarifaire'!$B$72:$B$73,3),"0"))))+IF(K90="Epilation",IF(F90="F",VLOOKUP(L90,'Grille tarifaire'!$B$3:$D$29,3),VLOOKUP(L90,'Grille tarifaire'!$B$32:$D$56,3)),IF(K90="Détatouage",VLOOKUP(L90,'Grille tarifaire'!$B$59:$D$64,3),IF(K90="Aquapure",VLOOKUP(L90,'Grille tarifaire'!$B$67:$D$69,3),IF(K90="PBM",VLOOKUP(L90,'Grille tarifaire'!$B$72:$B$73,3),"0"))))+IF(M90="Epilation",IF(F90="F",VLOOKUP(N90,'Grille tarifaire'!$B$3:$D$29,3),VLOOKUP(N90,'Grille tarifaire'!$B$32:$D$56,3)),IF(M90="Détatouage",VLOOKUP(N90,'Grille tarifaire'!$B$59:$D$64,3),IF(M90="Aquapure",VLOOKUP(N90,'Grille tarifaire'!$B$67:$D$69,3),IF(M90="PBM",VLOOKUP(N90,'Grille tarifaire'!$B$72:$B$73,3),"0"))))," ")</f>
        <v xml:space="preserve"> </v>
      </c>
      <c r="Q90" s="299"/>
      <c r="R90" s="281" t="str">
        <f t="shared" si="3"/>
        <v xml:space="preserve"> </v>
      </c>
      <c r="S90" s="300"/>
      <c r="T90" s="300"/>
      <c r="U90" s="301" t="str">
        <f t="shared" si="4"/>
        <v xml:space="preserve"> </v>
      </c>
      <c r="V90" s="73">
        <f t="shared" si="5"/>
        <v>4</v>
      </c>
    </row>
    <row r="91" spans="1:22" s="75" customFormat="1" ht="15" customHeight="1" x14ac:dyDescent="0.2">
      <c r="A91" s="272" t="str">
        <f>IF(OR('Données clients'!L91="Oui",'Données clients'!M91="Oui",'Données clients'!N91="Oui",'Données clients'!O91="Oui",'Données clients'!P91="Oui",'Données clients'!Q91="Oui"),'Données clients'!A91," ")</f>
        <v xml:space="preserve"> </v>
      </c>
      <c r="B91" s="273" t="str">
        <f>IF(OR('Données clients'!L91="Oui",'Données clients'!M91="Oui",'Données clients'!N91="Oui",'Données clients'!O91="Oui",'Données clients'!P91="Oui",'Données clients'!Q91="Oui"),'Données clients'!B91," ")</f>
        <v xml:space="preserve"> </v>
      </c>
      <c r="C91" s="274" t="str">
        <f>IF(OR('Données clients'!L91="Oui",'Données clients'!M91="Oui",'Données clients'!N91="Oui",'Données clients'!O91="Oui",'Données clients'!P91="Oui",'Données clients'!Q91="Oui"),'Données clients'!C91," ")</f>
        <v xml:space="preserve"> </v>
      </c>
      <c r="D91" s="286" t="str">
        <f>IF(OR('Données clients'!L91="Oui",'Données clients'!M91="Oui",'Données clients'!N91="Oui",'Données clients'!O91="Oui",'Données clients'!P91="Oui",'Données clients'!Q91="Oui"),'Données clients'!I91," ")</f>
        <v xml:space="preserve"> </v>
      </c>
      <c r="E91" s="276" t="str">
        <f>IF(OR('Données clients'!L91="Oui",'Données clients'!M91="Oui",'Données clients'!N91="Oui",'Données clients'!O91="Oui",'Données clients'!P91="Oui",'Données clients'!Q91="Oui"),YEAR(A91)&amp;"-"&amp;MONTH(A91)&amp;"-"&amp;"S"&amp;TEXT(V91,"000")," ")</f>
        <v xml:space="preserve"> </v>
      </c>
      <c r="F91" s="287" t="str">
        <f>IF(OR('Données clients'!L91="Oui",'Données clients'!M91="Oui",'Données clients'!N91="Oui",'Données clients'!O91="Oui",'Données clients'!P91="Oui",'Données clients'!Q91="Oui"),'Données clients'!E91," ")</f>
        <v xml:space="preserve"> </v>
      </c>
      <c r="G91" s="288" t="str">
        <f>IF(OR('Données clients'!L91="Oui",'Données clients'!M91="Oui"),"Epilation",IF(OR('Données clients'!N91="Oui",'Données clients'!O91="Oui"),"Détatouage",IF('Données clients'!P91="Oui","Aquapure",IF('Données clients'!Q91="Oui","PBM"," "))))</f>
        <v xml:space="preserve"> </v>
      </c>
      <c r="H91" s="289"/>
      <c r="I91" s="286"/>
      <c r="J91" s="289"/>
      <c r="K91" s="289" t="str">
        <f>IF('Données clients'!M91="Oui","Epilation",IF('Données clients'!O91="Oui","Détatouage",IF(AND(OR('Données clients'!N91="Oui",'Données clients'!P91="Oui"),'Données clients'!Q91="Oui"),"PBM"," ")))</f>
        <v xml:space="preserve"> </v>
      </c>
      <c r="L91" s="289"/>
      <c r="M91" s="289" t="str">
        <f>IF('Données clients'!M91="Oui","Epilation",IF('Données clients'!O91="Oui","Détatouage",IF(AND(OR('Données clients'!N91="Oui",'Données clients'!P91="Oui"),'Données clients'!Q91="Oui"),"PBM"," ")))</f>
        <v xml:space="preserve"> </v>
      </c>
      <c r="N91" s="289"/>
      <c r="O91" s="290"/>
      <c r="P91" s="281" t="str">
        <f>IF(COUNTBLANK(H91)=0,IF(G91="Epilation",IF(F91="F",VLOOKUP(H91,'Grille tarifaire'!$B$3:$D$29,3),VLOOKUP(H91,'Grille tarifaire'!$B$32:$D$56,3)),IF(G91="Détatouage",VLOOKUP(H91,'Grille tarifaire'!$B$59:$D$64,3),IF(G91="Aquapure",VLOOKUP(H91,'Grille tarifaire'!$B$67:$D$69,3),IF(G91="PBM",VLOOKUP(H91,'Grille tarifaire'!$B$72:$B$73,3),"0"))))+IF(I91="Epilation",IF(F91="F",VLOOKUP(J91,'Grille tarifaire'!$B$3:$D$29,3),VLOOKUP(J91,'Grille tarifaire'!$B$32:$D$56,3)),IF(I91="Détatouage",VLOOKUP(J91,'Grille tarifaire'!$B$59:$D$64,3),IF(I91="Aquapure",VLOOKUP(J91,'Grille tarifaire'!$B$67:$D$69,3),IF(I91="PBM",VLOOKUP(J91,'Grille tarifaire'!$B$72:$B$73,3),"0"))))+IF(K91="Epilation",IF(F91="F",VLOOKUP(L91,'Grille tarifaire'!$B$3:$D$29,3),VLOOKUP(L91,'Grille tarifaire'!$B$32:$D$56,3)),IF(K91="Détatouage",VLOOKUP(L91,'Grille tarifaire'!$B$59:$D$64,3),IF(K91="Aquapure",VLOOKUP(L91,'Grille tarifaire'!$B$67:$D$69,3),IF(K91="PBM",VLOOKUP(L91,'Grille tarifaire'!$B$72:$B$73,3),"0"))))+IF(M91="Epilation",IF(F91="F",VLOOKUP(N91,'Grille tarifaire'!$B$3:$D$29,3),VLOOKUP(N91,'Grille tarifaire'!$B$32:$D$56,3)),IF(M91="Détatouage",VLOOKUP(N91,'Grille tarifaire'!$B$59:$D$64,3),IF(M91="Aquapure",VLOOKUP(N91,'Grille tarifaire'!$B$67:$D$69,3),IF(M91="PBM",VLOOKUP(N91,'Grille tarifaire'!$B$72:$B$73,3),"0"))))," ")</f>
        <v xml:space="preserve"> </v>
      </c>
      <c r="Q91" s="291"/>
      <c r="R91" s="292" t="str">
        <f t="shared" si="3"/>
        <v xml:space="preserve"> </v>
      </c>
      <c r="S91" s="293"/>
      <c r="T91" s="293"/>
      <c r="U91" s="294" t="str">
        <f t="shared" si="4"/>
        <v xml:space="preserve"> </v>
      </c>
      <c r="V91" s="73">
        <f t="shared" si="5"/>
        <v>4</v>
      </c>
    </row>
    <row r="92" spans="1:22" s="75" customFormat="1" ht="15" customHeight="1" x14ac:dyDescent="0.2">
      <c r="A92" s="295" t="str">
        <f>IF(OR('Données clients'!L92="Oui",'Données clients'!M92="Oui",'Données clients'!N92="Oui",'Données clients'!O92="Oui",'Données clients'!P92="Oui",'Données clients'!Q92="Oui"),'Données clients'!A92," ")</f>
        <v xml:space="preserve"> </v>
      </c>
      <c r="B92" s="296" t="str">
        <f>IF(OR('Données clients'!L92="Oui",'Données clients'!M92="Oui",'Données clients'!N92="Oui",'Données clients'!O92="Oui",'Données clients'!P92="Oui",'Données clients'!Q92="Oui"),'Données clients'!B92," ")</f>
        <v xml:space="preserve"> </v>
      </c>
      <c r="C92" s="297" t="str">
        <f>IF(OR('Données clients'!L92="Oui",'Données clients'!M92="Oui",'Données clients'!N92="Oui",'Données clients'!O92="Oui",'Données clients'!P92="Oui",'Données clients'!Q92="Oui"),'Données clients'!C92," ")</f>
        <v xml:space="preserve"> </v>
      </c>
      <c r="D92" s="287" t="str">
        <f>IF(OR('Données clients'!L92="Oui",'Données clients'!M92="Oui",'Données clients'!N92="Oui",'Données clients'!O92="Oui",'Données clients'!P92="Oui",'Données clients'!Q92="Oui"),'Données clients'!I92," ")</f>
        <v xml:space="preserve"> </v>
      </c>
      <c r="E92" s="276" t="str">
        <f>IF(OR('Données clients'!L92="Oui",'Données clients'!M92="Oui",'Données clients'!N92="Oui",'Données clients'!O92="Oui",'Données clients'!P92="Oui",'Données clients'!Q92="Oui"),YEAR(A92)&amp;"-"&amp;MONTH(A92)&amp;"-"&amp;"S"&amp;TEXT(V92,"000")," ")</f>
        <v xml:space="preserve"> </v>
      </c>
      <c r="F92" s="287" t="str">
        <f>IF(OR('Données clients'!L92="Oui",'Données clients'!M92="Oui",'Données clients'!N92="Oui",'Données clients'!O92="Oui",'Données clients'!P92="Oui",'Données clients'!Q92="Oui"),'Données clients'!E92," ")</f>
        <v xml:space="preserve"> </v>
      </c>
      <c r="G92" s="288" t="str">
        <f>IF(OR('Données clients'!L92="Oui",'Données clients'!M92="Oui"),"Epilation",IF(OR('Données clients'!N92="Oui",'Données clients'!O92="Oui"),"Détatouage",IF('Données clients'!P92="Oui","Aquapure",IF('Données clients'!Q92="Oui","PBM"," "))))</f>
        <v xml:space="preserve"> </v>
      </c>
      <c r="H92" s="289"/>
      <c r="I92" s="286"/>
      <c r="J92" s="289"/>
      <c r="K92" s="289" t="str">
        <f>IF('Données clients'!M92="Oui","Epilation",IF('Données clients'!O92="Oui","Détatouage",IF(AND(OR('Données clients'!N92="Oui",'Données clients'!P92="Oui"),'Données clients'!Q92="Oui"),"PBM"," ")))</f>
        <v xml:space="preserve"> </v>
      </c>
      <c r="L92" s="289"/>
      <c r="M92" s="289" t="str">
        <f>IF('Données clients'!M92="Oui","Epilation",IF('Données clients'!O92="Oui","Détatouage",IF(AND(OR('Données clients'!N92="Oui",'Données clients'!P92="Oui"),'Données clients'!Q92="Oui"),"PBM"," ")))</f>
        <v xml:space="preserve"> </v>
      </c>
      <c r="N92" s="289"/>
      <c r="O92" s="298"/>
      <c r="P92" s="281" t="str">
        <f>IF(COUNTBLANK(H92)=0,IF(G92="Epilation",IF(F92="F",VLOOKUP(H92,'Grille tarifaire'!$B$3:$D$29,3),VLOOKUP(H92,'Grille tarifaire'!$B$32:$D$56,3)),IF(G92="Détatouage",VLOOKUP(H92,'Grille tarifaire'!$B$59:$D$64,3),IF(G92="Aquapure",VLOOKUP(H92,'Grille tarifaire'!$B$67:$D$69,3),IF(G92="PBM",VLOOKUP(H92,'Grille tarifaire'!$B$72:$B$73,3),"0"))))+IF(I92="Epilation",IF(F92="F",VLOOKUP(J92,'Grille tarifaire'!$B$3:$D$29,3),VLOOKUP(J92,'Grille tarifaire'!$B$32:$D$56,3)),IF(I92="Détatouage",VLOOKUP(J92,'Grille tarifaire'!$B$59:$D$64,3),IF(I92="Aquapure",VLOOKUP(J92,'Grille tarifaire'!$B$67:$D$69,3),IF(I92="PBM",VLOOKUP(J92,'Grille tarifaire'!$B$72:$B$73,3),"0"))))+IF(K92="Epilation",IF(F92="F",VLOOKUP(L92,'Grille tarifaire'!$B$3:$D$29,3),VLOOKUP(L92,'Grille tarifaire'!$B$32:$D$56,3)),IF(K92="Détatouage",VLOOKUP(L92,'Grille tarifaire'!$B$59:$D$64,3),IF(K92="Aquapure",VLOOKUP(L92,'Grille tarifaire'!$B$67:$D$69,3),IF(K92="PBM",VLOOKUP(L92,'Grille tarifaire'!$B$72:$B$73,3),"0"))))+IF(M92="Epilation",IF(F92="F",VLOOKUP(N92,'Grille tarifaire'!$B$3:$D$29,3),VLOOKUP(N92,'Grille tarifaire'!$B$32:$D$56,3)),IF(M92="Détatouage",VLOOKUP(N92,'Grille tarifaire'!$B$59:$D$64,3),IF(M92="Aquapure",VLOOKUP(N92,'Grille tarifaire'!$B$67:$D$69,3),IF(M92="PBM",VLOOKUP(N92,'Grille tarifaire'!$B$72:$B$73,3),"0"))))," ")</f>
        <v xml:space="preserve"> </v>
      </c>
      <c r="Q92" s="299"/>
      <c r="R92" s="281" t="str">
        <f t="shared" si="3"/>
        <v xml:space="preserve"> </v>
      </c>
      <c r="S92" s="300"/>
      <c r="T92" s="300"/>
      <c r="U92" s="301" t="str">
        <f t="shared" si="4"/>
        <v xml:space="preserve"> </v>
      </c>
      <c r="V92" s="73">
        <f t="shared" si="5"/>
        <v>4</v>
      </c>
    </row>
    <row r="93" spans="1:22" s="75" customFormat="1" ht="15" customHeight="1" x14ac:dyDescent="0.2">
      <c r="A93" s="272" t="str">
        <f>IF(OR('Données clients'!L93="Oui",'Données clients'!M93="Oui",'Données clients'!N93="Oui",'Données clients'!O93="Oui",'Données clients'!P93="Oui",'Données clients'!Q93="Oui"),'Données clients'!A93," ")</f>
        <v xml:space="preserve"> </v>
      </c>
      <c r="B93" s="273" t="str">
        <f>IF(OR('Données clients'!L93="Oui",'Données clients'!M93="Oui",'Données clients'!N93="Oui",'Données clients'!O93="Oui",'Données clients'!P93="Oui",'Données clients'!Q93="Oui"),'Données clients'!B93," ")</f>
        <v xml:space="preserve"> </v>
      </c>
      <c r="C93" s="274" t="str">
        <f>IF(OR('Données clients'!L93="Oui",'Données clients'!M93="Oui",'Données clients'!N93="Oui",'Données clients'!O93="Oui",'Données clients'!P93="Oui",'Données clients'!Q93="Oui"),'Données clients'!C93," ")</f>
        <v xml:space="preserve"> </v>
      </c>
      <c r="D93" s="286" t="str">
        <f>IF(OR('Données clients'!L93="Oui",'Données clients'!M93="Oui",'Données clients'!N93="Oui",'Données clients'!O93="Oui",'Données clients'!P93="Oui",'Données clients'!Q93="Oui"),'Données clients'!I93," ")</f>
        <v xml:space="preserve"> </v>
      </c>
      <c r="E93" s="276" t="str">
        <f>IF(OR('Données clients'!L93="Oui",'Données clients'!M93="Oui",'Données clients'!N93="Oui",'Données clients'!O93="Oui",'Données clients'!P93="Oui",'Données clients'!Q93="Oui"),YEAR(A93)&amp;"-"&amp;MONTH(A93)&amp;"-"&amp;"S"&amp;TEXT(V93,"000")," ")</f>
        <v xml:space="preserve"> </v>
      </c>
      <c r="F93" s="287" t="str">
        <f>IF(OR('Données clients'!L93="Oui",'Données clients'!M93="Oui",'Données clients'!N93="Oui",'Données clients'!O93="Oui",'Données clients'!P93="Oui",'Données clients'!Q93="Oui"),'Données clients'!E93," ")</f>
        <v xml:space="preserve"> </v>
      </c>
      <c r="G93" s="288" t="str">
        <f>IF(OR('Données clients'!L93="Oui",'Données clients'!M93="Oui"),"Epilation",IF(OR('Données clients'!N93="Oui",'Données clients'!O93="Oui"),"Détatouage",IF('Données clients'!P93="Oui","Aquapure",IF('Données clients'!Q93="Oui","PBM"," "))))</f>
        <v xml:space="preserve"> </v>
      </c>
      <c r="H93" s="289"/>
      <c r="I93" s="286"/>
      <c r="J93" s="289"/>
      <c r="K93" s="289" t="str">
        <f>IF('Données clients'!M93="Oui","Epilation",IF('Données clients'!O93="Oui","Détatouage",IF(AND(OR('Données clients'!N93="Oui",'Données clients'!P93="Oui"),'Données clients'!Q93="Oui"),"PBM"," ")))</f>
        <v xml:space="preserve"> </v>
      </c>
      <c r="L93" s="289"/>
      <c r="M93" s="289" t="str">
        <f>IF('Données clients'!M93="Oui","Epilation",IF('Données clients'!O93="Oui","Détatouage",IF(AND(OR('Données clients'!N93="Oui",'Données clients'!P93="Oui"),'Données clients'!Q93="Oui"),"PBM"," ")))</f>
        <v xml:space="preserve"> </v>
      </c>
      <c r="N93" s="289"/>
      <c r="O93" s="290"/>
      <c r="P93" s="281" t="str">
        <f>IF(COUNTBLANK(H93)=0,IF(G93="Epilation",IF(F93="F",VLOOKUP(H93,'Grille tarifaire'!$B$3:$D$29,3),VLOOKUP(H93,'Grille tarifaire'!$B$32:$D$56,3)),IF(G93="Détatouage",VLOOKUP(H93,'Grille tarifaire'!$B$59:$D$64,3),IF(G93="Aquapure",VLOOKUP(H93,'Grille tarifaire'!$B$67:$D$69,3),IF(G93="PBM",VLOOKUP(H93,'Grille tarifaire'!$B$72:$B$73,3),"0"))))+IF(I93="Epilation",IF(F93="F",VLOOKUP(J93,'Grille tarifaire'!$B$3:$D$29,3),VLOOKUP(J93,'Grille tarifaire'!$B$32:$D$56,3)),IF(I93="Détatouage",VLOOKUP(J93,'Grille tarifaire'!$B$59:$D$64,3),IF(I93="Aquapure",VLOOKUP(J93,'Grille tarifaire'!$B$67:$D$69,3),IF(I93="PBM",VLOOKUP(J93,'Grille tarifaire'!$B$72:$B$73,3),"0"))))+IF(K93="Epilation",IF(F93="F",VLOOKUP(L93,'Grille tarifaire'!$B$3:$D$29,3),VLOOKUP(L93,'Grille tarifaire'!$B$32:$D$56,3)),IF(K93="Détatouage",VLOOKUP(L93,'Grille tarifaire'!$B$59:$D$64,3),IF(K93="Aquapure",VLOOKUP(L93,'Grille tarifaire'!$B$67:$D$69,3),IF(K93="PBM",VLOOKUP(L93,'Grille tarifaire'!$B$72:$B$73,3),"0"))))+IF(M93="Epilation",IF(F93="F",VLOOKUP(N93,'Grille tarifaire'!$B$3:$D$29,3),VLOOKUP(N93,'Grille tarifaire'!$B$32:$D$56,3)),IF(M93="Détatouage",VLOOKUP(N93,'Grille tarifaire'!$B$59:$D$64,3),IF(M93="Aquapure",VLOOKUP(N93,'Grille tarifaire'!$B$67:$D$69,3),IF(M93="PBM",VLOOKUP(N93,'Grille tarifaire'!$B$72:$B$73,3),"0"))))," ")</f>
        <v xml:space="preserve"> </v>
      </c>
      <c r="Q93" s="291"/>
      <c r="R93" s="292" t="str">
        <f t="shared" si="3"/>
        <v xml:space="preserve"> </v>
      </c>
      <c r="S93" s="293"/>
      <c r="T93" s="293"/>
      <c r="U93" s="294" t="str">
        <f t="shared" si="4"/>
        <v xml:space="preserve"> </v>
      </c>
      <c r="V93" s="73">
        <f t="shared" si="5"/>
        <v>4</v>
      </c>
    </row>
    <row r="94" spans="1:22" s="75" customFormat="1" ht="15" customHeight="1" x14ac:dyDescent="0.2">
      <c r="A94" s="295" t="str">
        <f>IF(OR('Données clients'!L94="Oui",'Données clients'!M94="Oui",'Données clients'!N94="Oui",'Données clients'!O94="Oui",'Données clients'!P94="Oui",'Données clients'!Q94="Oui"),'Données clients'!A94," ")</f>
        <v xml:space="preserve"> </v>
      </c>
      <c r="B94" s="296" t="str">
        <f>IF(OR('Données clients'!L94="Oui",'Données clients'!M94="Oui",'Données clients'!N94="Oui",'Données clients'!O94="Oui",'Données clients'!P94="Oui",'Données clients'!Q94="Oui"),'Données clients'!B94," ")</f>
        <v xml:space="preserve"> </v>
      </c>
      <c r="C94" s="297" t="str">
        <f>IF(OR('Données clients'!L94="Oui",'Données clients'!M94="Oui",'Données clients'!N94="Oui",'Données clients'!O94="Oui",'Données clients'!P94="Oui",'Données clients'!Q94="Oui"),'Données clients'!C94," ")</f>
        <v xml:space="preserve"> </v>
      </c>
      <c r="D94" s="287" t="str">
        <f>IF(OR('Données clients'!L94="Oui",'Données clients'!M94="Oui",'Données clients'!N94="Oui",'Données clients'!O94="Oui",'Données clients'!P94="Oui",'Données clients'!Q94="Oui"),'Données clients'!I94," ")</f>
        <v xml:space="preserve"> </v>
      </c>
      <c r="E94" s="276" t="str">
        <f>IF(OR('Données clients'!L94="Oui",'Données clients'!M94="Oui",'Données clients'!N94="Oui",'Données clients'!O94="Oui",'Données clients'!P94="Oui",'Données clients'!Q94="Oui"),YEAR(A94)&amp;"-"&amp;MONTH(A94)&amp;"-"&amp;"S"&amp;TEXT(V94,"000")," ")</f>
        <v xml:space="preserve"> </v>
      </c>
      <c r="F94" s="287" t="str">
        <f>IF(OR('Données clients'!L94="Oui",'Données clients'!M94="Oui",'Données clients'!N94="Oui",'Données clients'!O94="Oui",'Données clients'!P94="Oui",'Données clients'!Q94="Oui"),'Données clients'!E94," ")</f>
        <v xml:space="preserve"> </v>
      </c>
      <c r="G94" s="288" t="str">
        <f>IF(OR('Données clients'!L94="Oui",'Données clients'!M94="Oui"),"Epilation",IF(OR('Données clients'!N94="Oui",'Données clients'!O94="Oui"),"Détatouage",IF('Données clients'!P94="Oui","Aquapure",IF('Données clients'!Q94="Oui","PBM"," "))))</f>
        <v xml:space="preserve"> </v>
      </c>
      <c r="H94" s="289"/>
      <c r="I94" s="286"/>
      <c r="J94" s="289"/>
      <c r="K94" s="289" t="str">
        <f>IF('Données clients'!M94="Oui","Epilation",IF('Données clients'!O94="Oui","Détatouage",IF(AND(OR('Données clients'!N94="Oui",'Données clients'!P94="Oui"),'Données clients'!Q94="Oui"),"PBM"," ")))</f>
        <v xml:space="preserve"> </v>
      </c>
      <c r="L94" s="289"/>
      <c r="M94" s="289" t="str">
        <f>IF('Données clients'!M94="Oui","Epilation",IF('Données clients'!O94="Oui","Détatouage",IF(AND(OR('Données clients'!N94="Oui",'Données clients'!P94="Oui"),'Données clients'!Q94="Oui"),"PBM"," ")))</f>
        <v xml:space="preserve"> </v>
      </c>
      <c r="N94" s="289"/>
      <c r="O94" s="298"/>
      <c r="P94" s="281" t="str">
        <f>IF(COUNTBLANK(H94)=0,IF(G94="Epilation",IF(F94="F",VLOOKUP(H94,'Grille tarifaire'!$B$3:$D$29,3),VLOOKUP(H94,'Grille tarifaire'!$B$32:$D$56,3)),IF(G94="Détatouage",VLOOKUP(H94,'Grille tarifaire'!$B$59:$D$64,3),IF(G94="Aquapure",VLOOKUP(H94,'Grille tarifaire'!$B$67:$D$69,3),IF(G94="PBM",VLOOKUP(H94,'Grille tarifaire'!$B$72:$B$73,3),"0"))))+IF(I94="Epilation",IF(F94="F",VLOOKUP(J94,'Grille tarifaire'!$B$3:$D$29,3),VLOOKUP(J94,'Grille tarifaire'!$B$32:$D$56,3)),IF(I94="Détatouage",VLOOKUP(J94,'Grille tarifaire'!$B$59:$D$64,3),IF(I94="Aquapure",VLOOKUP(J94,'Grille tarifaire'!$B$67:$D$69,3),IF(I94="PBM",VLOOKUP(J94,'Grille tarifaire'!$B$72:$B$73,3),"0"))))+IF(K94="Epilation",IF(F94="F",VLOOKUP(L94,'Grille tarifaire'!$B$3:$D$29,3),VLOOKUP(L94,'Grille tarifaire'!$B$32:$D$56,3)),IF(K94="Détatouage",VLOOKUP(L94,'Grille tarifaire'!$B$59:$D$64,3),IF(K94="Aquapure",VLOOKUP(L94,'Grille tarifaire'!$B$67:$D$69,3),IF(K94="PBM",VLOOKUP(L94,'Grille tarifaire'!$B$72:$B$73,3),"0"))))+IF(M94="Epilation",IF(F94="F",VLOOKUP(N94,'Grille tarifaire'!$B$3:$D$29,3),VLOOKUP(N94,'Grille tarifaire'!$B$32:$D$56,3)),IF(M94="Détatouage",VLOOKUP(N94,'Grille tarifaire'!$B$59:$D$64,3),IF(M94="Aquapure",VLOOKUP(N94,'Grille tarifaire'!$B$67:$D$69,3),IF(M94="PBM",VLOOKUP(N94,'Grille tarifaire'!$B$72:$B$73,3),"0"))))," ")</f>
        <v xml:space="preserve"> </v>
      </c>
      <c r="Q94" s="299"/>
      <c r="R94" s="281" t="str">
        <f t="shared" si="3"/>
        <v xml:space="preserve"> </v>
      </c>
      <c r="S94" s="300"/>
      <c r="T94" s="300"/>
      <c r="U94" s="301" t="str">
        <f t="shared" si="4"/>
        <v xml:space="preserve"> </v>
      </c>
      <c r="V94" s="73">
        <f t="shared" si="5"/>
        <v>4</v>
      </c>
    </row>
    <row r="95" spans="1:22" s="75" customFormat="1" ht="15" customHeight="1" x14ac:dyDescent="0.2">
      <c r="A95" s="272" t="str">
        <f>IF(OR('Données clients'!L95="Oui",'Données clients'!M95="Oui",'Données clients'!N95="Oui",'Données clients'!O95="Oui",'Données clients'!P95="Oui",'Données clients'!Q95="Oui"),'Données clients'!A95," ")</f>
        <v xml:space="preserve"> </v>
      </c>
      <c r="B95" s="273" t="str">
        <f>IF(OR('Données clients'!L95="Oui",'Données clients'!M95="Oui",'Données clients'!N95="Oui",'Données clients'!O95="Oui",'Données clients'!P95="Oui",'Données clients'!Q95="Oui"),'Données clients'!B95," ")</f>
        <v xml:space="preserve"> </v>
      </c>
      <c r="C95" s="274" t="str">
        <f>IF(OR('Données clients'!L95="Oui",'Données clients'!M95="Oui",'Données clients'!N95="Oui",'Données clients'!O95="Oui",'Données clients'!P95="Oui",'Données clients'!Q95="Oui"),'Données clients'!C95," ")</f>
        <v xml:space="preserve"> </v>
      </c>
      <c r="D95" s="286" t="str">
        <f>IF(OR('Données clients'!L95="Oui",'Données clients'!M95="Oui",'Données clients'!N95="Oui",'Données clients'!O95="Oui",'Données clients'!P95="Oui",'Données clients'!Q95="Oui"),'Données clients'!I95," ")</f>
        <v xml:space="preserve"> </v>
      </c>
      <c r="E95" s="276" t="str">
        <f>IF(OR('Données clients'!L95="Oui",'Données clients'!M95="Oui",'Données clients'!N95="Oui",'Données clients'!O95="Oui",'Données clients'!P95="Oui",'Données clients'!Q95="Oui"),YEAR(A95)&amp;"-"&amp;MONTH(A95)&amp;"-"&amp;"S"&amp;TEXT(V95,"000")," ")</f>
        <v xml:space="preserve"> </v>
      </c>
      <c r="F95" s="287" t="str">
        <f>IF(OR('Données clients'!L95="Oui",'Données clients'!M95="Oui",'Données clients'!N95="Oui",'Données clients'!O95="Oui",'Données clients'!P95="Oui",'Données clients'!Q95="Oui"),'Données clients'!E95," ")</f>
        <v xml:space="preserve"> </v>
      </c>
      <c r="G95" s="288" t="str">
        <f>IF(OR('Données clients'!L95="Oui",'Données clients'!M95="Oui"),"Epilation",IF(OR('Données clients'!N95="Oui",'Données clients'!O95="Oui"),"Détatouage",IF('Données clients'!P95="Oui","Aquapure",IF('Données clients'!Q95="Oui","PBM"," "))))</f>
        <v xml:space="preserve"> </v>
      </c>
      <c r="H95" s="289"/>
      <c r="I95" s="286"/>
      <c r="J95" s="289"/>
      <c r="K95" s="289" t="str">
        <f>IF('Données clients'!M95="Oui","Epilation",IF('Données clients'!O95="Oui","Détatouage",IF(AND(OR('Données clients'!N95="Oui",'Données clients'!P95="Oui"),'Données clients'!Q95="Oui"),"PBM"," ")))</f>
        <v xml:space="preserve"> </v>
      </c>
      <c r="L95" s="289"/>
      <c r="M95" s="289" t="str">
        <f>IF('Données clients'!M95="Oui","Epilation",IF('Données clients'!O95="Oui","Détatouage",IF(AND(OR('Données clients'!N95="Oui",'Données clients'!P95="Oui"),'Données clients'!Q95="Oui"),"PBM"," ")))</f>
        <v xml:space="preserve"> </v>
      </c>
      <c r="N95" s="289"/>
      <c r="O95" s="290"/>
      <c r="P95" s="281" t="str">
        <f>IF(COUNTBLANK(H95)=0,IF(G95="Epilation",IF(F95="F",VLOOKUP(H95,'Grille tarifaire'!$B$3:$D$29,3),VLOOKUP(H95,'Grille tarifaire'!$B$32:$D$56,3)),IF(G95="Détatouage",VLOOKUP(H95,'Grille tarifaire'!$B$59:$D$64,3),IF(G95="Aquapure",VLOOKUP(H95,'Grille tarifaire'!$B$67:$D$69,3),IF(G95="PBM",VLOOKUP(H95,'Grille tarifaire'!$B$72:$B$73,3),"0"))))+IF(I95="Epilation",IF(F95="F",VLOOKUP(J95,'Grille tarifaire'!$B$3:$D$29,3),VLOOKUP(J95,'Grille tarifaire'!$B$32:$D$56,3)),IF(I95="Détatouage",VLOOKUP(J95,'Grille tarifaire'!$B$59:$D$64,3),IF(I95="Aquapure",VLOOKUP(J95,'Grille tarifaire'!$B$67:$D$69,3),IF(I95="PBM",VLOOKUP(J95,'Grille tarifaire'!$B$72:$B$73,3),"0"))))+IF(K95="Epilation",IF(F95="F",VLOOKUP(L95,'Grille tarifaire'!$B$3:$D$29,3),VLOOKUP(L95,'Grille tarifaire'!$B$32:$D$56,3)),IF(K95="Détatouage",VLOOKUP(L95,'Grille tarifaire'!$B$59:$D$64,3),IF(K95="Aquapure",VLOOKUP(L95,'Grille tarifaire'!$B$67:$D$69,3),IF(K95="PBM",VLOOKUP(L95,'Grille tarifaire'!$B$72:$B$73,3),"0"))))+IF(M95="Epilation",IF(F95="F",VLOOKUP(N95,'Grille tarifaire'!$B$3:$D$29,3),VLOOKUP(N95,'Grille tarifaire'!$B$32:$D$56,3)),IF(M95="Détatouage",VLOOKUP(N95,'Grille tarifaire'!$B$59:$D$64,3),IF(M95="Aquapure",VLOOKUP(N95,'Grille tarifaire'!$B$67:$D$69,3),IF(M95="PBM",VLOOKUP(N95,'Grille tarifaire'!$B$72:$B$73,3),"0"))))," ")</f>
        <v xml:space="preserve"> </v>
      </c>
      <c r="Q95" s="291"/>
      <c r="R95" s="292" t="str">
        <f t="shared" si="3"/>
        <v xml:space="preserve"> </v>
      </c>
      <c r="S95" s="293"/>
      <c r="T95" s="293"/>
      <c r="U95" s="294" t="str">
        <f t="shared" si="4"/>
        <v xml:space="preserve"> </v>
      </c>
      <c r="V95" s="73">
        <f t="shared" si="5"/>
        <v>4</v>
      </c>
    </row>
    <row r="96" spans="1:22" s="75" customFormat="1" ht="15" customHeight="1" x14ac:dyDescent="0.2">
      <c r="A96" s="295" t="str">
        <f>IF(OR('Données clients'!L96="Oui",'Données clients'!M96="Oui",'Données clients'!N96="Oui",'Données clients'!O96="Oui",'Données clients'!P96="Oui",'Données clients'!Q96="Oui"),'Données clients'!A96," ")</f>
        <v xml:space="preserve"> </v>
      </c>
      <c r="B96" s="296" t="str">
        <f>IF(OR('Données clients'!L96="Oui",'Données clients'!M96="Oui",'Données clients'!N96="Oui",'Données clients'!O96="Oui",'Données clients'!P96="Oui",'Données clients'!Q96="Oui"),'Données clients'!B96," ")</f>
        <v xml:space="preserve"> </v>
      </c>
      <c r="C96" s="297" t="str">
        <f>IF(OR('Données clients'!L96="Oui",'Données clients'!M96="Oui",'Données clients'!N96="Oui",'Données clients'!O96="Oui",'Données clients'!P96="Oui",'Données clients'!Q96="Oui"),'Données clients'!C96," ")</f>
        <v xml:space="preserve"> </v>
      </c>
      <c r="D96" s="287" t="str">
        <f>IF(OR('Données clients'!L96="Oui",'Données clients'!M96="Oui",'Données clients'!N96="Oui",'Données clients'!O96="Oui",'Données clients'!P96="Oui",'Données clients'!Q96="Oui"),'Données clients'!I96," ")</f>
        <v xml:space="preserve"> </v>
      </c>
      <c r="E96" s="276" t="str">
        <f>IF(OR('Données clients'!L96="Oui",'Données clients'!M96="Oui",'Données clients'!N96="Oui",'Données clients'!O96="Oui",'Données clients'!P96="Oui",'Données clients'!Q96="Oui"),YEAR(A96)&amp;"-"&amp;MONTH(A96)&amp;"-"&amp;"S"&amp;TEXT(V96,"000")," ")</f>
        <v xml:space="preserve"> </v>
      </c>
      <c r="F96" s="287" t="str">
        <f>IF(OR('Données clients'!L96="Oui",'Données clients'!M96="Oui",'Données clients'!N96="Oui",'Données clients'!O96="Oui",'Données clients'!P96="Oui",'Données clients'!Q96="Oui"),'Données clients'!E96," ")</f>
        <v xml:space="preserve"> </v>
      </c>
      <c r="G96" s="288" t="str">
        <f>IF(OR('Données clients'!L96="Oui",'Données clients'!M96="Oui"),"Epilation",IF(OR('Données clients'!N96="Oui",'Données clients'!O96="Oui"),"Détatouage",IF('Données clients'!P96="Oui","Aquapure",IF('Données clients'!Q96="Oui","PBM"," "))))</f>
        <v xml:space="preserve"> </v>
      </c>
      <c r="H96" s="289"/>
      <c r="I96" s="286"/>
      <c r="J96" s="289"/>
      <c r="K96" s="289" t="str">
        <f>IF('Données clients'!M96="Oui","Epilation",IF('Données clients'!O96="Oui","Détatouage",IF(AND(OR('Données clients'!N96="Oui",'Données clients'!P96="Oui"),'Données clients'!Q96="Oui"),"PBM"," ")))</f>
        <v xml:space="preserve"> </v>
      </c>
      <c r="L96" s="289"/>
      <c r="M96" s="289" t="str">
        <f>IF('Données clients'!M96="Oui","Epilation",IF('Données clients'!O96="Oui","Détatouage",IF(AND(OR('Données clients'!N96="Oui",'Données clients'!P96="Oui"),'Données clients'!Q96="Oui"),"PBM"," ")))</f>
        <v xml:space="preserve"> </v>
      </c>
      <c r="N96" s="289"/>
      <c r="O96" s="298"/>
      <c r="P96" s="281" t="str">
        <f>IF(COUNTBLANK(H96)=0,IF(G96="Epilation",IF(F96="F",VLOOKUP(H96,'Grille tarifaire'!$B$3:$D$29,3),VLOOKUP(H96,'Grille tarifaire'!$B$32:$D$56,3)),IF(G96="Détatouage",VLOOKUP(H96,'Grille tarifaire'!$B$59:$D$64,3),IF(G96="Aquapure",VLOOKUP(H96,'Grille tarifaire'!$B$67:$D$69,3),IF(G96="PBM",VLOOKUP(H96,'Grille tarifaire'!$B$72:$B$73,3),"0"))))+IF(I96="Epilation",IF(F96="F",VLOOKUP(J96,'Grille tarifaire'!$B$3:$D$29,3),VLOOKUP(J96,'Grille tarifaire'!$B$32:$D$56,3)),IF(I96="Détatouage",VLOOKUP(J96,'Grille tarifaire'!$B$59:$D$64,3),IF(I96="Aquapure",VLOOKUP(J96,'Grille tarifaire'!$B$67:$D$69,3),IF(I96="PBM",VLOOKUP(J96,'Grille tarifaire'!$B$72:$B$73,3),"0"))))+IF(K96="Epilation",IF(F96="F",VLOOKUP(L96,'Grille tarifaire'!$B$3:$D$29,3),VLOOKUP(L96,'Grille tarifaire'!$B$32:$D$56,3)),IF(K96="Détatouage",VLOOKUP(L96,'Grille tarifaire'!$B$59:$D$64,3),IF(K96="Aquapure",VLOOKUP(L96,'Grille tarifaire'!$B$67:$D$69,3),IF(K96="PBM",VLOOKUP(L96,'Grille tarifaire'!$B$72:$B$73,3),"0"))))+IF(M96="Epilation",IF(F96="F",VLOOKUP(N96,'Grille tarifaire'!$B$3:$D$29,3),VLOOKUP(N96,'Grille tarifaire'!$B$32:$D$56,3)),IF(M96="Détatouage",VLOOKUP(N96,'Grille tarifaire'!$B$59:$D$64,3),IF(M96="Aquapure",VLOOKUP(N96,'Grille tarifaire'!$B$67:$D$69,3),IF(M96="PBM",VLOOKUP(N96,'Grille tarifaire'!$B$72:$B$73,3),"0"))))," ")</f>
        <v xml:space="preserve"> </v>
      </c>
      <c r="Q96" s="299"/>
      <c r="R96" s="281" t="str">
        <f t="shared" si="3"/>
        <v xml:space="preserve"> </v>
      </c>
      <c r="S96" s="300"/>
      <c r="T96" s="300"/>
      <c r="U96" s="301" t="str">
        <f t="shared" si="4"/>
        <v xml:space="preserve"> </v>
      </c>
      <c r="V96" s="73">
        <f t="shared" si="5"/>
        <v>4</v>
      </c>
    </row>
    <row r="97" spans="1:22" s="75" customFormat="1" ht="15" customHeight="1" x14ac:dyDescent="0.2">
      <c r="A97" s="272" t="str">
        <f>IF(OR('Données clients'!L97="Oui",'Données clients'!M97="Oui",'Données clients'!N97="Oui",'Données clients'!O97="Oui",'Données clients'!P97="Oui",'Données clients'!Q97="Oui"),'Données clients'!A97," ")</f>
        <v xml:space="preserve"> </v>
      </c>
      <c r="B97" s="273" t="str">
        <f>IF(OR('Données clients'!L97="Oui",'Données clients'!M97="Oui",'Données clients'!N97="Oui",'Données clients'!O97="Oui",'Données clients'!P97="Oui",'Données clients'!Q97="Oui"),'Données clients'!B97," ")</f>
        <v xml:space="preserve"> </v>
      </c>
      <c r="C97" s="274" t="str">
        <f>IF(OR('Données clients'!L97="Oui",'Données clients'!M97="Oui",'Données clients'!N97="Oui",'Données clients'!O97="Oui",'Données clients'!P97="Oui",'Données clients'!Q97="Oui"),'Données clients'!C97," ")</f>
        <v xml:space="preserve"> </v>
      </c>
      <c r="D97" s="286" t="str">
        <f>IF(OR('Données clients'!L97="Oui",'Données clients'!M97="Oui",'Données clients'!N97="Oui",'Données clients'!O97="Oui",'Données clients'!P97="Oui",'Données clients'!Q97="Oui"),'Données clients'!I97," ")</f>
        <v xml:space="preserve"> </v>
      </c>
      <c r="E97" s="276" t="str">
        <f>IF(OR('Données clients'!L97="Oui",'Données clients'!M97="Oui",'Données clients'!N97="Oui",'Données clients'!O97="Oui",'Données clients'!P97="Oui",'Données clients'!Q97="Oui"),YEAR(A97)&amp;"-"&amp;MONTH(A97)&amp;"-"&amp;"S"&amp;TEXT(V97,"000")," ")</f>
        <v xml:space="preserve"> </v>
      </c>
      <c r="F97" s="287" t="str">
        <f>IF(OR('Données clients'!L97="Oui",'Données clients'!M97="Oui",'Données clients'!N97="Oui",'Données clients'!O97="Oui",'Données clients'!P97="Oui",'Données clients'!Q97="Oui"),'Données clients'!E97," ")</f>
        <v xml:space="preserve"> </v>
      </c>
      <c r="G97" s="288" t="str">
        <f>IF(OR('Données clients'!L97="Oui",'Données clients'!M97="Oui"),"Epilation",IF(OR('Données clients'!N97="Oui",'Données clients'!O97="Oui"),"Détatouage",IF('Données clients'!P97="Oui","Aquapure",IF('Données clients'!Q97="Oui","PBM"," "))))</f>
        <v xml:space="preserve"> </v>
      </c>
      <c r="H97" s="289"/>
      <c r="I97" s="286"/>
      <c r="J97" s="289"/>
      <c r="K97" s="289" t="str">
        <f>IF('Données clients'!M97="Oui","Epilation",IF('Données clients'!O97="Oui","Détatouage",IF(AND(OR('Données clients'!N97="Oui",'Données clients'!P97="Oui"),'Données clients'!Q97="Oui"),"PBM"," ")))</f>
        <v xml:space="preserve"> </v>
      </c>
      <c r="L97" s="289"/>
      <c r="M97" s="289" t="str">
        <f>IF('Données clients'!M97="Oui","Epilation",IF('Données clients'!O97="Oui","Détatouage",IF(AND(OR('Données clients'!N97="Oui",'Données clients'!P97="Oui"),'Données clients'!Q97="Oui"),"PBM"," ")))</f>
        <v xml:space="preserve"> </v>
      </c>
      <c r="N97" s="289"/>
      <c r="O97" s="290"/>
      <c r="P97" s="281" t="str">
        <f>IF(COUNTBLANK(H97)=0,IF(G97="Epilation",IF(F97="F",VLOOKUP(H97,'Grille tarifaire'!$B$3:$D$29,3),VLOOKUP(H97,'Grille tarifaire'!$B$32:$D$56,3)),IF(G97="Détatouage",VLOOKUP(H97,'Grille tarifaire'!$B$59:$D$64,3),IF(G97="Aquapure",VLOOKUP(H97,'Grille tarifaire'!$B$67:$D$69,3),IF(G97="PBM",VLOOKUP(H97,'Grille tarifaire'!$B$72:$B$73,3),"0"))))+IF(I97="Epilation",IF(F97="F",VLOOKUP(J97,'Grille tarifaire'!$B$3:$D$29,3),VLOOKUP(J97,'Grille tarifaire'!$B$32:$D$56,3)),IF(I97="Détatouage",VLOOKUP(J97,'Grille tarifaire'!$B$59:$D$64,3),IF(I97="Aquapure",VLOOKUP(J97,'Grille tarifaire'!$B$67:$D$69,3),IF(I97="PBM",VLOOKUP(J97,'Grille tarifaire'!$B$72:$B$73,3),"0"))))+IF(K97="Epilation",IF(F97="F",VLOOKUP(L97,'Grille tarifaire'!$B$3:$D$29,3),VLOOKUP(L97,'Grille tarifaire'!$B$32:$D$56,3)),IF(K97="Détatouage",VLOOKUP(L97,'Grille tarifaire'!$B$59:$D$64,3),IF(K97="Aquapure",VLOOKUP(L97,'Grille tarifaire'!$B$67:$D$69,3),IF(K97="PBM",VLOOKUP(L97,'Grille tarifaire'!$B$72:$B$73,3),"0"))))+IF(M97="Epilation",IF(F97="F",VLOOKUP(N97,'Grille tarifaire'!$B$3:$D$29,3),VLOOKUP(N97,'Grille tarifaire'!$B$32:$D$56,3)),IF(M97="Détatouage",VLOOKUP(N97,'Grille tarifaire'!$B$59:$D$64,3),IF(M97="Aquapure",VLOOKUP(N97,'Grille tarifaire'!$B$67:$D$69,3),IF(M97="PBM",VLOOKUP(N97,'Grille tarifaire'!$B$72:$B$73,3),"0"))))," ")</f>
        <v xml:space="preserve"> </v>
      </c>
      <c r="Q97" s="291"/>
      <c r="R97" s="292" t="str">
        <f t="shared" si="3"/>
        <v xml:space="preserve"> </v>
      </c>
      <c r="S97" s="293"/>
      <c r="T97" s="293"/>
      <c r="U97" s="294" t="str">
        <f t="shared" si="4"/>
        <v xml:space="preserve"> </v>
      </c>
      <c r="V97" s="73">
        <f t="shared" si="5"/>
        <v>4</v>
      </c>
    </row>
    <row r="98" spans="1:22" s="75" customFormat="1" ht="15" customHeight="1" x14ac:dyDescent="0.2">
      <c r="A98" s="295" t="str">
        <f>IF(OR('Données clients'!L98="Oui",'Données clients'!M98="Oui",'Données clients'!N98="Oui",'Données clients'!O98="Oui",'Données clients'!P98="Oui",'Données clients'!Q98="Oui"),'Données clients'!A98," ")</f>
        <v xml:space="preserve"> </v>
      </c>
      <c r="B98" s="296" t="str">
        <f>IF(OR('Données clients'!L98="Oui",'Données clients'!M98="Oui",'Données clients'!N98="Oui",'Données clients'!O98="Oui",'Données clients'!P98="Oui",'Données clients'!Q98="Oui"),'Données clients'!B98," ")</f>
        <v xml:space="preserve"> </v>
      </c>
      <c r="C98" s="297" t="str">
        <f>IF(OR('Données clients'!L98="Oui",'Données clients'!M98="Oui",'Données clients'!N98="Oui",'Données clients'!O98="Oui",'Données clients'!P98="Oui",'Données clients'!Q98="Oui"),'Données clients'!C98," ")</f>
        <v xml:space="preserve"> </v>
      </c>
      <c r="D98" s="287" t="str">
        <f>IF(OR('Données clients'!L98="Oui",'Données clients'!M98="Oui",'Données clients'!N98="Oui",'Données clients'!O98="Oui",'Données clients'!P98="Oui",'Données clients'!Q98="Oui"),'Données clients'!I98," ")</f>
        <v xml:space="preserve"> </v>
      </c>
      <c r="E98" s="276" t="str">
        <f>IF(OR('Données clients'!L98="Oui",'Données clients'!M98="Oui",'Données clients'!N98="Oui",'Données clients'!O98="Oui",'Données clients'!P98="Oui",'Données clients'!Q98="Oui"),YEAR(A98)&amp;"-"&amp;MONTH(A98)&amp;"-"&amp;"S"&amp;TEXT(V98,"000")," ")</f>
        <v xml:space="preserve"> </v>
      </c>
      <c r="F98" s="287" t="str">
        <f>IF(OR('Données clients'!L98="Oui",'Données clients'!M98="Oui",'Données clients'!N98="Oui",'Données clients'!O98="Oui",'Données clients'!P98="Oui",'Données clients'!Q98="Oui"),'Données clients'!E98," ")</f>
        <v xml:space="preserve"> </v>
      </c>
      <c r="G98" s="288" t="str">
        <f>IF(OR('Données clients'!L98="Oui",'Données clients'!M98="Oui"),"Epilation",IF(OR('Données clients'!N98="Oui",'Données clients'!O98="Oui"),"Détatouage",IF('Données clients'!P98="Oui","Aquapure",IF('Données clients'!Q98="Oui","PBM"," "))))</f>
        <v xml:space="preserve"> </v>
      </c>
      <c r="H98" s="289"/>
      <c r="I98" s="286"/>
      <c r="J98" s="289"/>
      <c r="K98" s="289" t="str">
        <f>IF('Données clients'!M98="Oui","Epilation",IF('Données clients'!O98="Oui","Détatouage",IF(AND(OR('Données clients'!N98="Oui",'Données clients'!P98="Oui"),'Données clients'!Q98="Oui"),"PBM"," ")))</f>
        <v xml:space="preserve"> </v>
      </c>
      <c r="L98" s="289"/>
      <c r="M98" s="289" t="str">
        <f>IF('Données clients'!M98="Oui","Epilation",IF('Données clients'!O98="Oui","Détatouage",IF(AND(OR('Données clients'!N98="Oui",'Données clients'!P98="Oui"),'Données clients'!Q98="Oui"),"PBM"," ")))</f>
        <v xml:space="preserve"> </v>
      </c>
      <c r="N98" s="289"/>
      <c r="O98" s="298"/>
      <c r="P98" s="281" t="str">
        <f>IF(COUNTBLANK(H98)=0,IF(G98="Epilation",IF(F98="F",VLOOKUP(H98,'Grille tarifaire'!$B$3:$D$29,3),VLOOKUP(H98,'Grille tarifaire'!$B$32:$D$56,3)),IF(G98="Détatouage",VLOOKUP(H98,'Grille tarifaire'!$B$59:$D$64,3),IF(G98="Aquapure",VLOOKUP(H98,'Grille tarifaire'!$B$67:$D$69,3),IF(G98="PBM",VLOOKUP(H98,'Grille tarifaire'!$B$72:$B$73,3),"0"))))+IF(I98="Epilation",IF(F98="F",VLOOKUP(J98,'Grille tarifaire'!$B$3:$D$29,3),VLOOKUP(J98,'Grille tarifaire'!$B$32:$D$56,3)),IF(I98="Détatouage",VLOOKUP(J98,'Grille tarifaire'!$B$59:$D$64,3),IF(I98="Aquapure",VLOOKUP(J98,'Grille tarifaire'!$B$67:$D$69,3),IF(I98="PBM",VLOOKUP(J98,'Grille tarifaire'!$B$72:$B$73,3),"0"))))+IF(K98="Epilation",IF(F98="F",VLOOKUP(L98,'Grille tarifaire'!$B$3:$D$29,3),VLOOKUP(L98,'Grille tarifaire'!$B$32:$D$56,3)),IF(K98="Détatouage",VLOOKUP(L98,'Grille tarifaire'!$B$59:$D$64,3),IF(K98="Aquapure",VLOOKUP(L98,'Grille tarifaire'!$B$67:$D$69,3),IF(K98="PBM",VLOOKUP(L98,'Grille tarifaire'!$B$72:$B$73,3),"0"))))+IF(M98="Epilation",IF(F98="F",VLOOKUP(N98,'Grille tarifaire'!$B$3:$D$29,3),VLOOKUP(N98,'Grille tarifaire'!$B$32:$D$56,3)),IF(M98="Détatouage",VLOOKUP(N98,'Grille tarifaire'!$B$59:$D$64,3),IF(M98="Aquapure",VLOOKUP(N98,'Grille tarifaire'!$B$67:$D$69,3),IF(M98="PBM",VLOOKUP(N98,'Grille tarifaire'!$B$72:$B$73,3),"0"))))," ")</f>
        <v xml:space="preserve"> </v>
      </c>
      <c r="Q98" s="299"/>
      <c r="R98" s="281" t="str">
        <f t="shared" si="3"/>
        <v xml:space="preserve"> </v>
      </c>
      <c r="S98" s="300"/>
      <c r="T98" s="300"/>
      <c r="U98" s="301" t="str">
        <f t="shared" si="4"/>
        <v xml:space="preserve"> </v>
      </c>
      <c r="V98" s="73">
        <f t="shared" si="5"/>
        <v>4</v>
      </c>
    </row>
    <row r="99" spans="1:22" s="75" customFormat="1" ht="15" customHeight="1" x14ac:dyDescent="0.2">
      <c r="A99" s="272" t="str">
        <f>IF(OR('Données clients'!L99="Oui",'Données clients'!M99="Oui",'Données clients'!N99="Oui",'Données clients'!O99="Oui",'Données clients'!P99="Oui",'Données clients'!Q99="Oui"),'Données clients'!A99," ")</f>
        <v xml:space="preserve"> </v>
      </c>
      <c r="B99" s="273" t="str">
        <f>IF(OR('Données clients'!L99="Oui",'Données clients'!M99="Oui",'Données clients'!N99="Oui",'Données clients'!O99="Oui",'Données clients'!P99="Oui",'Données clients'!Q99="Oui"),'Données clients'!B99," ")</f>
        <v xml:space="preserve"> </v>
      </c>
      <c r="C99" s="274" t="str">
        <f>IF(OR('Données clients'!L99="Oui",'Données clients'!M99="Oui",'Données clients'!N99="Oui",'Données clients'!O99="Oui",'Données clients'!P99="Oui",'Données clients'!Q99="Oui"),'Données clients'!C99," ")</f>
        <v xml:space="preserve"> </v>
      </c>
      <c r="D99" s="286" t="str">
        <f>IF(OR('Données clients'!L99="Oui",'Données clients'!M99="Oui",'Données clients'!N99="Oui",'Données clients'!O99="Oui",'Données clients'!P99="Oui",'Données clients'!Q99="Oui"),'Données clients'!I99," ")</f>
        <v xml:space="preserve"> </v>
      </c>
      <c r="E99" s="276" t="str">
        <f>IF(OR('Données clients'!L99="Oui",'Données clients'!M99="Oui",'Données clients'!N99="Oui",'Données clients'!O99="Oui",'Données clients'!P99="Oui",'Données clients'!Q99="Oui"),YEAR(A99)&amp;"-"&amp;MONTH(A99)&amp;"-"&amp;"S"&amp;TEXT(V99,"000")," ")</f>
        <v xml:space="preserve"> </v>
      </c>
      <c r="F99" s="287" t="str">
        <f>IF(OR('Données clients'!L99="Oui",'Données clients'!M99="Oui",'Données clients'!N99="Oui",'Données clients'!O99="Oui",'Données clients'!P99="Oui",'Données clients'!Q99="Oui"),'Données clients'!E99," ")</f>
        <v xml:space="preserve"> </v>
      </c>
      <c r="G99" s="288" t="str">
        <f>IF(OR('Données clients'!L99="Oui",'Données clients'!M99="Oui"),"Epilation",IF(OR('Données clients'!N99="Oui",'Données clients'!O99="Oui"),"Détatouage",IF('Données clients'!P99="Oui","Aquapure",IF('Données clients'!Q99="Oui","PBM"," "))))</f>
        <v xml:space="preserve"> </v>
      </c>
      <c r="H99" s="289"/>
      <c r="I99" s="286"/>
      <c r="J99" s="289"/>
      <c r="K99" s="289" t="str">
        <f>IF('Données clients'!M99="Oui","Epilation",IF('Données clients'!O99="Oui","Détatouage",IF(AND(OR('Données clients'!N99="Oui",'Données clients'!P99="Oui"),'Données clients'!Q99="Oui"),"PBM"," ")))</f>
        <v xml:space="preserve"> </v>
      </c>
      <c r="L99" s="289"/>
      <c r="M99" s="289" t="str">
        <f>IF('Données clients'!M99="Oui","Epilation",IF('Données clients'!O99="Oui","Détatouage",IF(AND(OR('Données clients'!N99="Oui",'Données clients'!P99="Oui"),'Données clients'!Q99="Oui"),"PBM"," ")))</f>
        <v xml:space="preserve"> </v>
      </c>
      <c r="N99" s="289"/>
      <c r="O99" s="290"/>
      <c r="P99" s="281" t="str">
        <f>IF(COUNTBLANK(H99)=0,IF(G99="Epilation",IF(F99="F",VLOOKUP(H99,'Grille tarifaire'!$B$3:$D$29,3),VLOOKUP(H99,'Grille tarifaire'!$B$32:$D$56,3)),IF(G99="Détatouage",VLOOKUP(H99,'Grille tarifaire'!$B$59:$D$64,3),IF(G99="Aquapure",VLOOKUP(H99,'Grille tarifaire'!$B$67:$D$69,3),IF(G99="PBM",VLOOKUP(H99,'Grille tarifaire'!$B$72:$B$73,3),"0"))))+IF(I99="Epilation",IF(F99="F",VLOOKUP(J99,'Grille tarifaire'!$B$3:$D$29,3),VLOOKUP(J99,'Grille tarifaire'!$B$32:$D$56,3)),IF(I99="Détatouage",VLOOKUP(J99,'Grille tarifaire'!$B$59:$D$64,3),IF(I99="Aquapure",VLOOKUP(J99,'Grille tarifaire'!$B$67:$D$69,3),IF(I99="PBM",VLOOKUP(J99,'Grille tarifaire'!$B$72:$B$73,3),"0"))))+IF(K99="Epilation",IF(F99="F",VLOOKUP(L99,'Grille tarifaire'!$B$3:$D$29,3),VLOOKUP(L99,'Grille tarifaire'!$B$32:$D$56,3)),IF(K99="Détatouage",VLOOKUP(L99,'Grille tarifaire'!$B$59:$D$64,3),IF(K99="Aquapure",VLOOKUP(L99,'Grille tarifaire'!$B$67:$D$69,3),IF(K99="PBM",VLOOKUP(L99,'Grille tarifaire'!$B$72:$B$73,3),"0"))))+IF(M99="Epilation",IF(F99="F",VLOOKUP(N99,'Grille tarifaire'!$B$3:$D$29,3),VLOOKUP(N99,'Grille tarifaire'!$B$32:$D$56,3)),IF(M99="Détatouage",VLOOKUP(N99,'Grille tarifaire'!$B$59:$D$64,3),IF(M99="Aquapure",VLOOKUP(N99,'Grille tarifaire'!$B$67:$D$69,3),IF(M99="PBM",VLOOKUP(N99,'Grille tarifaire'!$B$72:$B$73,3),"0"))))," ")</f>
        <v xml:space="preserve"> </v>
      </c>
      <c r="Q99" s="291"/>
      <c r="R99" s="292" t="str">
        <f t="shared" si="3"/>
        <v xml:space="preserve"> </v>
      </c>
      <c r="S99" s="293"/>
      <c r="T99" s="293"/>
      <c r="U99" s="294" t="str">
        <f t="shared" si="4"/>
        <v xml:space="preserve"> </v>
      </c>
      <c r="V99" s="73">
        <f t="shared" si="5"/>
        <v>4</v>
      </c>
    </row>
    <row r="100" spans="1:22" s="75" customFormat="1" ht="15" customHeight="1" x14ac:dyDescent="0.2">
      <c r="A100" s="295" t="str">
        <f>IF(OR('Données clients'!L100="Oui",'Données clients'!M100="Oui",'Données clients'!N100="Oui",'Données clients'!O100="Oui",'Données clients'!P100="Oui",'Données clients'!Q100="Oui"),'Données clients'!A100," ")</f>
        <v xml:space="preserve"> </v>
      </c>
      <c r="B100" s="296" t="str">
        <f>IF(OR('Données clients'!L100="Oui",'Données clients'!M100="Oui",'Données clients'!N100="Oui",'Données clients'!O100="Oui",'Données clients'!P100="Oui",'Données clients'!Q100="Oui"),'Données clients'!B100," ")</f>
        <v xml:space="preserve"> </v>
      </c>
      <c r="C100" s="297" t="str">
        <f>IF(OR('Données clients'!L100="Oui",'Données clients'!M100="Oui",'Données clients'!N100="Oui",'Données clients'!O100="Oui",'Données clients'!P100="Oui",'Données clients'!Q100="Oui"),'Données clients'!C100," ")</f>
        <v xml:space="preserve"> </v>
      </c>
      <c r="D100" s="287" t="str">
        <f>IF(OR('Données clients'!L100="Oui",'Données clients'!M100="Oui",'Données clients'!N100="Oui",'Données clients'!O100="Oui",'Données clients'!P100="Oui",'Données clients'!Q100="Oui"),'Données clients'!I100," ")</f>
        <v xml:space="preserve"> </v>
      </c>
      <c r="E100" s="276" t="str">
        <f>IF(OR('Données clients'!L100="Oui",'Données clients'!M100="Oui",'Données clients'!N100="Oui",'Données clients'!O100="Oui",'Données clients'!P100="Oui",'Données clients'!Q100="Oui"),YEAR(A100)&amp;"-"&amp;MONTH(A100)&amp;"-"&amp;"S"&amp;TEXT(V100,"000")," ")</f>
        <v xml:space="preserve"> </v>
      </c>
      <c r="F100" s="287" t="str">
        <f>IF(OR('Données clients'!L100="Oui",'Données clients'!M100="Oui",'Données clients'!N100="Oui",'Données clients'!O100="Oui",'Données clients'!P100="Oui",'Données clients'!Q100="Oui"),'Données clients'!E100," ")</f>
        <v xml:space="preserve"> </v>
      </c>
      <c r="G100" s="288" t="str">
        <f>IF(OR('Données clients'!L100="Oui",'Données clients'!M100="Oui"),"Epilation",IF(OR('Données clients'!N100="Oui",'Données clients'!O100="Oui"),"Détatouage",IF('Données clients'!P100="Oui","Aquapure",IF('Données clients'!Q100="Oui","PBM"," "))))</f>
        <v xml:space="preserve"> </v>
      </c>
      <c r="H100" s="289"/>
      <c r="I100" s="286"/>
      <c r="J100" s="289"/>
      <c r="K100" s="289" t="str">
        <f>IF('Données clients'!M100="Oui","Epilation",IF('Données clients'!O100="Oui","Détatouage",IF(AND(OR('Données clients'!N100="Oui",'Données clients'!P100="Oui"),'Données clients'!Q100="Oui"),"PBM"," ")))</f>
        <v xml:space="preserve"> </v>
      </c>
      <c r="L100" s="289"/>
      <c r="M100" s="289" t="str">
        <f>IF('Données clients'!M100="Oui","Epilation",IF('Données clients'!O100="Oui","Détatouage",IF(AND(OR('Données clients'!N100="Oui",'Données clients'!P100="Oui"),'Données clients'!Q100="Oui"),"PBM"," ")))</f>
        <v xml:space="preserve"> </v>
      </c>
      <c r="N100" s="289"/>
      <c r="O100" s="298"/>
      <c r="P100" s="281" t="str">
        <f>IF(COUNTBLANK(H100)=0,IF(G100="Epilation",IF(F100="F",VLOOKUP(H100,'Grille tarifaire'!$B$3:$D$29,3),VLOOKUP(H100,'Grille tarifaire'!$B$32:$D$56,3)),IF(G100="Détatouage",VLOOKUP(H100,'Grille tarifaire'!$B$59:$D$64,3),IF(G100="Aquapure",VLOOKUP(H100,'Grille tarifaire'!$B$67:$D$69,3),IF(G100="PBM",VLOOKUP(H100,'Grille tarifaire'!$B$72:$B$73,3),"0"))))+IF(I100="Epilation",IF(F100="F",VLOOKUP(J100,'Grille tarifaire'!$B$3:$D$29,3),VLOOKUP(J100,'Grille tarifaire'!$B$32:$D$56,3)),IF(I100="Détatouage",VLOOKUP(J100,'Grille tarifaire'!$B$59:$D$64,3),IF(I100="Aquapure",VLOOKUP(J100,'Grille tarifaire'!$B$67:$D$69,3),IF(I100="PBM",VLOOKUP(J100,'Grille tarifaire'!$B$72:$B$73,3),"0"))))+IF(K100="Epilation",IF(F100="F",VLOOKUP(L100,'Grille tarifaire'!$B$3:$D$29,3),VLOOKUP(L100,'Grille tarifaire'!$B$32:$D$56,3)),IF(K100="Détatouage",VLOOKUP(L100,'Grille tarifaire'!$B$59:$D$64,3),IF(K100="Aquapure",VLOOKUP(L100,'Grille tarifaire'!$B$67:$D$69,3),IF(K100="PBM",VLOOKUP(L100,'Grille tarifaire'!$B$72:$B$73,3),"0"))))+IF(M100="Epilation",IF(F100="F",VLOOKUP(N100,'Grille tarifaire'!$B$3:$D$29,3),VLOOKUP(N100,'Grille tarifaire'!$B$32:$D$56,3)),IF(M100="Détatouage",VLOOKUP(N100,'Grille tarifaire'!$B$59:$D$64,3),IF(M100="Aquapure",VLOOKUP(N100,'Grille tarifaire'!$B$67:$D$69,3),IF(M100="PBM",VLOOKUP(N100,'Grille tarifaire'!$B$72:$B$73,3),"0"))))," ")</f>
        <v xml:space="preserve"> </v>
      </c>
      <c r="Q100" s="299"/>
      <c r="R100" s="281" t="str">
        <f t="shared" ref="R100" si="6">IF(COUNTBLANK(Q100)=1,P100,P100-P100*Q100)</f>
        <v xml:space="preserve"> </v>
      </c>
      <c r="S100" s="300"/>
      <c r="T100" s="300"/>
      <c r="U100" s="301" t="str">
        <f t="shared" ref="U100" si="7">IF(COUNTBLANK(S100)=0,"Oui"," ")</f>
        <v xml:space="preserve"> </v>
      </c>
      <c r="V100" s="73">
        <f t="shared" si="5"/>
        <v>4</v>
      </c>
    </row>
    <row r="101" spans="1:22" s="75" customFormat="1" ht="15" customHeight="1" x14ac:dyDescent="0.2">
      <c r="A101" s="91"/>
      <c r="O101" s="302"/>
      <c r="P101" s="91"/>
      <c r="Q101" s="91"/>
      <c r="R101" s="91"/>
    </row>
    <row r="102" spans="1:22" s="75" customFormat="1" ht="15" customHeight="1" x14ac:dyDescent="0.2">
      <c r="A102" s="91"/>
      <c r="O102" s="302"/>
      <c r="P102" s="91"/>
      <c r="Q102" s="91"/>
      <c r="R102" s="91"/>
    </row>
    <row r="103" spans="1:22" s="75" customFormat="1" ht="15" customHeight="1" x14ac:dyDescent="0.2">
      <c r="A103" s="91"/>
      <c r="O103" s="302"/>
      <c r="P103" s="91"/>
      <c r="Q103" s="91"/>
      <c r="R103" s="91"/>
    </row>
    <row r="104" spans="1:22" s="75" customFormat="1" ht="15" customHeight="1" x14ac:dyDescent="0.2">
      <c r="A104" s="91"/>
      <c r="O104" s="302"/>
      <c r="P104" s="91"/>
      <c r="Q104" s="91"/>
      <c r="R104" s="91"/>
    </row>
    <row r="105" spans="1:22" s="75" customFormat="1" ht="15" customHeight="1" x14ac:dyDescent="0.2">
      <c r="A105" s="91"/>
      <c r="O105" s="302"/>
      <c r="P105" s="91"/>
      <c r="Q105" s="91"/>
      <c r="R105" s="91"/>
    </row>
    <row r="106" spans="1:22" s="75" customFormat="1" ht="15" customHeight="1" x14ac:dyDescent="0.2">
      <c r="A106" s="91"/>
      <c r="O106" s="302"/>
      <c r="P106" s="91"/>
      <c r="Q106" s="91"/>
      <c r="R106" s="91"/>
    </row>
    <row r="107" spans="1:22" s="75" customFormat="1" ht="15" customHeight="1" x14ac:dyDescent="0.2">
      <c r="A107" s="91"/>
      <c r="O107" s="302"/>
      <c r="P107" s="91"/>
      <c r="Q107" s="91"/>
      <c r="R107" s="91"/>
    </row>
    <row r="108" spans="1:22" s="75" customFormat="1" ht="15" customHeight="1" x14ac:dyDescent="0.2">
      <c r="A108" s="91"/>
      <c r="O108" s="302"/>
      <c r="P108" s="91"/>
      <c r="Q108" s="91"/>
      <c r="R108" s="91"/>
    </row>
    <row r="109" spans="1:22" s="75" customFormat="1" ht="15" customHeight="1" x14ac:dyDescent="0.2">
      <c r="A109" s="91"/>
      <c r="O109" s="302"/>
      <c r="P109" s="91"/>
      <c r="Q109" s="91"/>
      <c r="R109" s="91"/>
    </row>
    <row r="110" spans="1:22" s="75" customFormat="1" ht="15" customHeight="1" x14ac:dyDescent="0.2">
      <c r="A110" s="91"/>
      <c r="O110" s="302"/>
      <c r="P110" s="91"/>
      <c r="Q110" s="91"/>
      <c r="R110" s="91"/>
    </row>
    <row r="111" spans="1:22" s="75" customFormat="1" ht="15" customHeight="1" x14ac:dyDescent="0.2">
      <c r="A111" s="91"/>
      <c r="O111" s="302"/>
      <c r="P111" s="91"/>
      <c r="Q111" s="91"/>
      <c r="R111" s="91"/>
    </row>
    <row r="112" spans="1:22" s="75" customFormat="1" ht="15" customHeight="1" x14ac:dyDescent="0.2">
      <c r="A112" s="91"/>
      <c r="O112" s="302"/>
      <c r="P112" s="91"/>
      <c r="Q112" s="91"/>
      <c r="R112" s="91"/>
    </row>
    <row r="113" spans="1:18" s="75" customFormat="1" ht="15" customHeight="1" x14ac:dyDescent="0.2">
      <c r="A113" s="91"/>
      <c r="O113" s="302"/>
      <c r="P113" s="91"/>
      <c r="Q113" s="91"/>
      <c r="R113" s="91"/>
    </row>
    <row r="114" spans="1:18" s="75" customFormat="1" ht="15" customHeight="1" x14ac:dyDescent="0.2">
      <c r="A114" s="91"/>
      <c r="O114" s="302"/>
      <c r="P114" s="91"/>
      <c r="Q114" s="91"/>
      <c r="R114" s="91"/>
    </row>
    <row r="115" spans="1:18" s="75" customFormat="1" ht="15" customHeight="1" x14ac:dyDescent="0.2">
      <c r="A115" s="91"/>
      <c r="O115" s="302"/>
      <c r="P115" s="91"/>
      <c r="Q115" s="91"/>
      <c r="R115" s="91"/>
    </row>
    <row r="116" spans="1:18" s="75" customFormat="1" ht="15" customHeight="1" x14ac:dyDescent="0.2">
      <c r="A116" s="91"/>
      <c r="O116" s="302"/>
      <c r="P116" s="91"/>
      <c r="Q116" s="91"/>
      <c r="R116" s="91"/>
    </row>
    <row r="117" spans="1:18" s="75" customFormat="1" ht="15" customHeight="1" x14ac:dyDescent="0.2">
      <c r="A117" s="91"/>
      <c r="O117" s="302"/>
      <c r="P117" s="91"/>
      <c r="Q117" s="91"/>
      <c r="R117" s="91"/>
    </row>
    <row r="118" spans="1:18" s="75" customFormat="1" ht="15" customHeight="1" x14ac:dyDescent="0.2">
      <c r="A118" s="91"/>
      <c r="O118" s="302"/>
      <c r="P118" s="91"/>
      <c r="Q118" s="91"/>
      <c r="R118" s="91"/>
    </row>
    <row r="119" spans="1:18" s="75" customFormat="1" ht="15" customHeight="1" x14ac:dyDescent="0.2">
      <c r="A119" s="91"/>
      <c r="O119" s="302"/>
      <c r="P119" s="91"/>
      <c r="Q119" s="91"/>
      <c r="R119" s="91"/>
    </row>
    <row r="120" spans="1:18" s="75" customFormat="1" ht="15" customHeight="1" x14ac:dyDescent="0.2">
      <c r="A120" s="91"/>
      <c r="O120" s="302"/>
      <c r="P120" s="91"/>
      <c r="Q120" s="91"/>
      <c r="R120" s="91"/>
    </row>
    <row r="121" spans="1:18" s="75" customFormat="1" ht="15" customHeight="1" x14ac:dyDescent="0.2">
      <c r="A121" s="91"/>
      <c r="O121" s="302"/>
      <c r="P121" s="91"/>
      <c r="Q121" s="91"/>
      <c r="R121" s="91"/>
    </row>
    <row r="122" spans="1:18" s="75" customFormat="1" ht="15" customHeight="1" x14ac:dyDescent="0.2">
      <c r="A122" s="91"/>
      <c r="O122" s="302"/>
      <c r="P122" s="91"/>
      <c r="Q122" s="91"/>
      <c r="R122" s="91"/>
    </row>
    <row r="123" spans="1:18" s="2" customFormat="1" ht="15" customHeight="1" x14ac:dyDescent="0.2">
      <c r="A123" s="6"/>
      <c r="O123" s="33"/>
      <c r="P123" s="6"/>
      <c r="Q123" s="6"/>
      <c r="R123" s="6"/>
    </row>
    <row r="124" spans="1:18" s="2" customFormat="1" ht="15" customHeight="1" x14ac:dyDescent="0.2">
      <c r="A124" s="6"/>
      <c r="O124" s="33"/>
      <c r="P124" s="6"/>
      <c r="Q124" s="6"/>
      <c r="R124" s="6"/>
    </row>
    <row r="125" spans="1:18" s="2" customFormat="1" ht="15" customHeight="1" x14ac:dyDescent="0.2">
      <c r="A125" s="6"/>
      <c r="O125" s="33"/>
      <c r="P125" s="6"/>
      <c r="Q125" s="6"/>
      <c r="R125" s="6"/>
    </row>
    <row r="126" spans="1:18" s="2" customFormat="1" ht="15" customHeight="1" x14ac:dyDescent="0.2">
      <c r="A126" s="6"/>
      <c r="O126" s="33"/>
      <c r="P126" s="6"/>
      <c r="Q126" s="6"/>
      <c r="R126" s="6"/>
    </row>
    <row r="127" spans="1:18" s="2" customFormat="1" ht="15" customHeight="1" x14ac:dyDescent="0.2">
      <c r="A127" s="6"/>
      <c r="O127" s="33"/>
      <c r="P127" s="6"/>
      <c r="Q127" s="6"/>
      <c r="R127" s="6"/>
    </row>
    <row r="128" spans="1:18" s="2" customFormat="1" ht="15" customHeight="1" x14ac:dyDescent="0.2">
      <c r="A128" s="6"/>
      <c r="O128" s="33"/>
      <c r="P128" s="6"/>
      <c r="Q128" s="6"/>
      <c r="R128" s="6"/>
    </row>
    <row r="129" spans="1:18" s="2" customFormat="1" ht="15" customHeight="1" x14ac:dyDescent="0.2">
      <c r="A129" s="6"/>
      <c r="O129" s="33"/>
      <c r="P129" s="6"/>
      <c r="Q129" s="6"/>
      <c r="R129" s="6"/>
    </row>
    <row r="130" spans="1:18" s="2" customFormat="1" ht="15" customHeight="1" x14ac:dyDescent="0.2">
      <c r="A130" s="6"/>
      <c r="O130" s="33"/>
      <c r="P130" s="6"/>
      <c r="Q130" s="6"/>
      <c r="R130" s="6"/>
    </row>
    <row r="131" spans="1:18" s="2" customFormat="1" ht="15" customHeight="1" x14ac:dyDescent="0.2">
      <c r="A131" s="6"/>
      <c r="O131" s="33"/>
      <c r="P131" s="6"/>
      <c r="Q131" s="6"/>
      <c r="R131" s="6"/>
    </row>
    <row r="132" spans="1:18" s="2" customFormat="1" ht="15" customHeight="1" x14ac:dyDescent="0.2">
      <c r="A132" s="6"/>
      <c r="O132" s="33"/>
      <c r="P132" s="6"/>
      <c r="Q132" s="6"/>
      <c r="R132" s="6"/>
    </row>
    <row r="133" spans="1:18" s="2" customFormat="1" ht="15" customHeight="1" x14ac:dyDescent="0.2">
      <c r="A133" s="6"/>
      <c r="O133" s="33"/>
      <c r="P133" s="6"/>
      <c r="Q133" s="6"/>
      <c r="R133" s="6"/>
    </row>
    <row r="134" spans="1:18" s="2" customFormat="1" ht="15" customHeight="1" x14ac:dyDescent="0.2">
      <c r="A134" s="6"/>
      <c r="O134" s="33"/>
      <c r="P134" s="6"/>
      <c r="Q134" s="6"/>
      <c r="R134" s="6"/>
    </row>
    <row r="135" spans="1:18" s="2" customFormat="1" ht="15" customHeight="1" x14ac:dyDescent="0.2">
      <c r="A135" s="6"/>
      <c r="O135" s="33"/>
      <c r="P135" s="6"/>
      <c r="Q135" s="6"/>
      <c r="R135" s="6"/>
    </row>
    <row r="136" spans="1:18" s="2" customFormat="1" ht="15" customHeight="1" x14ac:dyDescent="0.2">
      <c r="A136" s="6"/>
      <c r="O136" s="33"/>
      <c r="P136" s="6"/>
      <c r="Q136" s="6"/>
      <c r="R136" s="6"/>
    </row>
    <row r="137" spans="1:18" s="2" customFormat="1" ht="15" customHeight="1" x14ac:dyDescent="0.2">
      <c r="A137" s="6"/>
      <c r="O137" s="33"/>
      <c r="P137" s="6"/>
      <c r="Q137" s="6"/>
      <c r="R137" s="6"/>
    </row>
    <row r="138" spans="1:18" s="2" customFormat="1" ht="15" customHeight="1" x14ac:dyDescent="0.2">
      <c r="A138" s="6"/>
      <c r="O138" s="33"/>
      <c r="P138" s="6"/>
      <c r="Q138" s="6"/>
      <c r="R138" s="6"/>
    </row>
    <row r="139" spans="1:18" s="2" customFormat="1" ht="15" customHeight="1" x14ac:dyDescent="0.2">
      <c r="A139" s="6"/>
      <c r="O139" s="33"/>
      <c r="P139" s="6"/>
      <c r="Q139" s="6"/>
      <c r="R139" s="6"/>
    </row>
    <row r="140" spans="1:18" s="2" customFormat="1" ht="15" customHeight="1" x14ac:dyDescent="0.2">
      <c r="A140" s="6"/>
      <c r="O140" s="33"/>
      <c r="P140" s="6"/>
      <c r="Q140" s="6"/>
      <c r="R140" s="6"/>
    </row>
    <row r="141" spans="1:18" s="2" customFormat="1" ht="15" customHeight="1" x14ac:dyDescent="0.2">
      <c r="A141" s="6"/>
      <c r="O141" s="33"/>
      <c r="P141" s="6"/>
      <c r="Q141" s="6"/>
      <c r="R141" s="6"/>
    </row>
    <row r="142" spans="1:18" s="2" customFormat="1" ht="15" customHeight="1" x14ac:dyDescent="0.2">
      <c r="A142" s="6"/>
      <c r="O142" s="33"/>
      <c r="P142" s="6"/>
      <c r="Q142" s="6"/>
      <c r="R142" s="6"/>
    </row>
    <row r="143" spans="1:18" s="2" customFormat="1" ht="15" customHeight="1" x14ac:dyDescent="0.2">
      <c r="A143" s="6"/>
      <c r="O143" s="33"/>
      <c r="P143" s="6"/>
      <c r="Q143" s="6"/>
      <c r="R143" s="6"/>
    </row>
    <row r="144" spans="1:18" s="2" customFormat="1" ht="15" customHeight="1" x14ac:dyDescent="0.2">
      <c r="A144" s="6"/>
      <c r="O144" s="33"/>
      <c r="P144" s="6"/>
      <c r="Q144" s="6"/>
      <c r="R144" s="6"/>
    </row>
    <row r="145" spans="1:18" s="2" customFormat="1" ht="15" customHeight="1" x14ac:dyDescent="0.2">
      <c r="A145" s="6"/>
      <c r="O145" s="33"/>
      <c r="P145" s="6"/>
      <c r="Q145" s="6"/>
      <c r="R145" s="6"/>
    </row>
    <row r="146" spans="1:18" s="2" customFormat="1" ht="15" customHeight="1" x14ac:dyDescent="0.2">
      <c r="A146" s="6"/>
      <c r="O146" s="33"/>
      <c r="P146" s="6"/>
      <c r="Q146" s="6"/>
      <c r="R146" s="6"/>
    </row>
    <row r="147" spans="1:18" s="2" customFormat="1" ht="15" customHeight="1" x14ac:dyDescent="0.2">
      <c r="A147" s="6"/>
      <c r="O147" s="33"/>
      <c r="P147" s="6"/>
      <c r="Q147" s="6"/>
      <c r="R147" s="6"/>
    </row>
    <row r="148" spans="1:18" s="2" customFormat="1" ht="15" customHeight="1" x14ac:dyDescent="0.2">
      <c r="A148" s="6"/>
      <c r="O148" s="33"/>
      <c r="P148" s="6"/>
      <c r="Q148" s="6"/>
      <c r="R148" s="6"/>
    </row>
    <row r="149" spans="1:18" s="2" customFormat="1" ht="15" customHeight="1" x14ac:dyDescent="0.2">
      <c r="A149" s="6"/>
      <c r="O149" s="33"/>
      <c r="P149" s="6"/>
      <c r="Q149" s="6"/>
      <c r="R149" s="6"/>
    </row>
    <row r="150" spans="1:18" s="2" customFormat="1" ht="15" customHeight="1" x14ac:dyDescent="0.2">
      <c r="A150" s="6"/>
      <c r="O150" s="33"/>
      <c r="P150" s="6"/>
      <c r="Q150" s="6"/>
      <c r="R150" s="6"/>
    </row>
    <row r="151" spans="1:18" s="2" customFormat="1" ht="15" customHeight="1" x14ac:dyDescent="0.2">
      <c r="A151" s="6"/>
      <c r="O151" s="33"/>
      <c r="P151" s="6"/>
      <c r="Q151" s="6"/>
      <c r="R151" s="6"/>
    </row>
    <row r="152" spans="1:18" s="2" customFormat="1" ht="15" customHeight="1" x14ac:dyDescent="0.2">
      <c r="A152" s="6"/>
      <c r="O152" s="33"/>
      <c r="P152" s="6"/>
      <c r="Q152" s="6"/>
      <c r="R152" s="6"/>
    </row>
    <row r="153" spans="1:18" s="2" customFormat="1" ht="15" customHeight="1" x14ac:dyDescent="0.2">
      <c r="A153" s="6"/>
      <c r="O153" s="33"/>
      <c r="P153" s="6"/>
      <c r="Q153" s="6"/>
      <c r="R153" s="6"/>
    </row>
    <row r="154" spans="1:18" s="2" customFormat="1" ht="15" customHeight="1" x14ac:dyDescent="0.2">
      <c r="A154" s="6"/>
      <c r="O154" s="33"/>
      <c r="P154" s="6"/>
      <c r="Q154" s="6"/>
      <c r="R154" s="6"/>
    </row>
    <row r="155" spans="1:18" s="2" customFormat="1" ht="15" customHeight="1" x14ac:dyDescent="0.2">
      <c r="A155" s="6"/>
      <c r="O155" s="33"/>
      <c r="P155" s="6"/>
      <c r="Q155" s="6"/>
      <c r="R155" s="6"/>
    </row>
    <row r="156" spans="1:18" s="2" customFormat="1" ht="15" customHeight="1" x14ac:dyDescent="0.2">
      <c r="A156" s="6"/>
      <c r="O156" s="33"/>
      <c r="P156" s="6"/>
      <c r="Q156" s="6"/>
      <c r="R156" s="6"/>
    </row>
    <row r="157" spans="1:18" s="2" customFormat="1" ht="15" customHeight="1" x14ac:dyDescent="0.2">
      <c r="A157" s="6"/>
      <c r="O157" s="33"/>
      <c r="P157" s="6"/>
      <c r="Q157" s="6"/>
      <c r="R157" s="6"/>
    </row>
    <row r="158" spans="1:18" s="2" customFormat="1" ht="15" customHeight="1" x14ac:dyDescent="0.2">
      <c r="A158" s="6"/>
      <c r="O158" s="33"/>
      <c r="P158" s="6"/>
      <c r="Q158" s="6"/>
      <c r="R158" s="6"/>
    </row>
    <row r="159" spans="1:18" s="2" customFormat="1" ht="15" customHeight="1" x14ac:dyDescent="0.2">
      <c r="A159" s="6"/>
      <c r="O159" s="33"/>
      <c r="P159" s="6"/>
      <c r="Q159" s="6"/>
      <c r="R159" s="6"/>
    </row>
    <row r="160" spans="1:18" s="2" customFormat="1" ht="15" customHeight="1" x14ac:dyDescent="0.2">
      <c r="A160" s="6"/>
      <c r="O160" s="33"/>
      <c r="P160" s="6"/>
      <c r="Q160" s="6"/>
      <c r="R160" s="6"/>
    </row>
    <row r="161" spans="1:18" s="2" customFormat="1" ht="15" customHeight="1" x14ac:dyDescent="0.2">
      <c r="A161" s="6"/>
      <c r="O161" s="33"/>
      <c r="P161" s="6"/>
      <c r="Q161" s="6"/>
      <c r="R161" s="6"/>
    </row>
    <row r="162" spans="1:18" s="2" customFormat="1" ht="15" customHeight="1" x14ac:dyDescent="0.2">
      <c r="A162" s="6"/>
      <c r="O162" s="33"/>
      <c r="P162" s="6"/>
      <c r="Q162" s="6"/>
      <c r="R162" s="6"/>
    </row>
    <row r="163" spans="1:18" s="2" customFormat="1" ht="15" customHeight="1" x14ac:dyDescent="0.2">
      <c r="A163" s="6"/>
      <c r="O163" s="33"/>
      <c r="P163" s="6"/>
      <c r="Q163" s="6"/>
      <c r="R163" s="6"/>
    </row>
    <row r="164" spans="1:18" s="2" customFormat="1" ht="15" customHeight="1" x14ac:dyDescent="0.2">
      <c r="A164" s="6"/>
      <c r="O164" s="33"/>
      <c r="P164" s="6"/>
      <c r="Q164" s="6"/>
      <c r="R164" s="6"/>
    </row>
    <row r="165" spans="1:18" s="2" customFormat="1" ht="15" customHeight="1" x14ac:dyDescent="0.2">
      <c r="A165" s="6"/>
      <c r="O165" s="33"/>
      <c r="P165" s="6"/>
      <c r="Q165" s="6"/>
      <c r="R165" s="6"/>
    </row>
    <row r="166" spans="1:18" s="2" customFormat="1" ht="15" customHeight="1" x14ac:dyDescent="0.2">
      <c r="A166" s="6"/>
      <c r="O166" s="33"/>
      <c r="P166" s="6"/>
      <c r="Q166" s="6"/>
      <c r="R166" s="6"/>
    </row>
    <row r="167" spans="1:18" s="2" customFormat="1" ht="15" customHeight="1" x14ac:dyDescent="0.2">
      <c r="A167" s="6"/>
      <c r="O167" s="33"/>
      <c r="P167" s="6"/>
      <c r="Q167" s="6"/>
      <c r="R167" s="6"/>
    </row>
    <row r="168" spans="1:18" s="2" customFormat="1" ht="15" customHeight="1" x14ac:dyDescent="0.2">
      <c r="A168" s="6"/>
      <c r="O168" s="33"/>
      <c r="P168" s="6"/>
      <c r="Q168" s="6"/>
      <c r="R168" s="6"/>
    </row>
    <row r="169" spans="1:18" s="2" customFormat="1" ht="15" customHeight="1" x14ac:dyDescent="0.2">
      <c r="A169" s="6"/>
      <c r="O169" s="33"/>
      <c r="P169" s="6"/>
      <c r="Q169" s="6"/>
      <c r="R169" s="6"/>
    </row>
    <row r="170" spans="1:18" s="2" customFormat="1" ht="15" customHeight="1" x14ac:dyDescent="0.2">
      <c r="A170" s="6"/>
      <c r="O170" s="33"/>
      <c r="P170" s="6"/>
      <c r="Q170" s="6"/>
      <c r="R170" s="6"/>
    </row>
    <row r="171" spans="1:18" s="2" customFormat="1" ht="15" customHeight="1" x14ac:dyDescent="0.2">
      <c r="A171" s="6"/>
      <c r="O171" s="33"/>
      <c r="P171" s="6"/>
      <c r="Q171" s="6"/>
      <c r="R171" s="6"/>
    </row>
    <row r="172" spans="1:18" s="2" customFormat="1" ht="15" customHeight="1" x14ac:dyDescent="0.2">
      <c r="A172" s="6"/>
      <c r="O172" s="33"/>
      <c r="P172" s="6"/>
      <c r="Q172" s="6"/>
      <c r="R172" s="6"/>
    </row>
    <row r="173" spans="1:18" s="2" customFormat="1" ht="15" customHeight="1" x14ac:dyDescent="0.2">
      <c r="A173" s="6"/>
      <c r="O173" s="33"/>
      <c r="P173" s="6"/>
      <c r="Q173" s="6"/>
      <c r="R173" s="6"/>
    </row>
    <row r="174" spans="1:18" s="2" customFormat="1" ht="15" customHeight="1" x14ac:dyDescent="0.2">
      <c r="A174" s="6"/>
      <c r="O174" s="33"/>
      <c r="P174" s="6"/>
      <c r="Q174" s="6"/>
      <c r="R174" s="6"/>
    </row>
    <row r="175" spans="1:18" s="2" customFormat="1" ht="15" customHeight="1" x14ac:dyDescent="0.2">
      <c r="A175" s="6"/>
      <c r="O175" s="33"/>
      <c r="P175" s="6"/>
      <c r="Q175" s="6"/>
      <c r="R175" s="6"/>
    </row>
    <row r="176" spans="1:18" s="2" customFormat="1" ht="15" customHeight="1" x14ac:dyDescent="0.2">
      <c r="A176" s="6"/>
      <c r="O176" s="33"/>
      <c r="P176" s="6"/>
      <c r="Q176" s="6"/>
      <c r="R176" s="6"/>
    </row>
    <row r="177" spans="1:18" s="2" customFormat="1" ht="15" customHeight="1" x14ac:dyDescent="0.2">
      <c r="A177" s="6"/>
      <c r="O177" s="33"/>
      <c r="P177" s="6"/>
      <c r="Q177" s="6"/>
      <c r="R177" s="6"/>
    </row>
    <row r="178" spans="1:18" s="2" customFormat="1" ht="15" customHeight="1" x14ac:dyDescent="0.2">
      <c r="A178" s="6"/>
      <c r="O178" s="33"/>
      <c r="P178" s="6"/>
      <c r="Q178" s="6"/>
      <c r="R178" s="6"/>
    </row>
    <row r="179" spans="1:18" s="2" customFormat="1" ht="15" customHeight="1" x14ac:dyDescent="0.2">
      <c r="A179" s="6"/>
      <c r="O179" s="33"/>
      <c r="P179" s="6"/>
      <c r="Q179" s="6"/>
      <c r="R179" s="6"/>
    </row>
    <row r="180" spans="1:18" s="2" customFormat="1" ht="15" customHeight="1" x14ac:dyDescent="0.2">
      <c r="A180" s="6"/>
      <c r="O180" s="33"/>
      <c r="P180" s="6"/>
      <c r="Q180" s="6"/>
      <c r="R180" s="6"/>
    </row>
    <row r="181" spans="1:18" s="2" customFormat="1" ht="15" customHeight="1" x14ac:dyDescent="0.2">
      <c r="A181" s="6"/>
      <c r="O181" s="33"/>
      <c r="P181" s="6"/>
      <c r="Q181" s="6"/>
      <c r="R181" s="6"/>
    </row>
    <row r="182" spans="1:18" s="2" customFormat="1" ht="15" customHeight="1" x14ac:dyDescent="0.2">
      <c r="A182" s="6"/>
      <c r="O182" s="33"/>
      <c r="P182" s="6"/>
      <c r="Q182" s="6"/>
      <c r="R182" s="6"/>
    </row>
    <row r="183" spans="1:18" s="2" customFormat="1" ht="15" customHeight="1" x14ac:dyDescent="0.2">
      <c r="A183" s="6"/>
      <c r="O183" s="33"/>
      <c r="P183" s="6"/>
      <c r="Q183" s="6"/>
      <c r="R183" s="6"/>
    </row>
    <row r="184" spans="1:18" s="2" customFormat="1" ht="15" customHeight="1" x14ac:dyDescent="0.2">
      <c r="A184" s="6"/>
      <c r="O184" s="33"/>
      <c r="P184" s="6"/>
      <c r="Q184" s="6"/>
      <c r="R184" s="6"/>
    </row>
    <row r="185" spans="1:18" s="2" customFormat="1" ht="15" customHeight="1" x14ac:dyDescent="0.2">
      <c r="A185" s="6"/>
      <c r="O185" s="33"/>
      <c r="P185" s="6"/>
      <c r="Q185" s="6"/>
      <c r="R185" s="6"/>
    </row>
    <row r="186" spans="1:18" s="2" customFormat="1" ht="15" customHeight="1" x14ac:dyDescent="0.2">
      <c r="A186" s="6"/>
      <c r="O186" s="33"/>
      <c r="P186" s="6"/>
      <c r="Q186" s="6"/>
      <c r="R186" s="6"/>
    </row>
    <row r="187" spans="1:18" s="2" customFormat="1" ht="15" customHeight="1" x14ac:dyDescent="0.2">
      <c r="A187" s="6"/>
      <c r="O187" s="33"/>
      <c r="P187" s="6"/>
      <c r="Q187" s="6"/>
      <c r="R187" s="6"/>
    </row>
    <row r="188" spans="1:18" s="2" customFormat="1" ht="15" customHeight="1" x14ac:dyDescent="0.2">
      <c r="A188" s="6"/>
      <c r="O188" s="33"/>
      <c r="P188" s="6"/>
      <c r="Q188" s="6"/>
      <c r="R188" s="6"/>
    </row>
    <row r="189" spans="1:18" s="2" customFormat="1" ht="15" customHeight="1" x14ac:dyDescent="0.2">
      <c r="A189" s="6"/>
      <c r="O189" s="33"/>
      <c r="P189" s="6"/>
      <c r="Q189" s="6"/>
      <c r="R189" s="6"/>
    </row>
    <row r="190" spans="1:18" s="2" customFormat="1" ht="15" customHeight="1" x14ac:dyDescent="0.2">
      <c r="A190" s="6"/>
      <c r="O190" s="33"/>
      <c r="P190" s="6"/>
      <c r="Q190" s="6"/>
      <c r="R190" s="6"/>
    </row>
    <row r="191" spans="1:18" s="2" customFormat="1" ht="15" customHeight="1" x14ac:dyDescent="0.2">
      <c r="A191" s="6"/>
      <c r="O191" s="33"/>
      <c r="P191" s="6"/>
      <c r="Q191" s="6"/>
      <c r="R191" s="6"/>
    </row>
    <row r="192" spans="1:18" s="2" customFormat="1" ht="15" customHeight="1" x14ac:dyDescent="0.2">
      <c r="A192" s="6"/>
      <c r="O192" s="33"/>
      <c r="P192" s="6"/>
      <c r="Q192" s="6"/>
      <c r="R192" s="6"/>
    </row>
    <row r="193" spans="1:18" s="2" customFormat="1" ht="15" customHeight="1" x14ac:dyDescent="0.2">
      <c r="A193" s="6"/>
      <c r="O193" s="33"/>
      <c r="P193" s="6"/>
      <c r="Q193" s="6"/>
      <c r="R193" s="6"/>
    </row>
    <row r="194" spans="1:18" s="2" customFormat="1" ht="15" customHeight="1" x14ac:dyDescent="0.2">
      <c r="A194" s="6"/>
      <c r="O194" s="33"/>
      <c r="P194" s="6"/>
      <c r="Q194" s="6"/>
      <c r="R194" s="6"/>
    </row>
    <row r="195" spans="1:18" s="2" customFormat="1" ht="15" customHeight="1" x14ac:dyDescent="0.2">
      <c r="A195" s="6"/>
      <c r="O195" s="33"/>
      <c r="P195" s="6"/>
      <c r="Q195" s="6"/>
      <c r="R195" s="6"/>
    </row>
    <row r="196" spans="1:18" s="2" customFormat="1" ht="15" customHeight="1" x14ac:dyDescent="0.2">
      <c r="A196" s="6"/>
      <c r="O196" s="33"/>
      <c r="P196" s="6"/>
      <c r="Q196" s="6"/>
      <c r="R196" s="6"/>
    </row>
    <row r="197" spans="1:18" s="2" customFormat="1" ht="15" customHeight="1" x14ac:dyDescent="0.2">
      <c r="A197" s="6"/>
      <c r="O197" s="33"/>
      <c r="P197" s="6"/>
      <c r="Q197" s="6"/>
      <c r="R197" s="6"/>
    </row>
    <row r="198" spans="1:18" s="2" customFormat="1" ht="12.75" x14ac:dyDescent="0.2">
      <c r="A198" s="6"/>
      <c r="O198" s="33"/>
      <c r="P198" s="6"/>
      <c r="Q198" s="6"/>
      <c r="R198" s="6"/>
    </row>
    <row r="199" spans="1:18" s="2" customFormat="1" ht="12.75" x14ac:dyDescent="0.2">
      <c r="A199" s="6"/>
      <c r="O199" s="33"/>
      <c r="P199" s="6"/>
      <c r="Q199" s="6"/>
      <c r="R199" s="6"/>
    </row>
    <row r="200" spans="1:18" s="2" customFormat="1" ht="12.75" x14ac:dyDescent="0.2">
      <c r="A200" s="6"/>
      <c r="O200" s="33"/>
      <c r="P200" s="6"/>
      <c r="Q200" s="6"/>
      <c r="R200" s="6"/>
    </row>
    <row r="201" spans="1:18" s="2" customFormat="1" ht="12.75" x14ac:dyDescent="0.2">
      <c r="A201" s="6"/>
      <c r="O201" s="33"/>
      <c r="P201" s="6"/>
      <c r="Q201" s="6"/>
      <c r="R201" s="6"/>
    </row>
    <row r="202" spans="1:18" s="2" customFormat="1" ht="12.75" x14ac:dyDescent="0.2">
      <c r="A202" s="6"/>
      <c r="O202" s="33"/>
      <c r="P202" s="6"/>
      <c r="Q202" s="6"/>
      <c r="R202" s="6"/>
    </row>
    <row r="203" spans="1:18" s="2" customFormat="1" ht="12.75" x14ac:dyDescent="0.2">
      <c r="A203" s="6"/>
      <c r="O203" s="33"/>
      <c r="P203" s="6"/>
      <c r="Q203" s="6"/>
      <c r="R203" s="6"/>
    </row>
    <row r="204" spans="1:18" s="2" customFormat="1" ht="12.75" x14ac:dyDescent="0.2">
      <c r="A204" s="6"/>
      <c r="O204" s="33"/>
      <c r="P204" s="6"/>
      <c r="Q204" s="6"/>
      <c r="R204" s="6"/>
    </row>
    <row r="205" spans="1:18" s="2" customFormat="1" ht="12.75" x14ac:dyDescent="0.2">
      <c r="A205" s="6"/>
      <c r="O205" s="33"/>
      <c r="P205" s="6"/>
      <c r="Q205" s="6"/>
      <c r="R205" s="6"/>
    </row>
    <row r="206" spans="1:18" s="2" customFormat="1" ht="12.75" x14ac:dyDescent="0.2">
      <c r="A206" s="6"/>
      <c r="O206" s="33"/>
      <c r="P206" s="6"/>
      <c r="Q206" s="6"/>
      <c r="R206" s="6"/>
    </row>
    <row r="207" spans="1:18" s="2" customFormat="1" ht="12.75" x14ac:dyDescent="0.2">
      <c r="A207" s="6"/>
      <c r="O207" s="33"/>
      <c r="P207" s="6"/>
      <c r="Q207" s="6"/>
      <c r="R207" s="6"/>
    </row>
    <row r="208" spans="1:18" s="2" customFormat="1" ht="12.75" x14ac:dyDescent="0.2">
      <c r="A208" s="6"/>
      <c r="O208" s="33"/>
      <c r="P208" s="6"/>
      <c r="Q208" s="6"/>
      <c r="R208" s="6"/>
    </row>
    <row r="209" spans="1:20" s="2" customFormat="1" ht="12.75" x14ac:dyDescent="0.2">
      <c r="A209" s="6"/>
      <c r="O209" s="33"/>
      <c r="P209" s="6"/>
      <c r="Q209" s="6"/>
      <c r="R209" s="6"/>
    </row>
    <row r="210" spans="1:20" s="2" customFormat="1" ht="12.75" x14ac:dyDescent="0.2">
      <c r="A210" s="6"/>
      <c r="O210" s="33"/>
      <c r="P210" s="6"/>
      <c r="Q210" s="6"/>
      <c r="R210" s="6"/>
    </row>
    <row r="211" spans="1:20" s="2" customFormat="1" ht="12.75" x14ac:dyDescent="0.2">
      <c r="A211" s="6"/>
      <c r="O211" s="33"/>
      <c r="P211" s="6"/>
      <c r="Q211" s="6"/>
      <c r="R211" s="6"/>
    </row>
    <row r="212" spans="1:20" s="2" customFormat="1" ht="12.75" x14ac:dyDescent="0.2">
      <c r="A212" s="6"/>
      <c r="O212" s="33"/>
      <c r="P212" s="6"/>
      <c r="Q212" s="6"/>
      <c r="R212" s="6"/>
    </row>
    <row r="213" spans="1:20" s="2" customFormat="1" ht="12.75" x14ac:dyDescent="0.2">
      <c r="A213" s="6"/>
      <c r="O213" s="33"/>
      <c r="P213" s="6"/>
      <c r="Q213" s="6"/>
      <c r="R213" s="6"/>
    </row>
    <row r="214" spans="1:20" s="2" customFormat="1" ht="12.75" x14ac:dyDescent="0.2">
      <c r="A214" s="6"/>
      <c r="O214" s="33"/>
      <c r="P214" s="6"/>
      <c r="Q214" s="6"/>
      <c r="R214" s="6"/>
    </row>
    <row r="215" spans="1:20" s="2" customFormat="1" ht="12.75" x14ac:dyDescent="0.2">
      <c r="A215" s="6"/>
      <c r="O215" s="33"/>
      <c r="P215" s="6"/>
      <c r="Q215" s="6"/>
      <c r="R215" s="6"/>
    </row>
    <row r="216" spans="1:20" s="2" customFormat="1" ht="12.75" x14ac:dyDescent="0.2">
      <c r="A216" s="6"/>
      <c r="O216" s="33"/>
      <c r="P216" s="6"/>
      <c r="Q216" s="6"/>
      <c r="R216" s="6"/>
    </row>
    <row r="217" spans="1:20" s="2" customFormat="1" ht="12.75" x14ac:dyDescent="0.2">
      <c r="A217" s="6"/>
      <c r="O217" s="33"/>
      <c r="P217" s="6"/>
      <c r="Q217" s="6"/>
      <c r="R217" s="6"/>
    </row>
    <row r="218" spans="1:20" s="2" customFormat="1" ht="12.75" x14ac:dyDescent="0.2">
      <c r="A218" s="6"/>
      <c r="O218" s="33"/>
      <c r="P218" s="6"/>
      <c r="Q218" s="6"/>
      <c r="R218" s="6"/>
    </row>
    <row r="219" spans="1:20" s="2" customFormat="1" ht="12.75" x14ac:dyDescent="0.2">
      <c r="A219" s="6"/>
      <c r="O219" s="33"/>
      <c r="P219" s="6"/>
      <c r="Q219" s="6"/>
      <c r="R219" s="6"/>
    </row>
    <row r="220" spans="1:20" s="2" customFormat="1" ht="12.75" x14ac:dyDescent="0.2">
      <c r="A220" s="6"/>
      <c r="O220" s="33"/>
      <c r="P220" s="6"/>
      <c r="Q220" s="6"/>
      <c r="R220" s="6"/>
    </row>
    <row r="221" spans="1:20" s="2" customFormat="1" ht="12.75" x14ac:dyDescent="0.2">
      <c r="A221" s="6"/>
      <c r="O221" s="33"/>
      <c r="P221" s="6"/>
      <c r="Q221" s="6"/>
      <c r="R221" s="6"/>
    </row>
    <row r="222" spans="1:20" s="2" customFormat="1" ht="12.75" x14ac:dyDescent="0.2">
      <c r="A222" s="6"/>
      <c r="O222" s="33"/>
      <c r="P222" s="6"/>
      <c r="Q222" s="6"/>
      <c r="R222" s="6"/>
    </row>
    <row r="223" spans="1:20" s="2" customFormat="1" ht="12.75" x14ac:dyDescent="0.2">
      <c r="A223" s="6"/>
      <c r="O223" s="33"/>
      <c r="P223" s="6"/>
      <c r="Q223" s="6"/>
      <c r="R223" s="6"/>
    </row>
    <row r="224" spans="1:20" ht="12.75" x14ac:dyDescent="0.2">
      <c r="A224" s="6"/>
      <c r="B224" s="2"/>
      <c r="C224" s="2"/>
      <c r="H224" s="2"/>
      <c r="I224" s="2"/>
      <c r="J224" s="2"/>
      <c r="K224" s="2"/>
      <c r="L224" s="2"/>
      <c r="M224" s="2"/>
      <c r="N224" s="2"/>
      <c r="O224" s="33"/>
      <c r="P224" s="6"/>
      <c r="Q224" s="6"/>
      <c r="R224" s="6"/>
      <c r="S224" s="2"/>
      <c r="T224" s="2"/>
    </row>
    <row r="225" spans="1:20" ht="12.75" x14ac:dyDescent="0.2">
      <c r="A225" s="6"/>
      <c r="B225" s="2"/>
      <c r="C225" s="2"/>
      <c r="H225" s="2"/>
      <c r="I225" s="2"/>
      <c r="J225" s="2"/>
      <c r="K225" s="2"/>
      <c r="L225" s="2"/>
      <c r="M225" s="2"/>
      <c r="N225" s="2"/>
      <c r="O225" s="33"/>
      <c r="P225" s="6"/>
      <c r="Q225" s="6"/>
      <c r="R225" s="6"/>
      <c r="S225" s="2"/>
      <c r="T225" s="2"/>
    </row>
    <row r="226" spans="1:20" ht="12.75" x14ac:dyDescent="0.2">
      <c r="A226" s="6"/>
      <c r="B226" s="2"/>
      <c r="C226" s="2"/>
      <c r="H226" s="2"/>
      <c r="I226" s="2"/>
      <c r="J226" s="2"/>
      <c r="K226" s="2"/>
      <c r="L226" s="2"/>
      <c r="M226" s="2"/>
      <c r="N226" s="2"/>
      <c r="O226" s="33"/>
      <c r="P226" s="6"/>
      <c r="Q226" s="6"/>
      <c r="R226" s="6"/>
      <c r="S226" s="2"/>
      <c r="T226" s="2"/>
    </row>
    <row r="227" spans="1:20" ht="12.75" x14ac:dyDescent="0.2">
      <c r="A227" s="6"/>
      <c r="B227" s="2"/>
      <c r="C227" s="2"/>
      <c r="H227" s="2"/>
      <c r="I227" s="2"/>
      <c r="J227" s="2"/>
      <c r="K227" s="2"/>
      <c r="L227" s="2"/>
      <c r="M227" s="2"/>
      <c r="N227" s="2"/>
      <c r="O227" s="33"/>
      <c r="P227" s="6"/>
      <c r="Q227" s="6"/>
      <c r="R227" s="6"/>
      <c r="S227" s="2"/>
      <c r="T227" s="2"/>
    </row>
    <row r="228" spans="1:20" ht="12.75" x14ac:dyDescent="0.2">
      <c r="A228" s="6"/>
      <c r="B228" s="2"/>
      <c r="C228" s="2"/>
      <c r="H228" s="2"/>
      <c r="I228" s="2"/>
      <c r="J228" s="2"/>
      <c r="K228" s="2"/>
      <c r="L228" s="2"/>
      <c r="M228" s="2"/>
      <c r="N228" s="2"/>
      <c r="O228" s="33"/>
      <c r="P228" s="6"/>
      <c r="Q228" s="6"/>
      <c r="R228" s="6"/>
      <c r="S228" s="2"/>
      <c r="T228" s="2"/>
    </row>
    <row r="229" spans="1:20" ht="12.75" x14ac:dyDescent="0.2">
      <c r="A229" s="6"/>
      <c r="B229" s="2"/>
      <c r="C229" s="2"/>
      <c r="H229" s="2"/>
      <c r="I229" s="2"/>
      <c r="J229" s="2"/>
      <c r="K229" s="2"/>
      <c r="L229" s="2"/>
      <c r="M229" s="2"/>
      <c r="N229" s="2"/>
      <c r="O229" s="33"/>
      <c r="P229" s="6"/>
      <c r="Q229" s="6"/>
      <c r="R229" s="6"/>
      <c r="S229" s="2"/>
      <c r="T229" s="2"/>
    </row>
    <row r="230" spans="1:20" ht="12.75" x14ac:dyDescent="0.2">
      <c r="A230" s="6"/>
      <c r="B230" s="2"/>
      <c r="C230" s="2"/>
      <c r="H230" s="2"/>
      <c r="I230" s="2"/>
      <c r="J230" s="2"/>
      <c r="K230" s="2"/>
      <c r="L230" s="2"/>
      <c r="M230" s="2"/>
      <c r="N230" s="2"/>
      <c r="O230" s="33"/>
      <c r="P230" s="6"/>
      <c r="Q230" s="6"/>
      <c r="R230" s="6"/>
      <c r="S230" s="2"/>
      <c r="T230" s="2"/>
    </row>
    <row r="231" spans="1:20" ht="12.75" x14ac:dyDescent="0.2">
      <c r="A231" s="6"/>
      <c r="B231" s="2"/>
      <c r="C231" s="2"/>
      <c r="H231" s="2"/>
      <c r="I231" s="2"/>
      <c r="J231" s="2"/>
      <c r="K231" s="2"/>
      <c r="L231" s="2"/>
      <c r="M231" s="2"/>
      <c r="N231" s="2"/>
      <c r="O231" s="33"/>
      <c r="P231" s="6"/>
      <c r="Q231" s="6"/>
      <c r="R231" s="6"/>
      <c r="S231" s="2"/>
      <c r="T231" s="2"/>
    </row>
    <row r="232" spans="1:20" ht="12.75" x14ac:dyDescent="0.2">
      <c r="A232" s="6"/>
      <c r="B232" s="2"/>
      <c r="C232" s="2"/>
      <c r="H232" s="2"/>
      <c r="I232" s="2"/>
      <c r="J232" s="2"/>
      <c r="K232" s="2"/>
      <c r="L232" s="2"/>
      <c r="M232" s="2"/>
      <c r="N232" s="2"/>
      <c r="O232" s="33"/>
      <c r="P232" s="6"/>
      <c r="Q232" s="6"/>
      <c r="R232" s="6"/>
      <c r="S232" s="2"/>
      <c r="T232" s="2"/>
    </row>
    <row r="233" spans="1:20" ht="12.75" x14ac:dyDescent="0.2">
      <c r="A233" s="6"/>
      <c r="B233" s="2"/>
      <c r="C233" s="2"/>
      <c r="H233" s="2"/>
      <c r="I233" s="2"/>
      <c r="J233" s="2"/>
      <c r="K233" s="2"/>
      <c r="L233" s="2"/>
      <c r="M233" s="2"/>
      <c r="N233" s="2"/>
      <c r="O233" s="33"/>
      <c r="P233" s="6"/>
      <c r="Q233" s="6"/>
      <c r="R233" s="6"/>
      <c r="S233" s="2"/>
      <c r="T233" s="2"/>
    </row>
    <row r="234" spans="1:20" ht="12.75" x14ac:dyDescent="0.2">
      <c r="A234" s="6"/>
      <c r="B234" s="2"/>
      <c r="C234" s="2"/>
      <c r="H234" s="2"/>
      <c r="I234" s="2"/>
      <c r="J234" s="2"/>
      <c r="K234" s="2"/>
      <c r="L234" s="2"/>
      <c r="M234" s="2"/>
      <c r="N234" s="2"/>
      <c r="O234" s="33"/>
      <c r="P234" s="6"/>
      <c r="Q234" s="6"/>
      <c r="R234" s="6"/>
      <c r="S234" s="2"/>
      <c r="T234" s="2"/>
    </row>
    <row r="235" spans="1:20" ht="12.75" x14ac:dyDescent="0.2">
      <c r="A235" s="6"/>
      <c r="B235" s="2"/>
      <c r="C235" s="2"/>
      <c r="H235" s="2"/>
      <c r="I235" s="2"/>
      <c r="J235" s="2"/>
      <c r="K235" s="2"/>
      <c r="L235" s="2"/>
      <c r="M235" s="2"/>
      <c r="N235" s="2"/>
      <c r="O235" s="33"/>
      <c r="P235" s="6"/>
      <c r="Q235" s="6"/>
      <c r="R235" s="6"/>
      <c r="S235" s="2"/>
      <c r="T235" s="2"/>
    </row>
    <row r="236" spans="1:20" ht="12.75" x14ac:dyDescent="0.2">
      <c r="A236" s="6"/>
      <c r="B236" s="2"/>
      <c r="C236" s="2"/>
      <c r="H236" s="2"/>
      <c r="I236" s="2"/>
      <c r="J236" s="2"/>
      <c r="K236" s="2"/>
      <c r="L236" s="2"/>
      <c r="M236" s="2"/>
      <c r="N236" s="2"/>
      <c r="O236" s="33"/>
      <c r="P236" s="6"/>
      <c r="Q236" s="6"/>
      <c r="R236" s="6"/>
      <c r="S236" s="2"/>
      <c r="T236" s="2"/>
    </row>
    <row r="237" spans="1:20" ht="12.75" x14ac:dyDescent="0.2">
      <c r="A237" s="6"/>
      <c r="B237" s="2"/>
      <c r="C237" s="2"/>
      <c r="H237" s="2"/>
      <c r="I237" s="2"/>
      <c r="J237" s="2"/>
      <c r="K237" s="2"/>
      <c r="L237" s="2"/>
      <c r="M237" s="2"/>
      <c r="N237" s="2"/>
      <c r="O237" s="33"/>
      <c r="P237" s="6"/>
      <c r="Q237" s="6"/>
      <c r="R237" s="6"/>
      <c r="S237" s="2"/>
      <c r="T237" s="2"/>
    </row>
    <row r="238" spans="1:20" ht="12.75" x14ac:dyDescent="0.2">
      <c r="A238" s="6"/>
      <c r="B238" s="2"/>
      <c r="C238" s="2"/>
      <c r="H238" s="2"/>
      <c r="I238" s="2"/>
      <c r="J238" s="2"/>
      <c r="K238" s="2"/>
      <c r="L238" s="2"/>
      <c r="M238" s="2"/>
      <c r="N238" s="2"/>
      <c r="O238" s="33"/>
      <c r="P238" s="6"/>
      <c r="Q238" s="6"/>
      <c r="R238" s="6"/>
      <c r="S238" s="2"/>
      <c r="T238" s="2"/>
    </row>
    <row r="239" spans="1:20" ht="12.75" x14ac:dyDescent="0.2">
      <c r="A239" s="6"/>
      <c r="B239" s="2"/>
      <c r="C239" s="2"/>
      <c r="H239" s="2"/>
      <c r="I239" s="2"/>
      <c r="J239" s="2"/>
      <c r="K239" s="2"/>
      <c r="L239" s="2"/>
      <c r="M239" s="2"/>
      <c r="N239" s="2"/>
      <c r="O239" s="33"/>
      <c r="P239" s="6"/>
      <c r="Q239" s="6"/>
      <c r="R239" s="6"/>
      <c r="S239" s="2"/>
      <c r="T239" s="2"/>
    </row>
    <row r="240" spans="1:20" ht="12.75" x14ac:dyDescent="0.2">
      <c r="A240" s="6"/>
      <c r="B240" s="2"/>
      <c r="C240" s="2"/>
      <c r="H240" s="2"/>
      <c r="I240" s="2"/>
      <c r="J240" s="2"/>
      <c r="K240" s="2"/>
      <c r="L240" s="2"/>
      <c r="M240" s="2"/>
      <c r="N240" s="2"/>
      <c r="O240" s="33"/>
      <c r="P240" s="6"/>
      <c r="Q240" s="6"/>
      <c r="R240" s="6"/>
      <c r="S240" s="2"/>
      <c r="T240" s="2"/>
    </row>
    <row r="241" spans="1:20" ht="12.75" x14ac:dyDescent="0.2">
      <c r="A241" s="6"/>
      <c r="B241" s="2"/>
      <c r="C241" s="2"/>
      <c r="H241" s="2"/>
      <c r="I241" s="2"/>
      <c r="J241" s="2"/>
      <c r="K241" s="2"/>
      <c r="L241" s="2"/>
      <c r="M241" s="2"/>
      <c r="N241" s="2"/>
      <c r="O241" s="33"/>
      <c r="P241" s="6"/>
      <c r="Q241" s="6"/>
      <c r="R241" s="6"/>
      <c r="S241" s="2"/>
      <c r="T241" s="2"/>
    </row>
    <row r="242" spans="1:20" ht="38.25" customHeight="1" x14ac:dyDescent="0.2">
      <c r="A242" s="6"/>
      <c r="B242" s="2"/>
      <c r="C242" s="2"/>
      <c r="H242" s="2"/>
      <c r="I242" s="2"/>
      <c r="J242" s="2"/>
      <c r="K242" s="2"/>
      <c r="L242" s="2"/>
      <c r="M242" s="2"/>
      <c r="N242" s="2"/>
      <c r="O242" s="33"/>
      <c r="P242" s="6"/>
      <c r="Q242" s="6"/>
      <c r="R242" s="6"/>
      <c r="S242" s="2"/>
      <c r="T242" s="2"/>
    </row>
    <row r="243" spans="1:20" ht="38.25" customHeight="1" x14ac:dyDescent="0.2">
      <c r="A243" s="6"/>
      <c r="B243" s="2"/>
      <c r="C243" s="2"/>
      <c r="H243" s="2"/>
      <c r="I243" s="2"/>
      <c r="J243" s="2"/>
      <c r="K243" s="2"/>
      <c r="L243" s="2"/>
      <c r="M243" s="2"/>
      <c r="N243" s="2"/>
      <c r="O243" s="33"/>
      <c r="P243" s="6"/>
      <c r="Q243" s="6"/>
      <c r="R243" s="6"/>
      <c r="S243" s="2"/>
      <c r="T243" s="2"/>
    </row>
    <row r="244" spans="1:20" ht="38.25" customHeight="1" x14ac:dyDescent="0.2">
      <c r="A244" s="6"/>
      <c r="B244" s="2"/>
      <c r="C244" s="2"/>
      <c r="H244" s="2"/>
      <c r="I244" s="2"/>
      <c r="J244" s="2"/>
      <c r="K244" s="2"/>
      <c r="L244" s="2"/>
      <c r="M244" s="2"/>
      <c r="N244" s="2"/>
      <c r="O244" s="33"/>
      <c r="P244" s="6"/>
      <c r="Q244" s="6"/>
      <c r="R244" s="6"/>
      <c r="S244" s="2"/>
      <c r="T244" s="2"/>
    </row>
    <row r="245" spans="1:20" ht="38.25" customHeight="1" x14ac:dyDescent="0.2">
      <c r="A245" s="6"/>
      <c r="B245" s="2"/>
      <c r="C245" s="2"/>
      <c r="H245" s="2"/>
      <c r="I245" s="2"/>
      <c r="J245" s="2"/>
      <c r="K245" s="2"/>
      <c r="L245" s="2"/>
      <c r="M245" s="2"/>
      <c r="N245" s="2"/>
      <c r="O245" s="33"/>
      <c r="P245" s="6"/>
      <c r="Q245" s="6"/>
      <c r="R245" s="6"/>
      <c r="S245" s="2"/>
      <c r="T245" s="2"/>
    </row>
    <row r="246" spans="1:20" ht="38.25" customHeight="1" x14ac:dyDescent="0.2">
      <c r="A246" s="6"/>
      <c r="B246" s="2"/>
      <c r="C246" s="2"/>
      <c r="H246" s="2"/>
      <c r="I246" s="2"/>
      <c r="J246" s="2"/>
      <c r="K246" s="2"/>
      <c r="L246" s="2"/>
      <c r="M246" s="2"/>
      <c r="N246" s="2"/>
      <c r="O246" s="33"/>
      <c r="P246" s="6"/>
      <c r="Q246" s="6"/>
      <c r="R246" s="6"/>
      <c r="S246" s="2"/>
      <c r="T246" s="2"/>
    </row>
    <row r="247" spans="1:20" ht="38.25" customHeight="1" x14ac:dyDescent="0.2">
      <c r="A247" s="6"/>
      <c r="B247" s="2"/>
      <c r="C247" s="2"/>
      <c r="H247" s="2"/>
      <c r="I247" s="2"/>
      <c r="J247" s="2"/>
      <c r="K247" s="2"/>
      <c r="L247" s="2"/>
      <c r="M247" s="2"/>
      <c r="N247" s="2"/>
      <c r="O247" s="33"/>
      <c r="P247" s="6"/>
      <c r="Q247" s="6"/>
      <c r="R247" s="6"/>
      <c r="S247" s="2"/>
      <c r="T247" s="2"/>
    </row>
    <row r="248" spans="1:20" ht="38.25" customHeight="1" x14ac:dyDescent="0.2">
      <c r="A248" s="6"/>
      <c r="B248" s="2"/>
      <c r="C248" s="2"/>
      <c r="H248" s="2"/>
      <c r="I248" s="2"/>
      <c r="J248" s="2"/>
      <c r="K248" s="2"/>
      <c r="L248" s="2"/>
      <c r="M248" s="2"/>
      <c r="N248" s="2"/>
      <c r="O248" s="33"/>
      <c r="P248" s="6"/>
      <c r="Q248" s="6"/>
      <c r="R248" s="6"/>
      <c r="S248" s="2"/>
      <c r="T248" s="2"/>
    </row>
    <row r="249" spans="1:20" ht="38.25" customHeight="1" x14ac:dyDescent="0.2">
      <c r="A249" s="6"/>
      <c r="B249" s="2"/>
      <c r="C249" s="2"/>
      <c r="H249" s="2"/>
      <c r="I249" s="2"/>
      <c r="J249" s="2"/>
      <c r="K249" s="2"/>
      <c r="L249" s="2"/>
      <c r="M249" s="2"/>
      <c r="N249" s="2"/>
      <c r="O249" s="33"/>
      <c r="P249" s="6"/>
      <c r="Q249" s="6"/>
      <c r="R249" s="6"/>
      <c r="S249" s="2"/>
      <c r="T249" s="2"/>
    </row>
    <row r="250" spans="1:20" ht="38.25" customHeight="1" x14ac:dyDescent="0.2">
      <c r="A250" s="6"/>
      <c r="B250" s="2"/>
      <c r="C250" s="2"/>
      <c r="H250" s="2"/>
      <c r="I250" s="2"/>
      <c r="J250" s="2"/>
      <c r="K250" s="2"/>
      <c r="L250" s="2"/>
      <c r="M250" s="2"/>
      <c r="N250" s="2"/>
      <c r="O250" s="33"/>
      <c r="P250" s="6"/>
      <c r="Q250" s="6"/>
      <c r="R250" s="6"/>
      <c r="S250" s="2"/>
      <c r="T250" s="2"/>
    </row>
    <row r="251" spans="1:20" ht="38.25" customHeight="1" x14ac:dyDescent="0.2">
      <c r="A251" s="6"/>
      <c r="B251" s="2"/>
      <c r="C251" s="2"/>
      <c r="H251" s="2"/>
      <c r="I251" s="2"/>
      <c r="J251" s="2"/>
      <c r="K251" s="2"/>
      <c r="L251" s="2"/>
      <c r="M251" s="2"/>
      <c r="N251" s="2"/>
      <c r="O251" s="33"/>
      <c r="P251" s="6"/>
      <c r="Q251" s="6"/>
      <c r="R251" s="6"/>
      <c r="S251" s="2"/>
      <c r="T251" s="2"/>
    </row>
    <row r="252" spans="1:20" ht="38.25" customHeight="1" x14ac:dyDescent="0.2">
      <c r="A252" s="6"/>
      <c r="B252" s="2"/>
      <c r="C252" s="2"/>
      <c r="H252" s="2"/>
      <c r="I252" s="2"/>
      <c r="J252" s="2"/>
      <c r="K252" s="2"/>
      <c r="L252" s="2"/>
      <c r="M252" s="2"/>
      <c r="N252" s="2"/>
      <c r="O252" s="33"/>
      <c r="P252" s="6"/>
      <c r="Q252" s="6"/>
      <c r="R252" s="6"/>
      <c r="S252" s="2"/>
      <c r="T252" s="2"/>
    </row>
    <row r="253" spans="1:20" ht="38.25" customHeight="1" x14ac:dyDescent="0.2">
      <c r="A253" s="6"/>
      <c r="B253" s="2"/>
      <c r="C253" s="2"/>
      <c r="H253" s="2"/>
      <c r="I253" s="2"/>
      <c r="J253" s="2"/>
      <c r="K253" s="2"/>
      <c r="L253" s="2"/>
      <c r="M253" s="2"/>
      <c r="N253" s="2"/>
      <c r="O253" s="33"/>
      <c r="P253" s="6"/>
      <c r="Q253" s="6"/>
      <c r="R253" s="6"/>
      <c r="S253" s="2"/>
      <c r="T253" s="2"/>
    </row>
    <row r="254" spans="1:20" ht="38.25" customHeight="1" x14ac:dyDescent="0.2">
      <c r="A254" s="6"/>
      <c r="B254" s="2"/>
      <c r="C254" s="2"/>
      <c r="H254" s="2"/>
      <c r="I254" s="2"/>
      <c r="J254" s="2"/>
      <c r="K254" s="2"/>
      <c r="L254" s="2"/>
      <c r="M254" s="2"/>
      <c r="N254" s="2"/>
      <c r="O254" s="33"/>
      <c r="P254" s="6"/>
      <c r="Q254" s="6"/>
      <c r="R254" s="6"/>
      <c r="S254" s="2"/>
      <c r="T254" s="2"/>
    </row>
    <row r="255" spans="1:20" ht="38.25" customHeight="1" x14ac:dyDescent="0.2">
      <c r="A255" s="6"/>
      <c r="B255" s="2"/>
      <c r="C255" s="2"/>
      <c r="H255" s="2"/>
      <c r="I255" s="2"/>
      <c r="J255" s="2"/>
      <c r="K255" s="2"/>
      <c r="L255" s="2"/>
      <c r="M255" s="2"/>
      <c r="N255" s="2"/>
      <c r="O255" s="33"/>
      <c r="P255" s="6"/>
      <c r="Q255" s="6"/>
      <c r="R255" s="6"/>
      <c r="S255" s="2"/>
      <c r="T255" s="2"/>
    </row>
    <row r="256" spans="1:20" ht="38.25" customHeight="1" x14ac:dyDescent="0.2">
      <c r="A256" s="6"/>
      <c r="B256" s="2"/>
      <c r="C256" s="2"/>
      <c r="H256" s="2"/>
      <c r="I256" s="2"/>
      <c r="J256" s="2"/>
      <c r="K256" s="2"/>
      <c r="L256" s="2"/>
      <c r="M256" s="2"/>
      <c r="N256" s="2"/>
      <c r="O256" s="33"/>
      <c r="P256" s="6"/>
      <c r="Q256" s="6"/>
      <c r="R256" s="6"/>
      <c r="S256" s="2"/>
      <c r="T256" s="2"/>
    </row>
    <row r="257" spans="1:20" ht="38.25" customHeight="1" x14ac:dyDescent="0.2">
      <c r="A257" s="6"/>
      <c r="B257" s="2"/>
      <c r="C257" s="2"/>
      <c r="H257" s="2"/>
      <c r="I257" s="2"/>
      <c r="J257" s="2"/>
      <c r="K257" s="2"/>
      <c r="L257" s="2"/>
      <c r="M257" s="2"/>
      <c r="N257" s="2"/>
      <c r="O257" s="33"/>
      <c r="P257" s="6"/>
      <c r="Q257" s="6"/>
      <c r="R257" s="6"/>
      <c r="S257" s="2"/>
      <c r="T257" s="2"/>
    </row>
    <row r="258" spans="1:20" ht="38.25" customHeight="1" x14ac:dyDescent="0.2">
      <c r="A258" s="6"/>
      <c r="B258" s="2"/>
      <c r="C258" s="2"/>
      <c r="H258" s="2"/>
      <c r="I258" s="2"/>
      <c r="J258" s="2"/>
      <c r="K258" s="2"/>
      <c r="L258" s="2"/>
      <c r="M258" s="2"/>
      <c r="N258" s="2"/>
      <c r="O258" s="33"/>
      <c r="P258" s="6"/>
      <c r="Q258" s="6"/>
      <c r="R258" s="6"/>
      <c r="S258" s="2"/>
      <c r="T258" s="2"/>
    </row>
    <row r="259" spans="1:20" ht="38.25" customHeight="1" x14ac:dyDescent="0.2">
      <c r="A259" s="6"/>
      <c r="B259" s="2"/>
      <c r="C259" s="2"/>
      <c r="H259" s="2"/>
      <c r="I259" s="2"/>
      <c r="J259" s="2"/>
      <c r="K259" s="2"/>
      <c r="L259" s="2"/>
      <c r="M259" s="2"/>
      <c r="N259" s="2"/>
      <c r="O259" s="33"/>
      <c r="P259" s="6"/>
      <c r="Q259" s="6"/>
      <c r="R259" s="6"/>
      <c r="S259" s="2"/>
      <c r="T259" s="2"/>
    </row>
    <row r="260" spans="1:20" ht="38.25" customHeight="1" x14ac:dyDescent="0.2">
      <c r="A260" s="6"/>
      <c r="B260" s="2"/>
      <c r="C260" s="2"/>
      <c r="H260" s="2"/>
      <c r="I260" s="2"/>
      <c r="J260" s="2"/>
      <c r="K260" s="2"/>
      <c r="L260" s="2"/>
      <c r="M260" s="2"/>
      <c r="N260" s="2"/>
      <c r="O260" s="33"/>
      <c r="P260" s="6"/>
      <c r="Q260" s="6"/>
      <c r="R260" s="6"/>
      <c r="S260" s="2"/>
      <c r="T260" s="2"/>
    </row>
    <row r="261" spans="1:20" ht="38.25" customHeight="1" x14ac:dyDescent="0.2">
      <c r="A261" s="6"/>
      <c r="B261" s="2"/>
      <c r="C261" s="2"/>
      <c r="H261" s="2"/>
      <c r="I261" s="2"/>
      <c r="J261" s="2"/>
      <c r="K261" s="2"/>
      <c r="L261" s="2"/>
      <c r="M261" s="2"/>
      <c r="N261" s="2"/>
      <c r="O261" s="33"/>
      <c r="P261" s="6"/>
      <c r="Q261" s="6"/>
      <c r="R261" s="6"/>
      <c r="S261" s="2"/>
      <c r="T261" s="2"/>
    </row>
    <row r="262" spans="1:20" ht="38.25" customHeight="1" x14ac:dyDescent="0.2">
      <c r="A262" s="6"/>
      <c r="B262" s="2"/>
      <c r="C262" s="2"/>
      <c r="H262" s="2"/>
      <c r="I262" s="2"/>
      <c r="J262" s="2"/>
      <c r="K262" s="2"/>
      <c r="L262" s="2"/>
      <c r="M262" s="2"/>
      <c r="N262" s="2"/>
      <c r="O262" s="33"/>
      <c r="P262" s="6"/>
      <c r="Q262" s="6"/>
      <c r="R262" s="6"/>
      <c r="S262" s="2"/>
      <c r="T262" s="2"/>
    </row>
    <row r="263" spans="1:20" ht="38.25" customHeight="1" x14ac:dyDescent="0.2">
      <c r="A263" s="6"/>
      <c r="B263" s="2"/>
      <c r="C263" s="2"/>
      <c r="H263" s="2"/>
      <c r="I263" s="2"/>
      <c r="J263" s="2"/>
      <c r="K263" s="2"/>
      <c r="L263" s="2"/>
      <c r="M263" s="2"/>
      <c r="N263" s="2"/>
      <c r="O263" s="33"/>
      <c r="P263" s="6"/>
      <c r="Q263" s="6"/>
      <c r="R263" s="6"/>
      <c r="S263" s="2"/>
      <c r="T263" s="2"/>
    </row>
    <row r="264" spans="1:20" ht="38.25" customHeight="1" x14ac:dyDescent="0.2">
      <c r="A264" s="6"/>
      <c r="B264" s="2"/>
      <c r="C264" s="2"/>
      <c r="H264" s="2"/>
      <c r="I264" s="2"/>
      <c r="J264" s="2"/>
      <c r="K264" s="2"/>
      <c r="L264" s="2"/>
      <c r="M264" s="2"/>
      <c r="N264" s="2"/>
      <c r="O264" s="33"/>
      <c r="P264" s="6"/>
      <c r="Q264" s="6"/>
      <c r="R264" s="6"/>
      <c r="S264" s="2"/>
      <c r="T264" s="2"/>
    </row>
    <row r="265" spans="1:20" ht="38.25" customHeight="1" x14ac:dyDescent="0.2">
      <c r="A265" s="6"/>
      <c r="B265" s="2"/>
      <c r="C265" s="2"/>
      <c r="H265" s="2"/>
      <c r="I265" s="2"/>
      <c r="J265" s="2"/>
      <c r="K265" s="2"/>
      <c r="L265" s="2"/>
      <c r="M265" s="2"/>
      <c r="N265" s="2"/>
      <c r="O265" s="33"/>
      <c r="P265" s="6"/>
      <c r="Q265" s="6"/>
      <c r="R265" s="6"/>
      <c r="S265" s="2"/>
      <c r="T265" s="2"/>
    </row>
    <row r="266" spans="1:20" ht="38.25" customHeight="1" x14ac:dyDescent="0.2">
      <c r="A266" s="6"/>
      <c r="B266" s="2"/>
      <c r="C266" s="2"/>
      <c r="H266" s="2"/>
      <c r="I266" s="2"/>
      <c r="J266" s="2"/>
      <c r="K266" s="2"/>
      <c r="L266" s="2"/>
      <c r="M266" s="2"/>
      <c r="N266" s="2"/>
      <c r="O266" s="33"/>
      <c r="P266" s="6"/>
      <c r="Q266" s="6"/>
      <c r="R266" s="6"/>
      <c r="S266" s="2"/>
      <c r="T266" s="2"/>
    </row>
    <row r="267" spans="1:20" ht="38.25" customHeight="1" x14ac:dyDescent="0.2">
      <c r="A267" s="6"/>
      <c r="B267" s="2"/>
      <c r="C267" s="2"/>
      <c r="H267" s="2"/>
      <c r="I267" s="2"/>
      <c r="J267" s="2"/>
      <c r="K267" s="2"/>
      <c r="L267" s="2"/>
      <c r="M267" s="2"/>
      <c r="N267" s="2"/>
      <c r="O267" s="33"/>
      <c r="P267" s="6"/>
      <c r="Q267" s="6"/>
      <c r="R267" s="6"/>
      <c r="S267" s="2"/>
      <c r="T267" s="2"/>
    </row>
    <row r="268" spans="1:20" ht="38.25" customHeight="1" x14ac:dyDescent="0.2">
      <c r="A268" s="6"/>
      <c r="B268" s="2"/>
      <c r="C268" s="2"/>
      <c r="H268" s="2"/>
      <c r="I268" s="2"/>
      <c r="J268" s="2"/>
      <c r="K268" s="2"/>
      <c r="L268" s="2"/>
      <c r="M268" s="2"/>
      <c r="N268" s="2"/>
      <c r="O268" s="33"/>
      <c r="P268" s="6"/>
      <c r="Q268" s="6"/>
      <c r="R268" s="6"/>
      <c r="S268" s="2"/>
      <c r="T268" s="2"/>
    </row>
    <row r="269" spans="1:20" ht="38.25" customHeight="1" x14ac:dyDescent="0.2">
      <c r="A269" s="6"/>
      <c r="B269" s="2"/>
      <c r="C269" s="2"/>
      <c r="H269" s="2"/>
      <c r="I269" s="2"/>
      <c r="J269" s="2"/>
      <c r="K269" s="2"/>
      <c r="L269" s="2"/>
      <c r="M269" s="2"/>
      <c r="N269" s="2"/>
      <c r="O269" s="33"/>
      <c r="P269" s="6"/>
      <c r="Q269" s="6"/>
      <c r="R269" s="6"/>
      <c r="S269" s="2"/>
      <c r="T269" s="2"/>
    </row>
    <row r="270" spans="1:20" ht="38.25" customHeight="1" x14ac:dyDescent="0.2">
      <c r="A270" s="6"/>
      <c r="B270" s="2"/>
      <c r="C270" s="2"/>
      <c r="H270" s="2"/>
      <c r="I270" s="2"/>
      <c r="J270" s="2"/>
      <c r="K270" s="2"/>
      <c r="L270" s="2"/>
      <c r="M270" s="2"/>
      <c r="N270" s="2"/>
      <c r="O270" s="33"/>
      <c r="P270" s="6"/>
      <c r="Q270" s="6"/>
      <c r="R270" s="6"/>
      <c r="S270" s="2"/>
      <c r="T270" s="2"/>
    </row>
    <row r="271" spans="1:20" ht="38.25" customHeight="1" x14ac:dyDescent="0.2">
      <c r="A271" s="6"/>
      <c r="B271" s="2"/>
      <c r="C271" s="2"/>
      <c r="H271" s="2"/>
      <c r="I271" s="2"/>
      <c r="J271" s="2"/>
      <c r="K271" s="2"/>
      <c r="L271" s="2"/>
      <c r="M271" s="2"/>
      <c r="N271" s="2"/>
      <c r="O271" s="33"/>
      <c r="P271" s="6"/>
      <c r="Q271" s="6"/>
      <c r="R271" s="6"/>
      <c r="S271" s="2"/>
      <c r="T271" s="2"/>
    </row>
    <row r="272" spans="1:20" ht="38.25" customHeight="1" x14ac:dyDescent="0.2">
      <c r="A272" s="6"/>
      <c r="B272" s="2"/>
      <c r="C272" s="2"/>
      <c r="H272" s="2"/>
      <c r="I272" s="2"/>
      <c r="J272" s="2"/>
      <c r="K272" s="2"/>
      <c r="L272" s="2"/>
      <c r="M272" s="2"/>
      <c r="N272" s="2"/>
      <c r="O272" s="33"/>
      <c r="P272" s="6"/>
      <c r="Q272" s="6"/>
      <c r="R272" s="6"/>
      <c r="S272" s="2"/>
      <c r="T272" s="2"/>
    </row>
    <row r="273" spans="1:20" ht="38.25" customHeight="1" x14ac:dyDescent="0.2">
      <c r="A273" s="6"/>
      <c r="B273" s="2"/>
      <c r="C273" s="2"/>
      <c r="H273" s="2"/>
      <c r="I273" s="2"/>
      <c r="J273" s="2"/>
      <c r="K273" s="2"/>
      <c r="L273" s="2"/>
      <c r="M273" s="2"/>
      <c r="N273" s="2"/>
      <c r="O273" s="33"/>
      <c r="P273" s="6"/>
      <c r="Q273" s="6"/>
      <c r="R273" s="6"/>
      <c r="S273" s="2"/>
      <c r="T273" s="2"/>
    </row>
    <row r="274" spans="1:20" ht="38.25" customHeight="1" x14ac:dyDescent="0.2">
      <c r="A274" s="6"/>
      <c r="B274" s="2"/>
      <c r="C274" s="2"/>
      <c r="H274" s="2"/>
      <c r="I274" s="2"/>
      <c r="J274" s="2"/>
      <c r="K274" s="2"/>
      <c r="L274" s="2"/>
      <c r="M274" s="2"/>
      <c r="N274" s="2"/>
      <c r="O274" s="33"/>
      <c r="P274" s="6"/>
      <c r="Q274" s="6"/>
      <c r="R274" s="6"/>
      <c r="S274" s="2"/>
      <c r="T274" s="2"/>
    </row>
    <row r="275" spans="1:20" ht="38.25" customHeight="1" x14ac:dyDescent="0.2">
      <c r="A275" s="6"/>
      <c r="B275" s="2"/>
      <c r="C275" s="2"/>
      <c r="H275" s="2"/>
      <c r="I275" s="2"/>
      <c r="J275" s="2"/>
      <c r="K275" s="2"/>
      <c r="L275" s="2"/>
      <c r="M275" s="2"/>
      <c r="N275" s="2"/>
      <c r="O275" s="33"/>
      <c r="P275" s="6"/>
      <c r="Q275" s="6"/>
      <c r="R275" s="6"/>
      <c r="S275" s="2"/>
      <c r="T275" s="2"/>
    </row>
    <row r="276" spans="1:20" ht="38.25" customHeight="1" x14ac:dyDescent="0.2">
      <c r="A276" s="6"/>
      <c r="B276" s="2"/>
      <c r="C276" s="2"/>
      <c r="H276" s="2"/>
      <c r="I276" s="2"/>
      <c r="J276" s="2"/>
      <c r="K276" s="2"/>
      <c r="L276" s="2"/>
      <c r="M276" s="2"/>
      <c r="N276" s="2"/>
      <c r="O276" s="33"/>
      <c r="P276" s="6"/>
      <c r="Q276" s="6"/>
      <c r="R276" s="6"/>
      <c r="S276" s="2"/>
      <c r="T276" s="2"/>
    </row>
    <row r="277" spans="1:20" ht="38.25" customHeight="1" x14ac:dyDescent="0.2">
      <c r="A277" s="6"/>
      <c r="B277" s="2"/>
      <c r="C277" s="2"/>
      <c r="H277" s="2"/>
      <c r="I277" s="2"/>
      <c r="J277" s="2"/>
      <c r="K277" s="2"/>
      <c r="L277" s="2"/>
      <c r="M277" s="2"/>
      <c r="N277" s="2"/>
      <c r="O277" s="33"/>
      <c r="P277" s="6"/>
      <c r="Q277" s="6"/>
      <c r="R277" s="6"/>
      <c r="S277" s="2"/>
      <c r="T277" s="2"/>
    </row>
    <row r="278" spans="1:20" ht="38.25" customHeight="1" x14ac:dyDescent="0.2">
      <c r="A278" s="6"/>
      <c r="B278" s="2"/>
      <c r="C278" s="2"/>
      <c r="H278" s="2"/>
      <c r="I278" s="2"/>
      <c r="J278" s="2"/>
      <c r="K278" s="2"/>
      <c r="L278" s="2"/>
      <c r="M278" s="2"/>
      <c r="N278" s="2"/>
      <c r="O278" s="33"/>
      <c r="P278" s="6"/>
      <c r="Q278" s="6"/>
      <c r="R278" s="6"/>
      <c r="S278" s="2"/>
      <c r="T278" s="2"/>
    </row>
    <row r="279" spans="1:20" ht="38.25" customHeight="1" x14ac:dyDescent="0.2">
      <c r="A279" s="6"/>
      <c r="B279" s="2"/>
      <c r="C279" s="2"/>
      <c r="H279" s="2"/>
      <c r="I279" s="2"/>
      <c r="J279" s="2"/>
      <c r="K279" s="2"/>
      <c r="L279" s="2"/>
      <c r="M279" s="2"/>
      <c r="N279" s="2"/>
      <c r="O279" s="33"/>
      <c r="P279" s="6"/>
      <c r="Q279" s="6"/>
      <c r="R279" s="6"/>
      <c r="S279" s="2"/>
      <c r="T279" s="2"/>
    </row>
    <row r="280" spans="1:20" ht="38.25" customHeight="1" x14ac:dyDescent="0.2">
      <c r="A280" s="6"/>
      <c r="B280" s="2"/>
      <c r="C280" s="2"/>
      <c r="H280" s="2"/>
      <c r="I280" s="2"/>
      <c r="J280" s="2"/>
      <c r="K280" s="2"/>
      <c r="L280" s="2"/>
      <c r="M280" s="2"/>
      <c r="N280" s="2"/>
      <c r="O280" s="33"/>
      <c r="P280" s="6"/>
      <c r="Q280" s="6"/>
      <c r="R280" s="6"/>
      <c r="S280" s="2"/>
      <c r="T280" s="2"/>
    </row>
    <row r="281" spans="1:20" ht="38.25" customHeight="1" x14ac:dyDescent="0.2">
      <c r="A281" s="6"/>
      <c r="B281" s="2"/>
      <c r="C281" s="2"/>
      <c r="H281" s="2"/>
      <c r="I281" s="2"/>
      <c r="J281" s="2"/>
      <c r="K281" s="2"/>
      <c r="L281" s="2"/>
      <c r="M281" s="2"/>
      <c r="N281" s="2"/>
      <c r="O281" s="33"/>
      <c r="P281" s="6"/>
      <c r="Q281" s="6"/>
      <c r="R281" s="6"/>
      <c r="S281" s="2"/>
      <c r="T281" s="2"/>
    </row>
    <row r="282" spans="1:20" ht="38.25" customHeight="1" x14ac:dyDescent="0.2">
      <c r="A282" s="6"/>
      <c r="B282" s="2"/>
      <c r="C282" s="2"/>
      <c r="H282" s="2"/>
      <c r="I282" s="2"/>
      <c r="J282" s="2"/>
      <c r="K282" s="2"/>
      <c r="L282" s="2"/>
      <c r="M282" s="2"/>
      <c r="N282" s="2"/>
      <c r="O282" s="33"/>
      <c r="P282" s="6"/>
      <c r="Q282" s="6"/>
      <c r="R282" s="6"/>
      <c r="S282" s="2"/>
      <c r="T282" s="2"/>
    </row>
    <row r="283" spans="1:20" ht="38.25" customHeight="1" x14ac:dyDescent="0.2">
      <c r="A283" s="6"/>
      <c r="B283" s="2"/>
      <c r="C283" s="2"/>
      <c r="H283" s="2"/>
      <c r="I283" s="2"/>
      <c r="J283" s="2"/>
      <c r="K283" s="2"/>
      <c r="L283" s="2"/>
      <c r="M283" s="2"/>
      <c r="N283" s="2"/>
      <c r="O283" s="33"/>
      <c r="P283" s="6"/>
      <c r="Q283" s="6"/>
      <c r="R283" s="6"/>
      <c r="S283" s="2"/>
      <c r="T283" s="2"/>
    </row>
    <row r="284" spans="1:20" ht="38.25" customHeight="1" x14ac:dyDescent="0.2">
      <c r="A284" s="6"/>
      <c r="B284" s="2"/>
      <c r="C284" s="2"/>
      <c r="H284" s="2"/>
      <c r="I284" s="2"/>
      <c r="J284" s="2"/>
      <c r="K284" s="2"/>
      <c r="L284" s="2"/>
      <c r="M284" s="2"/>
      <c r="N284" s="2"/>
      <c r="O284" s="33"/>
      <c r="P284" s="6"/>
      <c r="Q284" s="6"/>
      <c r="R284" s="6"/>
      <c r="S284" s="2"/>
      <c r="T284" s="2"/>
    </row>
    <row r="285" spans="1:20" ht="38.25" customHeight="1" x14ac:dyDescent="0.2">
      <c r="A285" s="6"/>
      <c r="B285" s="2"/>
      <c r="C285" s="2"/>
      <c r="H285" s="2"/>
      <c r="I285" s="2"/>
      <c r="J285" s="2"/>
      <c r="K285" s="2"/>
      <c r="L285" s="2"/>
      <c r="M285" s="2"/>
      <c r="N285" s="2"/>
      <c r="O285" s="33"/>
      <c r="P285" s="6"/>
      <c r="Q285" s="6"/>
      <c r="R285" s="6"/>
      <c r="S285" s="2"/>
      <c r="T285" s="2"/>
    </row>
    <row r="286" spans="1:20" ht="38.25" customHeight="1" x14ac:dyDescent="0.2">
      <c r="A286" s="6"/>
      <c r="B286" s="2"/>
      <c r="C286" s="2"/>
      <c r="H286" s="2"/>
      <c r="I286" s="2"/>
      <c r="J286" s="2"/>
      <c r="K286" s="2"/>
      <c r="L286" s="2"/>
      <c r="M286" s="2"/>
      <c r="N286" s="2"/>
      <c r="O286" s="33"/>
      <c r="P286" s="6"/>
      <c r="Q286" s="6"/>
      <c r="R286" s="6"/>
      <c r="S286" s="2"/>
      <c r="T286" s="2"/>
    </row>
    <row r="287" spans="1:20" ht="38.25" customHeight="1" x14ac:dyDescent="0.2">
      <c r="A287" s="6"/>
      <c r="B287" s="2"/>
      <c r="C287" s="2"/>
      <c r="H287" s="2"/>
      <c r="I287" s="2"/>
      <c r="J287" s="2"/>
      <c r="K287" s="2"/>
      <c r="L287" s="2"/>
      <c r="M287" s="2"/>
      <c r="N287" s="2"/>
      <c r="O287" s="33"/>
      <c r="P287" s="6"/>
      <c r="Q287" s="6"/>
      <c r="R287" s="6"/>
      <c r="S287" s="2"/>
      <c r="T287" s="2"/>
    </row>
    <row r="288" spans="1:20" ht="38.25" customHeight="1" x14ac:dyDescent="0.2">
      <c r="A288" s="6"/>
      <c r="B288" s="2"/>
      <c r="C288" s="2"/>
      <c r="H288" s="2"/>
      <c r="I288" s="2"/>
      <c r="J288" s="2"/>
      <c r="K288" s="2"/>
      <c r="L288" s="2"/>
      <c r="M288" s="2"/>
      <c r="N288" s="2"/>
      <c r="O288" s="33"/>
      <c r="P288" s="6"/>
      <c r="Q288" s="6"/>
      <c r="R288" s="6"/>
      <c r="S288" s="2"/>
      <c r="T288" s="2"/>
    </row>
    <row r="289" spans="1:20" ht="38.25" customHeight="1" x14ac:dyDescent="0.2">
      <c r="A289" s="6"/>
      <c r="B289" s="2"/>
      <c r="C289" s="2"/>
      <c r="H289" s="2"/>
      <c r="I289" s="2"/>
      <c r="J289" s="2"/>
      <c r="K289" s="2"/>
      <c r="L289" s="2"/>
      <c r="M289" s="2"/>
      <c r="N289" s="2"/>
      <c r="O289" s="33"/>
      <c r="P289" s="6"/>
      <c r="Q289" s="6"/>
      <c r="R289" s="6"/>
      <c r="S289" s="2"/>
      <c r="T289" s="2"/>
    </row>
    <row r="290" spans="1:20" ht="38.25" customHeight="1" x14ac:dyDescent="0.2">
      <c r="A290" s="6"/>
      <c r="B290" s="2"/>
      <c r="C290" s="2"/>
      <c r="H290" s="2"/>
      <c r="I290" s="2"/>
      <c r="J290" s="2"/>
      <c r="K290" s="2"/>
      <c r="L290" s="2"/>
      <c r="M290" s="2"/>
      <c r="N290" s="2"/>
      <c r="O290" s="33"/>
      <c r="P290" s="6"/>
      <c r="Q290" s="6"/>
      <c r="R290" s="6"/>
      <c r="S290" s="2"/>
      <c r="T290" s="2"/>
    </row>
    <row r="291" spans="1:20" ht="38.25" customHeight="1" x14ac:dyDescent="0.2">
      <c r="A291" s="6"/>
      <c r="B291" s="2"/>
      <c r="C291" s="2"/>
      <c r="H291" s="2"/>
      <c r="I291" s="2"/>
      <c r="J291" s="2"/>
      <c r="K291" s="2"/>
      <c r="L291" s="2"/>
      <c r="M291" s="2"/>
      <c r="N291" s="2"/>
      <c r="O291" s="33"/>
      <c r="P291" s="6"/>
      <c r="Q291" s="6"/>
      <c r="R291" s="6"/>
      <c r="S291" s="2"/>
      <c r="T291" s="2"/>
    </row>
    <row r="292" spans="1:20" ht="38.25" customHeight="1" x14ac:dyDescent="0.2">
      <c r="A292" s="6"/>
      <c r="B292" s="2"/>
      <c r="C292" s="2"/>
      <c r="H292" s="2"/>
      <c r="I292" s="2"/>
      <c r="J292" s="2"/>
      <c r="K292" s="2"/>
      <c r="L292" s="2"/>
      <c r="M292" s="2"/>
      <c r="N292" s="2"/>
      <c r="O292" s="33"/>
      <c r="P292" s="6"/>
      <c r="Q292" s="6"/>
      <c r="R292" s="6"/>
      <c r="S292" s="2"/>
      <c r="T292" s="2"/>
    </row>
    <row r="293" spans="1:20" ht="38.25" customHeight="1" x14ac:dyDescent="0.2">
      <c r="A293" s="6"/>
      <c r="B293" s="2"/>
      <c r="C293" s="2"/>
      <c r="H293" s="2"/>
      <c r="I293" s="2"/>
      <c r="J293" s="2"/>
      <c r="K293" s="2"/>
      <c r="L293" s="2"/>
      <c r="M293" s="2"/>
      <c r="N293" s="2"/>
      <c r="O293" s="33"/>
      <c r="P293" s="6"/>
      <c r="Q293" s="6"/>
      <c r="R293" s="6"/>
      <c r="S293" s="2"/>
      <c r="T293" s="2"/>
    </row>
    <row r="294" spans="1:20" ht="38.25" customHeight="1" x14ac:dyDescent="0.2">
      <c r="A294" s="6"/>
      <c r="B294" s="2"/>
      <c r="C294" s="2"/>
      <c r="H294" s="2"/>
      <c r="I294" s="2"/>
      <c r="J294" s="2"/>
      <c r="K294" s="2"/>
      <c r="L294" s="2"/>
      <c r="M294" s="2"/>
      <c r="N294" s="2"/>
      <c r="O294" s="33"/>
      <c r="P294" s="6"/>
      <c r="Q294" s="6"/>
      <c r="R294" s="6"/>
      <c r="S294" s="2"/>
      <c r="T294" s="2"/>
    </row>
    <row r="295" spans="1:20" ht="38.25" customHeight="1" x14ac:dyDescent="0.2">
      <c r="A295" s="6"/>
      <c r="B295" s="2"/>
      <c r="C295" s="2"/>
      <c r="H295" s="2"/>
      <c r="I295" s="2"/>
      <c r="J295" s="2"/>
      <c r="K295" s="2"/>
      <c r="L295" s="2"/>
      <c r="M295" s="2"/>
      <c r="N295" s="2"/>
      <c r="O295" s="33"/>
      <c r="P295" s="6"/>
      <c r="Q295" s="6"/>
      <c r="R295" s="6"/>
      <c r="S295" s="2"/>
      <c r="T295" s="2"/>
    </row>
    <row r="296" spans="1:20" ht="38.25" customHeight="1" x14ac:dyDescent="0.2">
      <c r="A296" s="6"/>
      <c r="B296" s="2"/>
      <c r="C296" s="2"/>
      <c r="H296" s="2"/>
      <c r="I296" s="2"/>
      <c r="J296" s="2"/>
      <c r="K296" s="2"/>
      <c r="L296" s="2"/>
      <c r="M296" s="2"/>
      <c r="N296" s="2"/>
      <c r="O296" s="33"/>
      <c r="P296" s="6"/>
      <c r="Q296" s="6"/>
      <c r="R296" s="6"/>
      <c r="S296" s="2"/>
      <c r="T296" s="2"/>
    </row>
    <row r="297" spans="1:20" ht="38.25" customHeight="1" x14ac:dyDescent="0.2">
      <c r="A297" s="6"/>
      <c r="B297" s="2"/>
      <c r="C297" s="2"/>
      <c r="H297" s="2"/>
      <c r="I297" s="2"/>
      <c r="J297" s="2"/>
      <c r="K297" s="2"/>
      <c r="L297" s="2"/>
      <c r="M297" s="2"/>
      <c r="N297" s="2"/>
      <c r="O297" s="33"/>
      <c r="P297" s="6"/>
      <c r="Q297" s="6"/>
      <c r="R297" s="6"/>
      <c r="S297" s="2"/>
      <c r="T297" s="2"/>
    </row>
    <row r="298" spans="1:20" ht="38.25" customHeight="1" x14ac:dyDescent="0.2">
      <c r="A298" s="6"/>
      <c r="B298" s="2"/>
      <c r="C298" s="2"/>
      <c r="H298" s="2"/>
      <c r="I298" s="2"/>
      <c r="J298" s="2"/>
      <c r="K298" s="2"/>
      <c r="L298" s="2"/>
      <c r="M298" s="2"/>
      <c r="N298" s="2"/>
      <c r="O298" s="33"/>
      <c r="P298" s="6"/>
      <c r="Q298" s="6"/>
      <c r="R298" s="6"/>
      <c r="S298" s="2"/>
      <c r="T298" s="2"/>
    </row>
    <row r="299" spans="1:20" ht="38.25" customHeight="1" x14ac:dyDescent="0.2">
      <c r="A299" s="6"/>
      <c r="B299" s="2"/>
      <c r="C299" s="2"/>
      <c r="H299" s="2"/>
      <c r="I299" s="2"/>
      <c r="J299" s="2"/>
      <c r="K299" s="2"/>
      <c r="L299" s="2"/>
      <c r="M299" s="2"/>
      <c r="N299" s="2"/>
      <c r="O299" s="33"/>
      <c r="P299" s="6"/>
      <c r="Q299" s="6"/>
      <c r="R299" s="6"/>
      <c r="S299" s="2"/>
      <c r="T299" s="2"/>
    </row>
    <row r="300" spans="1:20" ht="38.25" customHeight="1" x14ac:dyDescent="0.2">
      <c r="A300" s="6"/>
      <c r="B300" s="2"/>
      <c r="C300" s="2"/>
      <c r="H300" s="2"/>
      <c r="I300" s="2"/>
      <c r="J300" s="2"/>
      <c r="K300" s="2"/>
      <c r="L300" s="2"/>
      <c r="M300" s="2"/>
      <c r="N300" s="2"/>
      <c r="O300" s="33"/>
      <c r="P300" s="6"/>
      <c r="Q300" s="6"/>
      <c r="R300" s="6"/>
      <c r="S300" s="2"/>
      <c r="T300" s="2"/>
    </row>
    <row r="301" spans="1:20" ht="38.25" customHeight="1" x14ac:dyDescent="0.2">
      <c r="A301" s="6"/>
      <c r="B301" s="2"/>
      <c r="C301" s="2"/>
      <c r="H301" s="2"/>
      <c r="I301" s="2"/>
      <c r="J301" s="2"/>
      <c r="K301" s="2"/>
      <c r="L301" s="2"/>
      <c r="M301" s="2"/>
      <c r="N301" s="2"/>
      <c r="O301" s="33"/>
      <c r="P301" s="6"/>
      <c r="Q301" s="6"/>
      <c r="R301" s="6"/>
      <c r="S301" s="2"/>
      <c r="T301" s="2"/>
    </row>
    <row r="302" spans="1:20" ht="38.25" customHeight="1" x14ac:dyDescent="0.2">
      <c r="A302" s="6"/>
      <c r="B302" s="2"/>
      <c r="C302" s="2"/>
      <c r="H302" s="2"/>
      <c r="I302" s="2"/>
      <c r="J302" s="2"/>
      <c r="K302" s="2"/>
      <c r="L302" s="2"/>
      <c r="M302" s="2"/>
      <c r="N302" s="2"/>
      <c r="O302" s="33"/>
      <c r="P302" s="6"/>
      <c r="Q302" s="6"/>
      <c r="R302" s="6"/>
      <c r="S302" s="2"/>
      <c r="T302" s="2"/>
    </row>
    <row r="303" spans="1:20" ht="38.25" customHeight="1" x14ac:dyDescent="0.2">
      <c r="A303" s="6"/>
      <c r="B303" s="2"/>
      <c r="C303" s="2"/>
      <c r="H303" s="2"/>
      <c r="I303" s="2"/>
      <c r="J303" s="2"/>
      <c r="K303" s="2"/>
      <c r="L303" s="2"/>
      <c r="M303" s="2"/>
      <c r="N303" s="2"/>
      <c r="O303" s="33"/>
      <c r="P303" s="6"/>
      <c r="Q303" s="6"/>
      <c r="R303" s="6"/>
      <c r="S303" s="2"/>
      <c r="T303" s="2"/>
    </row>
    <row r="304" spans="1:20" ht="38.25" customHeight="1" x14ac:dyDescent="0.2">
      <c r="A304" s="6"/>
      <c r="B304" s="2"/>
      <c r="C304" s="2"/>
      <c r="H304" s="2"/>
      <c r="I304" s="2"/>
      <c r="J304" s="2"/>
      <c r="K304" s="2"/>
      <c r="L304" s="2"/>
      <c r="M304" s="2"/>
      <c r="N304" s="2"/>
      <c r="O304" s="33"/>
      <c r="P304" s="6"/>
      <c r="Q304" s="6"/>
      <c r="R304" s="6"/>
      <c r="S304" s="2"/>
      <c r="T304" s="2"/>
    </row>
    <row r="305" spans="1:20" ht="38.25" customHeight="1" x14ac:dyDescent="0.2">
      <c r="A305" s="6"/>
      <c r="B305" s="2"/>
      <c r="C305" s="2"/>
      <c r="H305" s="2"/>
      <c r="I305" s="2"/>
      <c r="J305" s="2"/>
      <c r="K305" s="2"/>
      <c r="L305" s="2"/>
      <c r="M305" s="2"/>
      <c r="N305" s="2"/>
      <c r="O305" s="33"/>
      <c r="P305" s="6"/>
      <c r="Q305" s="6"/>
      <c r="R305" s="6"/>
      <c r="S305" s="2"/>
      <c r="T305" s="2"/>
    </row>
    <row r="306" spans="1:20" ht="38.25" customHeight="1" x14ac:dyDescent="0.2">
      <c r="A306" s="6"/>
      <c r="B306" s="2"/>
      <c r="C306" s="2"/>
      <c r="H306" s="2"/>
      <c r="I306" s="2"/>
      <c r="J306" s="2"/>
      <c r="K306" s="2"/>
      <c r="L306" s="2"/>
      <c r="M306" s="2"/>
      <c r="N306" s="2"/>
      <c r="O306" s="33"/>
      <c r="P306" s="6"/>
      <c r="Q306" s="6"/>
      <c r="R306" s="6"/>
      <c r="S306" s="2"/>
      <c r="T306" s="2"/>
    </row>
    <row r="307" spans="1:20" ht="38.25" customHeight="1" x14ac:dyDescent="0.2">
      <c r="A307" s="6"/>
      <c r="B307" s="2"/>
      <c r="C307" s="2"/>
      <c r="H307" s="2"/>
      <c r="I307" s="2"/>
      <c r="J307" s="2"/>
      <c r="K307" s="2"/>
      <c r="L307" s="2"/>
      <c r="M307" s="2"/>
      <c r="N307" s="2"/>
      <c r="O307" s="33"/>
      <c r="P307" s="6"/>
      <c r="Q307" s="6"/>
      <c r="R307" s="6"/>
      <c r="S307" s="2"/>
      <c r="T307" s="2"/>
    </row>
    <row r="308" spans="1:20" ht="38.25" customHeight="1" x14ac:dyDescent="0.2">
      <c r="A308" s="6"/>
      <c r="B308" s="2"/>
      <c r="C308" s="2"/>
      <c r="H308" s="2"/>
      <c r="I308" s="2"/>
      <c r="J308" s="2"/>
      <c r="K308" s="2"/>
      <c r="L308" s="2"/>
      <c r="M308" s="2"/>
      <c r="N308" s="2"/>
      <c r="O308" s="33"/>
      <c r="P308" s="6"/>
      <c r="Q308" s="6"/>
      <c r="R308" s="6"/>
      <c r="S308" s="2"/>
      <c r="T308" s="2"/>
    </row>
    <row r="309" spans="1:20" ht="38.25" customHeight="1" x14ac:dyDescent="0.2">
      <c r="A309" s="6"/>
      <c r="B309" s="2"/>
      <c r="C309" s="2"/>
      <c r="H309" s="2"/>
      <c r="I309" s="2"/>
      <c r="J309" s="2"/>
      <c r="K309" s="2"/>
      <c r="L309" s="2"/>
      <c r="M309" s="2"/>
      <c r="N309" s="2"/>
      <c r="O309" s="33"/>
      <c r="P309" s="6"/>
      <c r="Q309" s="6"/>
      <c r="R309" s="6"/>
      <c r="S309" s="2"/>
      <c r="T309" s="2"/>
    </row>
    <row r="310" spans="1:20" ht="38.25" customHeight="1" x14ac:dyDescent="0.2">
      <c r="A310" s="6"/>
      <c r="B310" s="2"/>
      <c r="C310" s="2"/>
      <c r="H310" s="2"/>
      <c r="I310" s="2"/>
      <c r="J310" s="2"/>
      <c r="K310" s="2"/>
      <c r="L310" s="2"/>
      <c r="M310" s="2"/>
      <c r="N310" s="2"/>
      <c r="O310" s="33"/>
      <c r="P310" s="6"/>
      <c r="Q310" s="6"/>
      <c r="R310" s="6"/>
      <c r="S310" s="2"/>
      <c r="T310" s="2"/>
    </row>
    <row r="311" spans="1:20" ht="38.25" customHeight="1" x14ac:dyDescent="0.2">
      <c r="A311" s="6"/>
      <c r="B311" s="2"/>
      <c r="C311" s="2"/>
      <c r="H311" s="2"/>
      <c r="I311" s="2"/>
      <c r="J311" s="2"/>
      <c r="K311" s="2"/>
      <c r="L311" s="2"/>
      <c r="M311" s="2"/>
      <c r="N311" s="2"/>
      <c r="O311" s="33"/>
      <c r="P311" s="6"/>
      <c r="Q311" s="6"/>
      <c r="R311" s="6"/>
      <c r="S311" s="2"/>
      <c r="T311" s="2"/>
    </row>
    <row r="312" spans="1:20" ht="38.25" customHeight="1" x14ac:dyDescent="0.2">
      <c r="A312" s="6"/>
      <c r="B312" s="2"/>
      <c r="C312" s="2"/>
      <c r="H312" s="2"/>
      <c r="I312" s="2"/>
      <c r="J312" s="2"/>
      <c r="K312" s="2"/>
      <c r="L312" s="2"/>
      <c r="M312" s="2"/>
      <c r="N312" s="2"/>
      <c r="O312" s="33"/>
      <c r="P312" s="6"/>
      <c r="Q312" s="6"/>
      <c r="R312" s="6"/>
      <c r="S312" s="2"/>
      <c r="T312" s="2"/>
    </row>
    <row r="313" spans="1:20" ht="38.25" customHeight="1" x14ac:dyDescent="0.2">
      <c r="A313" s="6"/>
      <c r="B313" s="2"/>
      <c r="C313" s="2"/>
      <c r="H313" s="2"/>
      <c r="I313" s="2"/>
      <c r="J313" s="2"/>
      <c r="K313" s="2"/>
      <c r="L313" s="2"/>
      <c r="M313" s="2"/>
      <c r="N313" s="2"/>
      <c r="O313" s="33"/>
      <c r="P313" s="6"/>
      <c r="Q313" s="6"/>
      <c r="R313" s="6"/>
      <c r="S313" s="2"/>
      <c r="T313" s="2"/>
    </row>
    <row r="314" spans="1:20" ht="38.25" customHeight="1" x14ac:dyDescent="0.2">
      <c r="A314" s="6"/>
      <c r="B314" s="2"/>
      <c r="C314" s="2"/>
      <c r="H314" s="2"/>
      <c r="I314" s="2"/>
      <c r="J314" s="2"/>
      <c r="K314" s="2"/>
      <c r="L314" s="2"/>
      <c r="M314" s="2"/>
      <c r="N314" s="2"/>
      <c r="O314" s="33"/>
      <c r="P314" s="6"/>
      <c r="Q314" s="6"/>
      <c r="R314" s="6"/>
      <c r="S314" s="2"/>
      <c r="T314" s="2"/>
    </row>
    <row r="315" spans="1:20" ht="38.25" customHeight="1" x14ac:dyDescent="0.2">
      <c r="A315" s="6"/>
      <c r="B315" s="2"/>
      <c r="C315" s="2"/>
      <c r="H315" s="2"/>
      <c r="I315" s="2"/>
      <c r="J315" s="2"/>
      <c r="K315" s="2"/>
      <c r="L315" s="2"/>
      <c r="M315" s="2"/>
      <c r="N315" s="2"/>
      <c r="O315" s="33"/>
      <c r="P315" s="6"/>
      <c r="Q315" s="6"/>
      <c r="R315" s="6"/>
      <c r="S315" s="2"/>
      <c r="T315" s="2"/>
    </row>
    <row r="316" spans="1:20" ht="38.25" customHeight="1" x14ac:dyDescent="0.2">
      <c r="A316" s="6"/>
      <c r="B316" s="2"/>
      <c r="C316" s="2"/>
      <c r="H316" s="2"/>
      <c r="I316" s="2"/>
      <c r="J316" s="2"/>
      <c r="K316" s="2"/>
      <c r="L316" s="2"/>
      <c r="M316" s="2"/>
      <c r="N316" s="2"/>
      <c r="O316" s="33"/>
      <c r="P316" s="6"/>
      <c r="Q316" s="6"/>
      <c r="R316" s="6"/>
      <c r="S316" s="2"/>
      <c r="T316" s="2"/>
    </row>
    <row r="317" spans="1:20" ht="38.25" customHeight="1" x14ac:dyDescent="0.2">
      <c r="A317" s="6"/>
      <c r="B317" s="2"/>
      <c r="C317" s="2"/>
      <c r="H317" s="2"/>
      <c r="I317" s="2"/>
      <c r="J317" s="2"/>
      <c r="K317" s="2"/>
      <c r="L317" s="2"/>
      <c r="M317" s="2"/>
      <c r="N317" s="2"/>
      <c r="O317" s="33"/>
      <c r="P317" s="6"/>
      <c r="Q317" s="6"/>
      <c r="R317" s="6"/>
      <c r="S317" s="2"/>
      <c r="T317" s="2"/>
    </row>
    <row r="318" spans="1:20" ht="38.25" customHeight="1" x14ac:dyDescent="0.2">
      <c r="A318" s="6"/>
      <c r="B318" s="2"/>
      <c r="C318" s="2"/>
      <c r="H318" s="2"/>
      <c r="I318" s="2"/>
      <c r="J318" s="2"/>
      <c r="K318" s="2"/>
      <c r="L318" s="2"/>
      <c r="M318" s="2"/>
      <c r="N318" s="2"/>
      <c r="O318" s="33"/>
      <c r="P318" s="6"/>
      <c r="Q318" s="6"/>
      <c r="R318" s="6"/>
      <c r="S318" s="2"/>
      <c r="T318" s="2"/>
    </row>
    <row r="319" spans="1:20" ht="38.25" customHeight="1" x14ac:dyDescent="0.2">
      <c r="A319" s="6"/>
      <c r="B319" s="2"/>
      <c r="C319" s="2"/>
      <c r="H319" s="2"/>
      <c r="I319" s="2"/>
      <c r="J319" s="2"/>
      <c r="K319" s="2"/>
      <c r="L319" s="2"/>
      <c r="M319" s="2"/>
      <c r="N319" s="2"/>
      <c r="O319" s="33"/>
      <c r="P319" s="6"/>
      <c r="Q319" s="6"/>
      <c r="R319" s="6"/>
      <c r="S319" s="2"/>
      <c r="T319" s="2"/>
    </row>
    <row r="320" spans="1:20" ht="38.25" customHeight="1" x14ac:dyDescent="0.2">
      <c r="A320" s="6"/>
      <c r="B320" s="2"/>
      <c r="C320" s="2"/>
      <c r="H320" s="2"/>
      <c r="I320" s="2"/>
      <c r="J320" s="2"/>
      <c r="K320" s="2"/>
      <c r="L320" s="2"/>
      <c r="M320" s="2"/>
      <c r="N320" s="2"/>
      <c r="O320" s="33"/>
      <c r="P320" s="6"/>
      <c r="Q320" s="6"/>
      <c r="R320" s="6"/>
      <c r="S320" s="2"/>
      <c r="T320" s="2"/>
    </row>
    <row r="321" spans="1:18" ht="38.25" customHeight="1" x14ac:dyDescent="0.2">
      <c r="A321" s="6"/>
      <c r="P321" s="6"/>
      <c r="Q321" s="6"/>
      <c r="R321" s="6"/>
    </row>
    <row r="322" spans="1:18" ht="38.25" customHeight="1" x14ac:dyDescent="0.2">
      <c r="A322" s="6"/>
      <c r="P322" s="6"/>
      <c r="Q322" s="6"/>
      <c r="R322" s="6"/>
    </row>
    <row r="323" spans="1:18" ht="38.25" customHeight="1" x14ac:dyDescent="0.2">
      <c r="A323" s="6"/>
      <c r="P323" s="6"/>
      <c r="Q323" s="6"/>
      <c r="R323" s="6"/>
    </row>
    <row r="324" spans="1:18" ht="38.25" customHeight="1" x14ac:dyDescent="0.2">
      <c r="A324" s="6"/>
      <c r="P324" s="6"/>
      <c r="Q324" s="6"/>
      <c r="R324" s="6"/>
    </row>
    <row r="325" spans="1:18" ht="38.25" customHeight="1" x14ac:dyDescent="0.2">
      <c r="A325" s="6"/>
      <c r="P325" s="6"/>
      <c r="Q325" s="6"/>
      <c r="R325" s="6"/>
    </row>
    <row r="326" spans="1:18" ht="38.25" customHeight="1" x14ac:dyDescent="0.2">
      <c r="A326" s="6"/>
      <c r="P326" s="6"/>
      <c r="Q326" s="6"/>
      <c r="R326" s="6"/>
    </row>
    <row r="327" spans="1:18" ht="38.25" customHeight="1" x14ac:dyDescent="0.2">
      <c r="A327" s="6"/>
      <c r="P327" s="6"/>
      <c r="Q327" s="6"/>
      <c r="R327" s="6"/>
    </row>
    <row r="328" spans="1:18" ht="38.25" customHeight="1" x14ac:dyDescent="0.2">
      <c r="A328" s="6"/>
      <c r="P328" s="6"/>
      <c r="Q328" s="6"/>
      <c r="R328" s="6"/>
    </row>
    <row r="329" spans="1:18" ht="38.25" customHeight="1" x14ac:dyDescent="0.2">
      <c r="A329" s="6"/>
      <c r="P329" s="6"/>
      <c r="Q329" s="6"/>
      <c r="R329" s="6"/>
    </row>
    <row r="330" spans="1:18" ht="38.25" customHeight="1" x14ac:dyDescent="0.2">
      <c r="A330" s="6"/>
      <c r="P330" s="6"/>
      <c r="Q330" s="6"/>
      <c r="R330" s="6"/>
    </row>
    <row r="331" spans="1:18" ht="38.25" customHeight="1" x14ac:dyDescent="0.2">
      <c r="A331" s="6"/>
      <c r="P331" s="6"/>
      <c r="Q331" s="6"/>
      <c r="R331" s="6"/>
    </row>
    <row r="332" spans="1:18" ht="38.25" customHeight="1" x14ac:dyDescent="0.2">
      <c r="A332" s="6"/>
      <c r="P332" s="6"/>
      <c r="Q332" s="6"/>
      <c r="R332" s="6"/>
    </row>
    <row r="333" spans="1:18" ht="38.25" customHeight="1" x14ac:dyDescent="0.2">
      <c r="A333" s="6"/>
      <c r="P333" s="6"/>
      <c r="Q333" s="6"/>
      <c r="R333" s="6"/>
    </row>
    <row r="334" spans="1:18" ht="38.25" customHeight="1" x14ac:dyDescent="0.2">
      <c r="A334" s="6"/>
      <c r="P334" s="6"/>
      <c r="Q334" s="6"/>
      <c r="R334" s="6"/>
    </row>
    <row r="335" spans="1:18" ht="38.25" customHeight="1" x14ac:dyDescent="0.2">
      <c r="A335" s="6"/>
      <c r="P335" s="6"/>
      <c r="Q335" s="6"/>
      <c r="R335" s="6"/>
    </row>
    <row r="336" spans="1:18" ht="38.25" customHeight="1" x14ac:dyDescent="0.2">
      <c r="A336" s="6"/>
      <c r="P336" s="6"/>
      <c r="Q336" s="6"/>
      <c r="R336" s="6"/>
    </row>
    <row r="337" spans="1:18" ht="38.25" customHeight="1" x14ac:dyDescent="0.2">
      <c r="A337" s="6"/>
      <c r="P337" s="6"/>
      <c r="Q337" s="6"/>
      <c r="R337" s="6"/>
    </row>
    <row r="338" spans="1:18" ht="38.25" customHeight="1" x14ac:dyDescent="0.2">
      <c r="A338" s="6"/>
      <c r="P338" s="6"/>
      <c r="Q338" s="6"/>
      <c r="R338" s="6"/>
    </row>
    <row r="339" spans="1:18" ht="38.25" customHeight="1" x14ac:dyDescent="0.2">
      <c r="A339" s="6"/>
      <c r="P339" s="6"/>
      <c r="Q339" s="6"/>
      <c r="R339" s="6"/>
    </row>
    <row r="340" spans="1:18" ht="38.25" customHeight="1" x14ac:dyDescent="0.2">
      <c r="A340" s="6"/>
      <c r="P340" s="6"/>
      <c r="Q340" s="6"/>
      <c r="R340" s="6"/>
    </row>
    <row r="341" spans="1:18" ht="38.25" customHeight="1" x14ac:dyDescent="0.2">
      <c r="A341" s="6"/>
      <c r="P341" s="6"/>
      <c r="Q341" s="6"/>
      <c r="R341" s="6"/>
    </row>
    <row r="342" spans="1:18" ht="38.25" customHeight="1" x14ac:dyDescent="0.2">
      <c r="A342" s="6"/>
      <c r="P342" s="6"/>
      <c r="Q342" s="6"/>
      <c r="R342" s="6"/>
    </row>
    <row r="343" spans="1:18" ht="38.25" customHeight="1" x14ac:dyDescent="0.2">
      <c r="A343" s="6"/>
      <c r="P343" s="6"/>
      <c r="Q343" s="6"/>
      <c r="R343" s="6"/>
    </row>
    <row r="344" spans="1:18" ht="38.25" customHeight="1" x14ac:dyDescent="0.2">
      <c r="A344" s="6"/>
      <c r="P344" s="6"/>
      <c r="Q344" s="6"/>
      <c r="R344" s="6"/>
    </row>
    <row r="345" spans="1:18" ht="38.25" customHeight="1" x14ac:dyDescent="0.2">
      <c r="A345" s="6"/>
      <c r="P345" s="6"/>
      <c r="Q345" s="6"/>
      <c r="R345" s="6"/>
    </row>
    <row r="346" spans="1:18" ht="38.25" customHeight="1" x14ac:dyDescent="0.2">
      <c r="A346" s="6"/>
      <c r="P346" s="6"/>
      <c r="Q346" s="6"/>
      <c r="R346" s="6"/>
    </row>
    <row r="347" spans="1:18" ht="38.25" customHeight="1" x14ac:dyDescent="0.2">
      <c r="A347" s="6"/>
      <c r="P347" s="6"/>
      <c r="Q347" s="6"/>
      <c r="R347" s="6"/>
    </row>
    <row r="348" spans="1:18" ht="38.25" customHeight="1" x14ac:dyDescent="0.2">
      <c r="A348" s="6"/>
      <c r="P348" s="6"/>
      <c r="Q348" s="6"/>
      <c r="R348" s="6"/>
    </row>
    <row r="349" spans="1:18" ht="38.25" customHeight="1" x14ac:dyDescent="0.2">
      <c r="A349" s="6"/>
      <c r="P349" s="6"/>
      <c r="Q349" s="6"/>
      <c r="R349" s="6"/>
    </row>
    <row r="350" spans="1:18" ht="38.25" customHeight="1" x14ac:dyDescent="0.2">
      <c r="A350" s="6"/>
      <c r="P350" s="6"/>
      <c r="Q350" s="6"/>
      <c r="R350" s="6"/>
    </row>
    <row r="351" spans="1:18" ht="38.25" customHeight="1" x14ac:dyDescent="0.2">
      <c r="A351" s="6"/>
      <c r="P351" s="6"/>
      <c r="Q351" s="6"/>
      <c r="R351" s="6"/>
    </row>
    <row r="352" spans="1:18" ht="38.25" customHeight="1" x14ac:dyDescent="0.2">
      <c r="A352" s="6"/>
      <c r="P352" s="6"/>
      <c r="Q352" s="6"/>
      <c r="R352" s="6"/>
    </row>
    <row r="353" spans="1:18" ht="38.25" customHeight="1" x14ac:dyDescent="0.2">
      <c r="A353" s="6"/>
      <c r="P353" s="6"/>
      <c r="Q353" s="6"/>
      <c r="R353" s="6"/>
    </row>
    <row r="354" spans="1:18" ht="38.25" customHeight="1" x14ac:dyDescent="0.2">
      <c r="A354" s="6"/>
      <c r="P354" s="6"/>
      <c r="Q354" s="6"/>
      <c r="R354" s="6"/>
    </row>
    <row r="355" spans="1:18" ht="38.25" customHeight="1" x14ac:dyDescent="0.2">
      <c r="A355" s="6"/>
      <c r="P355" s="6"/>
      <c r="Q355" s="6"/>
      <c r="R355" s="6"/>
    </row>
    <row r="356" spans="1:18" ht="38.25" customHeight="1" x14ac:dyDescent="0.2">
      <c r="A356" s="6"/>
      <c r="P356" s="6"/>
      <c r="Q356" s="6"/>
      <c r="R356" s="6"/>
    </row>
    <row r="357" spans="1:18" ht="38.25" customHeight="1" x14ac:dyDescent="0.2">
      <c r="A357" s="6"/>
      <c r="P357" s="6"/>
      <c r="Q357" s="6"/>
      <c r="R357" s="6"/>
    </row>
    <row r="358" spans="1:18" ht="38.25" customHeight="1" x14ac:dyDescent="0.2">
      <c r="A358" s="6"/>
      <c r="P358" s="6"/>
      <c r="Q358" s="6"/>
      <c r="R358" s="6"/>
    </row>
    <row r="359" spans="1:18" ht="38.25" customHeight="1" x14ac:dyDescent="0.2">
      <c r="A359" s="6"/>
      <c r="P359" s="6"/>
      <c r="Q359" s="6"/>
      <c r="R359" s="6"/>
    </row>
    <row r="360" spans="1:18" ht="38.25" customHeight="1" x14ac:dyDescent="0.2">
      <c r="A360" s="6"/>
      <c r="P360" s="6"/>
      <c r="Q360" s="6"/>
      <c r="R360" s="6"/>
    </row>
    <row r="361" spans="1:18" ht="38.25" customHeight="1" x14ac:dyDescent="0.2">
      <c r="A361" s="6"/>
      <c r="P361" s="6"/>
      <c r="Q361" s="6"/>
      <c r="R361" s="6"/>
    </row>
    <row r="362" spans="1:18" ht="38.25" customHeight="1" x14ac:dyDescent="0.2">
      <c r="A362" s="6"/>
      <c r="P362" s="6"/>
      <c r="Q362" s="6"/>
      <c r="R362" s="6"/>
    </row>
    <row r="363" spans="1:18" ht="38.25" customHeight="1" x14ac:dyDescent="0.2">
      <c r="A363" s="6"/>
      <c r="P363" s="6"/>
      <c r="Q363" s="6"/>
      <c r="R363" s="6"/>
    </row>
    <row r="364" spans="1:18" ht="38.25" customHeight="1" x14ac:dyDescent="0.2">
      <c r="A364" s="6"/>
      <c r="P364" s="6"/>
      <c r="Q364" s="6"/>
      <c r="R364" s="6"/>
    </row>
    <row r="365" spans="1:18" ht="38.25" customHeight="1" x14ac:dyDescent="0.2">
      <c r="A365" s="6"/>
      <c r="P365" s="6"/>
      <c r="Q365" s="6"/>
      <c r="R365" s="6"/>
    </row>
    <row r="366" spans="1:18" ht="38.25" customHeight="1" x14ac:dyDescent="0.2">
      <c r="A366" s="6"/>
      <c r="P366" s="6"/>
      <c r="Q366" s="6"/>
      <c r="R366" s="6"/>
    </row>
    <row r="367" spans="1:18" ht="38.25" customHeight="1" x14ac:dyDescent="0.2">
      <c r="A367" s="6"/>
      <c r="P367" s="6"/>
      <c r="Q367" s="6"/>
      <c r="R367" s="6"/>
    </row>
    <row r="368" spans="1:18" ht="38.25" customHeight="1" x14ac:dyDescent="0.2">
      <c r="A368" s="6"/>
      <c r="P368" s="6"/>
      <c r="Q368" s="6"/>
      <c r="R368" s="6"/>
    </row>
    <row r="369" spans="1:18" ht="38.25" customHeight="1" x14ac:dyDescent="0.2">
      <c r="A369" s="6"/>
      <c r="P369" s="6"/>
      <c r="Q369" s="6"/>
      <c r="R369" s="6"/>
    </row>
    <row r="370" spans="1:18" ht="38.25" customHeight="1" x14ac:dyDescent="0.2">
      <c r="A370" s="6"/>
      <c r="P370" s="6"/>
      <c r="Q370" s="6"/>
      <c r="R370" s="6"/>
    </row>
    <row r="371" spans="1:18" ht="38.25" customHeight="1" x14ac:dyDescent="0.2">
      <c r="A371" s="6"/>
      <c r="P371" s="6"/>
      <c r="Q371" s="6"/>
      <c r="R371" s="6"/>
    </row>
    <row r="372" spans="1:18" ht="38.25" customHeight="1" x14ac:dyDescent="0.2">
      <c r="A372" s="6"/>
      <c r="P372" s="6"/>
      <c r="Q372" s="6"/>
      <c r="R372" s="6"/>
    </row>
    <row r="373" spans="1:18" ht="38.25" customHeight="1" x14ac:dyDescent="0.2">
      <c r="A373" s="6"/>
      <c r="P373" s="6"/>
      <c r="Q373" s="6"/>
      <c r="R373" s="6"/>
    </row>
    <row r="374" spans="1:18" ht="38.25" customHeight="1" x14ac:dyDescent="0.2">
      <c r="A374" s="6"/>
      <c r="P374" s="6"/>
      <c r="Q374" s="6"/>
      <c r="R374" s="6"/>
    </row>
    <row r="375" spans="1:18" ht="38.25" customHeight="1" x14ac:dyDescent="0.2">
      <c r="A375" s="6"/>
      <c r="P375" s="6"/>
      <c r="Q375" s="6"/>
      <c r="R375" s="6"/>
    </row>
    <row r="376" spans="1:18" ht="38.25" customHeight="1" x14ac:dyDescent="0.2">
      <c r="A376" s="6"/>
      <c r="P376" s="6"/>
      <c r="Q376" s="6"/>
      <c r="R376" s="6"/>
    </row>
    <row r="377" spans="1:18" ht="38.25" customHeight="1" x14ac:dyDescent="0.2">
      <c r="A377" s="6"/>
      <c r="P377" s="6"/>
      <c r="Q377" s="6"/>
      <c r="R377" s="6"/>
    </row>
    <row r="378" spans="1:18" ht="38.25" customHeight="1" x14ac:dyDescent="0.2">
      <c r="A378" s="6"/>
      <c r="P378" s="6"/>
      <c r="Q378" s="6"/>
      <c r="R378" s="6"/>
    </row>
    <row r="379" spans="1:18" ht="38.25" customHeight="1" x14ac:dyDescent="0.2">
      <c r="A379" s="6"/>
      <c r="P379" s="6"/>
      <c r="Q379" s="6"/>
      <c r="R379" s="6"/>
    </row>
    <row r="380" spans="1:18" ht="38.25" customHeight="1" x14ac:dyDescent="0.2">
      <c r="A380" s="6"/>
      <c r="P380" s="6"/>
      <c r="Q380" s="6"/>
      <c r="R380" s="6"/>
    </row>
    <row r="381" spans="1:18" ht="38.25" customHeight="1" x14ac:dyDescent="0.2">
      <c r="A381" s="6"/>
      <c r="P381" s="6"/>
      <c r="Q381" s="6"/>
      <c r="R381" s="6"/>
    </row>
    <row r="382" spans="1:18" ht="38.25" customHeight="1" x14ac:dyDescent="0.2">
      <c r="A382" s="6"/>
      <c r="P382" s="6"/>
      <c r="Q382" s="6"/>
      <c r="R382" s="6"/>
    </row>
    <row r="383" spans="1:18" ht="38.25" customHeight="1" x14ac:dyDescent="0.2">
      <c r="A383" s="6"/>
      <c r="P383" s="6"/>
      <c r="Q383" s="6"/>
      <c r="R383" s="6"/>
    </row>
    <row r="384" spans="1:18" ht="38.25" customHeight="1" x14ac:dyDescent="0.2">
      <c r="A384" s="6"/>
      <c r="P384" s="6"/>
      <c r="Q384" s="6"/>
      <c r="R384" s="6"/>
    </row>
    <row r="385" spans="1:18" ht="38.25" customHeight="1" x14ac:dyDescent="0.2">
      <c r="A385" s="6"/>
      <c r="P385" s="6"/>
      <c r="Q385" s="6"/>
      <c r="R385" s="6"/>
    </row>
    <row r="386" spans="1:18" ht="38.25" customHeight="1" x14ac:dyDescent="0.2">
      <c r="A386" s="6"/>
      <c r="P386" s="6"/>
      <c r="Q386" s="6"/>
      <c r="R386" s="6"/>
    </row>
    <row r="387" spans="1:18" ht="38.25" customHeight="1" x14ac:dyDescent="0.2">
      <c r="A387" s="6"/>
      <c r="P387" s="6"/>
      <c r="Q387" s="6"/>
      <c r="R387" s="6"/>
    </row>
    <row r="388" spans="1:18" ht="38.25" customHeight="1" x14ac:dyDescent="0.2">
      <c r="A388" s="6"/>
      <c r="P388" s="6"/>
      <c r="Q388" s="6"/>
      <c r="R388" s="6"/>
    </row>
    <row r="389" spans="1:18" ht="38.25" customHeight="1" x14ac:dyDescent="0.2">
      <c r="A389" s="6"/>
      <c r="P389" s="6"/>
      <c r="Q389" s="6"/>
      <c r="R389" s="6"/>
    </row>
    <row r="390" spans="1:18" ht="38.25" customHeight="1" x14ac:dyDescent="0.2">
      <c r="A390" s="6"/>
      <c r="P390" s="6"/>
      <c r="Q390" s="6"/>
      <c r="R390" s="6"/>
    </row>
    <row r="391" spans="1:18" ht="38.25" customHeight="1" x14ac:dyDescent="0.2">
      <c r="A391" s="6"/>
      <c r="P391" s="6"/>
      <c r="Q391" s="6"/>
      <c r="R391" s="6"/>
    </row>
    <row r="392" spans="1:18" ht="38.25" customHeight="1" x14ac:dyDescent="0.2">
      <c r="A392" s="6"/>
      <c r="P392" s="6"/>
      <c r="Q392" s="6"/>
      <c r="R392" s="6"/>
    </row>
    <row r="393" spans="1:18" ht="38.25" customHeight="1" x14ac:dyDescent="0.2">
      <c r="A393" s="6"/>
      <c r="P393" s="6"/>
      <c r="Q393" s="6"/>
      <c r="R393" s="6"/>
    </row>
    <row r="394" spans="1:18" ht="38.25" customHeight="1" x14ac:dyDescent="0.2">
      <c r="A394" s="6"/>
      <c r="P394" s="6"/>
      <c r="Q394" s="6"/>
      <c r="R394" s="6"/>
    </row>
    <row r="395" spans="1:18" ht="38.25" customHeight="1" x14ac:dyDescent="0.2">
      <c r="A395" s="6"/>
      <c r="P395" s="6"/>
      <c r="Q395" s="6"/>
      <c r="R395" s="6"/>
    </row>
    <row r="396" spans="1:18" ht="38.25" customHeight="1" x14ac:dyDescent="0.2">
      <c r="A396" s="6"/>
      <c r="P396" s="6"/>
      <c r="Q396" s="6"/>
      <c r="R396" s="6"/>
    </row>
  </sheetData>
  <sheetProtection insertRows="0" deleteRows="0" selectLockedCells="1" sort="0" autoFilter="0"/>
  <autoFilter ref="A1:U1" xr:uid="{EA2F1CDE-2E6B-4436-B04A-5900E3E87C92}"/>
  <phoneticPr fontId="13" type="noConversion"/>
  <dataValidations count="4">
    <dataValidation type="list" allowBlank="1" showInputMessage="1" showErrorMessage="1" sqref="S2:S100" xr:uid="{0BBBA352-7104-40EC-879A-7F7B23A4E9B2}">
      <formula1>"Anaïs,Christian,Matthieu"</formula1>
    </dataValidation>
    <dataValidation type="list" allowBlank="1" showInputMessage="1" showErrorMessage="1" sqref="K2:K100" xr:uid="{B410CC56-5F4F-44C1-8D69-92BA92260910}">
      <formula1>INDIRECT(G2)</formula1>
    </dataValidation>
    <dataValidation type="list" allowBlank="1" showInputMessage="1" showErrorMessage="1" sqref="I2:I100" xr:uid="{16123FBE-4BA8-4B07-BD68-1BF58218EC1C}">
      <formula1>INDIRECT(G2)</formula1>
    </dataValidation>
    <dataValidation type="list" allowBlank="1" showInputMessage="1" showErrorMessage="1" sqref="M2:M100" xr:uid="{AE2AAFCF-1D72-4E15-8514-D39098166B5E}">
      <formula1>INDIRECT(G2)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76924FE-48D4-4BA5-B6C6-CB6059500933}">
          <x14:formula1>
            <xm:f>'Ne pas toucher'!$E$2:$E$5</xm:f>
          </x14:formula1>
          <xm:sqref>Q2:Q100</xm:sqref>
        </x14:dataValidation>
        <x14:dataValidation type="list" allowBlank="1" showInputMessage="1" showErrorMessage="1" xr:uid="{CE6A8B50-2DDF-4E2A-99F0-56B423CC6F88}">
          <x14:formula1>
            <xm:f>'Ne pas toucher'!$I$2:$I$5</xm:f>
          </x14:formula1>
          <xm:sqref>T2:T100</xm:sqref>
        </x14:dataValidation>
        <x14:dataValidation type="list" allowBlank="1" showInputMessage="1" showErrorMessage="1" xr:uid="{78DD3936-2A77-4C8D-A07B-CCD7CD8666C0}">
          <x14:formula1>
            <xm:f>IF(G2="Détatouage",'Grille tarifaire'!$B$59:$B65,IF(G2="Aquapure",'Grille tarifaire'!$B$67:$B$70,IF(G2="PBM",'Grille tarifaire'!$B$72:$B$73,IF(F2="F",'Grille tarifaire'!$B$3:$B$30,IF(F2="H",'Grille tarifaire'!$B$32:$B$57," ")))))</xm:f>
          </x14:formula1>
          <xm:sqref>H2:H100</xm:sqref>
        </x14:dataValidation>
        <x14:dataValidation type="list" allowBlank="1" showInputMessage="1" showErrorMessage="1" xr:uid="{2CBF1822-28F7-4EE5-94BC-52B405B9C68B}">
          <x14:formula1>
            <xm:f>IF(I2="Détatouage",'Grille tarifaire'!B$59:B$65,IF(I2="Aquapure",'Grille tarifaire'!B$67:B$70,IF(I2="PBM",'Grille tarifaire'!B$72:B$73,IF(AND(I2="Epilation",F2="F"),'Grille tarifaire'!B$3:B$30,'Grille tarifaire'!B$32:B$57))))</xm:f>
          </x14:formula1>
          <xm:sqref>J2:J100</xm:sqref>
        </x14:dataValidation>
        <x14:dataValidation type="list" allowBlank="1" showInputMessage="1" showErrorMessage="1" xr:uid="{E075A836-CB97-4FA7-955F-141AA407CEC7}">
          <x14:formula1>
            <xm:f>IF(K2="Détatouage",'Grille tarifaire'!B$59:B$65,IF(K2="Aquapure",'Grille tarifaire'!B$67:B$70,IF(K2="PBM",'Grille tarifaire'!B$72:B$73,IF(AND(K2="Epilation",F2="F"),'Grille tarifaire'!B$3:B$30,'Grille tarifaire'!B$32:B$57))))</xm:f>
          </x14:formula1>
          <xm:sqref>L2:L100</xm:sqref>
        </x14:dataValidation>
        <x14:dataValidation type="list" allowBlank="1" showInputMessage="1" showErrorMessage="1" xr:uid="{E35DF73A-054D-4A60-9E8D-2CD499283A04}">
          <x14:formula1>
            <xm:f>IF(M2="Détatouage",'Grille tarifaire'!B$59:B$65,IF(M2="Aquapure",'Grille tarifaire'!B$67:B$70,IF(M2="PBM",'Grille tarifaire'!B$72:B$73,IF(AND(M2="Epilation",F2="F"),'Grille tarifaire'!B$3:B$30,'Grille tarifaire'!B$32:B$57))))</xm:f>
          </x14:formula1>
          <xm:sqref>N2:N100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15B5-ADF5-436C-870C-F1C527C78B65}">
  <sheetPr codeName="Feuil3">
    <tabColor rgb="FF663300"/>
  </sheetPr>
  <dimension ref="A1:R1040"/>
  <sheetViews>
    <sheetView topLeftCell="D1" zoomScaleNormal="100" zoomScaleSheetLayoutView="100" workbookViewId="0">
      <pane ySplit="1" topLeftCell="A2" activePane="bottomLeft" state="frozenSplit"/>
      <selection pane="bottomLeft" activeCell="O3" sqref="O3"/>
    </sheetView>
  </sheetViews>
  <sheetFormatPr baseColWidth="10" defaultColWidth="10" defaultRowHeight="38.25" customHeight="1" x14ac:dyDescent="0.2"/>
  <cols>
    <col min="1" max="1" width="13.7109375" style="5" customWidth="1"/>
    <col min="2" max="2" width="25.42578125" style="1" customWidth="1"/>
    <col min="3" max="3" width="20.85546875" style="1" customWidth="1"/>
    <col min="4" max="5" width="15" style="2" customWidth="1"/>
    <col min="6" max="6" width="11" style="23" customWidth="1"/>
    <col min="7" max="8" width="11" style="5" customWidth="1"/>
    <col min="9" max="13" width="12.5703125" style="1" customWidth="1"/>
    <col min="14" max="14" width="16.5703125" style="1" customWidth="1"/>
    <col min="15" max="17" width="11" style="1" customWidth="1"/>
    <col min="18" max="18" width="7.42578125" style="1" hidden="1" customWidth="1"/>
    <col min="19" max="16384" width="10" style="1"/>
  </cols>
  <sheetData>
    <row r="1" spans="1:18" s="50" customFormat="1" ht="161.25" customHeight="1" thickTop="1" thickBot="1" x14ac:dyDescent="0.25">
      <c r="A1" s="60" t="s">
        <v>0</v>
      </c>
      <c r="B1" s="51" t="s">
        <v>14</v>
      </c>
      <c r="C1" s="61" t="s">
        <v>15</v>
      </c>
      <c r="D1" s="51" t="s">
        <v>160</v>
      </c>
      <c r="E1" s="52" t="s">
        <v>21</v>
      </c>
      <c r="F1" s="59" t="s">
        <v>153</v>
      </c>
      <c r="G1" s="56" t="s">
        <v>5</v>
      </c>
      <c r="H1" s="60" t="s">
        <v>152</v>
      </c>
      <c r="I1" s="51" t="s">
        <v>6</v>
      </c>
      <c r="J1" s="58" t="s">
        <v>136</v>
      </c>
      <c r="K1" s="58" t="s">
        <v>137</v>
      </c>
      <c r="L1" s="58" t="s">
        <v>139</v>
      </c>
      <c r="M1" s="61" t="s">
        <v>138</v>
      </c>
      <c r="N1" s="62" t="s">
        <v>146</v>
      </c>
      <c r="O1" s="63" t="s">
        <v>140</v>
      </c>
      <c r="P1" s="63" t="s">
        <v>143</v>
      </c>
      <c r="Q1" s="63" t="s">
        <v>141</v>
      </c>
      <c r="R1" s="55" t="s">
        <v>177</v>
      </c>
    </row>
    <row r="2" spans="1:18" s="73" customFormat="1" ht="15" hidden="1" customHeight="1" thickTop="1" x14ac:dyDescent="0.2">
      <c r="A2" s="231" t="str">
        <f>IF(COUNTBLANK('Achat Forfait Epilation'!A2)=1,"",'Achat Forfait Epilation'!A2)</f>
        <v xml:space="preserve"> </v>
      </c>
      <c r="B2" s="258" t="str">
        <f>IF(COUNTBLANK('Achat Forfait Epilation'!B2)=1,"",'Achat Forfait Epilation'!B2)</f>
        <v xml:space="preserve"> </v>
      </c>
      <c r="C2" s="259" t="str">
        <f>IF(COUNTBLANK('Achat Forfait Epilation'!C2)=1,"",'Achat Forfait Epilation'!C2)</f>
        <v xml:space="preserve"> </v>
      </c>
      <c r="D2" s="68" t="str">
        <f>IF(COUNTBLANK('Achat Forfait Epilation'!E2)=1,"",'Achat Forfait Epilation'!E2)</f>
        <v xml:space="preserve"> </v>
      </c>
      <c r="E2" s="68" t="str">
        <f>IF(COUNTBLANK('Achat Forfait Epilation'!F2)=1,"",'Achat Forfait Epilation'!F2)</f>
        <v xml:space="preserve"> </v>
      </c>
      <c r="F2" s="303" t="str">
        <f>IF(COUNTBLANK('Achat Forfait Epilation'!P2)=1,"",'Achat Forfait Epilation'!P2)</f>
        <v/>
      </c>
      <c r="G2" s="233" t="str">
        <f>IFERROR(F2/'Achat Forfait Epilation'!S2,"")</f>
        <v/>
      </c>
      <c r="H2" s="71" t="str">
        <f>IF(COUNTBLANK('Achat Forfait Epilation'!R2)=1,"",'Achat Forfait Epilation'!R2)</f>
        <v xml:space="preserve"> </v>
      </c>
      <c r="I2" s="81" t="str" cm="1">
        <f t="array" ref="I2">IF('Données clients'!K2="Oui",IFERROR(INDEX('Achat Forfait Epilation'!$Q$2:$Q$9999,SMALL(IF('Achat Forfait Epilation'!$F$2:$F$9999='Suivi Forfait Epilation'!$E2,ROW('Achat Forfait Epilation'!$E$2:$E$9999),9^9),1)-1)," ")," ")</f>
        <v xml:space="preserve"> </v>
      </c>
      <c r="J2" s="304" t="str" cm="1">
        <f t="array" ref="J2">IF('Données clients'!K2="Oui",IFERROR(IF($H2&gt;1,INDEX('Achat Forfait Epilation'!$Q$2:$Q$100,SMALL(IF('Achat Forfait Epilation'!$E$2:$E$100='Suivi Forfait Epilation'!$D2,ROW('Achat Forfait Epilation'!$E$2:$E$100),9^9),2)-1)," ")," ")," ")</f>
        <v xml:space="preserve"> </v>
      </c>
      <c r="K2" s="304" t="str" cm="1">
        <f t="array" ref="K2">IF('Données clients'!K2="Oui",IFERROR(IF($H2&gt;2,INDEX('Achat Forfait Epilation'!$Q$2:$Q$100,SMALL(IF('Achat Forfait Epilation'!$E$2:$E$100='Suivi Forfait Epilation'!$D2,ROW('Achat Forfait Epilation'!$E$2:$E$100),9^9),3)-1)," ")," ")," ")</f>
        <v xml:space="preserve"> </v>
      </c>
      <c r="L2" s="304" t="str" cm="1">
        <f t="array" ref="L2">IF('Données clients'!K2="Oui",IFERROR(IF($H2&gt;3,INDEX('Achat Forfait Epilation'!$Q$2:$Q$100,SMALL(IF('Achat Forfait Epilation'!$E$2:$E$100='Suivi Forfait Epilation'!$D2,ROW('Achat Forfait Epilation'!$E$2:$E$100),9^9),4)-1)," ")," ")," ")</f>
        <v xml:space="preserve"> </v>
      </c>
      <c r="M2" s="304" t="str" cm="1">
        <f t="array" ref="M2">IF('Données clients'!K2="Oui",IFERROR(IF($H2&gt;4,INDEX('Achat Forfait Epilation'!$Q$2:$Q$100,SMALL(IF('Achat Forfait Epilation'!$E$2:$E$100='Suivi Forfait Epilation'!$D2,ROW('Achat Forfait Epilation'!$E$2:$E$100),9^9),5)-1)," ")," ")," ")</f>
        <v xml:space="preserve"> </v>
      </c>
      <c r="N2" s="69" t="str">
        <f>IF('Données clients'!K2="Oui",I2&amp;" doit "," ")</f>
        <v xml:space="preserve"> </v>
      </c>
      <c r="O2" s="69" t="str">
        <f>IF('Données clients'!K2="Oui",IF(I2="Anaïs"," ",(COUNTIF(J2:M2,"Anaïs"))*G2)," ")</f>
        <v xml:space="preserve"> </v>
      </c>
      <c r="P2" s="69" t="str">
        <f>IF('Données clients'!K2="Oui",IF(I2="Christian"," ",(COUNTIF(J2:M2,"Christian"))*G2)," ")</f>
        <v xml:space="preserve"> </v>
      </c>
      <c r="Q2" s="262" t="str">
        <f>IF('Données clients'!K2="Oui",IF(I2="Matthieu"," ",(COUNTIF(J2:M2,"Matthieu"))*G2)," ")</f>
        <v xml:space="preserve"> </v>
      </c>
      <c r="R2" s="81" t="str">
        <f t="shared" ref="R2:R32" si="0">IF(H2&lt;&gt;5," ","1")</f>
        <v xml:space="preserve"> </v>
      </c>
    </row>
    <row r="3" spans="1:18" s="73" customFormat="1" ht="15" customHeight="1" thickTop="1" x14ac:dyDescent="0.2">
      <c r="A3" s="231">
        <f>IF(COUNTBLANK('Achat Forfait Epilation'!A3)=1,"",'Achat Forfait Epilation'!A3)</f>
        <v>45607</v>
      </c>
      <c r="B3" s="258" t="str">
        <f>IF(COUNTBLANK('Achat Forfait Epilation'!B3)=1,"",'Achat Forfait Epilation'!B3)</f>
        <v>VAZELLE</v>
      </c>
      <c r="C3" s="259" t="str">
        <f>IF(COUNTBLANK('Achat Forfait Epilation'!C3)=1,"",'Achat Forfait Epilation'!C3)</f>
        <v>Clarisse</v>
      </c>
      <c r="D3" s="68" t="e">
        <f ca="1">IF(COUNTBLANK('Achat Forfait Epilation'!E3)=1,"",'Achat Forfait Epilation'!E3)</f>
        <v>#NAME?</v>
      </c>
      <c r="E3" s="68" t="str">
        <f>IF(COUNTBLANK('Achat Forfait Epilation'!F3)=1,"",'Achat Forfait Epilation'!F3)</f>
        <v>2024-11-F001</v>
      </c>
      <c r="F3" s="303" t="e">
        <f ca="1">IF(COUNTBLANK('Achat Forfait Epilation'!P3)=1,"",'Achat Forfait Epilation'!P3)</f>
        <v>#VALUE!</v>
      </c>
      <c r="G3" s="233" t="str">
        <f ca="1">IFERROR(F3/'Achat Forfait Epilation'!S3,"")</f>
        <v/>
      </c>
      <c r="H3" s="71">
        <f>IF(COUNTBLANK('Achat Forfait Epilation'!R3)=1,"",'Achat Forfait Epilation'!R3)</f>
        <v>1</v>
      </c>
      <c r="I3" s="81" t="str" cm="1">
        <f t="array" ref="I3">IF('Données clients'!K3="Oui",IFERROR(INDEX('Achat Forfait Epilation'!$Q$2:$Q$9999,SMALL(IF('Achat Forfait Epilation'!$F$2:$F$9999='Suivi Forfait Epilation'!$E3,ROW('Achat Forfait Epilation'!$E$2:$E$9999),9^9),1)-1)," ")," ")</f>
        <v>Matthieu</v>
      </c>
      <c r="J3" s="304" t="str" cm="1">
        <f t="array" ref="J3">IF('Données clients'!K3="Oui",IFERROR(IF($H3&gt;1,INDEX('Achat Forfait Epilation'!$Q$2:$Q$100,SMALL(IF('Achat Forfait Epilation'!$E$2:$E$100='Suivi Forfait Epilation'!$D3,ROW('Achat Forfait Epilation'!$E$2:$E$100),9^9),2)-1)," ")," ")," ")</f>
        <v xml:space="preserve"> </v>
      </c>
      <c r="K3" s="304" t="str" cm="1">
        <f t="array" ref="K3">IF('Données clients'!K3="Oui",IFERROR(IF($H3&gt;2,INDEX('Achat Forfait Epilation'!$Q$2:$Q$100,SMALL(IF('Achat Forfait Epilation'!$E$2:$E$100='Suivi Forfait Epilation'!$D3,ROW('Achat Forfait Epilation'!$E$2:$E$100),9^9),3)-1)," ")," ")," ")</f>
        <v xml:space="preserve"> </v>
      </c>
      <c r="L3" s="304" t="str" cm="1">
        <f t="array" ref="L3">IF('Données clients'!K3="Oui",IFERROR(IF($H3&gt;3,INDEX('Achat Forfait Epilation'!$Q$2:$Q$100,SMALL(IF('Achat Forfait Epilation'!$E$2:$E$100='Suivi Forfait Epilation'!$D3,ROW('Achat Forfait Epilation'!$E$2:$E$100),9^9),4)-1)," ")," ")," ")</f>
        <v xml:space="preserve"> </v>
      </c>
      <c r="M3" s="304" t="str" cm="1">
        <f t="array" ref="M3">IF('Données clients'!K3="Oui",IFERROR(IF($H3&gt;4,INDEX('Achat Forfait Epilation'!$Q$2:$Q$100,SMALL(IF('Achat Forfait Epilation'!$E$2:$E$100='Suivi Forfait Epilation'!$D3,ROW('Achat Forfait Epilation'!$E$2:$E$100),9^9),5)-1)," ")," ")," ")</f>
        <v xml:space="preserve"> </v>
      </c>
      <c r="N3" s="69" t="str">
        <f>IF('Données clients'!K3="Oui",I3&amp;" doit "," ")</f>
        <v xml:space="preserve">Matthieu doit </v>
      </c>
      <c r="O3" s="69" t="e">
        <f ca="1">IF('Données clients'!K3="Oui",IF(I3="Anaïs"," ",(COUNTIF(J3:M3,"Anaïs"))*G3)," ")</f>
        <v>#VALUE!</v>
      </c>
      <c r="P3" s="69" t="e">
        <f ca="1">IF('Données clients'!K3="Oui",IF(I3="Christian"," ",(COUNTIF(J3:M3,"Christian"))*G3)," ")</f>
        <v>#VALUE!</v>
      </c>
      <c r="Q3" s="262" t="str">
        <f>IF('Données clients'!K3="Oui",IF(I3="Matthieu"," ",(COUNTIF(J3:M3,"Matthieu"))*G3)," ")</f>
        <v xml:space="preserve"> </v>
      </c>
      <c r="R3" s="71" t="str">
        <f t="shared" si="0"/>
        <v xml:space="preserve"> </v>
      </c>
    </row>
    <row r="4" spans="1:18" s="73" customFormat="1" ht="15" customHeight="1" x14ac:dyDescent="0.2">
      <c r="A4" s="231" t="str">
        <f>IF(COUNTBLANK('Achat Forfait Epilation'!A4)=1,"",'Achat Forfait Epilation'!A4)</f>
        <v xml:space="preserve"> </v>
      </c>
      <c r="B4" s="258" t="str">
        <f>IF(COUNTBLANK('Achat Forfait Epilation'!B4)=1,"",'Achat Forfait Epilation'!B4)</f>
        <v xml:space="preserve"> </v>
      </c>
      <c r="C4" s="259" t="str">
        <f>IF(COUNTBLANK('Achat Forfait Epilation'!C4)=1,"",'Achat Forfait Epilation'!C4)</f>
        <v xml:space="preserve"> </v>
      </c>
      <c r="D4" s="68" t="str">
        <f>IF(COUNTBLANK('Achat Forfait Epilation'!E4)=1,"",'Achat Forfait Epilation'!E4)</f>
        <v xml:space="preserve"> </v>
      </c>
      <c r="E4" s="68" t="str">
        <f>IF(COUNTBLANK('Achat Forfait Epilation'!F4)=1,"",'Achat Forfait Epilation'!F4)</f>
        <v xml:space="preserve"> </v>
      </c>
      <c r="F4" s="303" t="str">
        <f>IF(COUNTBLANK('Achat Forfait Epilation'!P4)=1,"",'Achat Forfait Epilation'!P4)</f>
        <v/>
      </c>
      <c r="G4" s="233" t="str">
        <f>IFERROR(F4/'Achat Forfait Epilation'!S4,"")</f>
        <v/>
      </c>
      <c r="H4" s="71" t="str">
        <f>IF(COUNTBLANK('Achat Forfait Epilation'!R4)=1,"",'Achat Forfait Epilation'!R4)</f>
        <v xml:space="preserve"> </v>
      </c>
      <c r="I4" s="81" t="str" cm="1">
        <f t="array" ref="I4">IF('Données clients'!K4="Oui",IFERROR(INDEX('Achat Forfait Epilation'!$Q$2:$Q$9999,SMALL(IF('Achat Forfait Epilation'!$F$2:$F$9999='Suivi Forfait Epilation'!$E4,ROW('Achat Forfait Epilation'!$E$2:$E$9999),9^9),1)-1)," ")," ")</f>
        <v xml:space="preserve"> </v>
      </c>
      <c r="J4" s="304" t="str" cm="1">
        <f t="array" ref="J4">IF('Données clients'!K4="Oui",IFERROR(IF($H4&gt;1,INDEX('Achat Forfait Epilation'!$Q$2:$Q$100,SMALL(IF('Achat Forfait Epilation'!$E$2:$E$100='Suivi Forfait Epilation'!$D4,ROW('Achat Forfait Epilation'!$E$2:$E$100),9^9),2)-1)," ")," ")," ")</f>
        <v xml:space="preserve"> </v>
      </c>
      <c r="K4" s="304" t="str" cm="1">
        <f t="array" ref="K4">IF('Données clients'!K4="Oui",IFERROR(IF($H4&gt;2,INDEX('Achat Forfait Epilation'!$Q$2:$Q$100,SMALL(IF('Achat Forfait Epilation'!$E$2:$E$100='Suivi Forfait Epilation'!$D4,ROW('Achat Forfait Epilation'!$E$2:$E$100),9^9),3)-1)," ")," ")," ")</f>
        <v xml:space="preserve"> </v>
      </c>
      <c r="L4" s="304" t="str" cm="1">
        <f t="array" ref="L4">IF('Données clients'!K4="Oui",IFERROR(IF($H4&gt;3,INDEX('Achat Forfait Epilation'!$Q$2:$Q$100,SMALL(IF('Achat Forfait Epilation'!$E$2:$E$100='Suivi Forfait Epilation'!$D4,ROW('Achat Forfait Epilation'!$E$2:$E$100),9^9),4)-1)," ")," ")," ")</f>
        <v xml:space="preserve"> </v>
      </c>
      <c r="M4" s="304" t="str" cm="1">
        <f t="array" ref="M4">IF('Données clients'!K4="Oui",IFERROR(IF($H4&gt;4,INDEX('Achat Forfait Epilation'!$Q$2:$Q$100,SMALL(IF('Achat Forfait Epilation'!$E$2:$E$100='Suivi Forfait Epilation'!$D4,ROW('Achat Forfait Epilation'!$E$2:$E$100),9^9),5)-1)," ")," ")," ")</f>
        <v xml:space="preserve"> </v>
      </c>
      <c r="N4" s="69" t="str">
        <f>IF('Données clients'!K4="Oui",I4&amp;" doit "," ")</f>
        <v xml:space="preserve"> </v>
      </c>
      <c r="O4" s="69" t="str">
        <f>IF('Données clients'!K4="Oui",IF(I4="Anaïs"," ",(COUNTIF(J4:M4,"Anaïs"))*G4)," ")</f>
        <v xml:space="preserve"> </v>
      </c>
      <c r="P4" s="69" t="str">
        <f>IF('Données clients'!K4="Oui",IF(I4="Christian"," ",(COUNTIF(J4:M4,"Christian"))*G4)," ")</f>
        <v xml:space="preserve"> </v>
      </c>
      <c r="Q4" s="262" t="str">
        <f>IF('Données clients'!K4="Oui",IF(I4="Matthieu"," ",(COUNTIF(J4:M4,"Matthieu"))*G4)," ")</f>
        <v xml:space="preserve"> </v>
      </c>
      <c r="R4" s="81" t="str">
        <f t="shared" si="0"/>
        <v xml:space="preserve"> </v>
      </c>
    </row>
    <row r="5" spans="1:18" s="73" customFormat="1" ht="15" customHeight="1" x14ac:dyDescent="0.2">
      <c r="A5" s="231" t="str">
        <f>IF(COUNTBLANK('Achat Forfait Epilation'!A5)=1,"",'Achat Forfait Epilation'!A5)</f>
        <v xml:space="preserve"> </v>
      </c>
      <c r="B5" s="258" t="str">
        <f>IF(COUNTBLANK('Achat Forfait Epilation'!B5)=1,"",'Achat Forfait Epilation'!B5)</f>
        <v xml:space="preserve"> </v>
      </c>
      <c r="C5" s="259" t="str">
        <f>IF(COUNTBLANK('Achat Forfait Epilation'!C5)=1,"",'Achat Forfait Epilation'!C5)</f>
        <v xml:space="preserve"> </v>
      </c>
      <c r="D5" s="68" t="str">
        <f>IF(COUNTBLANK('Achat Forfait Epilation'!E5)=1,"",'Achat Forfait Epilation'!E5)</f>
        <v xml:space="preserve"> </v>
      </c>
      <c r="E5" s="68" t="str">
        <f>IF(COUNTBLANK('Achat Forfait Epilation'!F5)=1,"",'Achat Forfait Epilation'!F5)</f>
        <v xml:space="preserve"> </v>
      </c>
      <c r="F5" s="303" t="str">
        <f>IF(COUNTBLANK('Achat Forfait Epilation'!P5)=1,"",'Achat Forfait Epilation'!P5)</f>
        <v/>
      </c>
      <c r="G5" s="233" t="str">
        <f>IFERROR(F5/'Achat Forfait Epilation'!S5,"")</f>
        <v/>
      </c>
      <c r="H5" s="71" t="str">
        <f>IF(COUNTBLANK('Achat Forfait Epilation'!R5)=1,"",'Achat Forfait Epilation'!R5)</f>
        <v xml:space="preserve"> </v>
      </c>
      <c r="I5" s="81" t="str" cm="1">
        <f t="array" ref="I5">IF('Données clients'!K5="Oui",IFERROR(INDEX('Achat Forfait Epilation'!$Q$2:$Q$9999,SMALL(IF('Achat Forfait Epilation'!$F$2:$F$9999='Suivi Forfait Epilation'!$E5,ROW('Achat Forfait Epilation'!$E$2:$E$9999),9^9),1)-1)," ")," ")</f>
        <v xml:space="preserve"> </v>
      </c>
      <c r="J5" s="304" t="str" cm="1">
        <f t="array" ref="J5">IF('Données clients'!K5="Oui",IFERROR(IF($H5&gt;1,INDEX('Achat Forfait Epilation'!$Q$2:$Q$100,SMALL(IF('Achat Forfait Epilation'!$E$2:$E$100='Suivi Forfait Epilation'!$D5,ROW('Achat Forfait Epilation'!$E$2:$E$100),9^9),2)-1)," ")," ")," ")</f>
        <v xml:space="preserve"> </v>
      </c>
      <c r="K5" s="304" t="str" cm="1">
        <f t="array" ref="K5">IF('Données clients'!K5="Oui",IFERROR(IF($H5&gt;2,INDEX('Achat Forfait Epilation'!$Q$2:$Q$100,SMALL(IF('Achat Forfait Epilation'!$E$2:$E$100='Suivi Forfait Epilation'!$D5,ROW('Achat Forfait Epilation'!$E$2:$E$100),9^9),3)-1)," ")," ")," ")</f>
        <v xml:space="preserve"> </v>
      </c>
      <c r="L5" s="304" t="str" cm="1">
        <f t="array" ref="L5">IF('Données clients'!K5="Oui",IFERROR(IF($H5&gt;3,INDEX('Achat Forfait Epilation'!$Q$2:$Q$100,SMALL(IF('Achat Forfait Epilation'!$E$2:$E$100='Suivi Forfait Epilation'!$D5,ROW('Achat Forfait Epilation'!$E$2:$E$100),9^9),4)-1)," ")," ")," ")</f>
        <v xml:space="preserve"> </v>
      </c>
      <c r="M5" s="304" t="str" cm="1">
        <f t="array" ref="M5">IF('Données clients'!K5="Oui",IFERROR(IF($H5&gt;4,INDEX('Achat Forfait Epilation'!$Q$2:$Q$100,SMALL(IF('Achat Forfait Epilation'!$E$2:$E$100='Suivi Forfait Epilation'!$D5,ROW('Achat Forfait Epilation'!$E$2:$E$100),9^9),5)-1)," ")," ")," ")</f>
        <v xml:space="preserve"> </v>
      </c>
      <c r="N5" s="69" t="str">
        <f>IF('Données clients'!K5="Oui",I5&amp;" doit "," ")</f>
        <v xml:space="preserve"> </v>
      </c>
      <c r="O5" s="69" t="str">
        <f>IF('Données clients'!K5="Oui",IF(I5="Anaïs"," ",(COUNTIF(J5:M5,"Anaïs"))*G5)," ")</f>
        <v xml:space="preserve"> </v>
      </c>
      <c r="P5" s="69" t="str">
        <f>IF('Données clients'!K5="Oui",IF(I5="Christian"," ",(COUNTIF(J5:M5,"Christian"))*G5)," ")</f>
        <v xml:space="preserve"> </v>
      </c>
      <c r="Q5" s="262" t="str">
        <f>IF('Données clients'!K5="Oui",IF(I5="Matthieu"," ",(COUNTIF(J5:M5,"Matthieu"))*G5)," ")</f>
        <v xml:space="preserve"> </v>
      </c>
      <c r="R5" s="71" t="str">
        <f t="shared" si="0"/>
        <v xml:space="preserve"> </v>
      </c>
    </row>
    <row r="6" spans="1:18" s="73" customFormat="1" ht="15" customHeight="1" x14ac:dyDescent="0.2">
      <c r="A6" s="231" t="str">
        <f>IF(COUNTBLANK('Achat Forfait Epilation'!A6)=1,"",'Achat Forfait Epilation'!A6)</f>
        <v xml:space="preserve"> </v>
      </c>
      <c r="B6" s="258" t="str">
        <f>IF(COUNTBLANK('Achat Forfait Epilation'!B6)=1,"",'Achat Forfait Epilation'!B6)</f>
        <v xml:space="preserve"> </v>
      </c>
      <c r="C6" s="259" t="str">
        <f>IF(COUNTBLANK('Achat Forfait Epilation'!C6)=1,"",'Achat Forfait Epilation'!C6)</f>
        <v xml:space="preserve"> </v>
      </c>
      <c r="D6" s="68" t="str">
        <f>IF(COUNTBLANK('Achat Forfait Epilation'!E6)=1,"",'Achat Forfait Epilation'!E6)</f>
        <v xml:space="preserve"> </v>
      </c>
      <c r="E6" s="68" t="str">
        <f>IF(COUNTBLANK('Achat Forfait Epilation'!F6)=1,"",'Achat Forfait Epilation'!F6)</f>
        <v xml:space="preserve"> </v>
      </c>
      <c r="F6" s="303" t="str">
        <f>IF(COUNTBLANK('Achat Forfait Epilation'!P6)=1,"",'Achat Forfait Epilation'!P6)</f>
        <v/>
      </c>
      <c r="G6" s="233" t="str">
        <f>IFERROR(F6/'Achat Forfait Epilation'!S6,"")</f>
        <v/>
      </c>
      <c r="H6" s="71" t="str">
        <f>IF(COUNTBLANK('Achat Forfait Epilation'!R6)=1,"",'Achat Forfait Epilation'!R6)</f>
        <v xml:space="preserve"> </v>
      </c>
      <c r="I6" s="81" t="str" cm="1">
        <f t="array" ref="I6">IF('Données clients'!K6="Oui",IFERROR(INDEX('Achat Forfait Epilation'!$Q$2:$Q$9999,SMALL(IF('Achat Forfait Epilation'!$F$2:$F$9999='Suivi Forfait Epilation'!$E6,ROW('Achat Forfait Epilation'!$E$2:$E$9999),9^9),1)-1)," ")," ")</f>
        <v xml:space="preserve"> </v>
      </c>
      <c r="J6" s="304" t="str" cm="1">
        <f t="array" ref="J6">IF('Données clients'!K6="Oui",IFERROR(IF($H6&gt;1,INDEX('Achat Forfait Epilation'!$Q$2:$Q$100,SMALL(IF('Achat Forfait Epilation'!$E$2:$E$100='Suivi Forfait Epilation'!$D6,ROW('Achat Forfait Epilation'!$E$2:$E$100),9^9),2)-1)," ")," ")," ")</f>
        <v xml:space="preserve"> </v>
      </c>
      <c r="K6" s="304" t="str" cm="1">
        <f t="array" ref="K6">IF('Données clients'!K6="Oui",IFERROR(IF($H6&gt;2,INDEX('Achat Forfait Epilation'!$Q$2:$Q$100,SMALL(IF('Achat Forfait Epilation'!$E$2:$E$100='Suivi Forfait Epilation'!$D6,ROW('Achat Forfait Epilation'!$E$2:$E$100),9^9),3)-1)," ")," ")," ")</f>
        <v xml:space="preserve"> </v>
      </c>
      <c r="L6" s="304" t="str" cm="1">
        <f t="array" ref="L6">IF('Données clients'!K6="Oui",IFERROR(IF($H6&gt;3,INDEX('Achat Forfait Epilation'!$Q$2:$Q$100,SMALL(IF('Achat Forfait Epilation'!$E$2:$E$100='Suivi Forfait Epilation'!$D6,ROW('Achat Forfait Epilation'!$E$2:$E$100),9^9),4)-1)," ")," ")," ")</f>
        <v xml:space="preserve"> </v>
      </c>
      <c r="M6" s="304" t="str" cm="1">
        <f t="array" ref="M6">IF('Données clients'!K6="Oui",IFERROR(IF($H6&gt;4,INDEX('Achat Forfait Epilation'!$Q$2:$Q$100,SMALL(IF('Achat Forfait Epilation'!$E$2:$E$100='Suivi Forfait Epilation'!$D6,ROW('Achat Forfait Epilation'!$E$2:$E$100),9^9),5)-1)," ")," ")," ")</f>
        <v xml:space="preserve"> </v>
      </c>
      <c r="N6" s="69" t="str">
        <f>IF('Données clients'!K6="Oui",I6&amp;" doit "," ")</f>
        <v xml:space="preserve"> </v>
      </c>
      <c r="O6" s="69" t="str">
        <f>IF('Données clients'!K6="Oui",IF(I6="Anaïs"," ",(COUNTIF(J6:M6,"Anaïs"))*G6)," ")</f>
        <v xml:space="preserve"> </v>
      </c>
      <c r="P6" s="69" t="str">
        <f>IF('Données clients'!K6="Oui",IF(I6="Christian"," ",(COUNTIF(J6:M6,"Christian"))*G6)," ")</f>
        <v xml:space="preserve"> </v>
      </c>
      <c r="Q6" s="262" t="str">
        <f>IF('Données clients'!K6="Oui",IF(I6="Matthieu"," ",(COUNTIF(J6:M6,"Matthieu"))*G6)," ")</f>
        <v xml:space="preserve"> </v>
      </c>
      <c r="R6" s="81" t="str">
        <f t="shared" si="0"/>
        <v xml:space="preserve"> </v>
      </c>
    </row>
    <row r="7" spans="1:18" s="73" customFormat="1" ht="15" customHeight="1" x14ac:dyDescent="0.2">
      <c r="A7" s="231" t="str">
        <f>IF(COUNTBLANK('Achat Forfait Epilation'!A7)=1,"",'Achat Forfait Epilation'!A7)</f>
        <v xml:space="preserve"> </v>
      </c>
      <c r="B7" s="258" t="str">
        <f>IF(COUNTBLANK('Achat Forfait Epilation'!B7)=1,"",'Achat Forfait Epilation'!B7)</f>
        <v xml:space="preserve"> </v>
      </c>
      <c r="C7" s="259" t="str">
        <f>IF(COUNTBLANK('Achat Forfait Epilation'!C7)=1,"",'Achat Forfait Epilation'!C7)</f>
        <v xml:space="preserve"> </v>
      </c>
      <c r="D7" s="68" t="str">
        <f>IF(COUNTBLANK('Achat Forfait Epilation'!E7)=1,"",'Achat Forfait Epilation'!E7)</f>
        <v xml:space="preserve"> </v>
      </c>
      <c r="E7" s="68" t="str">
        <f>IF(COUNTBLANK('Achat Forfait Epilation'!F7)=1,"",'Achat Forfait Epilation'!F7)</f>
        <v xml:space="preserve"> </v>
      </c>
      <c r="F7" s="303" t="str">
        <f>IF(COUNTBLANK('Achat Forfait Epilation'!P7)=1,"",'Achat Forfait Epilation'!P7)</f>
        <v/>
      </c>
      <c r="G7" s="233" t="str">
        <f>IFERROR(F7/'Achat Forfait Epilation'!S7,"")</f>
        <v/>
      </c>
      <c r="H7" s="71" t="str">
        <f>IF(COUNTBLANK('Achat Forfait Epilation'!R7)=1,"",'Achat Forfait Epilation'!R7)</f>
        <v xml:space="preserve"> </v>
      </c>
      <c r="I7" s="81" t="str" cm="1">
        <f t="array" ref="I7">IF('Données clients'!K7="Oui",IFERROR(INDEX('Achat Forfait Epilation'!$Q$2:$Q$9999,SMALL(IF('Achat Forfait Epilation'!$F$2:$F$9999='Suivi Forfait Epilation'!$E7,ROW('Achat Forfait Epilation'!$E$2:$E$9999),9^9),1)-1)," ")," ")</f>
        <v xml:space="preserve"> </v>
      </c>
      <c r="J7" s="304" t="str" cm="1">
        <f t="array" ref="J7">IF('Données clients'!K7="Oui",IFERROR(IF($H7&gt;1,INDEX('Achat Forfait Epilation'!$Q$2:$Q$100,SMALL(IF('Achat Forfait Epilation'!$E$2:$E$100='Suivi Forfait Epilation'!$D7,ROW('Achat Forfait Epilation'!$E$2:$E$100),9^9),2)-1)," ")," ")," ")</f>
        <v xml:space="preserve"> </v>
      </c>
      <c r="K7" s="304" t="str" cm="1">
        <f t="array" ref="K7">IF('Données clients'!K7="Oui",IFERROR(IF($H7&gt;2,INDEX('Achat Forfait Epilation'!$Q$2:$Q$100,SMALL(IF('Achat Forfait Epilation'!$E$2:$E$100='Suivi Forfait Epilation'!$D7,ROW('Achat Forfait Epilation'!$E$2:$E$100),9^9),3)-1)," ")," ")," ")</f>
        <v xml:space="preserve"> </v>
      </c>
      <c r="L7" s="304" t="str" cm="1">
        <f t="array" ref="L7">IF('Données clients'!K7="Oui",IFERROR(IF($H7&gt;3,INDEX('Achat Forfait Epilation'!$Q$2:$Q$100,SMALL(IF('Achat Forfait Epilation'!$E$2:$E$100='Suivi Forfait Epilation'!$D7,ROW('Achat Forfait Epilation'!$E$2:$E$100),9^9),4)-1)," ")," ")," ")</f>
        <v xml:space="preserve"> </v>
      </c>
      <c r="M7" s="304" t="str" cm="1">
        <f t="array" ref="M7">IF('Données clients'!K7="Oui",IFERROR(IF($H7&gt;4,INDEX('Achat Forfait Epilation'!$Q$2:$Q$100,SMALL(IF('Achat Forfait Epilation'!$E$2:$E$100='Suivi Forfait Epilation'!$D7,ROW('Achat Forfait Epilation'!$E$2:$E$100),9^9),5)-1)," ")," ")," ")</f>
        <v xml:space="preserve"> </v>
      </c>
      <c r="N7" s="69" t="str">
        <f>IF('Données clients'!K7="Oui",I7&amp;" doit "," ")</f>
        <v xml:space="preserve"> </v>
      </c>
      <c r="O7" s="69" t="str">
        <f>IF('Données clients'!K7="Oui",IF(I7="Anaïs"," ",(COUNTIF(J7:M7,"Anaïs"))*G7)," ")</f>
        <v xml:space="preserve"> </v>
      </c>
      <c r="P7" s="69" t="str">
        <f>IF('Données clients'!K7="Oui",IF(I7="Christian"," ",(COUNTIF(J7:M7,"Christian"))*G7)," ")</f>
        <v xml:space="preserve"> </v>
      </c>
      <c r="Q7" s="262" t="str">
        <f>IF('Données clients'!K7="Oui",IF(I7="Matthieu"," ",(COUNTIF(J7:M7,"Matthieu"))*G7)," ")</f>
        <v xml:space="preserve"> </v>
      </c>
      <c r="R7" s="71" t="str">
        <f t="shared" si="0"/>
        <v xml:space="preserve"> </v>
      </c>
    </row>
    <row r="8" spans="1:18" s="73" customFormat="1" ht="15" customHeight="1" x14ac:dyDescent="0.2">
      <c r="A8" s="93" t="str">
        <f>IF(COUNTBLANK('Achat Forfait Epilation'!A8)=1,"",'Achat Forfait Epilation'!A8)</f>
        <v xml:space="preserve"> </v>
      </c>
      <c r="B8" s="263" t="str">
        <f>IF(COUNTBLANK('Achat Forfait Epilation'!B8)=1,"",'Achat Forfait Epilation'!B8)</f>
        <v xml:space="preserve"> </v>
      </c>
      <c r="C8" s="264" t="str">
        <f>IF(COUNTBLANK('Achat Forfait Epilation'!C8)=1,"",'Achat Forfait Epilation'!C8)</f>
        <v xml:space="preserve"> </v>
      </c>
      <c r="D8" s="78" t="str">
        <f>IF(COUNTBLANK('Achat Forfait Epilation'!E8)=1,"",'Achat Forfait Epilation'!E8)</f>
        <v xml:space="preserve"> </v>
      </c>
      <c r="E8" s="78" t="str">
        <f>IF(COUNTBLANK('Achat Forfait Epilation'!F8)=1,"",'Achat Forfait Epilation'!F8)</f>
        <v xml:space="preserve"> </v>
      </c>
      <c r="F8" s="111" t="str">
        <f>IF(COUNTBLANK('Achat Forfait Epilation'!P8)=1,"",'Achat Forfait Epilation'!P8)</f>
        <v/>
      </c>
      <c r="G8" s="240" t="str">
        <f>IFERROR(F8/'Achat Forfait Epilation'!S8,"")</f>
        <v/>
      </c>
      <c r="H8" s="81" t="str">
        <f>IF(COUNTBLANK('Achat Forfait Epilation'!R8)=1,"",'Achat Forfait Epilation'!R8)</f>
        <v xml:space="preserve"> </v>
      </c>
      <c r="I8" s="81" t="str" cm="1">
        <f t="array" ref="I8">IF('Données clients'!K8="Oui",IFERROR(INDEX('Achat Forfait Epilation'!$Q$2:$Q$9999,SMALL(IF('Achat Forfait Epilation'!$F$2:$F$9999='Suivi Forfait Epilation'!$E8,ROW('Achat Forfait Epilation'!$E$2:$E$9999),9^9),1)-1)," ")," ")</f>
        <v xml:space="preserve"> </v>
      </c>
      <c r="J8" s="305" t="str" cm="1">
        <f t="array" ref="J8">IF('Données clients'!K8="Oui",IFERROR(IF($H8&gt;1,INDEX('Achat Forfait Epilation'!$Q$2:$Q$100,SMALL(IF('Achat Forfait Epilation'!$E$2:$E$100='Suivi Forfait Epilation'!$D8,ROW('Achat Forfait Epilation'!$E$2:$E$100),9^9),2)-1)," ")," ")," ")</f>
        <v xml:space="preserve"> </v>
      </c>
      <c r="K8" s="305" t="str" cm="1">
        <f t="array" ref="K8">IF('Données clients'!K8="Oui",IFERROR(IF($H8&gt;2,INDEX('Achat Forfait Epilation'!$Q$2:$Q$100,SMALL(IF('Achat Forfait Epilation'!$E$2:$E$100='Suivi Forfait Epilation'!$D8,ROW('Achat Forfait Epilation'!$E$2:$E$100),9^9),3)-1)," ")," ")," ")</f>
        <v xml:space="preserve"> </v>
      </c>
      <c r="L8" s="305" t="str" cm="1">
        <f t="array" ref="L8">IF('Données clients'!K8="Oui",IFERROR(IF($H8&gt;3,INDEX('Achat Forfait Epilation'!$Q$2:$Q$100,SMALL(IF('Achat Forfait Epilation'!$E$2:$E$100='Suivi Forfait Epilation'!$D8,ROW('Achat Forfait Epilation'!$E$2:$E$100),9^9),4)-1)," ")," ")," ")</f>
        <v xml:space="preserve"> </v>
      </c>
      <c r="M8" s="305" t="str" cm="1">
        <f t="array" ref="M8">IF('Données clients'!K8="Oui",IFERROR(IF($H8&gt;4,INDEX('Achat Forfait Epilation'!$Q$2:$Q$100,SMALL(IF('Achat Forfait Epilation'!$E$2:$E$100='Suivi Forfait Epilation'!$D8,ROW('Achat Forfait Epilation'!$E$2:$E$100),9^9),5)-1)," ")," ")," ")</f>
        <v xml:space="preserve"> </v>
      </c>
      <c r="N8" s="79" t="str">
        <f>IF('Données clients'!K8="Oui",I8&amp;" doit "," ")</f>
        <v xml:space="preserve"> </v>
      </c>
      <c r="O8" s="79" t="str">
        <f>IF('Données clients'!K8="Oui",IF(I8="Anaïs"," ",(COUNTIF(J8:M8,"Anaïs"))*G8)," ")</f>
        <v xml:space="preserve"> </v>
      </c>
      <c r="P8" s="79" t="str">
        <f>IF('Données clients'!K8="Oui",IF(I8="Christian"," ",(COUNTIF(J8:M8,"Christian"))*G8)," ")</f>
        <v xml:space="preserve"> </v>
      </c>
      <c r="Q8" s="267" t="str">
        <f>IF('Données clients'!K8="Oui",IF(I8="Matthieu"," ",(COUNTIF(J8:M8,"Matthieu"))*G8)," ")</f>
        <v xml:space="preserve"> </v>
      </c>
      <c r="R8" s="81" t="str">
        <f t="shared" si="0"/>
        <v xml:space="preserve"> </v>
      </c>
    </row>
    <row r="9" spans="1:18" s="73" customFormat="1" ht="15" customHeight="1" x14ac:dyDescent="0.2">
      <c r="A9" s="231" t="str">
        <f>IF(COUNTBLANK('Achat Forfait Epilation'!A9)=1,"",'Achat Forfait Epilation'!A9)</f>
        <v xml:space="preserve"> </v>
      </c>
      <c r="B9" s="258" t="str">
        <f>IF(COUNTBLANK('Achat Forfait Epilation'!B9)=1,"",'Achat Forfait Epilation'!B9)</f>
        <v xml:space="preserve"> </v>
      </c>
      <c r="C9" s="259" t="str">
        <f>IF(COUNTBLANK('Achat Forfait Epilation'!C9)=1,"",'Achat Forfait Epilation'!C9)</f>
        <v xml:space="preserve"> </v>
      </c>
      <c r="D9" s="68" t="str">
        <f>IF(COUNTBLANK('Achat Forfait Epilation'!E9)=1,"",'Achat Forfait Epilation'!E9)</f>
        <v xml:space="preserve"> </v>
      </c>
      <c r="E9" s="68" t="str">
        <f>IF(COUNTBLANK('Achat Forfait Epilation'!F9)=1,"",'Achat Forfait Epilation'!F9)</f>
        <v xml:space="preserve"> </v>
      </c>
      <c r="F9" s="303" t="str">
        <f>IF(COUNTBLANK('Achat Forfait Epilation'!P9)=1,"",'Achat Forfait Epilation'!P9)</f>
        <v/>
      </c>
      <c r="G9" s="233" t="str">
        <f>IFERROR(F9/'Achat Forfait Epilation'!S9,"")</f>
        <v/>
      </c>
      <c r="H9" s="71" t="str">
        <f>IF(COUNTBLANK('Achat Forfait Epilation'!R9)=1,"",'Achat Forfait Epilation'!R9)</f>
        <v xml:space="preserve"> </v>
      </c>
      <c r="I9" s="81" t="str" cm="1">
        <f t="array" ref="I9">IF('Données clients'!K9="Oui",IFERROR(INDEX('Achat Forfait Epilation'!$Q$2:$Q$9999,SMALL(IF('Achat Forfait Epilation'!$F$2:$F$9999='Suivi Forfait Epilation'!$E9,ROW('Achat Forfait Epilation'!$E$2:$E$9999),9^9),1)-1)," ")," ")</f>
        <v xml:space="preserve"> </v>
      </c>
      <c r="J9" s="304" t="str" cm="1">
        <f t="array" ref="J9">IF('Données clients'!K9="Oui",IFERROR(IF($H9&gt;1,INDEX('Achat Forfait Epilation'!$Q$2:$Q$100,SMALL(IF('Achat Forfait Epilation'!$E$2:$E$100='Suivi Forfait Epilation'!$D9,ROW('Achat Forfait Epilation'!$E$2:$E$100),9^9),2)-1)," ")," ")," ")</f>
        <v xml:space="preserve"> </v>
      </c>
      <c r="K9" s="304" t="str" cm="1">
        <f t="array" ref="K9">IF('Données clients'!K9="Oui",IFERROR(IF($H9&gt;2,INDEX('Achat Forfait Epilation'!$Q$2:$Q$100,SMALL(IF('Achat Forfait Epilation'!$E$2:$E$100='Suivi Forfait Epilation'!$D9,ROW('Achat Forfait Epilation'!$E$2:$E$100),9^9),3)-1)," ")," ")," ")</f>
        <v xml:space="preserve"> </v>
      </c>
      <c r="L9" s="304" t="str" cm="1">
        <f t="array" ref="L9">IF('Données clients'!K9="Oui",IFERROR(IF($H9&gt;3,INDEX('Achat Forfait Epilation'!$Q$2:$Q$100,SMALL(IF('Achat Forfait Epilation'!$E$2:$E$100='Suivi Forfait Epilation'!$D9,ROW('Achat Forfait Epilation'!$E$2:$E$100),9^9),4)-1)," ")," ")," ")</f>
        <v xml:space="preserve"> </v>
      </c>
      <c r="M9" s="304" t="str" cm="1">
        <f t="array" ref="M9">IF('Données clients'!K9="Oui",IFERROR(IF($H9&gt;4,INDEX('Achat Forfait Epilation'!$Q$2:$Q$100,SMALL(IF('Achat Forfait Epilation'!$E$2:$E$100='Suivi Forfait Epilation'!$D9,ROW('Achat Forfait Epilation'!$E$2:$E$100),9^9),5)-1)," ")," ")," ")</f>
        <v xml:space="preserve"> </v>
      </c>
      <c r="N9" s="69" t="str">
        <f>IF('Données clients'!K9="Oui",I9&amp;" doit "," ")</f>
        <v xml:space="preserve"> </v>
      </c>
      <c r="O9" s="69" t="str">
        <f>IF('Données clients'!K9="Oui",IF(I9="Anaïs"," ",(COUNTIF(J9:M9,"Anaïs"))*G9)," ")</f>
        <v xml:space="preserve"> </v>
      </c>
      <c r="P9" s="69" t="str">
        <f>IF('Données clients'!K9="Oui",IF(I9="Christian"," ",(COUNTIF(J9:M9,"Christian"))*G9)," ")</f>
        <v xml:space="preserve"> </v>
      </c>
      <c r="Q9" s="262" t="str">
        <f>IF('Données clients'!K9="Oui",IF(I9="Matthieu"," ",(COUNTIF(J9:M9,"Matthieu"))*G9)," ")</f>
        <v xml:space="preserve"> </v>
      </c>
      <c r="R9" s="71" t="str">
        <f t="shared" si="0"/>
        <v xml:space="preserve"> </v>
      </c>
    </row>
    <row r="10" spans="1:18" s="73" customFormat="1" ht="15" customHeight="1" x14ac:dyDescent="0.2">
      <c r="A10" s="93" t="str">
        <f>IF(COUNTBLANK('Achat Forfait Epilation'!A10)=1,"",'Achat Forfait Epilation'!A10)</f>
        <v xml:space="preserve"> </v>
      </c>
      <c r="B10" s="263" t="str">
        <f>IF(COUNTBLANK('Achat Forfait Epilation'!B10)=1,"",'Achat Forfait Epilation'!B10)</f>
        <v xml:space="preserve"> </v>
      </c>
      <c r="C10" s="264" t="str">
        <f>IF(COUNTBLANK('Achat Forfait Epilation'!C10)=1,"",'Achat Forfait Epilation'!C10)</f>
        <v xml:space="preserve"> </v>
      </c>
      <c r="D10" s="78" t="str">
        <f>IF(COUNTBLANK('Achat Forfait Epilation'!E10)=1,"",'Achat Forfait Epilation'!E10)</f>
        <v xml:space="preserve"> </v>
      </c>
      <c r="E10" s="78" t="str">
        <f>IF(COUNTBLANK('Achat Forfait Epilation'!F10)=1,"",'Achat Forfait Epilation'!F10)</f>
        <v xml:space="preserve"> </v>
      </c>
      <c r="F10" s="111" t="str">
        <f>IF(COUNTBLANK('Achat Forfait Epilation'!P10)=1,"",'Achat Forfait Epilation'!P10)</f>
        <v/>
      </c>
      <c r="G10" s="240" t="str">
        <f>IFERROR(F10/'Achat Forfait Epilation'!S10,"")</f>
        <v/>
      </c>
      <c r="H10" s="81" t="str">
        <f>IF(COUNTBLANK('Achat Forfait Epilation'!R10)=1,"",'Achat Forfait Epilation'!R10)</f>
        <v xml:space="preserve"> </v>
      </c>
      <c r="I10" s="81" t="str" cm="1">
        <f t="array" ref="I10">IF('Données clients'!K10="Oui",IFERROR(INDEX('Achat Forfait Epilation'!$Q$2:$Q$9999,SMALL(IF('Achat Forfait Epilation'!$F$2:$F$9999='Suivi Forfait Epilation'!$E10,ROW('Achat Forfait Epilation'!$E$2:$E$9999),9^9),1)-1)," ")," ")</f>
        <v xml:space="preserve"> </v>
      </c>
      <c r="J10" s="305" t="str" cm="1">
        <f t="array" ref="J10">IF('Données clients'!K10="Oui",IFERROR(IF($H10&gt;1,INDEX('Achat Forfait Epilation'!$Q$2:$Q$100,SMALL(IF('Achat Forfait Epilation'!$E$2:$E$100='Suivi Forfait Epilation'!$D10,ROW('Achat Forfait Epilation'!$E$2:$E$100),9^9),2)-1)," ")," ")," ")</f>
        <v xml:space="preserve"> </v>
      </c>
      <c r="K10" s="305" t="str" cm="1">
        <f t="array" ref="K10">IF('Données clients'!K10="Oui",IFERROR(IF($H10&gt;2,INDEX('Achat Forfait Epilation'!$Q$2:$Q$100,SMALL(IF('Achat Forfait Epilation'!$E$2:$E$100='Suivi Forfait Epilation'!$D10,ROW('Achat Forfait Epilation'!$E$2:$E$100),9^9),3)-1)," ")," ")," ")</f>
        <v xml:space="preserve"> </v>
      </c>
      <c r="L10" s="305" t="str" cm="1">
        <f t="array" ref="L10">IF('Données clients'!K10="Oui",IFERROR(IF($H10&gt;3,INDEX('Achat Forfait Epilation'!$Q$2:$Q$100,SMALL(IF('Achat Forfait Epilation'!$E$2:$E$100='Suivi Forfait Epilation'!$D10,ROW('Achat Forfait Epilation'!$E$2:$E$100),9^9),4)-1)," ")," ")," ")</f>
        <v xml:space="preserve"> </v>
      </c>
      <c r="M10" s="305" t="str" cm="1">
        <f t="array" ref="M10">IF('Données clients'!K10="Oui",IFERROR(IF($H10&gt;4,INDEX('Achat Forfait Epilation'!$Q$2:$Q$100,SMALL(IF('Achat Forfait Epilation'!$E$2:$E$100='Suivi Forfait Epilation'!$D10,ROW('Achat Forfait Epilation'!$E$2:$E$100),9^9),5)-1)," ")," ")," ")</f>
        <v xml:space="preserve"> </v>
      </c>
      <c r="N10" s="79" t="str">
        <f>IF('Données clients'!K10="Oui",I10&amp;" doit "," ")</f>
        <v xml:space="preserve"> </v>
      </c>
      <c r="O10" s="79" t="str">
        <f>IF('Données clients'!K10="Oui",IF(I10="Anaïs"," ",(COUNTIF(J10:M10,"Anaïs"))*G10)," ")</f>
        <v xml:space="preserve"> </v>
      </c>
      <c r="P10" s="79" t="str">
        <f>IF('Données clients'!K10="Oui",IF(I10="Christian"," ",(COUNTIF(J10:M10,"Christian"))*G10)," ")</f>
        <v xml:space="preserve"> </v>
      </c>
      <c r="Q10" s="267" t="str">
        <f>IF('Données clients'!K10="Oui",IF(I10="Matthieu"," ",(COUNTIF(J10:M10,"Matthieu"))*G10)," ")</f>
        <v xml:space="preserve"> </v>
      </c>
      <c r="R10" s="81" t="str">
        <f t="shared" si="0"/>
        <v xml:space="preserve"> </v>
      </c>
    </row>
    <row r="11" spans="1:18" s="75" customFormat="1" ht="15" customHeight="1" x14ac:dyDescent="0.2">
      <c r="A11" s="231" t="str">
        <f>IF(COUNTBLANK('Achat Forfait Epilation'!A11)=1,"",'Achat Forfait Epilation'!A11)</f>
        <v xml:space="preserve"> </v>
      </c>
      <c r="B11" s="258" t="str">
        <f>IF(COUNTBLANK('Achat Forfait Epilation'!B11)=1,"",'Achat Forfait Epilation'!B11)</f>
        <v xml:space="preserve"> </v>
      </c>
      <c r="C11" s="259" t="str">
        <f>IF(COUNTBLANK('Achat Forfait Epilation'!C11)=1,"",'Achat Forfait Epilation'!C11)</f>
        <v xml:space="preserve"> </v>
      </c>
      <c r="D11" s="68" t="str">
        <f>IF(COUNTBLANK('Achat Forfait Epilation'!E11)=1,"",'Achat Forfait Epilation'!E11)</f>
        <v xml:space="preserve"> </v>
      </c>
      <c r="E11" s="68" t="str">
        <f>IF(COUNTBLANK('Achat Forfait Epilation'!F11)=1,"",'Achat Forfait Epilation'!F11)</f>
        <v xml:space="preserve"> </v>
      </c>
      <c r="F11" s="303" t="str">
        <f>IF(COUNTBLANK('Achat Forfait Epilation'!P11)=1,"",'Achat Forfait Epilation'!P11)</f>
        <v/>
      </c>
      <c r="G11" s="233" t="str">
        <f>IFERROR(F11/'Achat Forfait Epilation'!S11,"")</f>
        <v/>
      </c>
      <c r="H11" s="71" t="str">
        <f>IF(COUNTBLANK('Achat Forfait Epilation'!R11)=1,"",'Achat Forfait Epilation'!R11)</f>
        <v xml:space="preserve"> </v>
      </c>
      <c r="I11" s="81" t="str" cm="1">
        <f t="array" ref="I11">IF('Données clients'!K11="Oui",IFERROR(INDEX('Achat Forfait Epilation'!$Q$2:$Q$9999,SMALL(IF('Achat Forfait Epilation'!$F$2:$F$9999='Suivi Forfait Epilation'!$E11,ROW('Achat Forfait Epilation'!$E$2:$E$9999),9^9),1)-1)," ")," ")</f>
        <v xml:space="preserve"> </v>
      </c>
      <c r="J11" s="304" t="str" cm="1">
        <f t="array" ref="J11">IF('Données clients'!K11="Oui",IFERROR(IF($H11&gt;1,INDEX('Achat Forfait Epilation'!$Q$2:$Q$100,SMALL(IF('Achat Forfait Epilation'!$E$2:$E$100='Suivi Forfait Epilation'!$D11,ROW('Achat Forfait Epilation'!$E$2:$E$100),9^9),2)-1)," ")," ")," ")</f>
        <v xml:space="preserve"> </v>
      </c>
      <c r="K11" s="304" t="str" cm="1">
        <f t="array" ref="K11">IF('Données clients'!K11="Oui",IFERROR(IF($H11&gt;2,INDEX('Achat Forfait Epilation'!$Q$2:$Q$100,SMALL(IF('Achat Forfait Epilation'!$E$2:$E$100='Suivi Forfait Epilation'!$D11,ROW('Achat Forfait Epilation'!$E$2:$E$100),9^9),3)-1)," ")," ")," ")</f>
        <v xml:space="preserve"> </v>
      </c>
      <c r="L11" s="304" t="str" cm="1">
        <f t="array" ref="L11">IF('Données clients'!K11="Oui",IFERROR(IF($H11&gt;3,INDEX('Achat Forfait Epilation'!$Q$2:$Q$100,SMALL(IF('Achat Forfait Epilation'!$E$2:$E$100='Suivi Forfait Epilation'!$D11,ROW('Achat Forfait Epilation'!$E$2:$E$100),9^9),4)-1)," ")," ")," ")</f>
        <v xml:space="preserve"> </v>
      </c>
      <c r="M11" s="304" t="str" cm="1">
        <f t="array" ref="M11">IF('Données clients'!K11="Oui",IFERROR(IF($H11&gt;4,INDEX('Achat Forfait Epilation'!$Q$2:$Q$100,SMALL(IF('Achat Forfait Epilation'!$E$2:$E$100='Suivi Forfait Epilation'!$D11,ROW('Achat Forfait Epilation'!$E$2:$E$100),9^9),5)-1)," ")," ")," ")</f>
        <v xml:space="preserve"> </v>
      </c>
      <c r="N11" s="69" t="str">
        <f>IF('Données clients'!K11="Oui",I11&amp;" doit "," ")</f>
        <v xml:space="preserve"> </v>
      </c>
      <c r="O11" s="69" t="str">
        <f>IF('Données clients'!K11="Oui",IF(I11="Anaïs"," ",(COUNTIF(J11:M11,"Anaïs"))*G11)," ")</f>
        <v xml:space="preserve"> </v>
      </c>
      <c r="P11" s="69" t="str">
        <f>IF('Données clients'!K11="Oui",IF(I11="Christian"," ",(COUNTIF(J11:M11,"Christian"))*G11)," ")</f>
        <v xml:space="preserve"> </v>
      </c>
      <c r="Q11" s="262" t="str">
        <f>IF('Données clients'!K11="Oui",IF(I11="Matthieu"," ",(COUNTIF(J11:M11,"Matthieu"))*G11)," ")</f>
        <v xml:space="preserve"> </v>
      </c>
      <c r="R11" s="71" t="str">
        <f t="shared" si="0"/>
        <v xml:space="preserve"> </v>
      </c>
    </row>
    <row r="12" spans="1:18" s="75" customFormat="1" ht="15" customHeight="1" x14ac:dyDescent="0.2">
      <c r="A12" s="93" t="str">
        <f>IF(COUNTBLANK('Achat Forfait Epilation'!A12)=1,"",'Achat Forfait Epilation'!A12)</f>
        <v xml:space="preserve"> </v>
      </c>
      <c r="B12" s="263" t="str">
        <f>IF(COUNTBLANK('Achat Forfait Epilation'!B12)=1,"",'Achat Forfait Epilation'!B12)</f>
        <v xml:space="preserve"> </v>
      </c>
      <c r="C12" s="264" t="str">
        <f>IF(COUNTBLANK('Achat Forfait Epilation'!C12)=1,"",'Achat Forfait Epilation'!C12)</f>
        <v xml:space="preserve"> </v>
      </c>
      <c r="D12" s="78" t="str">
        <f>IF(COUNTBLANK('Achat Forfait Epilation'!E12)=1,"",'Achat Forfait Epilation'!E12)</f>
        <v xml:space="preserve"> </v>
      </c>
      <c r="E12" s="78" t="str">
        <f>IF(COUNTBLANK('Achat Forfait Epilation'!F12)=1,"",'Achat Forfait Epilation'!F12)</f>
        <v xml:space="preserve"> </v>
      </c>
      <c r="F12" s="111" t="str">
        <f>IF(COUNTBLANK('Achat Forfait Epilation'!P12)=1,"",'Achat Forfait Epilation'!P12)</f>
        <v/>
      </c>
      <c r="G12" s="240" t="str">
        <f>IFERROR(F12/'Achat Forfait Epilation'!S12,"")</f>
        <v/>
      </c>
      <c r="H12" s="81" t="str">
        <f>IF(COUNTBLANK('Achat Forfait Epilation'!R12)=1,"",'Achat Forfait Epilation'!R12)</f>
        <v xml:space="preserve"> </v>
      </c>
      <c r="I12" s="81" t="str" cm="1">
        <f t="array" ref="I12">IF('Données clients'!K12="Oui",IFERROR(INDEX('Achat Forfait Epilation'!$Q$2:$Q$9999,SMALL(IF('Achat Forfait Epilation'!$F$2:$F$9999='Suivi Forfait Epilation'!$E12,ROW('Achat Forfait Epilation'!$E$2:$E$9999),9^9),1)-1)," ")," ")</f>
        <v xml:space="preserve"> </v>
      </c>
      <c r="J12" s="305" t="str" cm="1">
        <f t="array" ref="J12">IF('Données clients'!K12="Oui",IFERROR(IF($H12&gt;1,INDEX('Achat Forfait Epilation'!$Q$2:$Q$100,SMALL(IF('Achat Forfait Epilation'!$E$2:$E$100='Suivi Forfait Epilation'!$D12,ROW('Achat Forfait Epilation'!$E$2:$E$100),9^9),2)-1)," ")," ")," ")</f>
        <v xml:space="preserve"> </v>
      </c>
      <c r="K12" s="305" t="str" cm="1">
        <f t="array" ref="K12">IF('Données clients'!K12="Oui",IFERROR(IF($H12&gt;2,INDEX('Achat Forfait Epilation'!$Q$2:$Q$100,SMALL(IF('Achat Forfait Epilation'!$E$2:$E$100='Suivi Forfait Epilation'!$D12,ROW('Achat Forfait Epilation'!$E$2:$E$100),9^9),3)-1)," ")," ")," ")</f>
        <v xml:space="preserve"> </v>
      </c>
      <c r="L12" s="305" t="str" cm="1">
        <f t="array" ref="L12">IF('Données clients'!K12="Oui",IFERROR(IF($H12&gt;3,INDEX('Achat Forfait Epilation'!$Q$2:$Q$100,SMALL(IF('Achat Forfait Epilation'!$E$2:$E$100='Suivi Forfait Epilation'!$D12,ROW('Achat Forfait Epilation'!$E$2:$E$100),9^9),4)-1)," ")," ")," ")</f>
        <v xml:space="preserve"> </v>
      </c>
      <c r="M12" s="305" t="str" cm="1">
        <f t="array" ref="M12">IF('Données clients'!K12="Oui",IFERROR(IF($H12&gt;4,INDEX('Achat Forfait Epilation'!$Q$2:$Q$100,SMALL(IF('Achat Forfait Epilation'!$E$2:$E$100='Suivi Forfait Epilation'!$D12,ROW('Achat Forfait Epilation'!$E$2:$E$100),9^9),5)-1)," ")," ")," ")</f>
        <v xml:space="preserve"> </v>
      </c>
      <c r="N12" s="79" t="str">
        <f>IF('Données clients'!K12="Oui",I12&amp;" doit "," ")</f>
        <v xml:space="preserve"> </v>
      </c>
      <c r="O12" s="79" t="str">
        <f>IF('Données clients'!K12="Oui",IF(I12="Anaïs"," ",(COUNTIF(J12:M12,"Anaïs"))*G12)," ")</f>
        <v xml:space="preserve"> </v>
      </c>
      <c r="P12" s="79" t="str">
        <f>IF('Données clients'!K12="Oui",IF(I12="Christian"," ",(COUNTIF(J12:M12,"Christian"))*G12)," ")</f>
        <v xml:space="preserve"> </v>
      </c>
      <c r="Q12" s="267" t="str">
        <f>IF('Données clients'!K12="Oui",IF(I12="Matthieu"," ",(COUNTIF(J12:M12,"Matthieu"))*G12)," ")</f>
        <v xml:space="preserve"> </v>
      </c>
      <c r="R12" s="81" t="str">
        <f t="shared" si="0"/>
        <v xml:space="preserve"> </v>
      </c>
    </row>
    <row r="13" spans="1:18" s="75" customFormat="1" ht="15" customHeight="1" x14ac:dyDescent="0.2">
      <c r="A13" s="231" t="str">
        <f>IF(COUNTBLANK('Achat Forfait Epilation'!A13)=1,"",'Achat Forfait Epilation'!A13)</f>
        <v xml:space="preserve"> </v>
      </c>
      <c r="B13" s="258" t="str">
        <f>IF(COUNTBLANK('Achat Forfait Epilation'!B13)=1,"",'Achat Forfait Epilation'!B13)</f>
        <v xml:space="preserve"> </v>
      </c>
      <c r="C13" s="259" t="str">
        <f>IF(COUNTBLANK('Achat Forfait Epilation'!C13)=1,"",'Achat Forfait Epilation'!C13)</f>
        <v xml:space="preserve"> </v>
      </c>
      <c r="D13" s="68" t="str">
        <f>IF(COUNTBLANK('Achat Forfait Epilation'!E13)=1,"",'Achat Forfait Epilation'!E13)</f>
        <v xml:space="preserve"> </v>
      </c>
      <c r="E13" s="68" t="str">
        <f>IF(COUNTBLANK('Achat Forfait Epilation'!F13)=1,"",'Achat Forfait Epilation'!F13)</f>
        <v xml:space="preserve"> </v>
      </c>
      <c r="F13" s="303" t="str">
        <f>IF(COUNTBLANK('Achat Forfait Epilation'!P13)=1,"",'Achat Forfait Epilation'!P13)</f>
        <v/>
      </c>
      <c r="G13" s="233" t="str">
        <f>IFERROR(F13/'Achat Forfait Epilation'!S13,"")</f>
        <v/>
      </c>
      <c r="H13" s="71" t="str">
        <f>IF(COUNTBLANK('Achat Forfait Epilation'!R13)=1,"",'Achat Forfait Epilation'!R13)</f>
        <v xml:space="preserve"> </v>
      </c>
      <c r="I13" s="81" t="str" cm="1">
        <f t="array" ref="I13">IF('Données clients'!K13="Oui",IFERROR(INDEX('Achat Forfait Epilation'!$Q$2:$Q$9999,SMALL(IF('Achat Forfait Epilation'!$F$2:$F$9999='Suivi Forfait Epilation'!$E13,ROW('Achat Forfait Epilation'!$E$2:$E$9999),9^9),1)-1)," ")," ")</f>
        <v xml:space="preserve"> </v>
      </c>
      <c r="J13" s="304" t="str" cm="1">
        <f t="array" ref="J13">IF('Données clients'!K13="Oui",IFERROR(IF($H13&gt;1,INDEX('Achat Forfait Epilation'!$Q$2:$Q$100,SMALL(IF('Achat Forfait Epilation'!$E$2:$E$100='Suivi Forfait Epilation'!$D13,ROW('Achat Forfait Epilation'!$E$2:$E$100),9^9),2)-1)," ")," ")," ")</f>
        <v xml:space="preserve"> </v>
      </c>
      <c r="K13" s="304" t="str" cm="1">
        <f t="array" ref="K13">IF('Données clients'!K13="Oui",IFERROR(IF($H13&gt;2,INDEX('Achat Forfait Epilation'!$Q$2:$Q$100,SMALL(IF('Achat Forfait Epilation'!$E$2:$E$100='Suivi Forfait Epilation'!$D13,ROW('Achat Forfait Epilation'!$E$2:$E$100),9^9),3)-1)," ")," ")," ")</f>
        <v xml:space="preserve"> </v>
      </c>
      <c r="L13" s="304" t="str" cm="1">
        <f t="array" ref="L13">IF('Données clients'!K13="Oui",IFERROR(IF($H13&gt;3,INDEX('Achat Forfait Epilation'!$Q$2:$Q$100,SMALL(IF('Achat Forfait Epilation'!$E$2:$E$100='Suivi Forfait Epilation'!$D13,ROW('Achat Forfait Epilation'!$E$2:$E$100),9^9),4)-1)," ")," ")," ")</f>
        <v xml:space="preserve"> </v>
      </c>
      <c r="M13" s="304" t="str" cm="1">
        <f t="array" ref="M13">IF('Données clients'!K13="Oui",IFERROR(IF($H13&gt;4,INDEX('Achat Forfait Epilation'!$Q$2:$Q$100,SMALL(IF('Achat Forfait Epilation'!$E$2:$E$100='Suivi Forfait Epilation'!$D13,ROW('Achat Forfait Epilation'!$E$2:$E$100),9^9),5)-1)," ")," ")," ")</f>
        <v xml:space="preserve"> </v>
      </c>
      <c r="N13" s="69" t="str">
        <f>IF('Données clients'!K13="Oui",I13&amp;" doit "," ")</f>
        <v xml:space="preserve"> </v>
      </c>
      <c r="O13" s="69" t="str">
        <f>IF('Données clients'!K13="Oui",IF(I13="Anaïs"," ",(COUNTIF(J13:M13,"Anaïs"))*G13)," ")</f>
        <v xml:space="preserve"> </v>
      </c>
      <c r="P13" s="69" t="str">
        <f>IF('Données clients'!K13="Oui",IF(I13="Christian"," ",(COUNTIF(J13:M13,"Christian"))*G13)," ")</f>
        <v xml:space="preserve"> </v>
      </c>
      <c r="Q13" s="262" t="str">
        <f>IF('Données clients'!K13="Oui",IF(I13="Matthieu"," ",(COUNTIF(J13:M13,"Matthieu"))*G13)," ")</f>
        <v xml:space="preserve"> </v>
      </c>
      <c r="R13" s="71" t="str">
        <f t="shared" si="0"/>
        <v xml:space="preserve"> </v>
      </c>
    </row>
    <row r="14" spans="1:18" s="75" customFormat="1" ht="15" customHeight="1" x14ac:dyDescent="0.2">
      <c r="A14" s="93" t="str">
        <f>IF(COUNTBLANK('Achat Forfait Epilation'!A14)=1,"",'Achat Forfait Epilation'!A14)</f>
        <v xml:space="preserve"> </v>
      </c>
      <c r="B14" s="263" t="str">
        <f>IF(COUNTBLANK('Achat Forfait Epilation'!B14)=1,"",'Achat Forfait Epilation'!B14)</f>
        <v xml:space="preserve"> </v>
      </c>
      <c r="C14" s="264" t="str">
        <f>IF(COUNTBLANK('Achat Forfait Epilation'!C14)=1,"",'Achat Forfait Epilation'!C14)</f>
        <v xml:space="preserve"> </v>
      </c>
      <c r="D14" s="78" t="str">
        <f>IF(COUNTBLANK('Achat Forfait Epilation'!E14)=1,"",'Achat Forfait Epilation'!E14)</f>
        <v xml:space="preserve"> </v>
      </c>
      <c r="E14" s="78" t="str">
        <f>IF(COUNTBLANK('Achat Forfait Epilation'!F14)=1,"",'Achat Forfait Epilation'!F14)</f>
        <v xml:space="preserve"> </v>
      </c>
      <c r="F14" s="111" t="str">
        <f>IF(COUNTBLANK('Achat Forfait Epilation'!P14)=1,"",'Achat Forfait Epilation'!P14)</f>
        <v/>
      </c>
      <c r="G14" s="240" t="str">
        <f>IFERROR(F14/'Achat Forfait Epilation'!S14,"")</f>
        <v/>
      </c>
      <c r="H14" s="81" t="str">
        <f>IF(COUNTBLANK('Achat Forfait Epilation'!R14)=1,"",'Achat Forfait Epilation'!R14)</f>
        <v xml:space="preserve"> </v>
      </c>
      <c r="I14" s="81" t="str" cm="1">
        <f t="array" ref="I14">IF('Données clients'!K14="Oui",IFERROR(INDEX('Achat Forfait Epilation'!$Q$2:$Q$9999,SMALL(IF('Achat Forfait Epilation'!$F$2:$F$9999='Suivi Forfait Epilation'!$E14,ROW('Achat Forfait Epilation'!$E$2:$E$9999),9^9),1)-1)," ")," ")</f>
        <v xml:space="preserve"> </v>
      </c>
      <c r="J14" s="305" t="str" cm="1">
        <f t="array" ref="J14">IF('Données clients'!K14="Oui",IFERROR(IF($H14&gt;1,INDEX('Achat Forfait Epilation'!$Q$2:$Q$100,SMALL(IF('Achat Forfait Epilation'!$E$2:$E$100='Suivi Forfait Epilation'!$D14,ROW('Achat Forfait Epilation'!$E$2:$E$100),9^9),2)-1)," ")," ")," ")</f>
        <v xml:space="preserve"> </v>
      </c>
      <c r="K14" s="305" t="str" cm="1">
        <f t="array" ref="K14">IF('Données clients'!K14="Oui",IFERROR(IF($H14&gt;2,INDEX('Achat Forfait Epilation'!$Q$2:$Q$100,SMALL(IF('Achat Forfait Epilation'!$E$2:$E$100='Suivi Forfait Epilation'!$D14,ROW('Achat Forfait Epilation'!$E$2:$E$100),9^9),3)-1)," ")," ")," ")</f>
        <v xml:space="preserve"> </v>
      </c>
      <c r="L14" s="305" t="str" cm="1">
        <f t="array" ref="L14">IF('Données clients'!K14="Oui",IFERROR(IF($H14&gt;3,INDEX('Achat Forfait Epilation'!$Q$2:$Q$100,SMALL(IF('Achat Forfait Epilation'!$E$2:$E$100='Suivi Forfait Epilation'!$D14,ROW('Achat Forfait Epilation'!$E$2:$E$100),9^9),4)-1)," ")," ")," ")</f>
        <v xml:space="preserve"> </v>
      </c>
      <c r="M14" s="305" t="str" cm="1">
        <f t="array" ref="M14">IF('Données clients'!K14="Oui",IFERROR(IF($H14&gt;4,INDEX('Achat Forfait Epilation'!$Q$2:$Q$100,SMALL(IF('Achat Forfait Epilation'!$E$2:$E$100='Suivi Forfait Epilation'!$D14,ROW('Achat Forfait Epilation'!$E$2:$E$100),9^9),5)-1)," ")," ")," ")</f>
        <v xml:space="preserve"> </v>
      </c>
      <c r="N14" s="79" t="str">
        <f>IF('Données clients'!K14="Oui",I14&amp;" doit "," ")</f>
        <v xml:space="preserve"> </v>
      </c>
      <c r="O14" s="79" t="str">
        <f>IF('Données clients'!K14="Oui",IF(I14="Anaïs"," ",(COUNTIF(J14:M14,"Anaïs"))*G14)," ")</f>
        <v xml:space="preserve"> </v>
      </c>
      <c r="P14" s="79" t="str">
        <f>IF('Données clients'!K14="Oui",IF(I14="Christian"," ",(COUNTIF(J14:M14,"Christian"))*G14)," ")</f>
        <v xml:space="preserve"> </v>
      </c>
      <c r="Q14" s="267" t="str">
        <f>IF('Données clients'!K14="Oui",IF(I14="Matthieu"," ",(COUNTIF(J14:M14,"Matthieu"))*G14)," ")</f>
        <v xml:space="preserve"> </v>
      </c>
      <c r="R14" s="81" t="str">
        <f t="shared" si="0"/>
        <v xml:space="preserve"> </v>
      </c>
    </row>
    <row r="15" spans="1:18" s="75" customFormat="1" ht="15" customHeight="1" x14ac:dyDescent="0.2">
      <c r="A15" s="231" t="str">
        <f>IF(COUNTBLANK('Achat Forfait Epilation'!A15)=1,"",'Achat Forfait Epilation'!A15)</f>
        <v xml:space="preserve"> </v>
      </c>
      <c r="B15" s="258" t="str">
        <f>IF(COUNTBLANK('Achat Forfait Epilation'!B15)=1,"",'Achat Forfait Epilation'!B15)</f>
        <v xml:space="preserve"> </v>
      </c>
      <c r="C15" s="259" t="str">
        <f>IF(COUNTBLANK('Achat Forfait Epilation'!C15)=1,"",'Achat Forfait Epilation'!C15)</f>
        <v xml:space="preserve"> </v>
      </c>
      <c r="D15" s="68" t="str">
        <f>IF(COUNTBLANK('Achat Forfait Epilation'!E15)=1,"",'Achat Forfait Epilation'!E15)</f>
        <v xml:space="preserve"> </v>
      </c>
      <c r="E15" s="68" t="str">
        <f>IF(COUNTBLANK('Achat Forfait Epilation'!F15)=1,"",'Achat Forfait Epilation'!F15)</f>
        <v xml:space="preserve"> </v>
      </c>
      <c r="F15" s="303" t="str">
        <f>IF(COUNTBLANK('Achat Forfait Epilation'!P15)=1,"",'Achat Forfait Epilation'!P15)</f>
        <v/>
      </c>
      <c r="G15" s="233" t="str">
        <f>IFERROR(F15/'Achat Forfait Epilation'!S15,"")</f>
        <v/>
      </c>
      <c r="H15" s="71" t="str">
        <f>IF(COUNTBLANK('Achat Forfait Epilation'!R15)=1,"",'Achat Forfait Epilation'!R15)</f>
        <v xml:space="preserve"> </v>
      </c>
      <c r="I15" s="81" t="str" cm="1">
        <f t="array" ref="I15">IF('Données clients'!K15="Oui",IFERROR(INDEX('Achat Forfait Epilation'!$Q$2:$Q$9999,SMALL(IF('Achat Forfait Epilation'!$F$2:$F$9999='Suivi Forfait Epilation'!$E15,ROW('Achat Forfait Epilation'!$E$2:$E$9999),9^9),1)-1)," ")," ")</f>
        <v xml:space="preserve"> </v>
      </c>
      <c r="J15" s="304" t="str" cm="1">
        <f t="array" ref="J15">IF('Données clients'!K15="Oui",IFERROR(IF($H15&gt;1,INDEX('Achat Forfait Epilation'!$Q$2:$Q$100,SMALL(IF('Achat Forfait Epilation'!$E$2:$E$100='Suivi Forfait Epilation'!$D15,ROW('Achat Forfait Epilation'!$E$2:$E$100),9^9),2)-1)," ")," ")," ")</f>
        <v xml:space="preserve"> </v>
      </c>
      <c r="K15" s="304" t="str" cm="1">
        <f t="array" ref="K15">IF('Données clients'!K15="Oui",IFERROR(IF($H15&gt;2,INDEX('Achat Forfait Epilation'!$Q$2:$Q$100,SMALL(IF('Achat Forfait Epilation'!$E$2:$E$100='Suivi Forfait Epilation'!$D15,ROW('Achat Forfait Epilation'!$E$2:$E$100),9^9),3)-1)," ")," ")," ")</f>
        <v xml:space="preserve"> </v>
      </c>
      <c r="L15" s="304" t="str" cm="1">
        <f t="array" ref="L15">IF('Données clients'!K15="Oui",IFERROR(IF($H15&gt;3,INDEX('Achat Forfait Epilation'!$Q$2:$Q$100,SMALL(IF('Achat Forfait Epilation'!$E$2:$E$100='Suivi Forfait Epilation'!$D15,ROW('Achat Forfait Epilation'!$E$2:$E$100),9^9),4)-1)," ")," ")," ")</f>
        <v xml:space="preserve"> </v>
      </c>
      <c r="M15" s="304" t="str" cm="1">
        <f t="array" ref="M15">IF('Données clients'!K15="Oui",IFERROR(IF($H15&gt;4,INDEX('Achat Forfait Epilation'!$Q$2:$Q$100,SMALL(IF('Achat Forfait Epilation'!$E$2:$E$100='Suivi Forfait Epilation'!$D15,ROW('Achat Forfait Epilation'!$E$2:$E$100),9^9),5)-1)," ")," ")," ")</f>
        <v xml:space="preserve"> </v>
      </c>
      <c r="N15" s="69" t="str">
        <f>IF('Données clients'!K15="Oui",I15&amp;" doit "," ")</f>
        <v xml:space="preserve"> </v>
      </c>
      <c r="O15" s="69" t="str">
        <f>IF('Données clients'!K15="Oui",IF(I15="Anaïs"," ",(COUNTIF(J15:M15,"Anaïs"))*G15)," ")</f>
        <v xml:space="preserve"> </v>
      </c>
      <c r="P15" s="69" t="str">
        <f>IF('Données clients'!K15="Oui",IF(I15="Christian"," ",(COUNTIF(J15:M15,"Christian"))*G15)," ")</f>
        <v xml:space="preserve"> </v>
      </c>
      <c r="Q15" s="262" t="str">
        <f>IF('Données clients'!K15="Oui",IF(I15="Matthieu"," ",(COUNTIF(J15:M15,"Matthieu"))*G15)," ")</f>
        <v xml:space="preserve"> </v>
      </c>
      <c r="R15" s="71" t="str">
        <f t="shared" si="0"/>
        <v xml:space="preserve"> </v>
      </c>
    </row>
    <row r="16" spans="1:18" s="75" customFormat="1" ht="15" customHeight="1" x14ac:dyDescent="0.2">
      <c r="A16" s="93" t="str">
        <f>IF(COUNTBLANK('Achat Forfait Epilation'!A16)=1,"",'Achat Forfait Epilation'!A16)</f>
        <v xml:space="preserve"> </v>
      </c>
      <c r="B16" s="263" t="str">
        <f>IF(COUNTBLANK('Achat Forfait Epilation'!B16)=1,"",'Achat Forfait Epilation'!B16)</f>
        <v xml:space="preserve"> </v>
      </c>
      <c r="C16" s="264" t="str">
        <f>IF(COUNTBLANK('Achat Forfait Epilation'!C16)=1,"",'Achat Forfait Epilation'!C16)</f>
        <v xml:space="preserve"> </v>
      </c>
      <c r="D16" s="78" t="str">
        <f>IF(COUNTBLANK('Achat Forfait Epilation'!E16)=1,"",'Achat Forfait Epilation'!E16)</f>
        <v xml:space="preserve"> </v>
      </c>
      <c r="E16" s="78" t="str">
        <f>IF(COUNTBLANK('Achat Forfait Epilation'!F16)=1,"",'Achat Forfait Epilation'!F16)</f>
        <v xml:space="preserve"> </v>
      </c>
      <c r="F16" s="111" t="str">
        <f>IF(COUNTBLANK('Achat Forfait Epilation'!P16)=1,"",'Achat Forfait Epilation'!P16)</f>
        <v/>
      </c>
      <c r="G16" s="240" t="str">
        <f>IFERROR(F16/'Achat Forfait Epilation'!S16,"")</f>
        <v/>
      </c>
      <c r="H16" s="81" t="str">
        <f>IF(COUNTBLANK('Achat Forfait Epilation'!R16)=1,"",'Achat Forfait Epilation'!R16)</f>
        <v xml:space="preserve"> </v>
      </c>
      <c r="I16" s="81" t="str" cm="1">
        <f t="array" ref="I16">IF('Données clients'!K16="Oui",IFERROR(INDEX('Achat Forfait Epilation'!$Q$2:$Q$9999,SMALL(IF('Achat Forfait Epilation'!$F$2:$F$9999='Suivi Forfait Epilation'!$E16,ROW('Achat Forfait Epilation'!$E$2:$E$9999),9^9),1)-1)," ")," ")</f>
        <v xml:space="preserve"> </v>
      </c>
      <c r="J16" s="305" t="str" cm="1">
        <f t="array" ref="J16">IF('Données clients'!K16="Oui",IFERROR(IF($H16&gt;1,INDEX('Achat Forfait Epilation'!$Q$2:$Q$100,SMALL(IF('Achat Forfait Epilation'!$E$2:$E$100='Suivi Forfait Epilation'!$D16,ROW('Achat Forfait Epilation'!$E$2:$E$100),9^9),2)-1)," ")," ")," ")</f>
        <v xml:space="preserve"> </v>
      </c>
      <c r="K16" s="305" t="str" cm="1">
        <f t="array" ref="K16">IF('Données clients'!K16="Oui",IFERROR(IF($H16&gt;2,INDEX('Achat Forfait Epilation'!$Q$2:$Q$100,SMALL(IF('Achat Forfait Epilation'!$E$2:$E$100='Suivi Forfait Epilation'!$D16,ROW('Achat Forfait Epilation'!$E$2:$E$100),9^9),3)-1)," ")," ")," ")</f>
        <v xml:space="preserve"> </v>
      </c>
      <c r="L16" s="305" t="str" cm="1">
        <f t="array" ref="L16">IF('Données clients'!K16="Oui",IFERROR(IF($H16&gt;3,INDEX('Achat Forfait Epilation'!$Q$2:$Q$100,SMALL(IF('Achat Forfait Epilation'!$E$2:$E$100='Suivi Forfait Epilation'!$D16,ROW('Achat Forfait Epilation'!$E$2:$E$100),9^9),4)-1)," ")," ")," ")</f>
        <v xml:space="preserve"> </v>
      </c>
      <c r="M16" s="305" t="str" cm="1">
        <f t="array" ref="M16">IF('Données clients'!K16="Oui",IFERROR(IF($H16&gt;4,INDEX('Achat Forfait Epilation'!$Q$2:$Q$100,SMALL(IF('Achat Forfait Epilation'!$E$2:$E$100='Suivi Forfait Epilation'!$D16,ROW('Achat Forfait Epilation'!$E$2:$E$100),9^9),5)-1)," ")," ")," ")</f>
        <v xml:space="preserve"> </v>
      </c>
      <c r="N16" s="79" t="str">
        <f>IF('Données clients'!K16="Oui",I16&amp;" doit "," ")</f>
        <v xml:space="preserve"> </v>
      </c>
      <c r="O16" s="79" t="str">
        <f>IF('Données clients'!K16="Oui",IF(I16="Anaïs"," ",(COUNTIF(J16:M16,"Anaïs"))*G16)," ")</f>
        <v xml:space="preserve"> </v>
      </c>
      <c r="P16" s="79" t="str">
        <f>IF('Données clients'!K16="Oui",IF(I16="Christian"," ",(COUNTIF(J16:M16,"Christian"))*G16)," ")</f>
        <v xml:space="preserve"> </v>
      </c>
      <c r="Q16" s="267" t="str">
        <f>IF('Données clients'!K16="Oui",IF(I16="Matthieu"," ",(COUNTIF(J16:M16,"Matthieu"))*G16)," ")</f>
        <v xml:space="preserve"> </v>
      </c>
      <c r="R16" s="81" t="str">
        <f t="shared" si="0"/>
        <v xml:space="preserve"> </v>
      </c>
    </row>
    <row r="17" spans="1:18" s="75" customFormat="1" ht="15" customHeight="1" x14ac:dyDescent="0.2">
      <c r="A17" s="231" t="str">
        <f>IF(COUNTBLANK('Achat Forfait Epilation'!A17)=1,"",'Achat Forfait Epilation'!A17)</f>
        <v xml:space="preserve"> </v>
      </c>
      <c r="B17" s="258" t="str">
        <f>IF(COUNTBLANK('Achat Forfait Epilation'!B17)=1,"",'Achat Forfait Epilation'!B17)</f>
        <v xml:space="preserve"> </v>
      </c>
      <c r="C17" s="259" t="str">
        <f>IF(COUNTBLANK('Achat Forfait Epilation'!C17)=1,"",'Achat Forfait Epilation'!C17)</f>
        <v xml:space="preserve"> </v>
      </c>
      <c r="D17" s="68" t="str">
        <f>IF(COUNTBLANK('Achat Forfait Epilation'!E17)=1,"",'Achat Forfait Epilation'!E17)</f>
        <v xml:space="preserve"> </v>
      </c>
      <c r="E17" s="68" t="str">
        <f>IF(COUNTBLANK('Achat Forfait Epilation'!F17)=1,"",'Achat Forfait Epilation'!F17)</f>
        <v xml:space="preserve"> </v>
      </c>
      <c r="F17" s="303" t="str">
        <f>IF(COUNTBLANK('Achat Forfait Epilation'!P17)=1,"",'Achat Forfait Epilation'!P17)</f>
        <v/>
      </c>
      <c r="G17" s="233" t="str">
        <f>IFERROR(F17/'Achat Forfait Epilation'!S17,"")</f>
        <v/>
      </c>
      <c r="H17" s="71" t="str">
        <f>IF(COUNTBLANK('Achat Forfait Epilation'!R17)=1,"",'Achat Forfait Epilation'!R17)</f>
        <v xml:space="preserve"> </v>
      </c>
      <c r="I17" s="81" t="str" cm="1">
        <f t="array" ref="I17">IF('Données clients'!K17="Oui",IFERROR(INDEX('Achat Forfait Epilation'!$Q$2:$Q$9999,SMALL(IF('Achat Forfait Epilation'!$F$2:$F$9999='Suivi Forfait Epilation'!$E17,ROW('Achat Forfait Epilation'!$E$2:$E$9999),9^9),1)-1)," ")," ")</f>
        <v xml:space="preserve"> </v>
      </c>
      <c r="J17" s="304" t="str" cm="1">
        <f t="array" ref="J17">IF('Données clients'!K17="Oui",IFERROR(IF($H17&gt;1,INDEX('Achat Forfait Epilation'!$Q$2:$Q$100,SMALL(IF('Achat Forfait Epilation'!$E$2:$E$100='Suivi Forfait Epilation'!$D17,ROW('Achat Forfait Epilation'!$E$2:$E$100),9^9),2)-1)," ")," ")," ")</f>
        <v xml:space="preserve"> </v>
      </c>
      <c r="K17" s="304" t="str" cm="1">
        <f t="array" ref="K17">IF('Données clients'!K17="Oui",IFERROR(IF($H17&gt;2,INDEX('Achat Forfait Epilation'!$Q$2:$Q$100,SMALL(IF('Achat Forfait Epilation'!$E$2:$E$100='Suivi Forfait Epilation'!$D17,ROW('Achat Forfait Epilation'!$E$2:$E$100),9^9),3)-1)," ")," ")," ")</f>
        <v xml:space="preserve"> </v>
      </c>
      <c r="L17" s="304" t="str" cm="1">
        <f t="array" ref="L17">IF('Données clients'!K17="Oui",IFERROR(IF($H17&gt;3,INDEX('Achat Forfait Epilation'!$Q$2:$Q$100,SMALL(IF('Achat Forfait Epilation'!$E$2:$E$100='Suivi Forfait Epilation'!$D17,ROW('Achat Forfait Epilation'!$E$2:$E$100),9^9),4)-1)," ")," ")," ")</f>
        <v xml:space="preserve"> </v>
      </c>
      <c r="M17" s="304" t="str" cm="1">
        <f t="array" ref="M17">IF('Données clients'!K17="Oui",IFERROR(IF($H17&gt;4,INDEX('Achat Forfait Epilation'!$Q$2:$Q$100,SMALL(IF('Achat Forfait Epilation'!$E$2:$E$100='Suivi Forfait Epilation'!$D17,ROW('Achat Forfait Epilation'!$E$2:$E$100),9^9),5)-1)," ")," ")," ")</f>
        <v xml:space="preserve"> </v>
      </c>
      <c r="N17" s="69" t="str">
        <f>IF('Données clients'!K17="Oui",I17&amp;" doit "," ")</f>
        <v xml:space="preserve"> </v>
      </c>
      <c r="O17" s="69" t="str">
        <f>IF('Données clients'!K17="Oui",IF(I17="Anaïs"," ",(COUNTIF(J17:M17,"Anaïs"))*G17)," ")</f>
        <v xml:space="preserve"> </v>
      </c>
      <c r="P17" s="69" t="str">
        <f>IF('Données clients'!K17="Oui",IF(I17="Christian"," ",(COUNTIF(J17:M17,"Christian"))*G17)," ")</f>
        <v xml:space="preserve"> </v>
      </c>
      <c r="Q17" s="262" t="str">
        <f>IF('Données clients'!K17="Oui",IF(I17="Matthieu"," ",(COUNTIF(J17:M17,"Matthieu"))*G17)," ")</f>
        <v xml:space="preserve"> </v>
      </c>
      <c r="R17" s="71" t="str">
        <f t="shared" si="0"/>
        <v xml:space="preserve"> </v>
      </c>
    </row>
    <row r="18" spans="1:18" s="75" customFormat="1" ht="15" customHeight="1" x14ac:dyDescent="0.2">
      <c r="A18" s="93" t="str">
        <f>IF(COUNTBLANK('Achat Forfait Epilation'!A18)=1,"",'Achat Forfait Epilation'!A18)</f>
        <v xml:space="preserve"> </v>
      </c>
      <c r="B18" s="263" t="str">
        <f>IF(COUNTBLANK('Achat Forfait Epilation'!B18)=1,"",'Achat Forfait Epilation'!B18)</f>
        <v xml:space="preserve"> </v>
      </c>
      <c r="C18" s="264" t="str">
        <f>IF(COUNTBLANK('Achat Forfait Epilation'!C18)=1,"",'Achat Forfait Epilation'!C18)</f>
        <v xml:space="preserve"> </v>
      </c>
      <c r="D18" s="78" t="str">
        <f>IF(COUNTBLANK('Achat Forfait Epilation'!E18)=1,"",'Achat Forfait Epilation'!E18)</f>
        <v xml:space="preserve"> </v>
      </c>
      <c r="E18" s="78" t="str">
        <f>IF(COUNTBLANK('Achat Forfait Epilation'!F18)=1,"",'Achat Forfait Epilation'!F18)</f>
        <v xml:space="preserve"> </v>
      </c>
      <c r="F18" s="111" t="str">
        <f>IF(COUNTBLANK('Achat Forfait Epilation'!P18)=1,"",'Achat Forfait Epilation'!P18)</f>
        <v/>
      </c>
      <c r="G18" s="240" t="str">
        <f>IFERROR(F18/'Achat Forfait Epilation'!S18,"")</f>
        <v/>
      </c>
      <c r="H18" s="81" t="str">
        <f>IF(COUNTBLANK('Achat Forfait Epilation'!R18)=1,"",'Achat Forfait Epilation'!R18)</f>
        <v xml:space="preserve"> </v>
      </c>
      <c r="I18" s="81" t="str" cm="1">
        <f t="array" ref="I18">IF('Données clients'!K18="Oui",IFERROR(INDEX('Achat Forfait Epilation'!$Q$2:$Q$9999,SMALL(IF('Achat Forfait Epilation'!$F$2:$F$9999='Suivi Forfait Epilation'!$E18,ROW('Achat Forfait Epilation'!$E$2:$E$9999),9^9),1)-1)," ")," ")</f>
        <v xml:space="preserve"> </v>
      </c>
      <c r="J18" s="305" t="str" cm="1">
        <f t="array" ref="J18">IF('Données clients'!K18="Oui",IFERROR(IF($H18&gt;1,INDEX('Achat Forfait Epilation'!$Q$2:$Q$100,SMALL(IF('Achat Forfait Epilation'!$E$2:$E$100='Suivi Forfait Epilation'!$D18,ROW('Achat Forfait Epilation'!$E$2:$E$100),9^9),2)-1)," ")," ")," ")</f>
        <v xml:space="preserve"> </v>
      </c>
      <c r="K18" s="305" t="str" cm="1">
        <f t="array" ref="K18">IF('Données clients'!K18="Oui",IFERROR(IF($H18&gt;2,INDEX('Achat Forfait Epilation'!$Q$2:$Q$100,SMALL(IF('Achat Forfait Epilation'!$E$2:$E$100='Suivi Forfait Epilation'!$D18,ROW('Achat Forfait Epilation'!$E$2:$E$100),9^9),3)-1)," ")," ")," ")</f>
        <v xml:space="preserve"> </v>
      </c>
      <c r="L18" s="305" t="str" cm="1">
        <f t="array" ref="L18">IF('Données clients'!K18="Oui",IFERROR(IF($H18&gt;3,INDEX('Achat Forfait Epilation'!$Q$2:$Q$100,SMALL(IF('Achat Forfait Epilation'!$E$2:$E$100='Suivi Forfait Epilation'!$D18,ROW('Achat Forfait Epilation'!$E$2:$E$100),9^9),4)-1)," ")," ")," ")</f>
        <v xml:space="preserve"> </v>
      </c>
      <c r="M18" s="305" t="str" cm="1">
        <f t="array" ref="M18">IF('Données clients'!K18="Oui",IFERROR(IF($H18&gt;4,INDEX('Achat Forfait Epilation'!$Q$2:$Q$100,SMALL(IF('Achat Forfait Epilation'!$E$2:$E$100='Suivi Forfait Epilation'!$D18,ROW('Achat Forfait Epilation'!$E$2:$E$100),9^9),5)-1)," ")," ")," ")</f>
        <v xml:space="preserve"> </v>
      </c>
      <c r="N18" s="79" t="str">
        <f>IF('Données clients'!K18="Oui",I18&amp;" doit "," ")</f>
        <v xml:space="preserve"> </v>
      </c>
      <c r="O18" s="79" t="str">
        <f>IF('Données clients'!K18="Oui",IF(I18="Anaïs"," ",(COUNTIF(J18:M18,"Anaïs"))*G18)," ")</f>
        <v xml:space="preserve"> </v>
      </c>
      <c r="P18" s="79" t="str">
        <f>IF('Données clients'!K18="Oui",IF(I18="Christian"," ",(COUNTIF(J18:M18,"Christian"))*G18)," ")</f>
        <v xml:space="preserve"> </v>
      </c>
      <c r="Q18" s="267" t="str">
        <f>IF('Données clients'!K18="Oui",IF(I18="Matthieu"," ",(COUNTIF(J18:M18,"Matthieu"))*G18)," ")</f>
        <v xml:space="preserve"> </v>
      </c>
      <c r="R18" s="81" t="str">
        <f t="shared" si="0"/>
        <v xml:space="preserve"> </v>
      </c>
    </row>
    <row r="19" spans="1:18" s="75" customFormat="1" ht="15" customHeight="1" x14ac:dyDescent="0.2">
      <c r="A19" s="231" t="str">
        <f>IF(COUNTBLANK('Achat Forfait Epilation'!A19)=1,"",'Achat Forfait Epilation'!A19)</f>
        <v xml:space="preserve"> </v>
      </c>
      <c r="B19" s="258" t="str">
        <f>IF(COUNTBLANK('Achat Forfait Epilation'!B19)=1,"",'Achat Forfait Epilation'!B19)</f>
        <v xml:space="preserve"> </v>
      </c>
      <c r="C19" s="259" t="str">
        <f>IF(COUNTBLANK('Achat Forfait Epilation'!C19)=1,"",'Achat Forfait Epilation'!C19)</f>
        <v xml:space="preserve"> </v>
      </c>
      <c r="D19" s="68" t="str">
        <f>IF(COUNTBLANK('Achat Forfait Epilation'!E19)=1,"",'Achat Forfait Epilation'!E19)</f>
        <v xml:space="preserve"> </v>
      </c>
      <c r="E19" s="68" t="str">
        <f>IF(COUNTBLANK('Achat Forfait Epilation'!F19)=1,"",'Achat Forfait Epilation'!F19)</f>
        <v xml:space="preserve"> </v>
      </c>
      <c r="F19" s="303" t="str">
        <f>IF(COUNTBLANK('Achat Forfait Epilation'!P19)=1,"",'Achat Forfait Epilation'!P19)</f>
        <v/>
      </c>
      <c r="G19" s="233" t="str">
        <f>IFERROR(F19/'Achat Forfait Epilation'!S19,"")</f>
        <v/>
      </c>
      <c r="H19" s="71" t="str">
        <f>IF(COUNTBLANK('Achat Forfait Epilation'!R19)=1,"",'Achat Forfait Epilation'!R19)</f>
        <v xml:space="preserve"> </v>
      </c>
      <c r="I19" s="81" t="str" cm="1">
        <f t="array" ref="I19">IF('Données clients'!K19="Oui",IFERROR(INDEX('Achat Forfait Epilation'!$Q$2:$Q$9999,SMALL(IF('Achat Forfait Epilation'!$F$2:$F$9999='Suivi Forfait Epilation'!$E19,ROW('Achat Forfait Epilation'!$E$2:$E$9999),9^9),1)-1)," ")," ")</f>
        <v xml:space="preserve"> </v>
      </c>
      <c r="J19" s="304" t="str" cm="1">
        <f t="array" ref="J19">IF('Données clients'!K19="Oui",IFERROR(IF($H19&gt;1,INDEX('Achat Forfait Epilation'!$Q$2:$Q$100,SMALL(IF('Achat Forfait Epilation'!$E$2:$E$100='Suivi Forfait Epilation'!$D19,ROW('Achat Forfait Epilation'!$E$2:$E$100),9^9),2)-1)," ")," ")," ")</f>
        <v xml:space="preserve"> </v>
      </c>
      <c r="K19" s="304" t="str" cm="1">
        <f t="array" ref="K19">IF('Données clients'!K19="Oui",IFERROR(IF($H19&gt;2,INDEX('Achat Forfait Epilation'!$Q$2:$Q$100,SMALL(IF('Achat Forfait Epilation'!$E$2:$E$100='Suivi Forfait Epilation'!$D19,ROW('Achat Forfait Epilation'!$E$2:$E$100),9^9),3)-1)," ")," ")," ")</f>
        <v xml:space="preserve"> </v>
      </c>
      <c r="L19" s="304" t="str" cm="1">
        <f t="array" ref="L19">IF('Données clients'!K19="Oui",IFERROR(IF($H19&gt;3,INDEX('Achat Forfait Epilation'!$Q$2:$Q$100,SMALL(IF('Achat Forfait Epilation'!$E$2:$E$100='Suivi Forfait Epilation'!$D19,ROW('Achat Forfait Epilation'!$E$2:$E$100),9^9),4)-1)," ")," ")," ")</f>
        <v xml:space="preserve"> </v>
      </c>
      <c r="M19" s="304" t="str" cm="1">
        <f t="array" ref="M19">IF('Données clients'!K19="Oui",IFERROR(IF($H19&gt;4,INDEX('Achat Forfait Epilation'!$Q$2:$Q$100,SMALL(IF('Achat Forfait Epilation'!$E$2:$E$100='Suivi Forfait Epilation'!$D19,ROW('Achat Forfait Epilation'!$E$2:$E$100),9^9),5)-1)," ")," ")," ")</f>
        <v xml:space="preserve"> </v>
      </c>
      <c r="N19" s="69" t="str">
        <f>IF('Données clients'!K19="Oui",I19&amp;" doit "," ")</f>
        <v xml:space="preserve"> </v>
      </c>
      <c r="O19" s="69" t="str">
        <f>IF('Données clients'!K19="Oui",IF(I19="Anaïs"," ",(COUNTIF(J19:M19,"Anaïs"))*G19)," ")</f>
        <v xml:space="preserve"> </v>
      </c>
      <c r="P19" s="69" t="str">
        <f>IF('Données clients'!K19="Oui",IF(I19="Christian"," ",(COUNTIF(J19:M19,"Christian"))*G19)," ")</f>
        <v xml:space="preserve"> </v>
      </c>
      <c r="Q19" s="262" t="str">
        <f>IF('Données clients'!K19="Oui",IF(I19="Matthieu"," ",(COUNTIF(J19:M19,"Matthieu"))*G19)," ")</f>
        <v xml:space="preserve"> </v>
      </c>
      <c r="R19" s="71" t="str">
        <f t="shared" si="0"/>
        <v xml:space="preserve"> </v>
      </c>
    </row>
    <row r="20" spans="1:18" s="75" customFormat="1" ht="15" customHeight="1" x14ac:dyDescent="0.2">
      <c r="A20" s="93" t="str">
        <f>IF(COUNTBLANK('Achat Forfait Epilation'!A20)=1,"",'Achat Forfait Epilation'!A20)</f>
        <v xml:space="preserve"> </v>
      </c>
      <c r="B20" s="263" t="str">
        <f>IF(COUNTBLANK('Achat Forfait Epilation'!B20)=1,"",'Achat Forfait Epilation'!B20)</f>
        <v xml:space="preserve"> </v>
      </c>
      <c r="C20" s="264" t="str">
        <f>IF(COUNTBLANK('Achat Forfait Epilation'!C20)=1,"",'Achat Forfait Epilation'!C20)</f>
        <v xml:space="preserve"> </v>
      </c>
      <c r="D20" s="78" t="str">
        <f>IF(COUNTBLANK('Achat Forfait Epilation'!E20)=1,"",'Achat Forfait Epilation'!E20)</f>
        <v xml:space="preserve"> </v>
      </c>
      <c r="E20" s="78" t="str">
        <f>IF(COUNTBLANK('Achat Forfait Epilation'!F20)=1,"",'Achat Forfait Epilation'!F20)</f>
        <v xml:space="preserve"> </v>
      </c>
      <c r="F20" s="111" t="str">
        <f>IF(COUNTBLANK('Achat Forfait Epilation'!P20)=1,"",'Achat Forfait Epilation'!P20)</f>
        <v/>
      </c>
      <c r="G20" s="240" t="str">
        <f>IFERROR(F20/'Achat Forfait Epilation'!S20,"")</f>
        <v/>
      </c>
      <c r="H20" s="81" t="str">
        <f>IF(COUNTBLANK('Achat Forfait Epilation'!R20)=1,"",'Achat Forfait Epilation'!R20)</f>
        <v xml:space="preserve"> </v>
      </c>
      <c r="I20" s="81" t="str" cm="1">
        <f t="array" ref="I20">IF('Données clients'!K20="Oui",IFERROR(INDEX('Achat Forfait Epilation'!$Q$2:$Q$9999,SMALL(IF('Achat Forfait Epilation'!$F$2:$F$9999='Suivi Forfait Epilation'!$E20,ROW('Achat Forfait Epilation'!$E$2:$E$9999),9^9),1)-1)," ")," ")</f>
        <v xml:space="preserve"> </v>
      </c>
      <c r="J20" s="305" t="str" cm="1">
        <f t="array" ref="J20">IF('Données clients'!K20="Oui",IFERROR(IF($H20&gt;1,INDEX('Achat Forfait Epilation'!$Q$2:$Q$100,SMALL(IF('Achat Forfait Epilation'!$E$2:$E$100='Suivi Forfait Epilation'!$D20,ROW('Achat Forfait Epilation'!$E$2:$E$100),9^9),2)-1)," ")," ")," ")</f>
        <v xml:space="preserve"> </v>
      </c>
      <c r="K20" s="305" t="str" cm="1">
        <f t="array" ref="K20">IF('Données clients'!K20="Oui",IFERROR(IF($H20&gt;2,INDEX('Achat Forfait Epilation'!$Q$2:$Q$100,SMALL(IF('Achat Forfait Epilation'!$E$2:$E$100='Suivi Forfait Epilation'!$D20,ROW('Achat Forfait Epilation'!$E$2:$E$100),9^9),3)-1)," ")," ")," ")</f>
        <v xml:space="preserve"> </v>
      </c>
      <c r="L20" s="305" t="str" cm="1">
        <f t="array" ref="L20">IF('Données clients'!K20="Oui",IFERROR(IF($H20&gt;3,INDEX('Achat Forfait Epilation'!$Q$2:$Q$100,SMALL(IF('Achat Forfait Epilation'!$E$2:$E$100='Suivi Forfait Epilation'!$D20,ROW('Achat Forfait Epilation'!$E$2:$E$100),9^9),4)-1)," ")," ")," ")</f>
        <v xml:space="preserve"> </v>
      </c>
      <c r="M20" s="305" t="str" cm="1">
        <f t="array" ref="M20">IF('Données clients'!K20="Oui",IFERROR(IF($H20&gt;4,INDEX('Achat Forfait Epilation'!$Q$2:$Q$100,SMALL(IF('Achat Forfait Epilation'!$E$2:$E$100='Suivi Forfait Epilation'!$D20,ROW('Achat Forfait Epilation'!$E$2:$E$100),9^9),5)-1)," ")," ")," ")</f>
        <v xml:space="preserve"> </v>
      </c>
      <c r="N20" s="79" t="str">
        <f>IF('Données clients'!K20="Oui",I20&amp;" doit "," ")</f>
        <v xml:space="preserve"> </v>
      </c>
      <c r="O20" s="79" t="str">
        <f>IF('Données clients'!K20="Oui",IF(I20="Anaïs"," ",(COUNTIF(J20:M20,"Anaïs"))*G20)," ")</f>
        <v xml:space="preserve"> </v>
      </c>
      <c r="P20" s="79" t="str">
        <f>IF('Données clients'!K20="Oui",IF(I20="Christian"," ",(COUNTIF(J20:M20,"Christian"))*G20)," ")</f>
        <v xml:space="preserve"> </v>
      </c>
      <c r="Q20" s="267" t="str">
        <f>IF('Données clients'!K20="Oui",IF(I20="Matthieu"," ",(COUNTIF(J20:M20,"Matthieu"))*G20)," ")</f>
        <v xml:space="preserve"> </v>
      </c>
      <c r="R20" s="81" t="str">
        <f t="shared" si="0"/>
        <v xml:space="preserve"> </v>
      </c>
    </row>
    <row r="21" spans="1:18" s="75" customFormat="1" ht="15" customHeight="1" x14ac:dyDescent="0.2">
      <c r="A21" s="231" t="str">
        <f>IF(COUNTBLANK('Achat Forfait Epilation'!A21)=1,"",'Achat Forfait Epilation'!A21)</f>
        <v xml:space="preserve"> </v>
      </c>
      <c r="B21" s="258" t="str">
        <f>IF(COUNTBLANK('Achat Forfait Epilation'!B21)=1,"",'Achat Forfait Epilation'!B21)</f>
        <v xml:space="preserve"> </v>
      </c>
      <c r="C21" s="259" t="str">
        <f>IF(COUNTBLANK('Achat Forfait Epilation'!C21)=1,"",'Achat Forfait Epilation'!C21)</f>
        <v xml:space="preserve"> </v>
      </c>
      <c r="D21" s="68" t="str">
        <f>IF(COUNTBLANK('Achat Forfait Epilation'!E21)=1,"",'Achat Forfait Epilation'!E21)</f>
        <v xml:space="preserve"> </v>
      </c>
      <c r="E21" s="68" t="str">
        <f>IF(COUNTBLANK('Achat Forfait Epilation'!F21)=1,"",'Achat Forfait Epilation'!F21)</f>
        <v xml:space="preserve"> </v>
      </c>
      <c r="F21" s="303" t="str">
        <f>IF(COUNTBLANK('Achat Forfait Epilation'!P21)=1,"",'Achat Forfait Epilation'!P21)</f>
        <v/>
      </c>
      <c r="G21" s="233" t="str">
        <f>IFERROR(F21/'Achat Forfait Epilation'!S21,"")</f>
        <v/>
      </c>
      <c r="H21" s="71" t="str">
        <f>IF(COUNTBLANK('Achat Forfait Epilation'!R21)=1,"",'Achat Forfait Epilation'!R21)</f>
        <v xml:space="preserve"> </v>
      </c>
      <c r="I21" s="81" t="str" cm="1">
        <f t="array" ref="I21">IF('Données clients'!K21="Oui",IFERROR(INDEX('Achat Forfait Epilation'!$Q$2:$Q$9999,SMALL(IF('Achat Forfait Epilation'!$F$2:$F$9999='Suivi Forfait Epilation'!$E21,ROW('Achat Forfait Epilation'!$E$2:$E$9999),9^9),1)-1)," ")," ")</f>
        <v xml:space="preserve"> </v>
      </c>
      <c r="J21" s="304" t="str" cm="1">
        <f t="array" ref="J21">IF('Données clients'!K21="Oui",IFERROR(IF($H21&gt;1,INDEX('Achat Forfait Epilation'!$Q$2:$Q$100,SMALL(IF('Achat Forfait Epilation'!$E$2:$E$100='Suivi Forfait Epilation'!$D21,ROW('Achat Forfait Epilation'!$E$2:$E$100),9^9),2)-1)," ")," ")," ")</f>
        <v xml:space="preserve"> </v>
      </c>
      <c r="K21" s="304" t="str" cm="1">
        <f t="array" ref="K21">IF('Données clients'!K21="Oui",IFERROR(IF($H21&gt;2,INDEX('Achat Forfait Epilation'!$Q$2:$Q$100,SMALL(IF('Achat Forfait Epilation'!$E$2:$E$100='Suivi Forfait Epilation'!$D21,ROW('Achat Forfait Epilation'!$E$2:$E$100),9^9),3)-1)," ")," ")," ")</f>
        <v xml:space="preserve"> </v>
      </c>
      <c r="L21" s="304" t="str" cm="1">
        <f t="array" ref="L21">IF('Données clients'!K21="Oui",IFERROR(IF($H21&gt;3,INDEX('Achat Forfait Epilation'!$Q$2:$Q$100,SMALL(IF('Achat Forfait Epilation'!$E$2:$E$100='Suivi Forfait Epilation'!$D21,ROW('Achat Forfait Epilation'!$E$2:$E$100),9^9),4)-1)," ")," ")," ")</f>
        <v xml:space="preserve"> </v>
      </c>
      <c r="M21" s="304" t="str" cm="1">
        <f t="array" ref="M21">IF('Données clients'!K21="Oui",IFERROR(IF($H21&gt;4,INDEX('Achat Forfait Epilation'!$Q$2:$Q$100,SMALL(IF('Achat Forfait Epilation'!$E$2:$E$100='Suivi Forfait Epilation'!$D21,ROW('Achat Forfait Epilation'!$E$2:$E$100),9^9),5)-1)," ")," ")," ")</f>
        <v xml:space="preserve"> </v>
      </c>
      <c r="N21" s="69" t="str">
        <f>IF('Données clients'!K21="Oui",I21&amp;" doit "," ")</f>
        <v xml:space="preserve"> </v>
      </c>
      <c r="O21" s="69" t="str">
        <f>IF('Données clients'!K21="Oui",IF(I21="Anaïs"," ",(COUNTIF(J21:M21,"Anaïs"))*G21)," ")</f>
        <v xml:space="preserve"> </v>
      </c>
      <c r="P21" s="69" t="str">
        <f>IF('Données clients'!K21="Oui",IF(I21="Christian"," ",(COUNTIF(J21:M21,"Christian"))*G21)," ")</f>
        <v xml:space="preserve"> </v>
      </c>
      <c r="Q21" s="262" t="str">
        <f>IF('Données clients'!K21="Oui",IF(I21="Matthieu"," ",(COUNTIF(J21:M21,"Matthieu"))*G21)," ")</f>
        <v xml:space="preserve"> </v>
      </c>
      <c r="R21" s="71" t="str">
        <f t="shared" si="0"/>
        <v xml:space="preserve"> </v>
      </c>
    </row>
    <row r="22" spans="1:18" s="75" customFormat="1" ht="15" customHeight="1" x14ac:dyDescent="0.2">
      <c r="A22" s="93" t="str">
        <f>IF(COUNTBLANK('Achat Forfait Epilation'!A22)=1,"",'Achat Forfait Epilation'!A22)</f>
        <v xml:space="preserve"> </v>
      </c>
      <c r="B22" s="263" t="str">
        <f>IF(COUNTBLANK('Achat Forfait Epilation'!B22)=1,"",'Achat Forfait Epilation'!B22)</f>
        <v xml:space="preserve"> </v>
      </c>
      <c r="C22" s="264" t="str">
        <f>IF(COUNTBLANK('Achat Forfait Epilation'!C22)=1,"",'Achat Forfait Epilation'!C22)</f>
        <v xml:space="preserve"> </v>
      </c>
      <c r="D22" s="78" t="str">
        <f>IF(COUNTBLANK('Achat Forfait Epilation'!E22)=1,"",'Achat Forfait Epilation'!E22)</f>
        <v xml:space="preserve"> </v>
      </c>
      <c r="E22" s="78" t="str">
        <f>IF(COUNTBLANK('Achat Forfait Epilation'!F22)=1,"",'Achat Forfait Epilation'!F22)</f>
        <v xml:space="preserve"> </v>
      </c>
      <c r="F22" s="111" t="str">
        <f>IF(COUNTBLANK('Achat Forfait Epilation'!P22)=1,"",'Achat Forfait Epilation'!P22)</f>
        <v/>
      </c>
      <c r="G22" s="240" t="str">
        <f>IFERROR(F22/'Achat Forfait Epilation'!S22,"")</f>
        <v/>
      </c>
      <c r="H22" s="81" t="str">
        <f>IF(COUNTBLANK('Achat Forfait Epilation'!R22)=1,"",'Achat Forfait Epilation'!R22)</f>
        <v xml:space="preserve"> </v>
      </c>
      <c r="I22" s="81" t="str" cm="1">
        <f t="array" ref="I22">IF('Données clients'!K22="Oui",IFERROR(INDEX('Achat Forfait Epilation'!$Q$2:$Q$9999,SMALL(IF('Achat Forfait Epilation'!$F$2:$F$9999='Suivi Forfait Epilation'!$E22,ROW('Achat Forfait Epilation'!$E$2:$E$9999),9^9),1)-1)," ")," ")</f>
        <v xml:space="preserve"> </v>
      </c>
      <c r="J22" s="305" t="str" cm="1">
        <f t="array" ref="J22">IF('Données clients'!K22="Oui",IFERROR(IF($H22&gt;1,INDEX('Achat Forfait Epilation'!$Q$2:$Q$100,SMALL(IF('Achat Forfait Epilation'!$E$2:$E$100='Suivi Forfait Epilation'!$D22,ROW('Achat Forfait Epilation'!$E$2:$E$100),9^9),2)-1)," ")," ")," ")</f>
        <v xml:space="preserve"> </v>
      </c>
      <c r="K22" s="305" t="str" cm="1">
        <f t="array" ref="K22">IF('Données clients'!K22="Oui",IFERROR(IF($H22&gt;2,INDEX('Achat Forfait Epilation'!$Q$2:$Q$100,SMALL(IF('Achat Forfait Epilation'!$E$2:$E$100='Suivi Forfait Epilation'!$D22,ROW('Achat Forfait Epilation'!$E$2:$E$100),9^9),3)-1)," ")," ")," ")</f>
        <v xml:space="preserve"> </v>
      </c>
      <c r="L22" s="305" t="str" cm="1">
        <f t="array" ref="L22">IF('Données clients'!K22="Oui",IFERROR(IF($H22&gt;3,INDEX('Achat Forfait Epilation'!$Q$2:$Q$100,SMALL(IF('Achat Forfait Epilation'!$E$2:$E$100='Suivi Forfait Epilation'!$D22,ROW('Achat Forfait Epilation'!$E$2:$E$100),9^9),4)-1)," ")," ")," ")</f>
        <v xml:space="preserve"> </v>
      </c>
      <c r="M22" s="305" t="str" cm="1">
        <f t="array" ref="M22">IF('Données clients'!K22="Oui",IFERROR(IF($H22&gt;4,INDEX('Achat Forfait Epilation'!$Q$2:$Q$100,SMALL(IF('Achat Forfait Epilation'!$E$2:$E$100='Suivi Forfait Epilation'!$D22,ROW('Achat Forfait Epilation'!$E$2:$E$100),9^9),5)-1)," ")," ")," ")</f>
        <v xml:space="preserve"> </v>
      </c>
      <c r="N22" s="79" t="str">
        <f>IF('Données clients'!K22="Oui",I22&amp;" doit "," ")</f>
        <v xml:space="preserve"> </v>
      </c>
      <c r="O22" s="79" t="str">
        <f>IF('Données clients'!K22="Oui",IF(I22="Anaïs"," ",(COUNTIF(J22:M22,"Anaïs"))*G22)," ")</f>
        <v xml:space="preserve"> </v>
      </c>
      <c r="P22" s="79" t="str">
        <f>IF('Données clients'!K22="Oui",IF(I22="Christian"," ",(COUNTIF(J22:M22,"Christian"))*G22)," ")</f>
        <v xml:space="preserve"> </v>
      </c>
      <c r="Q22" s="267" t="str">
        <f>IF('Données clients'!K22="Oui",IF(I22="Matthieu"," ",(COUNTIF(J22:M22,"Matthieu"))*G22)," ")</f>
        <v xml:space="preserve"> </v>
      </c>
      <c r="R22" s="81" t="str">
        <f t="shared" si="0"/>
        <v xml:space="preserve"> </v>
      </c>
    </row>
    <row r="23" spans="1:18" s="75" customFormat="1" ht="15" customHeight="1" x14ac:dyDescent="0.2">
      <c r="A23" s="231" t="str">
        <f>IF(COUNTBLANK('Achat Forfait Epilation'!A23)=1,"",'Achat Forfait Epilation'!A23)</f>
        <v xml:space="preserve"> </v>
      </c>
      <c r="B23" s="258" t="str">
        <f>IF(COUNTBLANK('Achat Forfait Epilation'!B23)=1,"",'Achat Forfait Epilation'!B23)</f>
        <v xml:space="preserve"> </v>
      </c>
      <c r="C23" s="259" t="str">
        <f>IF(COUNTBLANK('Achat Forfait Epilation'!C23)=1,"",'Achat Forfait Epilation'!C23)</f>
        <v xml:space="preserve"> </v>
      </c>
      <c r="D23" s="68" t="str">
        <f>IF(COUNTBLANK('Achat Forfait Epilation'!E23)=1,"",'Achat Forfait Epilation'!E23)</f>
        <v xml:space="preserve"> </v>
      </c>
      <c r="E23" s="68" t="str">
        <f>IF(COUNTBLANK('Achat Forfait Epilation'!F23)=1,"",'Achat Forfait Epilation'!F23)</f>
        <v xml:space="preserve"> </v>
      </c>
      <c r="F23" s="303" t="str">
        <f>IF(COUNTBLANK('Achat Forfait Epilation'!P23)=1,"",'Achat Forfait Epilation'!P23)</f>
        <v/>
      </c>
      <c r="G23" s="233" t="str">
        <f>IFERROR(F23/'Achat Forfait Epilation'!S23,"")</f>
        <v/>
      </c>
      <c r="H23" s="71" t="str">
        <f>IF(COUNTBLANK('Achat Forfait Epilation'!R23)=1,"",'Achat Forfait Epilation'!R23)</f>
        <v xml:space="preserve"> </v>
      </c>
      <c r="I23" s="81" t="str" cm="1">
        <f t="array" ref="I23">IF('Données clients'!K23="Oui",IFERROR(INDEX('Achat Forfait Epilation'!$Q$2:$Q$9999,SMALL(IF('Achat Forfait Epilation'!$F$2:$F$9999='Suivi Forfait Epilation'!$E23,ROW('Achat Forfait Epilation'!$E$2:$E$9999),9^9),1)-1)," ")," ")</f>
        <v xml:space="preserve"> </v>
      </c>
      <c r="J23" s="304" t="str" cm="1">
        <f t="array" ref="J23">IF('Données clients'!K23="Oui",IFERROR(IF($H23&gt;1,INDEX('Achat Forfait Epilation'!$Q$2:$Q$100,SMALL(IF('Achat Forfait Epilation'!$E$2:$E$100='Suivi Forfait Epilation'!$D23,ROW('Achat Forfait Epilation'!$E$2:$E$100),9^9),2)-1)," ")," ")," ")</f>
        <v xml:space="preserve"> </v>
      </c>
      <c r="K23" s="304" t="str" cm="1">
        <f t="array" ref="K23">IF('Données clients'!K23="Oui",IFERROR(IF($H23&gt;2,INDEX('Achat Forfait Epilation'!$Q$2:$Q$100,SMALL(IF('Achat Forfait Epilation'!$E$2:$E$100='Suivi Forfait Epilation'!$D23,ROW('Achat Forfait Epilation'!$E$2:$E$100),9^9),3)-1)," ")," ")," ")</f>
        <v xml:space="preserve"> </v>
      </c>
      <c r="L23" s="304" t="str" cm="1">
        <f t="array" ref="L23">IF('Données clients'!K23="Oui",IFERROR(IF($H23&gt;3,INDEX('Achat Forfait Epilation'!$Q$2:$Q$100,SMALL(IF('Achat Forfait Epilation'!$E$2:$E$100='Suivi Forfait Epilation'!$D23,ROW('Achat Forfait Epilation'!$E$2:$E$100),9^9),4)-1)," ")," ")," ")</f>
        <v xml:space="preserve"> </v>
      </c>
      <c r="M23" s="304" t="str" cm="1">
        <f t="array" ref="M23">IF('Données clients'!K23="Oui",IFERROR(IF($H23&gt;4,INDEX('Achat Forfait Epilation'!$Q$2:$Q$100,SMALL(IF('Achat Forfait Epilation'!$E$2:$E$100='Suivi Forfait Epilation'!$D23,ROW('Achat Forfait Epilation'!$E$2:$E$100),9^9),5)-1)," ")," ")," ")</f>
        <v xml:space="preserve"> </v>
      </c>
      <c r="N23" s="69" t="str">
        <f>IF('Données clients'!K23="Oui",I23&amp;" doit "," ")</f>
        <v xml:space="preserve"> </v>
      </c>
      <c r="O23" s="69" t="str">
        <f>IF('Données clients'!K23="Oui",IF(I23="Anaïs"," ",(COUNTIF(J23:M23,"Anaïs"))*G23)," ")</f>
        <v xml:space="preserve"> </v>
      </c>
      <c r="P23" s="69" t="str">
        <f>IF('Données clients'!K23="Oui",IF(I23="Christian"," ",(COUNTIF(J23:M23,"Christian"))*G23)," ")</f>
        <v xml:space="preserve"> </v>
      </c>
      <c r="Q23" s="262" t="str">
        <f>IF('Données clients'!K23="Oui",IF(I23="Matthieu"," ",(COUNTIF(J23:M23,"Matthieu"))*G23)," ")</f>
        <v xml:space="preserve"> </v>
      </c>
      <c r="R23" s="71" t="str">
        <f t="shared" si="0"/>
        <v xml:space="preserve"> </v>
      </c>
    </row>
    <row r="24" spans="1:18" s="75" customFormat="1" ht="15" customHeight="1" x14ac:dyDescent="0.2">
      <c r="A24" s="93" t="str">
        <f>IF(COUNTBLANK('Achat Forfait Epilation'!A24)=1,"",'Achat Forfait Epilation'!A24)</f>
        <v xml:space="preserve"> </v>
      </c>
      <c r="B24" s="263" t="str">
        <f>IF(COUNTBLANK('Achat Forfait Epilation'!B24)=1,"",'Achat Forfait Epilation'!B24)</f>
        <v xml:space="preserve"> </v>
      </c>
      <c r="C24" s="264" t="str">
        <f>IF(COUNTBLANK('Achat Forfait Epilation'!C24)=1,"",'Achat Forfait Epilation'!C24)</f>
        <v xml:space="preserve"> </v>
      </c>
      <c r="D24" s="78" t="str">
        <f>IF(COUNTBLANK('Achat Forfait Epilation'!E24)=1,"",'Achat Forfait Epilation'!E24)</f>
        <v xml:space="preserve"> </v>
      </c>
      <c r="E24" s="78" t="str">
        <f>IF(COUNTBLANK('Achat Forfait Epilation'!F24)=1,"",'Achat Forfait Epilation'!F24)</f>
        <v xml:space="preserve"> </v>
      </c>
      <c r="F24" s="111" t="str">
        <f>IF(COUNTBLANK('Achat Forfait Epilation'!P24)=1,"",'Achat Forfait Epilation'!P24)</f>
        <v/>
      </c>
      <c r="G24" s="240" t="str">
        <f>IFERROR(F24/'Achat Forfait Epilation'!S24,"")</f>
        <v/>
      </c>
      <c r="H24" s="81" t="str">
        <f>IF(COUNTBLANK('Achat Forfait Epilation'!R24)=1,"",'Achat Forfait Epilation'!R24)</f>
        <v xml:space="preserve"> </v>
      </c>
      <c r="I24" s="81" t="str" cm="1">
        <f t="array" ref="I24">IF('Données clients'!K24="Oui",IFERROR(INDEX('Achat Forfait Epilation'!$Q$2:$Q$9999,SMALL(IF('Achat Forfait Epilation'!$F$2:$F$9999='Suivi Forfait Epilation'!$E24,ROW('Achat Forfait Epilation'!$E$2:$E$9999),9^9),1)-1)," ")," ")</f>
        <v xml:space="preserve"> </v>
      </c>
      <c r="J24" s="305" t="str" cm="1">
        <f t="array" ref="J24">IF('Données clients'!K24="Oui",IFERROR(IF($H24&gt;1,INDEX('Achat Forfait Epilation'!$Q$2:$Q$100,SMALL(IF('Achat Forfait Epilation'!$E$2:$E$100='Suivi Forfait Epilation'!$D24,ROW('Achat Forfait Epilation'!$E$2:$E$100),9^9),2)-1)," ")," ")," ")</f>
        <v xml:space="preserve"> </v>
      </c>
      <c r="K24" s="305" t="str" cm="1">
        <f t="array" ref="K24">IF('Données clients'!K24="Oui",IFERROR(IF($H24&gt;2,INDEX('Achat Forfait Epilation'!$Q$2:$Q$100,SMALL(IF('Achat Forfait Epilation'!$E$2:$E$100='Suivi Forfait Epilation'!$D24,ROW('Achat Forfait Epilation'!$E$2:$E$100),9^9),3)-1)," ")," ")," ")</f>
        <v xml:space="preserve"> </v>
      </c>
      <c r="L24" s="305" t="str" cm="1">
        <f t="array" ref="L24">IF('Données clients'!K24="Oui",IFERROR(IF($H24&gt;3,INDEX('Achat Forfait Epilation'!$Q$2:$Q$100,SMALL(IF('Achat Forfait Epilation'!$E$2:$E$100='Suivi Forfait Epilation'!$D24,ROW('Achat Forfait Epilation'!$E$2:$E$100),9^9),4)-1)," ")," ")," ")</f>
        <v xml:space="preserve"> </v>
      </c>
      <c r="M24" s="305" t="str" cm="1">
        <f t="array" ref="M24">IF('Données clients'!K24="Oui",IFERROR(IF($H24&gt;4,INDEX('Achat Forfait Epilation'!$Q$2:$Q$100,SMALL(IF('Achat Forfait Epilation'!$E$2:$E$100='Suivi Forfait Epilation'!$D24,ROW('Achat Forfait Epilation'!$E$2:$E$100),9^9),5)-1)," ")," ")," ")</f>
        <v xml:space="preserve"> </v>
      </c>
      <c r="N24" s="79" t="str">
        <f>IF('Données clients'!K24="Oui",I24&amp;" doit "," ")</f>
        <v xml:space="preserve"> </v>
      </c>
      <c r="O24" s="79" t="str">
        <f>IF('Données clients'!K24="Oui",IF(I24="Anaïs"," ",(COUNTIF(J24:M24,"Anaïs"))*G24)," ")</f>
        <v xml:space="preserve"> </v>
      </c>
      <c r="P24" s="79" t="str">
        <f>IF('Données clients'!K24="Oui",IF(I24="Christian"," ",(COUNTIF(J24:M24,"Christian"))*G24)," ")</f>
        <v xml:space="preserve"> </v>
      </c>
      <c r="Q24" s="267" t="str">
        <f>IF('Données clients'!K24="Oui",IF(I24="Matthieu"," ",(COUNTIF(J24:M24,"Matthieu"))*G24)," ")</f>
        <v xml:space="preserve"> </v>
      </c>
      <c r="R24" s="81" t="str">
        <f t="shared" si="0"/>
        <v xml:space="preserve"> </v>
      </c>
    </row>
    <row r="25" spans="1:18" s="75" customFormat="1" ht="15" customHeight="1" x14ac:dyDescent="0.2">
      <c r="A25" s="231" t="str">
        <f>IF(COUNTBLANK('Achat Forfait Epilation'!A25)=1,"",'Achat Forfait Epilation'!A25)</f>
        <v xml:space="preserve"> </v>
      </c>
      <c r="B25" s="258" t="str">
        <f>IF(COUNTBLANK('Achat Forfait Epilation'!B25)=1,"",'Achat Forfait Epilation'!B25)</f>
        <v xml:space="preserve"> </v>
      </c>
      <c r="C25" s="259" t="str">
        <f>IF(COUNTBLANK('Achat Forfait Epilation'!C25)=1,"",'Achat Forfait Epilation'!C25)</f>
        <v xml:space="preserve"> </v>
      </c>
      <c r="D25" s="68" t="str">
        <f>IF(COUNTBLANK('Achat Forfait Epilation'!E25)=1,"",'Achat Forfait Epilation'!E25)</f>
        <v xml:space="preserve"> </v>
      </c>
      <c r="E25" s="68" t="str">
        <f>IF(COUNTBLANK('Achat Forfait Epilation'!F25)=1,"",'Achat Forfait Epilation'!F25)</f>
        <v xml:space="preserve"> </v>
      </c>
      <c r="F25" s="303" t="str">
        <f>IF(COUNTBLANK('Achat Forfait Epilation'!P25)=1,"",'Achat Forfait Epilation'!P25)</f>
        <v/>
      </c>
      <c r="G25" s="233" t="str">
        <f>IFERROR(F25/'Achat Forfait Epilation'!S25,"")</f>
        <v/>
      </c>
      <c r="H25" s="71" t="str">
        <f>IF(COUNTBLANK('Achat Forfait Epilation'!R25)=1,"",'Achat Forfait Epilation'!R25)</f>
        <v xml:space="preserve"> </v>
      </c>
      <c r="I25" s="81" t="str" cm="1">
        <f t="array" ref="I25">IF('Données clients'!K25="Oui",IFERROR(INDEX('Achat Forfait Epilation'!$Q$2:$Q$9999,SMALL(IF('Achat Forfait Epilation'!$F$2:$F$9999='Suivi Forfait Epilation'!$E25,ROW('Achat Forfait Epilation'!$E$2:$E$9999),9^9),1)-1)," ")," ")</f>
        <v xml:space="preserve"> </v>
      </c>
      <c r="J25" s="304" t="str" cm="1">
        <f t="array" ref="J25">IF('Données clients'!K25="Oui",IFERROR(IF($H25&gt;1,INDEX('Achat Forfait Epilation'!$Q$2:$Q$100,SMALL(IF('Achat Forfait Epilation'!$E$2:$E$100='Suivi Forfait Epilation'!$D25,ROW('Achat Forfait Epilation'!$E$2:$E$100),9^9),2)-1)," ")," ")," ")</f>
        <v xml:space="preserve"> </v>
      </c>
      <c r="K25" s="304" t="str" cm="1">
        <f t="array" ref="K25">IF('Données clients'!K25="Oui",IFERROR(IF($H25&gt;2,INDEX('Achat Forfait Epilation'!$Q$2:$Q$100,SMALL(IF('Achat Forfait Epilation'!$E$2:$E$100='Suivi Forfait Epilation'!$D25,ROW('Achat Forfait Epilation'!$E$2:$E$100),9^9),3)-1)," ")," ")," ")</f>
        <v xml:space="preserve"> </v>
      </c>
      <c r="L25" s="304" t="str" cm="1">
        <f t="array" ref="L25">IF('Données clients'!K25="Oui",IFERROR(IF($H25&gt;3,INDEX('Achat Forfait Epilation'!$Q$2:$Q$100,SMALL(IF('Achat Forfait Epilation'!$E$2:$E$100='Suivi Forfait Epilation'!$D25,ROW('Achat Forfait Epilation'!$E$2:$E$100),9^9),4)-1)," ")," ")," ")</f>
        <v xml:space="preserve"> </v>
      </c>
      <c r="M25" s="304" t="str" cm="1">
        <f t="array" ref="M25">IF('Données clients'!K25="Oui",IFERROR(IF($H25&gt;4,INDEX('Achat Forfait Epilation'!$Q$2:$Q$100,SMALL(IF('Achat Forfait Epilation'!$E$2:$E$100='Suivi Forfait Epilation'!$D25,ROW('Achat Forfait Epilation'!$E$2:$E$100),9^9),5)-1)," ")," ")," ")</f>
        <v xml:space="preserve"> </v>
      </c>
      <c r="N25" s="69" t="str">
        <f>IF('Données clients'!K25="Oui",I25&amp;" doit "," ")</f>
        <v xml:space="preserve"> </v>
      </c>
      <c r="O25" s="69" t="str">
        <f>IF('Données clients'!K25="Oui",IF(I25="Anaïs"," ",(COUNTIF(J25:M25,"Anaïs"))*G25)," ")</f>
        <v xml:space="preserve"> </v>
      </c>
      <c r="P25" s="69" t="str">
        <f>IF('Données clients'!K25="Oui",IF(I25="Christian"," ",(COUNTIF(J25:M25,"Christian"))*G25)," ")</f>
        <v xml:space="preserve"> </v>
      </c>
      <c r="Q25" s="262" t="str">
        <f>IF('Données clients'!K25="Oui",IF(I25="Matthieu"," ",(COUNTIF(J25:M25,"Matthieu"))*G25)," ")</f>
        <v xml:space="preserve"> </v>
      </c>
      <c r="R25" s="71" t="str">
        <f t="shared" si="0"/>
        <v xml:space="preserve"> </v>
      </c>
    </row>
    <row r="26" spans="1:18" s="75" customFormat="1" ht="15" customHeight="1" x14ac:dyDescent="0.2">
      <c r="A26" s="93" t="str">
        <f>IF(COUNTBLANK('Achat Forfait Epilation'!A26)=1,"",'Achat Forfait Epilation'!A26)</f>
        <v xml:space="preserve"> </v>
      </c>
      <c r="B26" s="263" t="str">
        <f>IF(COUNTBLANK('Achat Forfait Epilation'!B26)=1,"",'Achat Forfait Epilation'!B26)</f>
        <v xml:space="preserve"> </v>
      </c>
      <c r="C26" s="264" t="str">
        <f>IF(COUNTBLANK('Achat Forfait Epilation'!C26)=1,"",'Achat Forfait Epilation'!C26)</f>
        <v xml:space="preserve"> </v>
      </c>
      <c r="D26" s="78" t="str">
        <f>IF(COUNTBLANK('Achat Forfait Epilation'!E26)=1,"",'Achat Forfait Epilation'!E26)</f>
        <v xml:space="preserve"> </v>
      </c>
      <c r="E26" s="78" t="str">
        <f>IF(COUNTBLANK('Achat Forfait Epilation'!F26)=1,"",'Achat Forfait Epilation'!F26)</f>
        <v xml:space="preserve"> </v>
      </c>
      <c r="F26" s="111" t="str">
        <f>IF(COUNTBLANK('Achat Forfait Epilation'!P26)=1,"",'Achat Forfait Epilation'!P26)</f>
        <v/>
      </c>
      <c r="G26" s="240" t="str">
        <f>IFERROR(F26/'Achat Forfait Epilation'!S26,"")</f>
        <v/>
      </c>
      <c r="H26" s="81" t="str">
        <f>IF(COUNTBLANK('Achat Forfait Epilation'!R26)=1,"",'Achat Forfait Epilation'!R26)</f>
        <v xml:space="preserve"> </v>
      </c>
      <c r="I26" s="81" t="str" cm="1">
        <f t="array" ref="I26">IF('Données clients'!K26="Oui",IFERROR(INDEX('Achat Forfait Epilation'!$Q$2:$Q$9999,SMALL(IF('Achat Forfait Epilation'!$F$2:$F$9999='Suivi Forfait Epilation'!$E26,ROW('Achat Forfait Epilation'!$E$2:$E$9999),9^9),1)-1)," ")," ")</f>
        <v xml:space="preserve"> </v>
      </c>
      <c r="J26" s="305" t="str" cm="1">
        <f t="array" ref="J26">IF('Données clients'!K26="Oui",IFERROR(IF($H26&gt;1,INDEX('Achat Forfait Epilation'!$Q$2:$Q$100,SMALL(IF('Achat Forfait Epilation'!$E$2:$E$100='Suivi Forfait Epilation'!$D26,ROW('Achat Forfait Epilation'!$E$2:$E$100),9^9),2)-1)," ")," ")," ")</f>
        <v xml:space="preserve"> </v>
      </c>
      <c r="K26" s="305" t="str" cm="1">
        <f t="array" ref="K26">IF('Données clients'!K26="Oui",IFERROR(IF($H26&gt;2,INDEX('Achat Forfait Epilation'!$Q$2:$Q$100,SMALL(IF('Achat Forfait Epilation'!$E$2:$E$100='Suivi Forfait Epilation'!$D26,ROW('Achat Forfait Epilation'!$E$2:$E$100),9^9),3)-1)," ")," ")," ")</f>
        <v xml:space="preserve"> </v>
      </c>
      <c r="L26" s="305" t="str" cm="1">
        <f t="array" ref="L26">IF('Données clients'!K26="Oui",IFERROR(IF($H26&gt;3,INDEX('Achat Forfait Epilation'!$Q$2:$Q$100,SMALL(IF('Achat Forfait Epilation'!$E$2:$E$100='Suivi Forfait Epilation'!$D26,ROW('Achat Forfait Epilation'!$E$2:$E$100),9^9),4)-1)," ")," ")," ")</f>
        <v xml:space="preserve"> </v>
      </c>
      <c r="M26" s="305" t="str" cm="1">
        <f t="array" ref="M26">IF('Données clients'!K26="Oui",IFERROR(IF($H26&gt;4,INDEX('Achat Forfait Epilation'!$Q$2:$Q$100,SMALL(IF('Achat Forfait Epilation'!$E$2:$E$100='Suivi Forfait Epilation'!$D26,ROW('Achat Forfait Epilation'!$E$2:$E$100),9^9),5)-1)," ")," ")," ")</f>
        <v xml:space="preserve"> </v>
      </c>
      <c r="N26" s="79" t="str">
        <f>IF('Données clients'!K26="Oui",I26&amp;" doit "," ")</f>
        <v xml:space="preserve"> </v>
      </c>
      <c r="O26" s="79" t="str">
        <f>IF('Données clients'!K26="Oui",IF(I26="Anaïs"," ",(COUNTIF(J26:M26,"Anaïs"))*G26)," ")</f>
        <v xml:space="preserve"> </v>
      </c>
      <c r="P26" s="79" t="str">
        <f>IF('Données clients'!K26="Oui",IF(I26="Christian"," ",(COUNTIF(J26:M26,"Christian"))*G26)," ")</f>
        <v xml:space="preserve"> </v>
      </c>
      <c r="Q26" s="267" t="str">
        <f>IF('Données clients'!K26="Oui",IF(I26="Matthieu"," ",(COUNTIF(J26:M26,"Matthieu"))*G26)," ")</f>
        <v xml:space="preserve"> </v>
      </c>
      <c r="R26" s="81" t="str">
        <f t="shared" si="0"/>
        <v xml:space="preserve"> </v>
      </c>
    </row>
    <row r="27" spans="1:18" s="75" customFormat="1" ht="15" customHeight="1" x14ac:dyDescent="0.2">
      <c r="A27" s="231" t="str">
        <f>IF(COUNTBLANK('Achat Forfait Epilation'!A27)=1,"",'Achat Forfait Epilation'!A27)</f>
        <v xml:space="preserve"> </v>
      </c>
      <c r="B27" s="258" t="str">
        <f>IF(COUNTBLANK('Achat Forfait Epilation'!B27)=1,"",'Achat Forfait Epilation'!B27)</f>
        <v xml:space="preserve"> </v>
      </c>
      <c r="C27" s="259" t="str">
        <f>IF(COUNTBLANK('Achat Forfait Epilation'!C27)=1,"",'Achat Forfait Epilation'!C27)</f>
        <v xml:space="preserve"> </v>
      </c>
      <c r="D27" s="68" t="str">
        <f>IF(COUNTBLANK('Achat Forfait Epilation'!E27)=1,"",'Achat Forfait Epilation'!E27)</f>
        <v xml:space="preserve"> </v>
      </c>
      <c r="E27" s="68" t="str">
        <f>IF(COUNTBLANK('Achat Forfait Epilation'!F27)=1,"",'Achat Forfait Epilation'!F27)</f>
        <v xml:space="preserve"> </v>
      </c>
      <c r="F27" s="303" t="str">
        <f>IF(COUNTBLANK('Achat Forfait Epilation'!P27)=1,"",'Achat Forfait Epilation'!P27)</f>
        <v/>
      </c>
      <c r="G27" s="233" t="str">
        <f>IFERROR(F27/'Achat Forfait Epilation'!S27,"")</f>
        <v/>
      </c>
      <c r="H27" s="71" t="str">
        <f>IF(COUNTBLANK('Achat Forfait Epilation'!R27)=1,"",'Achat Forfait Epilation'!R27)</f>
        <v xml:space="preserve"> </v>
      </c>
      <c r="I27" s="81" t="str" cm="1">
        <f t="array" ref="I27">IF('Données clients'!K27="Oui",IFERROR(INDEX('Achat Forfait Epilation'!$Q$2:$Q$9999,SMALL(IF('Achat Forfait Epilation'!$F$2:$F$9999='Suivi Forfait Epilation'!$E27,ROW('Achat Forfait Epilation'!$E$2:$E$9999),9^9),1)-1)," ")," ")</f>
        <v xml:space="preserve"> </v>
      </c>
      <c r="J27" s="304" t="str" cm="1">
        <f t="array" ref="J27">IF('Données clients'!K27="Oui",IFERROR(IF($H27&gt;1,INDEX('Achat Forfait Epilation'!$Q$2:$Q$100,SMALL(IF('Achat Forfait Epilation'!$E$2:$E$100='Suivi Forfait Epilation'!$D27,ROW('Achat Forfait Epilation'!$E$2:$E$100),9^9),2)-1)," ")," ")," ")</f>
        <v xml:space="preserve"> </v>
      </c>
      <c r="K27" s="304" t="str" cm="1">
        <f t="array" ref="K27">IF('Données clients'!K27="Oui",IFERROR(IF($H27&gt;2,INDEX('Achat Forfait Epilation'!$Q$2:$Q$100,SMALL(IF('Achat Forfait Epilation'!$E$2:$E$100='Suivi Forfait Epilation'!$D27,ROW('Achat Forfait Epilation'!$E$2:$E$100),9^9),3)-1)," ")," ")," ")</f>
        <v xml:space="preserve"> </v>
      </c>
      <c r="L27" s="304" t="str" cm="1">
        <f t="array" ref="L27">IF('Données clients'!K27="Oui",IFERROR(IF($H27&gt;3,INDEX('Achat Forfait Epilation'!$Q$2:$Q$100,SMALL(IF('Achat Forfait Epilation'!$E$2:$E$100='Suivi Forfait Epilation'!$D27,ROW('Achat Forfait Epilation'!$E$2:$E$100),9^9),4)-1)," ")," ")," ")</f>
        <v xml:space="preserve"> </v>
      </c>
      <c r="M27" s="304" t="str" cm="1">
        <f t="array" ref="M27">IF('Données clients'!K27="Oui",IFERROR(IF($H27&gt;4,INDEX('Achat Forfait Epilation'!$Q$2:$Q$100,SMALL(IF('Achat Forfait Epilation'!$E$2:$E$100='Suivi Forfait Epilation'!$D27,ROW('Achat Forfait Epilation'!$E$2:$E$100),9^9),5)-1)," ")," ")," ")</f>
        <v xml:space="preserve"> </v>
      </c>
      <c r="N27" s="69" t="str">
        <f>IF('Données clients'!K27="Oui",I27&amp;" doit "," ")</f>
        <v xml:space="preserve"> </v>
      </c>
      <c r="O27" s="69" t="str">
        <f>IF('Données clients'!K27="Oui",IF(I27="Anaïs"," ",(COUNTIF(J27:M27,"Anaïs"))*G27)," ")</f>
        <v xml:space="preserve"> </v>
      </c>
      <c r="P27" s="69" t="str">
        <f>IF('Données clients'!K27="Oui",IF(I27="Christian"," ",(COUNTIF(J27:M27,"Christian"))*G27)," ")</f>
        <v xml:space="preserve"> </v>
      </c>
      <c r="Q27" s="262" t="str">
        <f>IF('Données clients'!K27="Oui",IF(I27="Matthieu"," ",(COUNTIF(J27:M27,"Matthieu"))*G27)," ")</f>
        <v xml:space="preserve"> </v>
      </c>
      <c r="R27" s="71" t="str">
        <f t="shared" si="0"/>
        <v xml:space="preserve"> </v>
      </c>
    </row>
    <row r="28" spans="1:18" s="75" customFormat="1" ht="15" customHeight="1" x14ac:dyDescent="0.2">
      <c r="A28" s="93" t="str">
        <f>IF(COUNTBLANK('Achat Forfait Epilation'!A28)=1,"",'Achat Forfait Epilation'!A28)</f>
        <v xml:space="preserve"> </v>
      </c>
      <c r="B28" s="263" t="str">
        <f>IF(COUNTBLANK('Achat Forfait Epilation'!B28)=1,"",'Achat Forfait Epilation'!B28)</f>
        <v xml:space="preserve"> </v>
      </c>
      <c r="C28" s="264" t="str">
        <f>IF(COUNTBLANK('Achat Forfait Epilation'!C28)=1,"",'Achat Forfait Epilation'!C28)</f>
        <v xml:space="preserve"> </v>
      </c>
      <c r="D28" s="78" t="str">
        <f>IF(COUNTBLANK('Achat Forfait Epilation'!E28)=1,"",'Achat Forfait Epilation'!E28)</f>
        <v xml:space="preserve"> </v>
      </c>
      <c r="E28" s="78" t="str">
        <f>IF(COUNTBLANK('Achat Forfait Epilation'!F28)=1,"",'Achat Forfait Epilation'!F28)</f>
        <v xml:space="preserve"> </v>
      </c>
      <c r="F28" s="111" t="str">
        <f>IF(COUNTBLANK('Achat Forfait Epilation'!P28)=1,"",'Achat Forfait Epilation'!P28)</f>
        <v/>
      </c>
      <c r="G28" s="240" t="str">
        <f>IFERROR(F28/'Achat Forfait Epilation'!S28,"")</f>
        <v/>
      </c>
      <c r="H28" s="81" t="str">
        <f>IF(COUNTBLANK('Achat Forfait Epilation'!R28)=1,"",'Achat Forfait Epilation'!R28)</f>
        <v xml:space="preserve"> </v>
      </c>
      <c r="I28" s="81" t="str" cm="1">
        <f t="array" ref="I28">IF('Données clients'!K28="Oui",IFERROR(INDEX('Achat Forfait Epilation'!$Q$2:$Q$9999,SMALL(IF('Achat Forfait Epilation'!$F$2:$F$9999='Suivi Forfait Epilation'!$E28,ROW('Achat Forfait Epilation'!$E$2:$E$9999),9^9),1)-1)," ")," ")</f>
        <v xml:space="preserve"> </v>
      </c>
      <c r="J28" s="305" t="str" cm="1">
        <f t="array" ref="J28">IF('Données clients'!K28="Oui",IFERROR(IF($H28&gt;1,INDEX('Achat Forfait Epilation'!$Q$2:$Q$100,SMALL(IF('Achat Forfait Epilation'!$E$2:$E$100='Suivi Forfait Epilation'!$D28,ROW('Achat Forfait Epilation'!$E$2:$E$100),9^9),2)-1)," ")," ")," ")</f>
        <v xml:space="preserve"> </v>
      </c>
      <c r="K28" s="305" t="str" cm="1">
        <f t="array" ref="K28">IF('Données clients'!K28="Oui",IFERROR(IF($H28&gt;2,INDEX('Achat Forfait Epilation'!$Q$2:$Q$100,SMALL(IF('Achat Forfait Epilation'!$E$2:$E$100='Suivi Forfait Epilation'!$D28,ROW('Achat Forfait Epilation'!$E$2:$E$100),9^9),3)-1)," ")," ")," ")</f>
        <v xml:space="preserve"> </v>
      </c>
      <c r="L28" s="305" t="str" cm="1">
        <f t="array" ref="L28">IF('Données clients'!K28="Oui",IFERROR(IF($H28&gt;3,INDEX('Achat Forfait Epilation'!$Q$2:$Q$100,SMALL(IF('Achat Forfait Epilation'!$E$2:$E$100='Suivi Forfait Epilation'!$D28,ROW('Achat Forfait Epilation'!$E$2:$E$100),9^9),4)-1)," ")," ")," ")</f>
        <v xml:space="preserve"> </v>
      </c>
      <c r="M28" s="305" t="str" cm="1">
        <f t="array" ref="M28">IF('Données clients'!K28="Oui",IFERROR(IF($H28&gt;4,INDEX('Achat Forfait Epilation'!$Q$2:$Q$100,SMALL(IF('Achat Forfait Epilation'!$E$2:$E$100='Suivi Forfait Epilation'!$D28,ROW('Achat Forfait Epilation'!$E$2:$E$100),9^9),5)-1)," ")," ")," ")</f>
        <v xml:space="preserve"> </v>
      </c>
      <c r="N28" s="79" t="str">
        <f>IF('Données clients'!K28="Oui",I28&amp;" doit "," ")</f>
        <v xml:space="preserve"> </v>
      </c>
      <c r="O28" s="79" t="str">
        <f>IF('Données clients'!K28="Oui",IF(I28="Anaïs"," ",(COUNTIF(J28:M28,"Anaïs"))*G28)," ")</f>
        <v xml:space="preserve"> </v>
      </c>
      <c r="P28" s="79" t="str">
        <f>IF('Données clients'!K28="Oui",IF(I28="Christian"," ",(COUNTIF(J28:M28,"Christian"))*G28)," ")</f>
        <v xml:space="preserve"> </v>
      </c>
      <c r="Q28" s="267" t="str">
        <f>IF('Données clients'!K28="Oui",IF(I28="Matthieu"," ",(COUNTIF(J28:M28,"Matthieu"))*G28)," ")</f>
        <v xml:space="preserve"> </v>
      </c>
      <c r="R28" s="81" t="str">
        <f t="shared" si="0"/>
        <v xml:space="preserve"> </v>
      </c>
    </row>
    <row r="29" spans="1:18" s="75" customFormat="1" ht="15" customHeight="1" x14ac:dyDescent="0.2">
      <c r="A29" s="231" t="str">
        <f>IF(COUNTBLANK('Achat Forfait Epilation'!A29)=1,"",'Achat Forfait Epilation'!A29)</f>
        <v xml:space="preserve"> </v>
      </c>
      <c r="B29" s="258" t="str">
        <f>IF(COUNTBLANK('Achat Forfait Epilation'!B29)=1,"",'Achat Forfait Epilation'!B29)</f>
        <v xml:space="preserve"> </v>
      </c>
      <c r="C29" s="259" t="str">
        <f>IF(COUNTBLANK('Achat Forfait Epilation'!C29)=1,"",'Achat Forfait Epilation'!C29)</f>
        <v xml:space="preserve"> </v>
      </c>
      <c r="D29" s="68" t="str">
        <f>IF(COUNTBLANK('Achat Forfait Epilation'!E29)=1,"",'Achat Forfait Epilation'!E29)</f>
        <v xml:space="preserve"> </v>
      </c>
      <c r="E29" s="68" t="str">
        <f>IF(COUNTBLANK('Achat Forfait Epilation'!F29)=1,"",'Achat Forfait Epilation'!F29)</f>
        <v xml:space="preserve"> </v>
      </c>
      <c r="F29" s="303" t="str">
        <f>IF(COUNTBLANK('Achat Forfait Epilation'!P29)=1,"",'Achat Forfait Epilation'!P29)</f>
        <v/>
      </c>
      <c r="G29" s="233" t="str">
        <f>IFERROR(F29/'Achat Forfait Epilation'!S29,"")</f>
        <v/>
      </c>
      <c r="H29" s="71" t="str">
        <f>IF(COUNTBLANK('Achat Forfait Epilation'!R29)=1,"",'Achat Forfait Epilation'!R29)</f>
        <v xml:space="preserve"> </v>
      </c>
      <c r="I29" s="81" t="str" cm="1">
        <f t="array" ref="I29">IF('Données clients'!K29="Oui",IFERROR(INDEX('Achat Forfait Epilation'!$Q$2:$Q$9999,SMALL(IF('Achat Forfait Epilation'!$F$2:$F$9999='Suivi Forfait Epilation'!$E29,ROW('Achat Forfait Epilation'!$E$2:$E$9999),9^9),1)-1)," ")," ")</f>
        <v xml:space="preserve"> </v>
      </c>
      <c r="J29" s="304" t="str" cm="1">
        <f t="array" ref="J29">IF('Données clients'!K29="Oui",IFERROR(IF($H29&gt;1,INDEX('Achat Forfait Epilation'!$Q$2:$Q$100,SMALL(IF('Achat Forfait Epilation'!$E$2:$E$100='Suivi Forfait Epilation'!$D29,ROW('Achat Forfait Epilation'!$E$2:$E$100),9^9),2)-1)," ")," ")," ")</f>
        <v xml:space="preserve"> </v>
      </c>
      <c r="K29" s="304" t="str" cm="1">
        <f t="array" ref="K29">IF('Données clients'!K29="Oui",IFERROR(IF($H29&gt;2,INDEX('Achat Forfait Epilation'!$Q$2:$Q$100,SMALL(IF('Achat Forfait Epilation'!$E$2:$E$100='Suivi Forfait Epilation'!$D29,ROW('Achat Forfait Epilation'!$E$2:$E$100),9^9),3)-1)," ")," ")," ")</f>
        <v xml:space="preserve"> </v>
      </c>
      <c r="L29" s="304" t="str" cm="1">
        <f t="array" ref="L29">IF('Données clients'!K29="Oui",IFERROR(IF($H29&gt;3,INDEX('Achat Forfait Epilation'!$Q$2:$Q$100,SMALL(IF('Achat Forfait Epilation'!$E$2:$E$100='Suivi Forfait Epilation'!$D29,ROW('Achat Forfait Epilation'!$E$2:$E$100),9^9),4)-1)," ")," ")," ")</f>
        <v xml:space="preserve"> </v>
      </c>
      <c r="M29" s="304" t="str" cm="1">
        <f t="array" ref="M29">IF('Données clients'!K29="Oui",IFERROR(IF($H29&gt;4,INDEX('Achat Forfait Epilation'!$Q$2:$Q$100,SMALL(IF('Achat Forfait Epilation'!$E$2:$E$100='Suivi Forfait Epilation'!$D29,ROW('Achat Forfait Epilation'!$E$2:$E$100),9^9),5)-1)," ")," ")," ")</f>
        <v xml:space="preserve"> </v>
      </c>
      <c r="N29" s="69" t="str">
        <f>IF('Données clients'!K29="Oui",I29&amp;" doit "," ")</f>
        <v xml:space="preserve"> </v>
      </c>
      <c r="O29" s="69" t="str">
        <f>IF('Données clients'!K29="Oui",IF(I29="Anaïs"," ",(COUNTIF(J29:M29,"Anaïs"))*G29)," ")</f>
        <v xml:space="preserve"> </v>
      </c>
      <c r="P29" s="69" t="str">
        <f>IF('Données clients'!K29="Oui",IF(I29="Christian"," ",(COUNTIF(J29:M29,"Christian"))*G29)," ")</f>
        <v xml:space="preserve"> </v>
      </c>
      <c r="Q29" s="262" t="str">
        <f>IF('Données clients'!K29="Oui",IF(I29="Matthieu"," ",(COUNTIF(J29:M29,"Matthieu"))*G29)," ")</f>
        <v xml:space="preserve"> </v>
      </c>
      <c r="R29" s="71" t="str">
        <f t="shared" si="0"/>
        <v xml:space="preserve"> </v>
      </c>
    </row>
    <row r="30" spans="1:18" s="75" customFormat="1" ht="15" customHeight="1" x14ac:dyDescent="0.2">
      <c r="A30" s="93" t="str">
        <f>IF(COUNTBLANK('Achat Forfait Epilation'!A30)=1,"",'Achat Forfait Epilation'!A30)</f>
        <v xml:space="preserve"> </v>
      </c>
      <c r="B30" s="263" t="str">
        <f>IF(COUNTBLANK('Achat Forfait Epilation'!B30)=1,"",'Achat Forfait Epilation'!B30)</f>
        <v xml:space="preserve"> </v>
      </c>
      <c r="C30" s="264" t="str">
        <f>IF(COUNTBLANK('Achat Forfait Epilation'!C30)=1,"",'Achat Forfait Epilation'!C30)</f>
        <v xml:space="preserve"> </v>
      </c>
      <c r="D30" s="78" t="str">
        <f>IF(COUNTBLANK('Achat Forfait Epilation'!E30)=1,"",'Achat Forfait Epilation'!E30)</f>
        <v xml:space="preserve"> </v>
      </c>
      <c r="E30" s="78" t="str">
        <f>IF(COUNTBLANK('Achat Forfait Epilation'!F30)=1,"",'Achat Forfait Epilation'!F30)</f>
        <v xml:space="preserve"> </v>
      </c>
      <c r="F30" s="111" t="str">
        <f>IF(COUNTBLANK('Achat Forfait Epilation'!P30)=1,"",'Achat Forfait Epilation'!P30)</f>
        <v/>
      </c>
      <c r="G30" s="240" t="str">
        <f>IFERROR(F30/'Achat Forfait Epilation'!S30,"")</f>
        <v/>
      </c>
      <c r="H30" s="81" t="str">
        <f>IF(COUNTBLANK('Achat Forfait Epilation'!R30)=1,"",'Achat Forfait Epilation'!R30)</f>
        <v xml:space="preserve"> </v>
      </c>
      <c r="I30" s="81" t="str" cm="1">
        <f t="array" ref="I30">IF('Données clients'!K30="Oui",IFERROR(INDEX('Achat Forfait Epilation'!$Q$2:$Q$9999,SMALL(IF('Achat Forfait Epilation'!$F$2:$F$9999='Suivi Forfait Epilation'!$E30,ROW('Achat Forfait Epilation'!$E$2:$E$9999),9^9),1)-1)," ")," ")</f>
        <v xml:space="preserve"> </v>
      </c>
      <c r="J30" s="305" t="str" cm="1">
        <f t="array" ref="J30">IF('Données clients'!K30="Oui",IFERROR(IF($H30&gt;1,INDEX('Achat Forfait Epilation'!$Q$2:$Q$100,SMALL(IF('Achat Forfait Epilation'!$E$2:$E$100='Suivi Forfait Epilation'!$D30,ROW('Achat Forfait Epilation'!$E$2:$E$100),9^9),2)-1)," ")," ")," ")</f>
        <v xml:space="preserve"> </v>
      </c>
      <c r="K30" s="305" t="str" cm="1">
        <f t="array" ref="K30">IF('Données clients'!K30="Oui",IFERROR(IF($H30&gt;2,INDEX('Achat Forfait Epilation'!$Q$2:$Q$100,SMALL(IF('Achat Forfait Epilation'!$E$2:$E$100='Suivi Forfait Epilation'!$D30,ROW('Achat Forfait Epilation'!$E$2:$E$100),9^9),3)-1)," ")," ")," ")</f>
        <v xml:space="preserve"> </v>
      </c>
      <c r="L30" s="305" t="str" cm="1">
        <f t="array" ref="L30">IF('Données clients'!K30="Oui",IFERROR(IF($H30&gt;3,INDEX('Achat Forfait Epilation'!$Q$2:$Q$100,SMALL(IF('Achat Forfait Epilation'!$E$2:$E$100='Suivi Forfait Epilation'!$D30,ROW('Achat Forfait Epilation'!$E$2:$E$100),9^9),4)-1)," ")," ")," ")</f>
        <v xml:space="preserve"> </v>
      </c>
      <c r="M30" s="305" t="str" cm="1">
        <f t="array" ref="M30">IF('Données clients'!K30="Oui",IFERROR(IF($H30&gt;4,INDEX('Achat Forfait Epilation'!$Q$2:$Q$100,SMALL(IF('Achat Forfait Epilation'!$E$2:$E$100='Suivi Forfait Epilation'!$D30,ROW('Achat Forfait Epilation'!$E$2:$E$100),9^9),5)-1)," ")," ")," ")</f>
        <v xml:space="preserve"> </v>
      </c>
      <c r="N30" s="79" t="str">
        <f>IF('Données clients'!K30="Oui",I30&amp;" doit "," ")</f>
        <v xml:space="preserve"> </v>
      </c>
      <c r="O30" s="79" t="str">
        <f>IF('Données clients'!K30="Oui",IF(I30="Anaïs"," ",(COUNTIF(J30:M30,"Anaïs"))*G30)," ")</f>
        <v xml:space="preserve"> </v>
      </c>
      <c r="P30" s="79" t="str">
        <f>IF('Données clients'!K30="Oui",IF(I30="Christian"," ",(COUNTIF(J30:M30,"Christian"))*G30)," ")</f>
        <v xml:space="preserve"> </v>
      </c>
      <c r="Q30" s="267" t="str">
        <f>IF('Données clients'!K30="Oui",IF(I30="Matthieu"," ",(COUNTIF(J30:M30,"Matthieu"))*G30)," ")</f>
        <v xml:space="preserve"> </v>
      </c>
      <c r="R30" s="81" t="str">
        <f t="shared" si="0"/>
        <v xml:space="preserve"> </v>
      </c>
    </row>
    <row r="31" spans="1:18" s="75" customFormat="1" ht="15" customHeight="1" x14ac:dyDescent="0.2">
      <c r="A31" s="231" t="str">
        <f>IF(COUNTBLANK('Achat Forfait Epilation'!A31)=1,"",'Achat Forfait Epilation'!A31)</f>
        <v xml:space="preserve"> </v>
      </c>
      <c r="B31" s="258" t="str">
        <f>IF(COUNTBLANK('Achat Forfait Epilation'!B31)=1,"",'Achat Forfait Epilation'!B31)</f>
        <v xml:space="preserve"> </v>
      </c>
      <c r="C31" s="259" t="str">
        <f>IF(COUNTBLANK('Achat Forfait Epilation'!C31)=1,"",'Achat Forfait Epilation'!C31)</f>
        <v xml:space="preserve"> </v>
      </c>
      <c r="D31" s="68" t="str">
        <f>IF(COUNTBLANK('Achat Forfait Epilation'!E31)=1,"",'Achat Forfait Epilation'!E31)</f>
        <v xml:space="preserve"> </v>
      </c>
      <c r="E31" s="68" t="str">
        <f>IF(COUNTBLANK('Achat Forfait Epilation'!F31)=1,"",'Achat Forfait Epilation'!F31)</f>
        <v xml:space="preserve"> </v>
      </c>
      <c r="F31" s="303" t="str">
        <f>IF(COUNTBLANK('Achat Forfait Epilation'!P31)=1,"",'Achat Forfait Epilation'!P31)</f>
        <v/>
      </c>
      <c r="G31" s="233" t="str">
        <f>IFERROR(F31/'Achat Forfait Epilation'!S31,"")</f>
        <v/>
      </c>
      <c r="H31" s="71" t="str">
        <f>IF(COUNTBLANK('Achat Forfait Epilation'!R31)=1,"",'Achat Forfait Epilation'!R31)</f>
        <v xml:space="preserve"> </v>
      </c>
      <c r="I31" s="81" t="str" cm="1">
        <f t="array" ref="I31">IF('Données clients'!K31="Oui",IFERROR(INDEX('Achat Forfait Epilation'!$Q$2:$Q$9999,SMALL(IF('Achat Forfait Epilation'!$F$2:$F$9999='Suivi Forfait Epilation'!$E31,ROW('Achat Forfait Epilation'!$E$2:$E$9999),9^9),1)-1)," ")," ")</f>
        <v xml:space="preserve"> </v>
      </c>
      <c r="J31" s="304" t="str" cm="1">
        <f t="array" ref="J31">IF('Données clients'!K31="Oui",IFERROR(IF($H31&gt;1,INDEX('Achat Forfait Epilation'!$Q$2:$Q$100,SMALL(IF('Achat Forfait Epilation'!$E$2:$E$100='Suivi Forfait Epilation'!$D31,ROW('Achat Forfait Epilation'!$E$2:$E$100),9^9),2)-1)," ")," ")," ")</f>
        <v xml:space="preserve"> </v>
      </c>
      <c r="K31" s="304" t="str" cm="1">
        <f t="array" ref="K31">IF('Données clients'!K31="Oui",IFERROR(IF($H31&gt;2,INDEX('Achat Forfait Epilation'!$Q$2:$Q$100,SMALL(IF('Achat Forfait Epilation'!$E$2:$E$100='Suivi Forfait Epilation'!$D31,ROW('Achat Forfait Epilation'!$E$2:$E$100),9^9),3)-1)," ")," ")," ")</f>
        <v xml:space="preserve"> </v>
      </c>
      <c r="L31" s="304" t="str" cm="1">
        <f t="array" ref="L31">IF('Données clients'!K31="Oui",IFERROR(IF($H31&gt;3,INDEX('Achat Forfait Epilation'!$Q$2:$Q$100,SMALL(IF('Achat Forfait Epilation'!$E$2:$E$100='Suivi Forfait Epilation'!$D31,ROW('Achat Forfait Epilation'!$E$2:$E$100),9^9),4)-1)," ")," ")," ")</f>
        <v xml:space="preserve"> </v>
      </c>
      <c r="M31" s="304" t="str" cm="1">
        <f t="array" ref="M31">IF('Données clients'!K31="Oui",IFERROR(IF($H31&gt;4,INDEX('Achat Forfait Epilation'!$Q$2:$Q$100,SMALL(IF('Achat Forfait Epilation'!$E$2:$E$100='Suivi Forfait Epilation'!$D31,ROW('Achat Forfait Epilation'!$E$2:$E$100),9^9),5)-1)," ")," ")," ")</f>
        <v xml:space="preserve"> </v>
      </c>
      <c r="N31" s="69" t="str">
        <f>IF('Données clients'!K31="Oui",I31&amp;" doit "," ")</f>
        <v xml:space="preserve"> </v>
      </c>
      <c r="O31" s="69" t="str">
        <f>IF('Données clients'!K31="Oui",IF(I31="Anaïs"," ",(COUNTIF(J31:M31,"Anaïs"))*G31)," ")</f>
        <v xml:space="preserve"> </v>
      </c>
      <c r="P31" s="69" t="str">
        <f>IF('Données clients'!K31="Oui",IF(I31="Christian"," ",(COUNTIF(J31:M31,"Christian"))*G31)," ")</f>
        <v xml:space="preserve"> </v>
      </c>
      <c r="Q31" s="262" t="str">
        <f>IF('Données clients'!K31="Oui",IF(I31="Matthieu"," ",(COUNTIF(J31:M31,"Matthieu"))*G31)," ")</f>
        <v xml:space="preserve"> </v>
      </c>
      <c r="R31" s="71" t="str">
        <f t="shared" si="0"/>
        <v xml:space="preserve"> </v>
      </c>
    </row>
    <row r="32" spans="1:18" s="75" customFormat="1" ht="15" customHeight="1" x14ac:dyDescent="0.2">
      <c r="A32" s="93" t="str">
        <f>IF(COUNTBLANK('Achat Forfait Epilation'!A32)=1,"",'Achat Forfait Epilation'!A32)</f>
        <v xml:space="preserve"> </v>
      </c>
      <c r="B32" s="263" t="str">
        <f>IF(COUNTBLANK('Achat Forfait Epilation'!B32)=1,"",'Achat Forfait Epilation'!B32)</f>
        <v xml:space="preserve"> </v>
      </c>
      <c r="C32" s="264" t="str">
        <f>IF(COUNTBLANK('Achat Forfait Epilation'!C32)=1,"",'Achat Forfait Epilation'!C32)</f>
        <v xml:space="preserve"> </v>
      </c>
      <c r="D32" s="78" t="str">
        <f>IF(COUNTBLANK('Achat Forfait Epilation'!E32)=1,"",'Achat Forfait Epilation'!E32)</f>
        <v xml:space="preserve"> </v>
      </c>
      <c r="E32" s="78" t="str">
        <f>IF(COUNTBLANK('Achat Forfait Epilation'!F32)=1,"",'Achat Forfait Epilation'!F32)</f>
        <v xml:space="preserve"> </v>
      </c>
      <c r="F32" s="111" t="str">
        <f>IF(COUNTBLANK('Achat Forfait Epilation'!P32)=1,"",'Achat Forfait Epilation'!P32)</f>
        <v/>
      </c>
      <c r="G32" s="240" t="str">
        <f>IFERROR(F32/'Achat Forfait Epilation'!S32,"")</f>
        <v/>
      </c>
      <c r="H32" s="81" t="str">
        <f>IF(COUNTBLANK('Achat Forfait Epilation'!R32)=1,"",'Achat Forfait Epilation'!R32)</f>
        <v xml:space="preserve"> </v>
      </c>
      <c r="I32" s="81" t="str" cm="1">
        <f t="array" ref="I32">IF('Données clients'!K32="Oui",IFERROR(INDEX('Achat Forfait Epilation'!$Q$2:$Q$9999,SMALL(IF('Achat Forfait Epilation'!$F$2:$F$9999='Suivi Forfait Epilation'!$E32,ROW('Achat Forfait Epilation'!$E$2:$E$9999),9^9),1)-1)," ")," ")</f>
        <v xml:space="preserve"> </v>
      </c>
      <c r="J32" s="305" t="str" cm="1">
        <f t="array" ref="J32">IF('Données clients'!K32="Oui",IFERROR(IF($H32&gt;1,INDEX('Achat Forfait Epilation'!$Q$2:$Q$100,SMALL(IF('Achat Forfait Epilation'!$E$2:$E$100='Suivi Forfait Epilation'!$D32,ROW('Achat Forfait Epilation'!$E$2:$E$100),9^9),2)-1)," ")," ")," ")</f>
        <v xml:space="preserve"> </v>
      </c>
      <c r="K32" s="305" t="str" cm="1">
        <f t="array" ref="K32">IF('Données clients'!K32="Oui",IFERROR(IF($H32&gt;2,INDEX('Achat Forfait Epilation'!$Q$2:$Q$100,SMALL(IF('Achat Forfait Epilation'!$E$2:$E$100='Suivi Forfait Epilation'!$D32,ROW('Achat Forfait Epilation'!$E$2:$E$100),9^9),3)-1)," ")," ")," ")</f>
        <v xml:space="preserve"> </v>
      </c>
      <c r="L32" s="305" t="str" cm="1">
        <f t="array" ref="L32">IF('Données clients'!K32="Oui",IFERROR(IF($H32&gt;3,INDEX('Achat Forfait Epilation'!$Q$2:$Q$100,SMALL(IF('Achat Forfait Epilation'!$E$2:$E$100='Suivi Forfait Epilation'!$D32,ROW('Achat Forfait Epilation'!$E$2:$E$100),9^9),4)-1)," ")," ")," ")</f>
        <v xml:space="preserve"> </v>
      </c>
      <c r="M32" s="305" t="str" cm="1">
        <f t="array" ref="M32">IF('Données clients'!K32="Oui",IFERROR(IF($H32&gt;4,INDEX('Achat Forfait Epilation'!$Q$2:$Q$100,SMALL(IF('Achat Forfait Epilation'!$E$2:$E$100='Suivi Forfait Epilation'!$D32,ROW('Achat Forfait Epilation'!$E$2:$E$100),9^9),5)-1)," ")," ")," ")</f>
        <v xml:space="preserve"> </v>
      </c>
      <c r="N32" s="79" t="str">
        <f>IF('Données clients'!K32="Oui",I32&amp;" doit "," ")</f>
        <v xml:space="preserve"> </v>
      </c>
      <c r="O32" s="79" t="str">
        <f>IF('Données clients'!K32="Oui",IF(I32="Anaïs"," ",(COUNTIF(J32:M32,"Anaïs"))*G32)," ")</f>
        <v xml:space="preserve"> </v>
      </c>
      <c r="P32" s="79" t="str">
        <f>IF('Données clients'!K32="Oui",IF(I32="Christian"," ",(COUNTIF(J32:M32,"Christian"))*G32)," ")</f>
        <v xml:space="preserve"> </v>
      </c>
      <c r="Q32" s="267" t="str">
        <f>IF('Données clients'!K32="Oui",IF(I32="Matthieu"," ",(COUNTIF(J32:M32,"Matthieu"))*G32)," ")</f>
        <v xml:space="preserve"> </v>
      </c>
      <c r="R32" s="81" t="str">
        <f t="shared" si="0"/>
        <v xml:space="preserve"> </v>
      </c>
    </row>
    <row r="33" spans="1:18" s="75" customFormat="1" ht="15" customHeight="1" x14ac:dyDescent="0.2">
      <c r="A33" s="231" t="str">
        <f>IF(COUNTBLANK('Achat Forfait Epilation'!A33)=1,"",'Achat Forfait Epilation'!A33)</f>
        <v xml:space="preserve"> </v>
      </c>
      <c r="B33" s="258" t="str">
        <f>IF(COUNTBLANK('Achat Forfait Epilation'!B33)=1,"",'Achat Forfait Epilation'!B33)</f>
        <v xml:space="preserve"> </v>
      </c>
      <c r="C33" s="259" t="str">
        <f>IF(COUNTBLANK('Achat Forfait Epilation'!C33)=1,"",'Achat Forfait Epilation'!C33)</f>
        <v xml:space="preserve"> </v>
      </c>
      <c r="D33" s="68" t="str">
        <f>IF(COUNTBLANK('Achat Forfait Epilation'!E33)=1,"",'Achat Forfait Epilation'!E33)</f>
        <v xml:space="preserve"> </v>
      </c>
      <c r="E33" s="68" t="str">
        <f>IF(COUNTBLANK('Achat Forfait Epilation'!F33)=1,"",'Achat Forfait Epilation'!F33)</f>
        <v xml:space="preserve"> </v>
      </c>
      <c r="F33" s="303" t="str">
        <f>IF(COUNTBLANK('Achat Forfait Epilation'!P33)=1,"",'Achat Forfait Epilation'!P33)</f>
        <v/>
      </c>
      <c r="G33" s="233" t="str">
        <f>IFERROR(F33/'Achat Forfait Epilation'!S33,"")</f>
        <v/>
      </c>
      <c r="H33" s="71" t="str">
        <f>IF(COUNTBLANK('Achat Forfait Epilation'!R33)=1,"",'Achat Forfait Epilation'!R33)</f>
        <v xml:space="preserve"> </v>
      </c>
      <c r="I33" s="81" t="str" cm="1">
        <f t="array" ref="I33">IF('Données clients'!K33="Oui",IFERROR(INDEX('Achat Forfait Epilation'!$Q$2:$Q$9999,SMALL(IF('Achat Forfait Epilation'!$F$2:$F$9999='Suivi Forfait Epilation'!$E33,ROW('Achat Forfait Epilation'!$E$2:$E$9999),9^9),1)-1)," ")," ")</f>
        <v xml:space="preserve"> </v>
      </c>
      <c r="J33" s="304" t="str" cm="1">
        <f t="array" ref="J33">IF('Données clients'!K33="Oui",IFERROR(IF($H33&gt;1,INDEX('Achat Forfait Epilation'!$Q$2:$Q$100,SMALL(IF('Achat Forfait Epilation'!$E$2:$E$100='Suivi Forfait Epilation'!$D33,ROW('Achat Forfait Epilation'!$E$2:$E$100),9^9),2)-1)," ")," ")," ")</f>
        <v xml:space="preserve"> </v>
      </c>
      <c r="K33" s="304" t="str" cm="1">
        <f t="array" ref="K33">IF('Données clients'!K33="Oui",IFERROR(IF($H33&gt;2,INDEX('Achat Forfait Epilation'!$Q$2:$Q$100,SMALL(IF('Achat Forfait Epilation'!$E$2:$E$100='Suivi Forfait Epilation'!$D33,ROW('Achat Forfait Epilation'!$E$2:$E$100),9^9),3)-1)," ")," ")," ")</f>
        <v xml:space="preserve"> </v>
      </c>
      <c r="L33" s="304" t="str" cm="1">
        <f t="array" ref="L33">IF('Données clients'!K33="Oui",IFERROR(IF($H33&gt;3,INDEX('Achat Forfait Epilation'!$Q$2:$Q$100,SMALL(IF('Achat Forfait Epilation'!$E$2:$E$100='Suivi Forfait Epilation'!$D33,ROW('Achat Forfait Epilation'!$E$2:$E$100),9^9),4)-1)," ")," ")," ")</f>
        <v xml:space="preserve"> </v>
      </c>
      <c r="M33" s="304" t="str" cm="1">
        <f t="array" ref="M33">IF('Données clients'!K33="Oui",IFERROR(IF($H33&gt;4,INDEX('Achat Forfait Epilation'!$Q$2:$Q$100,SMALL(IF('Achat Forfait Epilation'!$E$2:$E$100='Suivi Forfait Epilation'!$D33,ROW('Achat Forfait Epilation'!$E$2:$E$100),9^9),5)-1)," ")," ")," ")</f>
        <v xml:space="preserve"> </v>
      </c>
      <c r="N33" s="69" t="str">
        <f>IF('Données clients'!K33="Oui",I33&amp;" doit "," ")</f>
        <v xml:space="preserve"> </v>
      </c>
      <c r="O33" s="69" t="str">
        <f>IF('Données clients'!K33="Oui",IF(I33="Anaïs"," ",(COUNTIF(J33:M33,"Anaïs"))*G33)," ")</f>
        <v xml:space="preserve"> </v>
      </c>
      <c r="P33" s="69" t="str">
        <f>IF('Données clients'!K33="Oui",IF(I33="Christian"," ",(COUNTIF(J33:M33,"Christian"))*G33)," ")</f>
        <v xml:space="preserve"> </v>
      </c>
      <c r="Q33" s="262" t="str">
        <f>IF('Données clients'!K33="Oui",IF(I33="Matthieu"," ",(COUNTIF(J33:M33,"Matthieu"))*G33)," ")</f>
        <v xml:space="preserve"> </v>
      </c>
      <c r="R33" s="71" t="str">
        <f t="shared" ref="R33:R64" si="1">IF(H33&lt;&gt;5," ","1")</f>
        <v xml:space="preserve"> </v>
      </c>
    </row>
    <row r="34" spans="1:18" s="75" customFormat="1" ht="15" customHeight="1" x14ac:dyDescent="0.2">
      <c r="A34" s="93" t="str">
        <f>IF(COUNTBLANK('Achat Forfait Epilation'!A34)=1,"",'Achat Forfait Epilation'!A34)</f>
        <v xml:space="preserve"> </v>
      </c>
      <c r="B34" s="263" t="str">
        <f>IF(COUNTBLANK('Achat Forfait Epilation'!B34)=1,"",'Achat Forfait Epilation'!B34)</f>
        <v xml:space="preserve"> </v>
      </c>
      <c r="C34" s="264" t="str">
        <f>IF(COUNTBLANK('Achat Forfait Epilation'!C34)=1,"",'Achat Forfait Epilation'!C34)</f>
        <v xml:space="preserve"> </v>
      </c>
      <c r="D34" s="78" t="str">
        <f>IF(COUNTBLANK('Achat Forfait Epilation'!E34)=1,"",'Achat Forfait Epilation'!E34)</f>
        <v xml:space="preserve"> </v>
      </c>
      <c r="E34" s="78" t="str">
        <f>IF(COUNTBLANK('Achat Forfait Epilation'!F34)=1,"",'Achat Forfait Epilation'!F34)</f>
        <v xml:space="preserve"> </v>
      </c>
      <c r="F34" s="111" t="str">
        <f>IF(COUNTBLANK('Achat Forfait Epilation'!P34)=1,"",'Achat Forfait Epilation'!P34)</f>
        <v/>
      </c>
      <c r="G34" s="240" t="str">
        <f>IFERROR(F34/'Achat Forfait Epilation'!S34,"")</f>
        <v/>
      </c>
      <c r="H34" s="81" t="str">
        <f>IF(COUNTBLANK('Achat Forfait Epilation'!R34)=1,"",'Achat Forfait Epilation'!R34)</f>
        <v xml:space="preserve"> </v>
      </c>
      <c r="I34" s="81" t="str" cm="1">
        <f t="array" ref="I34">IF('Données clients'!K34="Oui",IFERROR(INDEX('Achat Forfait Epilation'!$Q$2:$Q$9999,SMALL(IF('Achat Forfait Epilation'!$F$2:$F$9999='Suivi Forfait Epilation'!$E34,ROW('Achat Forfait Epilation'!$E$2:$E$9999),9^9),1)-1)," ")," ")</f>
        <v xml:space="preserve"> </v>
      </c>
      <c r="J34" s="305" t="str" cm="1">
        <f t="array" ref="J34">IF('Données clients'!K34="Oui",IFERROR(IF($H34&gt;1,INDEX('Achat Forfait Epilation'!$Q$2:$Q$100,SMALL(IF('Achat Forfait Epilation'!$E$2:$E$100='Suivi Forfait Epilation'!$D34,ROW('Achat Forfait Epilation'!$E$2:$E$100),9^9),2)-1)," ")," ")," ")</f>
        <v xml:space="preserve"> </v>
      </c>
      <c r="K34" s="305" t="str" cm="1">
        <f t="array" ref="K34">IF('Données clients'!K34="Oui",IFERROR(IF($H34&gt;2,INDEX('Achat Forfait Epilation'!$Q$2:$Q$100,SMALL(IF('Achat Forfait Epilation'!$E$2:$E$100='Suivi Forfait Epilation'!$D34,ROW('Achat Forfait Epilation'!$E$2:$E$100),9^9),3)-1)," ")," ")," ")</f>
        <v xml:space="preserve"> </v>
      </c>
      <c r="L34" s="305" t="str" cm="1">
        <f t="array" ref="L34">IF('Données clients'!K34="Oui",IFERROR(IF($H34&gt;3,INDEX('Achat Forfait Epilation'!$Q$2:$Q$100,SMALL(IF('Achat Forfait Epilation'!$E$2:$E$100='Suivi Forfait Epilation'!$D34,ROW('Achat Forfait Epilation'!$E$2:$E$100),9^9),4)-1)," ")," ")," ")</f>
        <v xml:space="preserve"> </v>
      </c>
      <c r="M34" s="305" t="str" cm="1">
        <f t="array" ref="M34">IF('Données clients'!K34="Oui",IFERROR(IF($H34&gt;4,INDEX('Achat Forfait Epilation'!$Q$2:$Q$100,SMALL(IF('Achat Forfait Epilation'!$E$2:$E$100='Suivi Forfait Epilation'!$D34,ROW('Achat Forfait Epilation'!$E$2:$E$100),9^9),5)-1)," ")," ")," ")</f>
        <v xml:space="preserve"> </v>
      </c>
      <c r="N34" s="79" t="str">
        <f>IF('Données clients'!K34="Oui",I34&amp;" doit "," ")</f>
        <v xml:space="preserve"> </v>
      </c>
      <c r="O34" s="79" t="str">
        <f>IF('Données clients'!K34="Oui",IF(I34="Anaïs"," ",(COUNTIF(J34:M34,"Anaïs"))*G34)," ")</f>
        <v xml:space="preserve"> </v>
      </c>
      <c r="P34" s="79" t="str">
        <f>IF('Données clients'!K34="Oui",IF(I34="Christian"," ",(COUNTIF(J34:M34,"Christian"))*G34)," ")</f>
        <v xml:space="preserve"> </v>
      </c>
      <c r="Q34" s="267" t="str">
        <f>IF('Données clients'!K34="Oui",IF(I34="Matthieu"," ",(COUNTIF(J34:M34,"Matthieu"))*G34)," ")</f>
        <v xml:space="preserve"> </v>
      </c>
      <c r="R34" s="81" t="str">
        <f t="shared" si="1"/>
        <v xml:space="preserve"> </v>
      </c>
    </row>
    <row r="35" spans="1:18" s="75" customFormat="1" ht="15" customHeight="1" x14ac:dyDescent="0.2">
      <c r="A35" s="231" t="str">
        <f>IF(COUNTBLANK('Achat Forfait Epilation'!A35)=1,"",'Achat Forfait Epilation'!A35)</f>
        <v xml:space="preserve"> </v>
      </c>
      <c r="B35" s="258" t="str">
        <f>IF(COUNTBLANK('Achat Forfait Epilation'!B35)=1,"",'Achat Forfait Epilation'!B35)</f>
        <v xml:space="preserve"> </v>
      </c>
      <c r="C35" s="259" t="str">
        <f>IF(COUNTBLANK('Achat Forfait Epilation'!C35)=1,"",'Achat Forfait Epilation'!C35)</f>
        <v xml:space="preserve"> </v>
      </c>
      <c r="D35" s="68" t="str">
        <f>IF(COUNTBLANK('Achat Forfait Epilation'!E35)=1,"",'Achat Forfait Epilation'!E35)</f>
        <v xml:space="preserve"> </v>
      </c>
      <c r="E35" s="68" t="str">
        <f>IF(COUNTBLANK('Achat Forfait Epilation'!F35)=1,"",'Achat Forfait Epilation'!F35)</f>
        <v xml:space="preserve"> </v>
      </c>
      <c r="F35" s="303" t="str">
        <f>IF(COUNTBLANK('Achat Forfait Epilation'!P35)=1,"",'Achat Forfait Epilation'!P35)</f>
        <v/>
      </c>
      <c r="G35" s="233" t="str">
        <f>IFERROR(F35/'Achat Forfait Epilation'!S35,"")</f>
        <v/>
      </c>
      <c r="H35" s="71" t="str">
        <f>IF(COUNTBLANK('Achat Forfait Epilation'!R35)=1,"",'Achat Forfait Epilation'!R35)</f>
        <v xml:space="preserve"> </v>
      </c>
      <c r="I35" s="81" t="str" cm="1">
        <f t="array" ref="I35">IF('Données clients'!K35="Oui",IFERROR(INDEX('Achat Forfait Epilation'!$Q$2:$Q$9999,SMALL(IF('Achat Forfait Epilation'!$F$2:$F$9999='Suivi Forfait Epilation'!$E35,ROW('Achat Forfait Epilation'!$E$2:$E$9999),9^9),1)-1)," ")," ")</f>
        <v xml:space="preserve"> </v>
      </c>
      <c r="J35" s="304" t="str" cm="1">
        <f t="array" ref="J35">IF('Données clients'!K35="Oui",IFERROR(IF($H35&gt;1,INDEX('Achat Forfait Epilation'!$Q$2:$Q$100,SMALL(IF('Achat Forfait Epilation'!$E$2:$E$100='Suivi Forfait Epilation'!$D35,ROW('Achat Forfait Epilation'!$E$2:$E$100),9^9),2)-1)," ")," ")," ")</f>
        <v xml:space="preserve"> </v>
      </c>
      <c r="K35" s="304" t="str" cm="1">
        <f t="array" ref="K35">IF('Données clients'!K35="Oui",IFERROR(IF($H35&gt;2,INDEX('Achat Forfait Epilation'!$Q$2:$Q$100,SMALL(IF('Achat Forfait Epilation'!$E$2:$E$100='Suivi Forfait Epilation'!$D35,ROW('Achat Forfait Epilation'!$E$2:$E$100),9^9),3)-1)," ")," ")," ")</f>
        <v xml:space="preserve"> </v>
      </c>
      <c r="L35" s="304" t="str" cm="1">
        <f t="array" ref="L35">IF('Données clients'!K35="Oui",IFERROR(IF($H35&gt;3,INDEX('Achat Forfait Epilation'!$Q$2:$Q$100,SMALL(IF('Achat Forfait Epilation'!$E$2:$E$100='Suivi Forfait Epilation'!$D35,ROW('Achat Forfait Epilation'!$E$2:$E$100),9^9),4)-1)," ")," ")," ")</f>
        <v xml:space="preserve"> </v>
      </c>
      <c r="M35" s="304" t="str" cm="1">
        <f t="array" ref="M35">IF('Données clients'!K35="Oui",IFERROR(IF($H35&gt;4,INDEX('Achat Forfait Epilation'!$Q$2:$Q$100,SMALL(IF('Achat Forfait Epilation'!$E$2:$E$100='Suivi Forfait Epilation'!$D35,ROW('Achat Forfait Epilation'!$E$2:$E$100),9^9),5)-1)," ")," ")," ")</f>
        <v xml:space="preserve"> </v>
      </c>
      <c r="N35" s="69" t="str">
        <f>IF('Données clients'!K35="Oui",I35&amp;" doit "," ")</f>
        <v xml:space="preserve"> </v>
      </c>
      <c r="O35" s="69" t="str">
        <f>IF('Données clients'!K35="Oui",IF(I35="Anaïs"," ",(COUNTIF(J35:M35,"Anaïs"))*G35)," ")</f>
        <v xml:space="preserve"> </v>
      </c>
      <c r="P35" s="69" t="str">
        <f>IF('Données clients'!K35="Oui",IF(I35="Christian"," ",(COUNTIF(J35:M35,"Christian"))*G35)," ")</f>
        <v xml:space="preserve"> </v>
      </c>
      <c r="Q35" s="262" t="str">
        <f>IF('Données clients'!K35="Oui",IF(I35="Matthieu"," ",(COUNTIF(J35:M35,"Matthieu"))*G35)," ")</f>
        <v xml:space="preserve"> </v>
      </c>
      <c r="R35" s="71" t="str">
        <f t="shared" si="1"/>
        <v xml:space="preserve"> </v>
      </c>
    </row>
    <row r="36" spans="1:18" s="75" customFormat="1" ht="15" customHeight="1" x14ac:dyDescent="0.2">
      <c r="A36" s="93" t="str">
        <f>IF(COUNTBLANK('Achat Forfait Epilation'!A36)=1,"",'Achat Forfait Epilation'!A36)</f>
        <v xml:space="preserve"> </v>
      </c>
      <c r="B36" s="263" t="str">
        <f>IF(COUNTBLANK('Achat Forfait Epilation'!B36)=1,"",'Achat Forfait Epilation'!B36)</f>
        <v xml:space="preserve"> </v>
      </c>
      <c r="C36" s="264" t="str">
        <f>IF(COUNTBLANK('Achat Forfait Epilation'!C36)=1,"",'Achat Forfait Epilation'!C36)</f>
        <v xml:space="preserve"> </v>
      </c>
      <c r="D36" s="78" t="str">
        <f>IF(COUNTBLANK('Achat Forfait Epilation'!E36)=1,"",'Achat Forfait Epilation'!E36)</f>
        <v xml:space="preserve"> </v>
      </c>
      <c r="E36" s="78" t="str">
        <f>IF(COUNTBLANK('Achat Forfait Epilation'!F36)=1,"",'Achat Forfait Epilation'!F36)</f>
        <v xml:space="preserve"> </v>
      </c>
      <c r="F36" s="111" t="str">
        <f>IF(COUNTBLANK('Achat Forfait Epilation'!P36)=1,"",'Achat Forfait Epilation'!P36)</f>
        <v/>
      </c>
      <c r="G36" s="240" t="str">
        <f>IFERROR(F36/'Achat Forfait Epilation'!S36,"")</f>
        <v/>
      </c>
      <c r="H36" s="81" t="str">
        <f>IF(COUNTBLANK('Achat Forfait Epilation'!R36)=1,"",'Achat Forfait Epilation'!R36)</f>
        <v xml:space="preserve"> </v>
      </c>
      <c r="I36" s="81" t="str" cm="1">
        <f t="array" ref="I36">IF('Données clients'!K36="Oui",IFERROR(INDEX('Achat Forfait Epilation'!$Q$2:$Q$9999,SMALL(IF('Achat Forfait Epilation'!$F$2:$F$9999='Suivi Forfait Epilation'!$E36,ROW('Achat Forfait Epilation'!$E$2:$E$9999),9^9),1)-1)," ")," ")</f>
        <v xml:space="preserve"> </v>
      </c>
      <c r="J36" s="305" t="str" cm="1">
        <f t="array" ref="J36">IF('Données clients'!K36="Oui",IFERROR(IF($H36&gt;1,INDEX('Achat Forfait Epilation'!$Q$2:$Q$100,SMALL(IF('Achat Forfait Epilation'!$E$2:$E$100='Suivi Forfait Epilation'!$D36,ROW('Achat Forfait Epilation'!$E$2:$E$100),9^9),2)-1)," ")," ")," ")</f>
        <v xml:space="preserve"> </v>
      </c>
      <c r="K36" s="305" t="str" cm="1">
        <f t="array" ref="K36">IF('Données clients'!K36="Oui",IFERROR(IF($H36&gt;2,INDEX('Achat Forfait Epilation'!$Q$2:$Q$100,SMALL(IF('Achat Forfait Epilation'!$E$2:$E$100='Suivi Forfait Epilation'!$D36,ROW('Achat Forfait Epilation'!$E$2:$E$100),9^9),3)-1)," ")," ")," ")</f>
        <v xml:space="preserve"> </v>
      </c>
      <c r="L36" s="305" t="str" cm="1">
        <f t="array" ref="L36">IF('Données clients'!K36="Oui",IFERROR(IF($H36&gt;3,INDEX('Achat Forfait Epilation'!$Q$2:$Q$100,SMALL(IF('Achat Forfait Epilation'!$E$2:$E$100='Suivi Forfait Epilation'!$D36,ROW('Achat Forfait Epilation'!$E$2:$E$100),9^9),4)-1)," ")," ")," ")</f>
        <v xml:space="preserve"> </v>
      </c>
      <c r="M36" s="305" t="str" cm="1">
        <f t="array" ref="M36">IF('Données clients'!K36="Oui",IFERROR(IF($H36&gt;4,INDEX('Achat Forfait Epilation'!$Q$2:$Q$100,SMALL(IF('Achat Forfait Epilation'!$E$2:$E$100='Suivi Forfait Epilation'!$D36,ROW('Achat Forfait Epilation'!$E$2:$E$100),9^9),5)-1)," ")," ")," ")</f>
        <v xml:space="preserve"> </v>
      </c>
      <c r="N36" s="79" t="str">
        <f>IF('Données clients'!K36="Oui",I36&amp;" doit "," ")</f>
        <v xml:space="preserve"> </v>
      </c>
      <c r="O36" s="79" t="str">
        <f>IF('Données clients'!K36="Oui",IF(I36="Anaïs"," ",(COUNTIF(J36:M36,"Anaïs"))*G36)," ")</f>
        <v xml:space="preserve"> </v>
      </c>
      <c r="P36" s="79" t="str">
        <f>IF('Données clients'!K36="Oui",IF(I36="Christian"," ",(COUNTIF(J36:M36,"Christian"))*G36)," ")</f>
        <v xml:space="preserve"> </v>
      </c>
      <c r="Q36" s="267" t="str">
        <f>IF('Données clients'!K36="Oui",IF(I36="Matthieu"," ",(COUNTIF(J36:M36,"Matthieu"))*G36)," ")</f>
        <v xml:space="preserve"> </v>
      </c>
      <c r="R36" s="81" t="str">
        <f t="shared" si="1"/>
        <v xml:space="preserve"> </v>
      </c>
    </row>
    <row r="37" spans="1:18" s="75" customFormat="1" ht="15" customHeight="1" x14ac:dyDescent="0.2">
      <c r="A37" s="231" t="str">
        <f>IF(COUNTBLANK('Achat Forfait Epilation'!A37)=1,"",'Achat Forfait Epilation'!A37)</f>
        <v xml:space="preserve"> </v>
      </c>
      <c r="B37" s="258" t="str">
        <f>IF(COUNTBLANK('Achat Forfait Epilation'!B37)=1,"",'Achat Forfait Epilation'!B37)</f>
        <v xml:space="preserve"> </v>
      </c>
      <c r="C37" s="259" t="str">
        <f>IF(COUNTBLANK('Achat Forfait Epilation'!C37)=1,"",'Achat Forfait Epilation'!C37)</f>
        <v xml:space="preserve"> </v>
      </c>
      <c r="D37" s="68" t="str">
        <f>IF(COUNTBLANK('Achat Forfait Epilation'!E37)=1,"",'Achat Forfait Epilation'!E37)</f>
        <v xml:space="preserve"> </v>
      </c>
      <c r="E37" s="68" t="str">
        <f>IF(COUNTBLANK('Achat Forfait Epilation'!F37)=1,"",'Achat Forfait Epilation'!F37)</f>
        <v xml:space="preserve"> </v>
      </c>
      <c r="F37" s="303" t="str">
        <f>IF(COUNTBLANK('Achat Forfait Epilation'!P37)=1,"",'Achat Forfait Epilation'!P37)</f>
        <v/>
      </c>
      <c r="G37" s="233" t="str">
        <f>IFERROR(F37/'Achat Forfait Epilation'!S37,"")</f>
        <v/>
      </c>
      <c r="H37" s="71" t="str">
        <f>IF(COUNTBLANK('Achat Forfait Epilation'!R37)=1,"",'Achat Forfait Epilation'!R37)</f>
        <v xml:space="preserve"> </v>
      </c>
      <c r="I37" s="81" t="str" cm="1">
        <f t="array" ref="I37">IF('Données clients'!K37="Oui",IFERROR(INDEX('Achat Forfait Epilation'!$Q$2:$Q$9999,SMALL(IF('Achat Forfait Epilation'!$F$2:$F$9999='Suivi Forfait Epilation'!$E37,ROW('Achat Forfait Epilation'!$E$2:$E$9999),9^9),1)-1)," ")," ")</f>
        <v xml:space="preserve"> </v>
      </c>
      <c r="J37" s="304" t="str" cm="1">
        <f t="array" ref="J37">IF('Données clients'!K37="Oui",IFERROR(IF($H37&gt;1,INDEX('Achat Forfait Epilation'!$Q$2:$Q$100,SMALL(IF('Achat Forfait Epilation'!$E$2:$E$100='Suivi Forfait Epilation'!$D37,ROW('Achat Forfait Epilation'!$E$2:$E$100),9^9),2)-1)," ")," ")," ")</f>
        <v xml:space="preserve"> </v>
      </c>
      <c r="K37" s="304" t="str" cm="1">
        <f t="array" ref="K37">IF('Données clients'!K37="Oui",IFERROR(IF($H37&gt;2,INDEX('Achat Forfait Epilation'!$Q$2:$Q$100,SMALL(IF('Achat Forfait Epilation'!$E$2:$E$100='Suivi Forfait Epilation'!$D37,ROW('Achat Forfait Epilation'!$E$2:$E$100),9^9),3)-1)," ")," ")," ")</f>
        <v xml:space="preserve"> </v>
      </c>
      <c r="L37" s="304" t="str" cm="1">
        <f t="array" ref="L37">IF('Données clients'!K37="Oui",IFERROR(IF($H37&gt;3,INDEX('Achat Forfait Epilation'!$Q$2:$Q$100,SMALL(IF('Achat Forfait Epilation'!$E$2:$E$100='Suivi Forfait Epilation'!$D37,ROW('Achat Forfait Epilation'!$E$2:$E$100),9^9),4)-1)," ")," ")," ")</f>
        <v xml:space="preserve"> </v>
      </c>
      <c r="M37" s="304" t="str" cm="1">
        <f t="array" ref="M37">IF('Données clients'!K37="Oui",IFERROR(IF($H37&gt;4,INDEX('Achat Forfait Epilation'!$Q$2:$Q$100,SMALL(IF('Achat Forfait Epilation'!$E$2:$E$100='Suivi Forfait Epilation'!$D37,ROW('Achat Forfait Epilation'!$E$2:$E$100),9^9),5)-1)," ")," ")," ")</f>
        <v xml:space="preserve"> </v>
      </c>
      <c r="N37" s="69" t="str">
        <f>IF('Données clients'!K37="Oui",I37&amp;" doit "," ")</f>
        <v xml:space="preserve"> </v>
      </c>
      <c r="O37" s="69" t="str">
        <f>IF('Données clients'!K37="Oui",IF(I37="Anaïs"," ",(COUNTIF(J37:M37,"Anaïs"))*G37)," ")</f>
        <v xml:space="preserve"> </v>
      </c>
      <c r="P37" s="69" t="str">
        <f>IF('Données clients'!K37="Oui",IF(I37="Christian"," ",(COUNTIF(J37:M37,"Christian"))*G37)," ")</f>
        <v xml:space="preserve"> </v>
      </c>
      <c r="Q37" s="262" t="str">
        <f>IF('Données clients'!K37="Oui",IF(I37="Matthieu"," ",(COUNTIF(J37:M37,"Matthieu"))*G37)," ")</f>
        <v xml:space="preserve"> </v>
      </c>
      <c r="R37" s="71" t="str">
        <f t="shared" si="1"/>
        <v xml:space="preserve"> </v>
      </c>
    </row>
    <row r="38" spans="1:18" s="75" customFormat="1" ht="15" customHeight="1" x14ac:dyDescent="0.2">
      <c r="A38" s="93" t="str">
        <f>IF(COUNTBLANK('Achat Forfait Epilation'!A38)=1,"",'Achat Forfait Epilation'!A38)</f>
        <v xml:space="preserve"> </v>
      </c>
      <c r="B38" s="263" t="str">
        <f>IF(COUNTBLANK('Achat Forfait Epilation'!B38)=1,"",'Achat Forfait Epilation'!B38)</f>
        <v xml:space="preserve"> </v>
      </c>
      <c r="C38" s="264" t="str">
        <f>IF(COUNTBLANK('Achat Forfait Epilation'!C38)=1,"",'Achat Forfait Epilation'!C38)</f>
        <v xml:space="preserve"> </v>
      </c>
      <c r="D38" s="78" t="str">
        <f>IF(COUNTBLANK('Achat Forfait Epilation'!E38)=1,"",'Achat Forfait Epilation'!E38)</f>
        <v xml:space="preserve"> </v>
      </c>
      <c r="E38" s="78" t="str">
        <f>IF(COUNTBLANK('Achat Forfait Epilation'!F38)=1,"",'Achat Forfait Epilation'!F38)</f>
        <v xml:space="preserve"> </v>
      </c>
      <c r="F38" s="111" t="str">
        <f>IF(COUNTBLANK('Achat Forfait Epilation'!P38)=1,"",'Achat Forfait Epilation'!P38)</f>
        <v/>
      </c>
      <c r="G38" s="240" t="str">
        <f>IFERROR(F38/'Achat Forfait Epilation'!S38,"")</f>
        <v/>
      </c>
      <c r="H38" s="81" t="str">
        <f>IF(COUNTBLANK('Achat Forfait Epilation'!R38)=1,"",'Achat Forfait Epilation'!R38)</f>
        <v xml:space="preserve"> </v>
      </c>
      <c r="I38" s="81" t="str" cm="1">
        <f t="array" ref="I38">IF('Données clients'!K38="Oui",IFERROR(INDEX('Achat Forfait Epilation'!$Q$2:$Q$9999,SMALL(IF('Achat Forfait Epilation'!$F$2:$F$9999='Suivi Forfait Epilation'!$E38,ROW('Achat Forfait Epilation'!$E$2:$E$9999),9^9),1)-1)," ")," ")</f>
        <v xml:space="preserve"> </v>
      </c>
      <c r="J38" s="305" t="str" cm="1">
        <f t="array" ref="J38">IF('Données clients'!K38="Oui",IFERROR(IF($H38&gt;1,INDEX('Achat Forfait Epilation'!$Q$2:$Q$100,SMALL(IF('Achat Forfait Epilation'!$E$2:$E$100='Suivi Forfait Epilation'!$D38,ROW('Achat Forfait Epilation'!$E$2:$E$100),9^9),2)-1)," ")," ")," ")</f>
        <v xml:space="preserve"> </v>
      </c>
      <c r="K38" s="305" t="str" cm="1">
        <f t="array" ref="K38">IF('Données clients'!K38="Oui",IFERROR(IF($H38&gt;2,INDEX('Achat Forfait Epilation'!$Q$2:$Q$100,SMALL(IF('Achat Forfait Epilation'!$E$2:$E$100='Suivi Forfait Epilation'!$D38,ROW('Achat Forfait Epilation'!$E$2:$E$100),9^9),3)-1)," ")," ")," ")</f>
        <v xml:space="preserve"> </v>
      </c>
      <c r="L38" s="305" t="str" cm="1">
        <f t="array" ref="L38">IF('Données clients'!K38="Oui",IFERROR(IF($H38&gt;3,INDEX('Achat Forfait Epilation'!$Q$2:$Q$100,SMALL(IF('Achat Forfait Epilation'!$E$2:$E$100='Suivi Forfait Epilation'!$D38,ROW('Achat Forfait Epilation'!$E$2:$E$100),9^9),4)-1)," ")," ")," ")</f>
        <v xml:space="preserve"> </v>
      </c>
      <c r="M38" s="305" t="str" cm="1">
        <f t="array" ref="M38">IF('Données clients'!K38="Oui",IFERROR(IF($H38&gt;4,INDEX('Achat Forfait Epilation'!$Q$2:$Q$100,SMALL(IF('Achat Forfait Epilation'!$E$2:$E$100='Suivi Forfait Epilation'!$D38,ROW('Achat Forfait Epilation'!$E$2:$E$100),9^9),5)-1)," ")," ")," ")</f>
        <v xml:space="preserve"> </v>
      </c>
      <c r="N38" s="79" t="str">
        <f>IF('Données clients'!K38="Oui",I38&amp;" doit "," ")</f>
        <v xml:space="preserve"> </v>
      </c>
      <c r="O38" s="79" t="str">
        <f>IF('Données clients'!K38="Oui",IF(I38="Anaïs"," ",(COUNTIF(J38:M38,"Anaïs"))*G38)," ")</f>
        <v xml:space="preserve"> </v>
      </c>
      <c r="P38" s="79" t="str">
        <f>IF('Données clients'!K38="Oui",IF(I38="Christian"," ",(COUNTIF(J38:M38,"Christian"))*G38)," ")</f>
        <v xml:space="preserve"> </v>
      </c>
      <c r="Q38" s="267" t="str">
        <f>IF('Données clients'!K38="Oui",IF(I38="Matthieu"," ",(COUNTIF(J38:M38,"Matthieu"))*G38)," ")</f>
        <v xml:space="preserve"> </v>
      </c>
      <c r="R38" s="81" t="str">
        <f t="shared" si="1"/>
        <v xml:space="preserve"> </v>
      </c>
    </row>
    <row r="39" spans="1:18" s="75" customFormat="1" ht="15" customHeight="1" x14ac:dyDescent="0.2">
      <c r="A39" s="231" t="str">
        <f>IF(COUNTBLANK('Achat Forfait Epilation'!A39)=1,"",'Achat Forfait Epilation'!A39)</f>
        <v xml:space="preserve"> </v>
      </c>
      <c r="B39" s="258" t="str">
        <f>IF(COUNTBLANK('Achat Forfait Epilation'!B39)=1,"",'Achat Forfait Epilation'!B39)</f>
        <v xml:space="preserve"> </v>
      </c>
      <c r="C39" s="259" t="str">
        <f>IF(COUNTBLANK('Achat Forfait Epilation'!C39)=1,"",'Achat Forfait Epilation'!C39)</f>
        <v xml:space="preserve"> </v>
      </c>
      <c r="D39" s="68" t="str">
        <f>IF(COUNTBLANK('Achat Forfait Epilation'!E39)=1,"",'Achat Forfait Epilation'!E39)</f>
        <v xml:space="preserve"> </v>
      </c>
      <c r="E39" s="68" t="str">
        <f>IF(COUNTBLANK('Achat Forfait Epilation'!F39)=1,"",'Achat Forfait Epilation'!F39)</f>
        <v xml:space="preserve"> </v>
      </c>
      <c r="F39" s="303" t="str">
        <f>IF(COUNTBLANK('Achat Forfait Epilation'!P39)=1,"",'Achat Forfait Epilation'!P39)</f>
        <v/>
      </c>
      <c r="G39" s="233" t="str">
        <f>IFERROR(F39/'Achat Forfait Epilation'!S39,"")</f>
        <v/>
      </c>
      <c r="H39" s="71" t="str">
        <f>IF(COUNTBLANK('Achat Forfait Epilation'!R39)=1,"",'Achat Forfait Epilation'!R39)</f>
        <v xml:space="preserve"> </v>
      </c>
      <c r="I39" s="81" t="str" cm="1">
        <f t="array" ref="I39">IF('Données clients'!K39="Oui",IFERROR(INDEX('Achat Forfait Epilation'!$Q$2:$Q$9999,SMALL(IF('Achat Forfait Epilation'!$F$2:$F$9999='Suivi Forfait Epilation'!$E39,ROW('Achat Forfait Epilation'!$E$2:$E$9999),9^9),1)-1)," ")," ")</f>
        <v xml:space="preserve"> </v>
      </c>
      <c r="J39" s="304" t="str" cm="1">
        <f t="array" ref="J39">IF('Données clients'!K39="Oui",IFERROR(IF($H39&gt;1,INDEX('Achat Forfait Epilation'!$Q$2:$Q$100,SMALL(IF('Achat Forfait Epilation'!$E$2:$E$100='Suivi Forfait Epilation'!$D39,ROW('Achat Forfait Epilation'!$E$2:$E$100),9^9),2)-1)," ")," ")," ")</f>
        <v xml:space="preserve"> </v>
      </c>
      <c r="K39" s="304" t="str" cm="1">
        <f t="array" ref="K39">IF('Données clients'!K39="Oui",IFERROR(IF($H39&gt;2,INDEX('Achat Forfait Epilation'!$Q$2:$Q$100,SMALL(IF('Achat Forfait Epilation'!$E$2:$E$100='Suivi Forfait Epilation'!$D39,ROW('Achat Forfait Epilation'!$E$2:$E$100),9^9),3)-1)," ")," ")," ")</f>
        <v xml:space="preserve"> </v>
      </c>
      <c r="L39" s="304" t="str" cm="1">
        <f t="array" ref="L39">IF('Données clients'!K39="Oui",IFERROR(IF($H39&gt;3,INDEX('Achat Forfait Epilation'!$Q$2:$Q$100,SMALL(IF('Achat Forfait Epilation'!$E$2:$E$100='Suivi Forfait Epilation'!$D39,ROW('Achat Forfait Epilation'!$E$2:$E$100),9^9),4)-1)," ")," ")," ")</f>
        <v xml:space="preserve"> </v>
      </c>
      <c r="M39" s="304" t="str" cm="1">
        <f t="array" ref="M39">IF('Données clients'!K39="Oui",IFERROR(IF($H39&gt;4,INDEX('Achat Forfait Epilation'!$Q$2:$Q$100,SMALL(IF('Achat Forfait Epilation'!$E$2:$E$100='Suivi Forfait Epilation'!$D39,ROW('Achat Forfait Epilation'!$E$2:$E$100),9^9),5)-1)," ")," ")," ")</f>
        <v xml:space="preserve"> </v>
      </c>
      <c r="N39" s="69" t="str">
        <f>IF('Données clients'!K39="Oui",I39&amp;" doit "," ")</f>
        <v xml:space="preserve"> </v>
      </c>
      <c r="O39" s="69" t="str">
        <f>IF('Données clients'!K39="Oui",IF(I39="Anaïs"," ",(COUNTIF(J39:M39,"Anaïs"))*G39)," ")</f>
        <v xml:space="preserve"> </v>
      </c>
      <c r="P39" s="69" t="str">
        <f>IF('Données clients'!K39="Oui",IF(I39="Christian"," ",(COUNTIF(J39:M39,"Christian"))*G39)," ")</f>
        <v xml:space="preserve"> </v>
      </c>
      <c r="Q39" s="262" t="str">
        <f>IF('Données clients'!K39="Oui",IF(I39="Matthieu"," ",(COUNTIF(J39:M39,"Matthieu"))*G39)," ")</f>
        <v xml:space="preserve"> </v>
      </c>
      <c r="R39" s="71" t="str">
        <f t="shared" si="1"/>
        <v xml:space="preserve"> </v>
      </c>
    </row>
    <row r="40" spans="1:18" s="75" customFormat="1" ht="15" customHeight="1" x14ac:dyDescent="0.2">
      <c r="A40" s="93" t="str">
        <f>IF(COUNTBLANK('Achat Forfait Epilation'!A40)=1,"",'Achat Forfait Epilation'!A40)</f>
        <v xml:space="preserve"> </v>
      </c>
      <c r="B40" s="263" t="str">
        <f>IF(COUNTBLANK('Achat Forfait Epilation'!B40)=1,"",'Achat Forfait Epilation'!B40)</f>
        <v xml:space="preserve"> </v>
      </c>
      <c r="C40" s="264" t="str">
        <f>IF(COUNTBLANK('Achat Forfait Epilation'!C40)=1,"",'Achat Forfait Epilation'!C40)</f>
        <v xml:space="preserve"> </v>
      </c>
      <c r="D40" s="78" t="str">
        <f>IF(COUNTBLANK('Achat Forfait Epilation'!E40)=1,"",'Achat Forfait Epilation'!E40)</f>
        <v xml:space="preserve"> </v>
      </c>
      <c r="E40" s="78" t="str">
        <f>IF(COUNTBLANK('Achat Forfait Epilation'!F40)=1,"",'Achat Forfait Epilation'!F40)</f>
        <v xml:space="preserve"> </v>
      </c>
      <c r="F40" s="111" t="str">
        <f>IF(COUNTBLANK('Achat Forfait Epilation'!P40)=1,"",'Achat Forfait Epilation'!P40)</f>
        <v/>
      </c>
      <c r="G40" s="240" t="str">
        <f>IFERROR(F40/'Achat Forfait Epilation'!S40,"")</f>
        <v/>
      </c>
      <c r="H40" s="81" t="str">
        <f>IF(COUNTBLANK('Achat Forfait Epilation'!R40)=1,"",'Achat Forfait Epilation'!R40)</f>
        <v xml:space="preserve"> </v>
      </c>
      <c r="I40" s="81" t="str" cm="1">
        <f t="array" ref="I40">IF('Données clients'!K40="Oui",IFERROR(INDEX('Achat Forfait Epilation'!$Q$2:$Q$9999,SMALL(IF('Achat Forfait Epilation'!$F$2:$F$9999='Suivi Forfait Epilation'!$E40,ROW('Achat Forfait Epilation'!$E$2:$E$9999),9^9),1)-1)," ")," ")</f>
        <v xml:space="preserve"> </v>
      </c>
      <c r="J40" s="305" t="str" cm="1">
        <f t="array" ref="J40">IF('Données clients'!K40="Oui",IFERROR(IF($H40&gt;1,INDEX('Achat Forfait Epilation'!$Q$2:$Q$100,SMALL(IF('Achat Forfait Epilation'!$E$2:$E$100='Suivi Forfait Epilation'!$D40,ROW('Achat Forfait Epilation'!$E$2:$E$100),9^9),2)-1)," ")," ")," ")</f>
        <v xml:space="preserve"> </v>
      </c>
      <c r="K40" s="305" t="str" cm="1">
        <f t="array" ref="K40">IF('Données clients'!K40="Oui",IFERROR(IF($H40&gt;2,INDEX('Achat Forfait Epilation'!$Q$2:$Q$100,SMALL(IF('Achat Forfait Epilation'!$E$2:$E$100='Suivi Forfait Epilation'!$D40,ROW('Achat Forfait Epilation'!$E$2:$E$100),9^9),3)-1)," ")," ")," ")</f>
        <v xml:space="preserve"> </v>
      </c>
      <c r="L40" s="305" t="str" cm="1">
        <f t="array" ref="L40">IF('Données clients'!K40="Oui",IFERROR(IF($H40&gt;3,INDEX('Achat Forfait Epilation'!$Q$2:$Q$100,SMALL(IF('Achat Forfait Epilation'!$E$2:$E$100='Suivi Forfait Epilation'!$D40,ROW('Achat Forfait Epilation'!$E$2:$E$100),9^9),4)-1)," ")," ")," ")</f>
        <v xml:space="preserve"> </v>
      </c>
      <c r="M40" s="305" t="str" cm="1">
        <f t="array" ref="M40">IF('Données clients'!K40="Oui",IFERROR(IF($H40&gt;4,INDEX('Achat Forfait Epilation'!$Q$2:$Q$100,SMALL(IF('Achat Forfait Epilation'!$E$2:$E$100='Suivi Forfait Epilation'!$D40,ROW('Achat Forfait Epilation'!$E$2:$E$100),9^9),5)-1)," ")," ")," ")</f>
        <v xml:space="preserve"> </v>
      </c>
      <c r="N40" s="79" t="str">
        <f>IF('Données clients'!K40="Oui",I40&amp;" doit "," ")</f>
        <v xml:space="preserve"> </v>
      </c>
      <c r="O40" s="79" t="str">
        <f>IF('Données clients'!K40="Oui",IF(I40="Anaïs"," ",(COUNTIF(J40:M40,"Anaïs"))*G40)," ")</f>
        <v xml:space="preserve"> </v>
      </c>
      <c r="P40" s="79" t="str">
        <f>IF('Données clients'!K40="Oui",IF(I40="Christian"," ",(COUNTIF(J40:M40,"Christian"))*G40)," ")</f>
        <v xml:space="preserve"> </v>
      </c>
      <c r="Q40" s="267" t="str">
        <f>IF('Données clients'!K40="Oui",IF(I40="Matthieu"," ",(COUNTIF(J40:M40,"Matthieu"))*G40)," ")</f>
        <v xml:space="preserve"> </v>
      </c>
      <c r="R40" s="81" t="str">
        <f t="shared" si="1"/>
        <v xml:space="preserve"> </v>
      </c>
    </row>
    <row r="41" spans="1:18" s="75" customFormat="1" ht="15" customHeight="1" x14ac:dyDescent="0.2">
      <c r="A41" s="231" t="str">
        <f>IF(COUNTBLANK('Achat Forfait Epilation'!A41)=1,"",'Achat Forfait Epilation'!A41)</f>
        <v xml:space="preserve"> </v>
      </c>
      <c r="B41" s="258" t="str">
        <f>IF(COUNTBLANK('Achat Forfait Epilation'!B41)=1,"",'Achat Forfait Epilation'!B41)</f>
        <v xml:space="preserve"> </v>
      </c>
      <c r="C41" s="259" t="str">
        <f>IF(COUNTBLANK('Achat Forfait Epilation'!C41)=1,"",'Achat Forfait Epilation'!C41)</f>
        <v xml:space="preserve"> </v>
      </c>
      <c r="D41" s="68" t="str">
        <f>IF(COUNTBLANK('Achat Forfait Epilation'!E41)=1,"",'Achat Forfait Epilation'!E41)</f>
        <v xml:space="preserve"> </v>
      </c>
      <c r="E41" s="68" t="str">
        <f>IF(COUNTBLANK('Achat Forfait Epilation'!F41)=1,"",'Achat Forfait Epilation'!F41)</f>
        <v xml:space="preserve"> </v>
      </c>
      <c r="F41" s="303" t="str">
        <f>IF(COUNTBLANK('Achat Forfait Epilation'!P41)=1,"",'Achat Forfait Epilation'!P41)</f>
        <v/>
      </c>
      <c r="G41" s="233" t="str">
        <f>IFERROR(F41/'Achat Forfait Epilation'!S41,"")</f>
        <v/>
      </c>
      <c r="H41" s="71" t="str">
        <f>IF(COUNTBLANK('Achat Forfait Epilation'!R41)=1,"",'Achat Forfait Epilation'!R41)</f>
        <v xml:space="preserve"> </v>
      </c>
      <c r="I41" s="81" t="str" cm="1">
        <f t="array" ref="I41">IF('Données clients'!K41="Oui",IFERROR(INDEX('Achat Forfait Epilation'!$Q$2:$Q$9999,SMALL(IF('Achat Forfait Epilation'!$F$2:$F$9999='Suivi Forfait Epilation'!$E41,ROW('Achat Forfait Epilation'!$E$2:$E$9999),9^9),1)-1)," ")," ")</f>
        <v xml:space="preserve"> </v>
      </c>
      <c r="J41" s="304" t="str" cm="1">
        <f t="array" ref="J41">IF('Données clients'!K41="Oui",IFERROR(IF($H41&gt;1,INDEX('Achat Forfait Epilation'!$Q$2:$Q$100,SMALL(IF('Achat Forfait Epilation'!$E$2:$E$100='Suivi Forfait Epilation'!$D41,ROW('Achat Forfait Epilation'!$E$2:$E$100),9^9),2)-1)," ")," ")," ")</f>
        <v xml:space="preserve"> </v>
      </c>
      <c r="K41" s="304" t="str" cm="1">
        <f t="array" ref="K41">IF('Données clients'!K41="Oui",IFERROR(IF($H41&gt;2,INDEX('Achat Forfait Epilation'!$Q$2:$Q$100,SMALL(IF('Achat Forfait Epilation'!$E$2:$E$100='Suivi Forfait Epilation'!$D41,ROW('Achat Forfait Epilation'!$E$2:$E$100),9^9),3)-1)," ")," ")," ")</f>
        <v xml:space="preserve"> </v>
      </c>
      <c r="L41" s="304" t="str" cm="1">
        <f t="array" ref="L41">IF('Données clients'!K41="Oui",IFERROR(IF($H41&gt;3,INDEX('Achat Forfait Epilation'!$Q$2:$Q$100,SMALL(IF('Achat Forfait Epilation'!$E$2:$E$100='Suivi Forfait Epilation'!$D41,ROW('Achat Forfait Epilation'!$E$2:$E$100),9^9),4)-1)," ")," ")," ")</f>
        <v xml:space="preserve"> </v>
      </c>
      <c r="M41" s="304" t="str" cm="1">
        <f t="array" ref="M41">IF('Données clients'!K41="Oui",IFERROR(IF($H41&gt;4,INDEX('Achat Forfait Epilation'!$Q$2:$Q$100,SMALL(IF('Achat Forfait Epilation'!$E$2:$E$100='Suivi Forfait Epilation'!$D41,ROW('Achat Forfait Epilation'!$E$2:$E$100),9^9),5)-1)," ")," ")," ")</f>
        <v xml:space="preserve"> </v>
      </c>
      <c r="N41" s="69" t="str">
        <f>IF('Données clients'!K41="Oui",I41&amp;" doit "," ")</f>
        <v xml:space="preserve"> </v>
      </c>
      <c r="O41" s="69" t="str">
        <f>IF('Données clients'!K41="Oui",IF(I41="Anaïs"," ",(COUNTIF(J41:M41,"Anaïs"))*G41)," ")</f>
        <v xml:space="preserve"> </v>
      </c>
      <c r="P41" s="69" t="str">
        <f>IF('Données clients'!K41="Oui",IF(I41="Christian"," ",(COUNTIF(J41:M41,"Christian"))*G41)," ")</f>
        <v xml:space="preserve"> </v>
      </c>
      <c r="Q41" s="262" t="str">
        <f>IF('Données clients'!K41="Oui",IF(I41="Matthieu"," ",(COUNTIF(J41:M41,"Matthieu"))*G41)," ")</f>
        <v xml:space="preserve"> </v>
      </c>
      <c r="R41" s="71" t="str">
        <f t="shared" si="1"/>
        <v xml:space="preserve"> </v>
      </c>
    </row>
    <row r="42" spans="1:18" s="75" customFormat="1" ht="15" customHeight="1" x14ac:dyDescent="0.2">
      <c r="A42" s="93" t="str">
        <f>IF(COUNTBLANK('Achat Forfait Epilation'!A42)=1,"",'Achat Forfait Epilation'!A42)</f>
        <v xml:space="preserve"> </v>
      </c>
      <c r="B42" s="263" t="str">
        <f>IF(COUNTBLANK('Achat Forfait Epilation'!B42)=1,"",'Achat Forfait Epilation'!B42)</f>
        <v xml:space="preserve"> </v>
      </c>
      <c r="C42" s="264" t="str">
        <f>IF(COUNTBLANK('Achat Forfait Epilation'!C42)=1,"",'Achat Forfait Epilation'!C42)</f>
        <v xml:space="preserve"> </v>
      </c>
      <c r="D42" s="78" t="str">
        <f>IF(COUNTBLANK('Achat Forfait Epilation'!E42)=1,"",'Achat Forfait Epilation'!E42)</f>
        <v xml:space="preserve"> </v>
      </c>
      <c r="E42" s="78" t="str">
        <f>IF(COUNTBLANK('Achat Forfait Epilation'!F42)=1,"",'Achat Forfait Epilation'!F42)</f>
        <v xml:space="preserve"> </v>
      </c>
      <c r="F42" s="111" t="str">
        <f>IF(COUNTBLANK('Achat Forfait Epilation'!P42)=1,"",'Achat Forfait Epilation'!P42)</f>
        <v/>
      </c>
      <c r="G42" s="240" t="str">
        <f>IFERROR(F42/'Achat Forfait Epilation'!S42,"")</f>
        <v/>
      </c>
      <c r="H42" s="81" t="str">
        <f>IF(COUNTBLANK('Achat Forfait Epilation'!R42)=1,"",'Achat Forfait Epilation'!R42)</f>
        <v xml:space="preserve"> </v>
      </c>
      <c r="I42" s="81" t="str" cm="1">
        <f t="array" ref="I42">IF('Données clients'!K42="Oui",IFERROR(INDEX('Achat Forfait Epilation'!$Q$2:$Q$9999,SMALL(IF('Achat Forfait Epilation'!$F$2:$F$9999='Suivi Forfait Epilation'!$E42,ROW('Achat Forfait Epilation'!$E$2:$E$9999),9^9),1)-1)," ")," ")</f>
        <v xml:space="preserve"> </v>
      </c>
      <c r="J42" s="305" t="str" cm="1">
        <f t="array" ref="J42">IF('Données clients'!K42="Oui",IFERROR(IF($H42&gt;1,INDEX('Achat Forfait Epilation'!$Q$2:$Q$100,SMALL(IF('Achat Forfait Epilation'!$E$2:$E$100='Suivi Forfait Epilation'!$D42,ROW('Achat Forfait Epilation'!$E$2:$E$100),9^9),2)-1)," ")," ")," ")</f>
        <v xml:space="preserve"> </v>
      </c>
      <c r="K42" s="305" t="str" cm="1">
        <f t="array" ref="K42">IF('Données clients'!K42="Oui",IFERROR(IF($H42&gt;2,INDEX('Achat Forfait Epilation'!$Q$2:$Q$100,SMALL(IF('Achat Forfait Epilation'!$E$2:$E$100='Suivi Forfait Epilation'!$D42,ROW('Achat Forfait Epilation'!$E$2:$E$100),9^9),3)-1)," ")," ")," ")</f>
        <v xml:space="preserve"> </v>
      </c>
      <c r="L42" s="305" t="str" cm="1">
        <f t="array" ref="L42">IF('Données clients'!K42="Oui",IFERROR(IF($H42&gt;3,INDEX('Achat Forfait Epilation'!$Q$2:$Q$100,SMALL(IF('Achat Forfait Epilation'!$E$2:$E$100='Suivi Forfait Epilation'!$D42,ROW('Achat Forfait Epilation'!$E$2:$E$100),9^9),4)-1)," ")," ")," ")</f>
        <v xml:space="preserve"> </v>
      </c>
      <c r="M42" s="305" t="str" cm="1">
        <f t="array" ref="M42">IF('Données clients'!K42="Oui",IFERROR(IF($H42&gt;4,INDEX('Achat Forfait Epilation'!$Q$2:$Q$100,SMALL(IF('Achat Forfait Epilation'!$E$2:$E$100='Suivi Forfait Epilation'!$D42,ROW('Achat Forfait Epilation'!$E$2:$E$100),9^9),5)-1)," ")," ")," ")</f>
        <v xml:space="preserve"> </v>
      </c>
      <c r="N42" s="79" t="str">
        <f>IF('Données clients'!K42="Oui",I42&amp;" doit "," ")</f>
        <v xml:space="preserve"> </v>
      </c>
      <c r="O42" s="79" t="str">
        <f>IF('Données clients'!K42="Oui",IF(I42="Anaïs"," ",(COUNTIF(J42:M42,"Anaïs"))*G42)," ")</f>
        <v xml:space="preserve"> </v>
      </c>
      <c r="P42" s="79" t="str">
        <f>IF('Données clients'!K42="Oui",IF(I42="Christian"," ",(COUNTIF(J42:M42,"Christian"))*G42)," ")</f>
        <v xml:space="preserve"> </v>
      </c>
      <c r="Q42" s="267" t="str">
        <f>IF('Données clients'!K42="Oui",IF(I42="Matthieu"," ",(COUNTIF(J42:M42,"Matthieu"))*G42)," ")</f>
        <v xml:space="preserve"> </v>
      </c>
      <c r="R42" s="81" t="str">
        <f t="shared" si="1"/>
        <v xml:space="preserve"> </v>
      </c>
    </row>
    <row r="43" spans="1:18" s="75" customFormat="1" ht="15" customHeight="1" x14ac:dyDescent="0.2">
      <c r="A43" s="231" t="str">
        <f>IF(COUNTBLANK('Achat Forfait Epilation'!A43)=1,"",'Achat Forfait Epilation'!A43)</f>
        <v xml:space="preserve"> </v>
      </c>
      <c r="B43" s="258" t="str">
        <f>IF(COUNTBLANK('Achat Forfait Epilation'!B43)=1,"",'Achat Forfait Epilation'!B43)</f>
        <v xml:space="preserve"> </v>
      </c>
      <c r="C43" s="259" t="str">
        <f>IF(COUNTBLANK('Achat Forfait Epilation'!C43)=1,"",'Achat Forfait Epilation'!C43)</f>
        <v xml:space="preserve"> </v>
      </c>
      <c r="D43" s="68" t="str">
        <f>IF(COUNTBLANK('Achat Forfait Epilation'!E43)=1,"",'Achat Forfait Epilation'!E43)</f>
        <v xml:space="preserve"> </v>
      </c>
      <c r="E43" s="68" t="str">
        <f>IF(COUNTBLANK('Achat Forfait Epilation'!F43)=1,"",'Achat Forfait Epilation'!F43)</f>
        <v xml:space="preserve"> </v>
      </c>
      <c r="F43" s="303" t="str">
        <f>IF(COUNTBLANK('Achat Forfait Epilation'!P43)=1,"",'Achat Forfait Epilation'!P43)</f>
        <v/>
      </c>
      <c r="G43" s="233" t="str">
        <f>IFERROR(F43/'Achat Forfait Epilation'!S43,"")</f>
        <v/>
      </c>
      <c r="H43" s="71" t="str">
        <f>IF(COUNTBLANK('Achat Forfait Epilation'!R43)=1,"",'Achat Forfait Epilation'!R43)</f>
        <v xml:space="preserve"> </v>
      </c>
      <c r="I43" s="81" t="str" cm="1">
        <f t="array" ref="I43">IF('Données clients'!K43="Oui",IFERROR(INDEX('Achat Forfait Epilation'!$Q$2:$Q$9999,SMALL(IF('Achat Forfait Epilation'!$F$2:$F$9999='Suivi Forfait Epilation'!$E43,ROW('Achat Forfait Epilation'!$E$2:$E$9999),9^9),1)-1)," ")," ")</f>
        <v xml:space="preserve"> </v>
      </c>
      <c r="J43" s="304" t="str" cm="1">
        <f t="array" ref="J43">IF('Données clients'!K43="Oui",IFERROR(IF($H43&gt;1,INDEX('Achat Forfait Epilation'!$Q$2:$Q$100,SMALL(IF('Achat Forfait Epilation'!$E$2:$E$100='Suivi Forfait Epilation'!$D43,ROW('Achat Forfait Epilation'!$E$2:$E$100),9^9),2)-1)," ")," ")," ")</f>
        <v xml:space="preserve"> </v>
      </c>
      <c r="K43" s="304" t="str" cm="1">
        <f t="array" ref="K43">IF('Données clients'!K43="Oui",IFERROR(IF($H43&gt;2,INDEX('Achat Forfait Epilation'!$Q$2:$Q$100,SMALL(IF('Achat Forfait Epilation'!$E$2:$E$100='Suivi Forfait Epilation'!$D43,ROW('Achat Forfait Epilation'!$E$2:$E$100),9^9),3)-1)," ")," ")," ")</f>
        <v xml:space="preserve"> </v>
      </c>
      <c r="L43" s="304" t="str" cm="1">
        <f t="array" ref="L43">IF('Données clients'!K43="Oui",IFERROR(IF($H43&gt;3,INDEX('Achat Forfait Epilation'!$Q$2:$Q$100,SMALL(IF('Achat Forfait Epilation'!$E$2:$E$100='Suivi Forfait Epilation'!$D43,ROW('Achat Forfait Epilation'!$E$2:$E$100),9^9),4)-1)," ")," ")," ")</f>
        <v xml:space="preserve"> </v>
      </c>
      <c r="M43" s="304" t="str" cm="1">
        <f t="array" ref="M43">IF('Données clients'!K43="Oui",IFERROR(IF($H43&gt;4,INDEX('Achat Forfait Epilation'!$Q$2:$Q$100,SMALL(IF('Achat Forfait Epilation'!$E$2:$E$100='Suivi Forfait Epilation'!$D43,ROW('Achat Forfait Epilation'!$E$2:$E$100),9^9),5)-1)," ")," ")," ")</f>
        <v xml:space="preserve"> </v>
      </c>
      <c r="N43" s="69" t="str">
        <f>IF('Données clients'!K43="Oui",I43&amp;" doit "," ")</f>
        <v xml:space="preserve"> </v>
      </c>
      <c r="O43" s="69" t="str">
        <f>IF('Données clients'!K43="Oui",IF(I43="Anaïs"," ",(COUNTIF(J43:M43,"Anaïs"))*G43)," ")</f>
        <v xml:space="preserve"> </v>
      </c>
      <c r="P43" s="69" t="str">
        <f>IF('Données clients'!K43="Oui",IF(I43="Christian"," ",(COUNTIF(J43:M43,"Christian"))*G43)," ")</f>
        <v xml:space="preserve"> </v>
      </c>
      <c r="Q43" s="262" t="str">
        <f>IF('Données clients'!K43="Oui",IF(I43="Matthieu"," ",(COUNTIF(J43:M43,"Matthieu"))*G43)," ")</f>
        <v xml:space="preserve"> </v>
      </c>
      <c r="R43" s="71" t="str">
        <f t="shared" si="1"/>
        <v xml:space="preserve"> </v>
      </c>
    </row>
    <row r="44" spans="1:18" s="75" customFormat="1" ht="15" customHeight="1" x14ac:dyDescent="0.2">
      <c r="A44" s="93" t="str">
        <f>IF(COUNTBLANK('Achat Forfait Epilation'!A44)=1,"",'Achat Forfait Epilation'!A44)</f>
        <v xml:space="preserve"> </v>
      </c>
      <c r="B44" s="263" t="str">
        <f>IF(COUNTBLANK('Achat Forfait Epilation'!B44)=1,"",'Achat Forfait Epilation'!B44)</f>
        <v xml:space="preserve"> </v>
      </c>
      <c r="C44" s="264" t="str">
        <f>IF(COUNTBLANK('Achat Forfait Epilation'!C44)=1,"",'Achat Forfait Epilation'!C44)</f>
        <v xml:space="preserve"> </v>
      </c>
      <c r="D44" s="78" t="str">
        <f>IF(COUNTBLANK('Achat Forfait Epilation'!E44)=1,"",'Achat Forfait Epilation'!E44)</f>
        <v xml:space="preserve"> </v>
      </c>
      <c r="E44" s="78" t="str">
        <f>IF(COUNTBLANK('Achat Forfait Epilation'!F44)=1,"",'Achat Forfait Epilation'!F44)</f>
        <v xml:space="preserve"> </v>
      </c>
      <c r="F44" s="111" t="str">
        <f>IF(COUNTBLANK('Achat Forfait Epilation'!P44)=1,"",'Achat Forfait Epilation'!P44)</f>
        <v/>
      </c>
      <c r="G44" s="240" t="str">
        <f>IFERROR(F44/'Achat Forfait Epilation'!S44,"")</f>
        <v/>
      </c>
      <c r="H44" s="81" t="str">
        <f>IF(COUNTBLANK('Achat Forfait Epilation'!R44)=1,"",'Achat Forfait Epilation'!R44)</f>
        <v xml:space="preserve"> </v>
      </c>
      <c r="I44" s="81" t="str" cm="1">
        <f t="array" ref="I44">IF('Données clients'!K44="Oui",IFERROR(INDEX('Achat Forfait Epilation'!$Q$2:$Q$9999,SMALL(IF('Achat Forfait Epilation'!$F$2:$F$9999='Suivi Forfait Epilation'!$E44,ROW('Achat Forfait Epilation'!$E$2:$E$9999),9^9),1)-1)," ")," ")</f>
        <v xml:space="preserve"> </v>
      </c>
      <c r="J44" s="305" t="str" cm="1">
        <f t="array" ref="J44">IF('Données clients'!K44="Oui",IFERROR(IF($H44&gt;1,INDEX('Achat Forfait Epilation'!$Q$2:$Q$100,SMALL(IF('Achat Forfait Epilation'!$E$2:$E$100='Suivi Forfait Epilation'!$D44,ROW('Achat Forfait Epilation'!$E$2:$E$100),9^9),2)-1)," ")," ")," ")</f>
        <v xml:space="preserve"> </v>
      </c>
      <c r="K44" s="305" t="str" cm="1">
        <f t="array" ref="K44">IF('Données clients'!K44="Oui",IFERROR(IF($H44&gt;2,INDEX('Achat Forfait Epilation'!$Q$2:$Q$100,SMALL(IF('Achat Forfait Epilation'!$E$2:$E$100='Suivi Forfait Epilation'!$D44,ROW('Achat Forfait Epilation'!$E$2:$E$100),9^9),3)-1)," ")," ")," ")</f>
        <v xml:space="preserve"> </v>
      </c>
      <c r="L44" s="305" t="str" cm="1">
        <f t="array" ref="L44">IF('Données clients'!K44="Oui",IFERROR(IF($H44&gt;3,INDEX('Achat Forfait Epilation'!$Q$2:$Q$100,SMALL(IF('Achat Forfait Epilation'!$E$2:$E$100='Suivi Forfait Epilation'!$D44,ROW('Achat Forfait Epilation'!$E$2:$E$100),9^9),4)-1)," ")," ")," ")</f>
        <v xml:space="preserve"> </v>
      </c>
      <c r="M44" s="305" t="str" cm="1">
        <f t="array" ref="M44">IF('Données clients'!K44="Oui",IFERROR(IF($H44&gt;4,INDEX('Achat Forfait Epilation'!$Q$2:$Q$100,SMALL(IF('Achat Forfait Epilation'!$E$2:$E$100='Suivi Forfait Epilation'!$D44,ROW('Achat Forfait Epilation'!$E$2:$E$100),9^9),5)-1)," ")," ")," ")</f>
        <v xml:space="preserve"> </v>
      </c>
      <c r="N44" s="79" t="str">
        <f>IF('Données clients'!K44="Oui",I44&amp;" doit "," ")</f>
        <v xml:space="preserve"> </v>
      </c>
      <c r="O44" s="79" t="str">
        <f>IF('Données clients'!K44="Oui",IF(I44="Anaïs"," ",(COUNTIF(J44:M44,"Anaïs"))*G44)," ")</f>
        <v xml:space="preserve"> </v>
      </c>
      <c r="P44" s="79" t="str">
        <f>IF('Données clients'!K44="Oui",IF(I44="Christian"," ",(COUNTIF(J44:M44,"Christian"))*G44)," ")</f>
        <v xml:space="preserve"> </v>
      </c>
      <c r="Q44" s="267" t="str">
        <f>IF('Données clients'!K44="Oui",IF(I44="Matthieu"," ",(COUNTIF(J44:M44,"Matthieu"))*G44)," ")</f>
        <v xml:space="preserve"> </v>
      </c>
      <c r="R44" s="81" t="str">
        <f t="shared" si="1"/>
        <v xml:space="preserve"> </v>
      </c>
    </row>
    <row r="45" spans="1:18" s="75" customFormat="1" ht="15" customHeight="1" x14ac:dyDescent="0.2">
      <c r="A45" s="231" t="str">
        <f>IF(COUNTBLANK('Achat Forfait Epilation'!A45)=1,"",'Achat Forfait Epilation'!A45)</f>
        <v xml:space="preserve"> </v>
      </c>
      <c r="B45" s="258" t="str">
        <f>IF(COUNTBLANK('Achat Forfait Epilation'!B45)=1,"",'Achat Forfait Epilation'!B45)</f>
        <v xml:space="preserve"> </v>
      </c>
      <c r="C45" s="259" t="str">
        <f>IF(COUNTBLANK('Achat Forfait Epilation'!C45)=1,"",'Achat Forfait Epilation'!C45)</f>
        <v xml:space="preserve"> </v>
      </c>
      <c r="D45" s="68" t="str">
        <f>IF(COUNTBLANK('Achat Forfait Epilation'!E45)=1,"",'Achat Forfait Epilation'!E45)</f>
        <v xml:space="preserve"> </v>
      </c>
      <c r="E45" s="68" t="str">
        <f>IF(COUNTBLANK('Achat Forfait Epilation'!F45)=1,"",'Achat Forfait Epilation'!F45)</f>
        <v xml:space="preserve"> </v>
      </c>
      <c r="F45" s="303" t="str">
        <f>IF(COUNTBLANK('Achat Forfait Epilation'!P45)=1,"",'Achat Forfait Epilation'!P45)</f>
        <v/>
      </c>
      <c r="G45" s="233" t="str">
        <f>IFERROR(F45/'Achat Forfait Epilation'!S45,"")</f>
        <v/>
      </c>
      <c r="H45" s="71" t="str">
        <f>IF(COUNTBLANK('Achat Forfait Epilation'!R45)=1,"",'Achat Forfait Epilation'!R45)</f>
        <v xml:space="preserve"> </v>
      </c>
      <c r="I45" s="81" t="str" cm="1">
        <f t="array" ref="I45">IF('Données clients'!K45="Oui",IFERROR(INDEX('Achat Forfait Epilation'!$Q$2:$Q$9999,SMALL(IF('Achat Forfait Epilation'!$F$2:$F$9999='Suivi Forfait Epilation'!$E45,ROW('Achat Forfait Epilation'!$E$2:$E$9999),9^9),1)-1)," ")," ")</f>
        <v xml:space="preserve"> </v>
      </c>
      <c r="J45" s="304" t="str" cm="1">
        <f t="array" ref="J45">IF('Données clients'!K45="Oui",IFERROR(IF($H45&gt;1,INDEX('Achat Forfait Epilation'!$Q$2:$Q$100,SMALL(IF('Achat Forfait Epilation'!$E$2:$E$100='Suivi Forfait Epilation'!$D45,ROW('Achat Forfait Epilation'!$E$2:$E$100),9^9),2)-1)," ")," ")," ")</f>
        <v xml:space="preserve"> </v>
      </c>
      <c r="K45" s="304" t="str" cm="1">
        <f t="array" ref="K45">IF('Données clients'!K45="Oui",IFERROR(IF($H45&gt;2,INDEX('Achat Forfait Epilation'!$Q$2:$Q$100,SMALL(IF('Achat Forfait Epilation'!$E$2:$E$100='Suivi Forfait Epilation'!$D45,ROW('Achat Forfait Epilation'!$E$2:$E$100),9^9),3)-1)," ")," ")," ")</f>
        <v xml:space="preserve"> </v>
      </c>
      <c r="L45" s="304" t="str" cm="1">
        <f t="array" ref="L45">IF('Données clients'!K45="Oui",IFERROR(IF($H45&gt;3,INDEX('Achat Forfait Epilation'!$Q$2:$Q$100,SMALL(IF('Achat Forfait Epilation'!$E$2:$E$100='Suivi Forfait Epilation'!$D45,ROW('Achat Forfait Epilation'!$E$2:$E$100),9^9),4)-1)," ")," ")," ")</f>
        <v xml:space="preserve"> </v>
      </c>
      <c r="M45" s="304" t="str" cm="1">
        <f t="array" ref="M45">IF('Données clients'!K45="Oui",IFERROR(IF($H45&gt;4,INDEX('Achat Forfait Epilation'!$Q$2:$Q$100,SMALL(IF('Achat Forfait Epilation'!$E$2:$E$100='Suivi Forfait Epilation'!$D45,ROW('Achat Forfait Epilation'!$E$2:$E$100),9^9),5)-1)," ")," ")," ")</f>
        <v xml:space="preserve"> </v>
      </c>
      <c r="N45" s="69" t="str">
        <f>IF('Données clients'!K45="Oui",I45&amp;" doit "," ")</f>
        <v xml:space="preserve"> </v>
      </c>
      <c r="O45" s="69" t="str">
        <f>IF('Données clients'!K45="Oui",IF(I45="Anaïs"," ",(COUNTIF(J45:M45,"Anaïs"))*G45)," ")</f>
        <v xml:space="preserve"> </v>
      </c>
      <c r="P45" s="69" t="str">
        <f>IF('Données clients'!K45="Oui",IF(I45="Christian"," ",(COUNTIF(J45:M45,"Christian"))*G45)," ")</f>
        <v xml:space="preserve"> </v>
      </c>
      <c r="Q45" s="262" t="str">
        <f>IF('Données clients'!K45="Oui",IF(I45="Matthieu"," ",(COUNTIF(J45:M45,"Matthieu"))*G45)," ")</f>
        <v xml:space="preserve"> </v>
      </c>
      <c r="R45" s="71" t="str">
        <f t="shared" si="1"/>
        <v xml:space="preserve"> </v>
      </c>
    </row>
    <row r="46" spans="1:18" s="75" customFormat="1" ht="15" customHeight="1" x14ac:dyDescent="0.2">
      <c r="A46" s="93" t="str">
        <f>IF(COUNTBLANK('Achat Forfait Epilation'!A46)=1,"",'Achat Forfait Epilation'!A46)</f>
        <v xml:space="preserve"> </v>
      </c>
      <c r="B46" s="263" t="str">
        <f>IF(COUNTBLANK('Achat Forfait Epilation'!B46)=1,"",'Achat Forfait Epilation'!B46)</f>
        <v xml:space="preserve"> </v>
      </c>
      <c r="C46" s="264" t="str">
        <f>IF(COUNTBLANK('Achat Forfait Epilation'!C46)=1,"",'Achat Forfait Epilation'!C46)</f>
        <v xml:space="preserve"> </v>
      </c>
      <c r="D46" s="78" t="str">
        <f>IF(COUNTBLANK('Achat Forfait Epilation'!E46)=1,"",'Achat Forfait Epilation'!E46)</f>
        <v xml:space="preserve"> </v>
      </c>
      <c r="E46" s="78" t="str">
        <f>IF(COUNTBLANK('Achat Forfait Epilation'!F46)=1,"",'Achat Forfait Epilation'!F46)</f>
        <v xml:space="preserve"> </v>
      </c>
      <c r="F46" s="111" t="str">
        <f>IF(COUNTBLANK('Achat Forfait Epilation'!P46)=1,"",'Achat Forfait Epilation'!P46)</f>
        <v/>
      </c>
      <c r="G46" s="240" t="str">
        <f>IFERROR(F46/'Achat Forfait Epilation'!S46,"")</f>
        <v/>
      </c>
      <c r="H46" s="81" t="str">
        <f>IF(COUNTBLANK('Achat Forfait Epilation'!R46)=1,"",'Achat Forfait Epilation'!R46)</f>
        <v xml:space="preserve"> </v>
      </c>
      <c r="I46" s="81" t="str" cm="1">
        <f t="array" ref="I46">IF('Données clients'!K46="Oui",IFERROR(INDEX('Achat Forfait Epilation'!$Q$2:$Q$9999,SMALL(IF('Achat Forfait Epilation'!$F$2:$F$9999='Suivi Forfait Epilation'!$E46,ROW('Achat Forfait Epilation'!$E$2:$E$9999),9^9),1)-1)," ")," ")</f>
        <v xml:space="preserve"> </v>
      </c>
      <c r="J46" s="305" t="str" cm="1">
        <f t="array" ref="J46">IF('Données clients'!K46="Oui",IFERROR(IF($H46&gt;1,INDEX('Achat Forfait Epilation'!$Q$2:$Q$100,SMALL(IF('Achat Forfait Epilation'!$E$2:$E$100='Suivi Forfait Epilation'!$D46,ROW('Achat Forfait Epilation'!$E$2:$E$100),9^9),2)-1)," ")," ")," ")</f>
        <v xml:space="preserve"> </v>
      </c>
      <c r="K46" s="305" t="str" cm="1">
        <f t="array" ref="K46">IF('Données clients'!K46="Oui",IFERROR(IF($H46&gt;2,INDEX('Achat Forfait Epilation'!$Q$2:$Q$100,SMALL(IF('Achat Forfait Epilation'!$E$2:$E$100='Suivi Forfait Epilation'!$D46,ROW('Achat Forfait Epilation'!$E$2:$E$100),9^9),3)-1)," ")," ")," ")</f>
        <v xml:space="preserve"> </v>
      </c>
      <c r="L46" s="305" t="str" cm="1">
        <f t="array" ref="L46">IF('Données clients'!K46="Oui",IFERROR(IF($H46&gt;3,INDEX('Achat Forfait Epilation'!$Q$2:$Q$100,SMALL(IF('Achat Forfait Epilation'!$E$2:$E$100='Suivi Forfait Epilation'!$D46,ROW('Achat Forfait Epilation'!$E$2:$E$100),9^9),4)-1)," ")," ")," ")</f>
        <v xml:space="preserve"> </v>
      </c>
      <c r="M46" s="305" t="str" cm="1">
        <f t="array" ref="M46">IF('Données clients'!K46="Oui",IFERROR(IF($H46&gt;4,INDEX('Achat Forfait Epilation'!$Q$2:$Q$100,SMALL(IF('Achat Forfait Epilation'!$E$2:$E$100='Suivi Forfait Epilation'!$D46,ROW('Achat Forfait Epilation'!$E$2:$E$100),9^9),5)-1)," ")," ")," ")</f>
        <v xml:space="preserve"> </v>
      </c>
      <c r="N46" s="79" t="str">
        <f>IF('Données clients'!K46="Oui",I46&amp;" doit "," ")</f>
        <v xml:space="preserve"> </v>
      </c>
      <c r="O46" s="79" t="str">
        <f>IF('Données clients'!K46="Oui",IF(I46="Anaïs"," ",(COUNTIF(J46:M46,"Anaïs"))*G46)," ")</f>
        <v xml:space="preserve"> </v>
      </c>
      <c r="P46" s="79" t="str">
        <f>IF('Données clients'!K46="Oui",IF(I46="Christian"," ",(COUNTIF(J46:M46,"Christian"))*G46)," ")</f>
        <v xml:space="preserve"> </v>
      </c>
      <c r="Q46" s="267" t="str">
        <f>IF('Données clients'!K46="Oui",IF(I46="Matthieu"," ",(COUNTIF(J46:M46,"Matthieu"))*G46)," ")</f>
        <v xml:space="preserve"> </v>
      </c>
      <c r="R46" s="81" t="str">
        <f t="shared" si="1"/>
        <v xml:space="preserve"> </v>
      </c>
    </row>
    <row r="47" spans="1:18" s="75" customFormat="1" ht="15" customHeight="1" x14ac:dyDescent="0.2">
      <c r="A47" s="231" t="str">
        <f>IF(COUNTBLANK('Achat Forfait Epilation'!A47)=1,"",'Achat Forfait Epilation'!A47)</f>
        <v xml:space="preserve"> </v>
      </c>
      <c r="B47" s="258" t="str">
        <f>IF(COUNTBLANK('Achat Forfait Epilation'!B47)=1,"",'Achat Forfait Epilation'!B47)</f>
        <v xml:space="preserve"> </v>
      </c>
      <c r="C47" s="259" t="str">
        <f>IF(COUNTBLANK('Achat Forfait Epilation'!C47)=1,"",'Achat Forfait Epilation'!C47)</f>
        <v xml:space="preserve"> </v>
      </c>
      <c r="D47" s="68" t="str">
        <f>IF(COUNTBLANK('Achat Forfait Epilation'!E47)=1,"",'Achat Forfait Epilation'!E47)</f>
        <v xml:space="preserve"> </v>
      </c>
      <c r="E47" s="68" t="str">
        <f>IF(COUNTBLANK('Achat Forfait Epilation'!F47)=1,"",'Achat Forfait Epilation'!F47)</f>
        <v xml:space="preserve"> </v>
      </c>
      <c r="F47" s="303" t="str">
        <f>IF(COUNTBLANK('Achat Forfait Epilation'!P47)=1,"",'Achat Forfait Epilation'!P47)</f>
        <v/>
      </c>
      <c r="G47" s="233" t="str">
        <f>IFERROR(F47/'Achat Forfait Epilation'!S47,"")</f>
        <v/>
      </c>
      <c r="H47" s="71" t="str">
        <f>IF(COUNTBLANK('Achat Forfait Epilation'!R47)=1,"",'Achat Forfait Epilation'!R47)</f>
        <v xml:space="preserve"> </v>
      </c>
      <c r="I47" s="81" t="str" cm="1">
        <f t="array" ref="I47">IF('Données clients'!K47="Oui",IFERROR(INDEX('Achat Forfait Epilation'!$Q$2:$Q$9999,SMALL(IF('Achat Forfait Epilation'!$F$2:$F$9999='Suivi Forfait Epilation'!$E47,ROW('Achat Forfait Epilation'!$E$2:$E$9999),9^9),1)-1)," ")," ")</f>
        <v xml:space="preserve"> </v>
      </c>
      <c r="J47" s="304" t="str" cm="1">
        <f t="array" ref="J47">IF('Données clients'!K47="Oui",IFERROR(IF($H47&gt;1,INDEX('Achat Forfait Epilation'!$Q$2:$Q$100,SMALL(IF('Achat Forfait Epilation'!$E$2:$E$100='Suivi Forfait Epilation'!$D47,ROW('Achat Forfait Epilation'!$E$2:$E$100),9^9),2)-1)," ")," ")," ")</f>
        <v xml:space="preserve"> </v>
      </c>
      <c r="K47" s="304" t="str" cm="1">
        <f t="array" ref="K47">IF('Données clients'!K47="Oui",IFERROR(IF($H47&gt;2,INDEX('Achat Forfait Epilation'!$Q$2:$Q$100,SMALL(IF('Achat Forfait Epilation'!$E$2:$E$100='Suivi Forfait Epilation'!$D47,ROW('Achat Forfait Epilation'!$E$2:$E$100),9^9),3)-1)," ")," ")," ")</f>
        <v xml:space="preserve"> </v>
      </c>
      <c r="L47" s="304" t="str" cm="1">
        <f t="array" ref="L47">IF('Données clients'!K47="Oui",IFERROR(IF($H47&gt;3,INDEX('Achat Forfait Epilation'!$Q$2:$Q$100,SMALL(IF('Achat Forfait Epilation'!$E$2:$E$100='Suivi Forfait Epilation'!$D47,ROW('Achat Forfait Epilation'!$E$2:$E$100),9^9),4)-1)," ")," ")," ")</f>
        <v xml:space="preserve"> </v>
      </c>
      <c r="M47" s="304" t="str" cm="1">
        <f t="array" ref="M47">IF('Données clients'!K47="Oui",IFERROR(IF($H47&gt;4,INDEX('Achat Forfait Epilation'!$Q$2:$Q$100,SMALL(IF('Achat Forfait Epilation'!$E$2:$E$100='Suivi Forfait Epilation'!$D47,ROW('Achat Forfait Epilation'!$E$2:$E$100),9^9),5)-1)," ")," ")," ")</f>
        <v xml:space="preserve"> </v>
      </c>
      <c r="N47" s="69" t="str">
        <f>IF('Données clients'!K47="Oui",I47&amp;" doit "," ")</f>
        <v xml:space="preserve"> </v>
      </c>
      <c r="O47" s="69" t="str">
        <f>IF('Données clients'!K47="Oui",IF(I47="Anaïs"," ",(COUNTIF(J47:M47,"Anaïs"))*G47)," ")</f>
        <v xml:space="preserve"> </v>
      </c>
      <c r="P47" s="69" t="str">
        <f>IF('Données clients'!K47="Oui",IF(I47="Christian"," ",(COUNTIF(J47:M47,"Christian"))*G47)," ")</f>
        <v xml:space="preserve"> </v>
      </c>
      <c r="Q47" s="262" t="str">
        <f>IF('Données clients'!K47="Oui",IF(I47="Matthieu"," ",(COUNTIF(J47:M47,"Matthieu"))*G47)," ")</f>
        <v xml:space="preserve"> </v>
      </c>
      <c r="R47" s="71" t="str">
        <f t="shared" si="1"/>
        <v xml:space="preserve"> </v>
      </c>
    </row>
    <row r="48" spans="1:18" s="75" customFormat="1" ht="15" customHeight="1" x14ac:dyDescent="0.2">
      <c r="A48" s="93" t="str">
        <f>IF(COUNTBLANK('Achat Forfait Epilation'!A48)=1,"",'Achat Forfait Epilation'!A48)</f>
        <v xml:space="preserve"> </v>
      </c>
      <c r="B48" s="263" t="str">
        <f>IF(COUNTBLANK('Achat Forfait Epilation'!B48)=1,"",'Achat Forfait Epilation'!B48)</f>
        <v xml:space="preserve"> </v>
      </c>
      <c r="C48" s="264" t="str">
        <f>IF(COUNTBLANK('Achat Forfait Epilation'!C48)=1,"",'Achat Forfait Epilation'!C48)</f>
        <v xml:space="preserve"> </v>
      </c>
      <c r="D48" s="78" t="str">
        <f>IF(COUNTBLANK('Achat Forfait Epilation'!E48)=1,"",'Achat Forfait Epilation'!E48)</f>
        <v xml:space="preserve"> </v>
      </c>
      <c r="E48" s="78" t="str">
        <f>IF(COUNTBLANK('Achat Forfait Epilation'!F48)=1,"",'Achat Forfait Epilation'!F48)</f>
        <v xml:space="preserve"> </v>
      </c>
      <c r="F48" s="111" t="str">
        <f>IF(COUNTBLANK('Achat Forfait Epilation'!P48)=1,"",'Achat Forfait Epilation'!P48)</f>
        <v/>
      </c>
      <c r="G48" s="240" t="str">
        <f>IFERROR(F48/'Achat Forfait Epilation'!S48,"")</f>
        <v/>
      </c>
      <c r="H48" s="81" t="str">
        <f>IF(COUNTBLANK('Achat Forfait Epilation'!R48)=1,"",'Achat Forfait Epilation'!R48)</f>
        <v xml:space="preserve"> </v>
      </c>
      <c r="I48" s="81" t="str" cm="1">
        <f t="array" ref="I48">IF('Données clients'!K48="Oui",IFERROR(INDEX('Achat Forfait Epilation'!$Q$2:$Q$9999,SMALL(IF('Achat Forfait Epilation'!$F$2:$F$9999='Suivi Forfait Epilation'!$E48,ROW('Achat Forfait Epilation'!$E$2:$E$9999),9^9),1)-1)," ")," ")</f>
        <v xml:space="preserve"> </v>
      </c>
      <c r="J48" s="305" t="str" cm="1">
        <f t="array" ref="J48">IF('Données clients'!K48="Oui",IFERROR(IF($H48&gt;1,INDEX('Achat Forfait Epilation'!$Q$2:$Q$100,SMALL(IF('Achat Forfait Epilation'!$E$2:$E$100='Suivi Forfait Epilation'!$D48,ROW('Achat Forfait Epilation'!$E$2:$E$100),9^9),2)-1)," ")," ")," ")</f>
        <v xml:space="preserve"> </v>
      </c>
      <c r="K48" s="305" t="str" cm="1">
        <f t="array" ref="K48">IF('Données clients'!K48="Oui",IFERROR(IF($H48&gt;2,INDEX('Achat Forfait Epilation'!$Q$2:$Q$100,SMALL(IF('Achat Forfait Epilation'!$E$2:$E$100='Suivi Forfait Epilation'!$D48,ROW('Achat Forfait Epilation'!$E$2:$E$100),9^9),3)-1)," ")," ")," ")</f>
        <v xml:space="preserve"> </v>
      </c>
      <c r="L48" s="305" t="str" cm="1">
        <f t="array" ref="L48">IF('Données clients'!K48="Oui",IFERROR(IF($H48&gt;3,INDEX('Achat Forfait Epilation'!$Q$2:$Q$100,SMALL(IF('Achat Forfait Epilation'!$E$2:$E$100='Suivi Forfait Epilation'!$D48,ROW('Achat Forfait Epilation'!$E$2:$E$100),9^9),4)-1)," ")," ")," ")</f>
        <v xml:space="preserve"> </v>
      </c>
      <c r="M48" s="305" t="str" cm="1">
        <f t="array" ref="M48">IF('Données clients'!K48="Oui",IFERROR(IF($H48&gt;4,INDEX('Achat Forfait Epilation'!$Q$2:$Q$100,SMALL(IF('Achat Forfait Epilation'!$E$2:$E$100='Suivi Forfait Epilation'!$D48,ROW('Achat Forfait Epilation'!$E$2:$E$100),9^9),5)-1)," ")," ")," ")</f>
        <v xml:space="preserve"> </v>
      </c>
      <c r="N48" s="79" t="str">
        <f>IF('Données clients'!K48="Oui",I48&amp;" doit "," ")</f>
        <v xml:space="preserve"> </v>
      </c>
      <c r="O48" s="79" t="str">
        <f>IF('Données clients'!K48="Oui",IF(I48="Anaïs"," ",(COUNTIF(J48:M48,"Anaïs"))*G48)," ")</f>
        <v xml:space="preserve"> </v>
      </c>
      <c r="P48" s="79" t="str">
        <f>IF('Données clients'!K48="Oui",IF(I48="Christian"," ",(COUNTIF(J48:M48,"Christian"))*G48)," ")</f>
        <v xml:space="preserve"> </v>
      </c>
      <c r="Q48" s="267" t="str">
        <f>IF('Données clients'!K48="Oui",IF(I48="Matthieu"," ",(COUNTIF(J48:M48,"Matthieu"))*G48)," ")</f>
        <v xml:space="preserve"> </v>
      </c>
      <c r="R48" s="81" t="str">
        <f t="shared" si="1"/>
        <v xml:space="preserve"> </v>
      </c>
    </row>
    <row r="49" spans="1:18" s="75" customFormat="1" ht="15" customHeight="1" x14ac:dyDescent="0.2">
      <c r="A49" s="231" t="str">
        <f>IF(COUNTBLANK('Achat Forfait Epilation'!A49)=1,"",'Achat Forfait Epilation'!A49)</f>
        <v xml:space="preserve"> </v>
      </c>
      <c r="B49" s="258" t="str">
        <f>IF(COUNTBLANK('Achat Forfait Epilation'!B49)=1,"",'Achat Forfait Epilation'!B49)</f>
        <v xml:space="preserve"> </v>
      </c>
      <c r="C49" s="259" t="str">
        <f>IF(COUNTBLANK('Achat Forfait Epilation'!C49)=1,"",'Achat Forfait Epilation'!C49)</f>
        <v xml:space="preserve"> </v>
      </c>
      <c r="D49" s="68" t="str">
        <f>IF(COUNTBLANK('Achat Forfait Epilation'!E49)=1,"",'Achat Forfait Epilation'!E49)</f>
        <v xml:space="preserve"> </v>
      </c>
      <c r="E49" s="68" t="str">
        <f>IF(COUNTBLANK('Achat Forfait Epilation'!F49)=1,"",'Achat Forfait Epilation'!F49)</f>
        <v xml:space="preserve"> </v>
      </c>
      <c r="F49" s="303" t="str">
        <f>IF(COUNTBLANK('Achat Forfait Epilation'!P49)=1,"",'Achat Forfait Epilation'!P49)</f>
        <v/>
      </c>
      <c r="G49" s="233" t="str">
        <f>IFERROR(F49/'Achat Forfait Epilation'!S49,"")</f>
        <v/>
      </c>
      <c r="H49" s="71" t="str">
        <f>IF(COUNTBLANK('Achat Forfait Epilation'!R49)=1,"",'Achat Forfait Epilation'!R49)</f>
        <v xml:space="preserve"> </v>
      </c>
      <c r="I49" s="81" t="str" cm="1">
        <f t="array" ref="I49">IF('Données clients'!K49="Oui",IFERROR(INDEX('Achat Forfait Epilation'!$Q$2:$Q$9999,SMALL(IF('Achat Forfait Epilation'!$F$2:$F$9999='Suivi Forfait Epilation'!$E49,ROW('Achat Forfait Epilation'!$E$2:$E$9999),9^9),1)-1)," ")," ")</f>
        <v xml:space="preserve"> </v>
      </c>
      <c r="J49" s="304" t="str" cm="1">
        <f t="array" ref="J49">IF('Données clients'!K49="Oui",IFERROR(IF($H49&gt;1,INDEX('Achat Forfait Epilation'!$Q$2:$Q$100,SMALL(IF('Achat Forfait Epilation'!$E$2:$E$100='Suivi Forfait Epilation'!$D49,ROW('Achat Forfait Epilation'!$E$2:$E$100),9^9),2)-1)," ")," ")," ")</f>
        <v xml:space="preserve"> </v>
      </c>
      <c r="K49" s="304" t="str" cm="1">
        <f t="array" ref="K49">IF('Données clients'!K49="Oui",IFERROR(IF($H49&gt;2,INDEX('Achat Forfait Epilation'!$Q$2:$Q$100,SMALL(IF('Achat Forfait Epilation'!$E$2:$E$100='Suivi Forfait Epilation'!$D49,ROW('Achat Forfait Epilation'!$E$2:$E$100),9^9),3)-1)," ")," ")," ")</f>
        <v xml:space="preserve"> </v>
      </c>
      <c r="L49" s="304" t="str" cm="1">
        <f t="array" ref="L49">IF('Données clients'!K49="Oui",IFERROR(IF($H49&gt;3,INDEX('Achat Forfait Epilation'!$Q$2:$Q$100,SMALL(IF('Achat Forfait Epilation'!$E$2:$E$100='Suivi Forfait Epilation'!$D49,ROW('Achat Forfait Epilation'!$E$2:$E$100),9^9),4)-1)," ")," ")," ")</f>
        <v xml:space="preserve"> </v>
      </c>
      <c r="M49" s="304" t="str" cm="1">
        <f t="array" ref="M49">IF('Données clients'!K49="Oui",IFERROR(IF($H49&gt;4,INDEX('Achat Forfait Epilation'!$Q$2:$Q$100,SMALL(IF('Achat Forfait Epilation'!$E$2:$E$100='Suivi Forfait Epilation'!$D49,ROW('Achat Forfait Epilation'!$E$2:$E$100),9^9),5)-1)," ")," ")," ")</f>
        <v xml:space="preserve"> </v>
      </c>
      <c r="N49" s="69" t="str">
        <f>IF('Données clients'!K49="Oui",I49&amp;" doit "," ")</f>
        <v xml:space="preserve"> </v>
      </c>
      <c r="O49" s="69" t="str">
        <f>IF('Données clients'!K49="Oui",IF(I49="Anaïs"," ",(COUNTIF(J49:M49,"Anaïs"))*G49)," ")</f>
        <v xml:space="preserve"> </v>
      </c>
      <c r="P49" s="69" t="str">
        <f>IF('Données clients'!K49="Oui",IF(I49="Christian"," ",(COUNTIF(J49:M49,"Christian"))*G49)," ")</f>
        <v xml:space="preserve"> </v>
      </c>
      <c r="Q49" s="262" t="str">
        <f>IF('Données clients'!K49="Oui",IF(I49="Matthieu"," ",(COUNTIF(J49:M49,"Matthieu"))*G49)," ")</f>
        <v xml:space="preserve"> </v>
      </c>
      <c r="R49" s="71" t="str">
        <f t="shared" si="1"/>
        <v xml:space="preserve"> </v>
      </c>
    </row>
    <row r="50" spans="1:18" s="75" customFormat="1" ht="15" customHeight="1" x14ac:dyDescent="0.2">
      <c r="A50" s="93" t="str">
        <f>IF(COUNTBLANK('Achat Forfait Epilation'!A50)=1,"",'Achat Forfait Epilation'!A50)</f>
        <v xml:space="preserve"> </v>
      </c>
      <c r="B50" s="263" t="str">
        <f>IF(COUNTBLANK('Achat Forfait Epilation'!B50)=1,"",'Achat Forfait Epilation'!B50)</f>
        <v xml:space="preserve"> </v>
      </c>
      <c r="C50" s="264" t="str">
        <f>IF(COUNTBLANK('Achat Forfait Epilation'!C50)=1,"",'Achat Forfait Epilation'!C50)</f>
        <v xml:space="preserve"> </v>
      </c>
      <c r="D50" s="78" t="str">
        <f>IF(COUNTBLANK('Achat Forfait Epilation'!E50)=1,"",'Achat Forfait Epilation'!E50)</f>
        <v xml:space="preserve"> </v>
      </c>
      <c r="E50" s="78" t="str">
        <f>IF(COUNTBLANK('Achat Forfait Epilation'!F50)=1,"",'Achat Forfait Epilation'!F50)</f>
        <v xml:space="preserve"> </v>
      </c>
      <c r="F50" s="111" t="str">
        <f>IF(COUNTBLANK('Achat Forfait Epilation'!P50)=1,"",'Achat Forfait Epilation'!P50)</f>
        <v/>
      </c>
      <c r="G50" s="240" t="str">
        <f>IFERROR(F50/'Achat Forfait Epilation'!S50,"")</f>
        <v/>
      </c>
      <c r="H50" s="81" t="str">
        <f>IF(COUNTBLANK('Achat Forfait Epilation'!R50)=1,"",'Achat Forfait Epilation'!R50)</f>
        <v xml:space="preserve"> </v>
      </c>
      <c r="I50" s="81" t="str" cm="1">
        <f t="array" ref="I50">IF('Données clients'!K50="Oui",IFERROR(INDEX('Achat Forfait Epilation'!$Q$2:$Q$9999,SMALL(IF('Achat Forfait Epilation'!$F$2:$F$9999='Suivi Forfait Epilation'!$E50,ROW('Achat Forfait Epilation'!$E$2:$E$9999),9^9),1)-1)," ")," ")</f>
        <v xml:space="preserve"> </v>
      </c>
      <c r="J50" s="305" t="str" cm="1">
        <f t="array" ref="J50">IF('Données clients'!K50="Oui",IFERROR(IF($H50&gt;1,INDEX('Achat Forfait Epilation'!$Q$2:$Q$100,SMALL(IF('Achat Forfait Epilation'!$E$2:$E$100='Suivi Forfait Epilation'!$D50,ROW('Achat Forfait Epilation'!$E$2:$E$100),9^9),2)-1)," ")," ")," ")</f>
        <v xml:space="preserve"> </v>
      </c>
      <c r="K50" s="305" t="str" cm="1">
        <f t="array" ref="K50">IF('Données clients'!K50="Oui",IFERROR(IF($H50&gt;2,INDEX('Achat Forfait Epilation'!$Q$2:$Q$100,SMALL(IF('Achat Forfait Epilation'!$E$2:$E$100='Suivi Forfait Epilation'!$D50,ROW('Achat Forfait Epilation'!$E$2:$E$100),9^9),3)-1)," ")," ")," ")</f>
        <v xml:space="preserve"> </v>
      </c>
      <c r="L50" s="305" t="str" cm="1">
        <f t="array" ref="L50">IF('Données clients'!K50="Oui",IFERROR(IF($H50&gt;3,INDEX('Achat Forfait Epilation'!$Q$2:$Q$100,SMALL(IF('Achat Forfait Epilation'!$E$2:$E$100='Suivi Forfait Epilation'!$D50,ROW('Achat Forfait Epilation'!$E$2:$E$100),9^9),4)-1)," ")," ")," ")</f>
        <v xml:space="preserve"> </v>
      </c>
      <c r="M50" s="305" t="str" cm="1">
        <f t="array" ref="M50">IF('Données clients'!K50="Oui",IFERROR(IF($H50&gt;4,INDEX('Achat Forfait Epilation'!$Q$2:$Q$100,SMALL(IF('Achat Forfait Epilation'!$E$2:$E$100='Suivi Forfait Epilation'!$D50,ROW('Achat Forfait Epilation'!$E$2:$E$100),9^9),5)-1)," ")," ")," ")</f>
        <v xml:space="preserve"> </v>
      </c>
      <c r="N50" s="79" t="str">
        <f>IF('Données clients'!K50="Oui",I50&amp;" doit "," ")</f>
        <v xml:space="preserve"> </v>
      </c>
      <c r="O50" s="79" t="str">
        <f>IF('Données clients'!K50="Oui",IF(I50="Anaïs"," ",(COUNTIF(J50:M50,"Anaïs"))*G50)," ")</f>
        <v xml:space="preserve"> </v>
      </c>
      <c r="P50" s="79" t="str">
        <f>IF('Données clients'!K50="Oui",IF(I50="Christian"," ",(COUNTIF(J50:M50,"Christian"))*G50)," ")</f>
        <v xml:space="preserve"> </v>
      </c>
      <c r="Q50" s="267" t="str">
        <f>IF('Données clients'!K50="Oui",IF(I50="Matthieu"," ",(COUNTIF(J50:M50,"Matthieu"))*G50)," ")</f>
        <v xml:space="preserve"> </v>
      </c>
      <c r="R50" s="81" t="str">
        <f t="shared" si="1"/>
        <v xml:space="preserve"> </v>
      </c>
    </row>
    <row r="51" spans="1:18" s="75" customFormat="1" ht="15" customHeight="1" x14ac:dyDescent="0.2">
      <c r="A51" s="231" t="str">
        <f>IF(COUNTBLANK('Achat Forfait Epilation'!A51)=1,"",'Achat Forfait Epilation'!A51)</f>
        <v xml:space="preserve"> </v>
      </c>
      <c r="B51" s="258" t="str">
        <f>IF(COUNTBLANK('Achat Forfait Epilation'!B51)=1,"",'Achat Forfait Epilation'!B51)</f>
        <v xml:space="preserve"> </v>
      </c>
      <c r="C51" s="259" t="str">
        <f>IF(COUNTBLANK('Achat Forfait Epilation'!C51)=1,"",'Achat Forfait Epilation'!C51)</f>
        <v xml:space="preserve"> </v>
      </c>
      <c r="D51" s="68" t="str">
        <f>IF(COUNTBLANK('Achat Forfait Epilation'!E51)=1,"",'Achat Forfait Epilation'!E51)</f>
        <v xml:space="preserve"> </v>
      </c>
      <c r="E51" s="68" t="str">
        <f>IF(COUNTBLANK('Achat Forfait Epilation'!F51)=1,"",'Achat Forfait Epilation'!F51)</f>
        <v xml:space="preserve"> </v>
      </c>
      <c r="F51" s="303" t="str">
        <f>IF(COUNTBLANK('Achat Forfait Epilation'!P51)=1,"",'Achat Forfait Epilation'!P51)</f>
        <v/>
      </c>
      <c r="G51" s="233" t="str">
        <f>IFERROR(F51/'Achat Forfait Epilation'!S51,"")</f>
        <v/>
      </c>
      <c r="H51" s="71" t="str">
        <f>IF(COUNTBLANK('Achat Forfait Epilation'!R51)=1,"",'Achat Forfait Epilation'!R51)</f>
        <v xml:space="preserve"> </v>
      </c>
      <c r="I51" s="81" t="str" cm="1">
        <f t="array" ref="I51">IF('Données clients'!K51="Oui",IFERROR(INDEX('Achat Forfait Epilation'!$Q$2:$Q$9999,SMALL(IF('Achat Forfait Epilation'!$F$2:$F$9999='Suivi Forfait Epilation'!$E51,ROW('Achat Forfait Epilation'!$E$2:$E$9999),9^9),1)-1)," ")," ")</f>
        <v xml:space="preserve"> </v>
      </c>
      <c r="J51" s="304" t="str" cm="1">
        <f t="array" ref="J51">IF('Données clients'!K51="Oui",IFERROR(IF($H51&gt;1,INDEX('Achat Forfait Epilation'!$Q$2:$Q$100,SMALL(IF('Achat Forfait Epilation'!$E$2:$E$100='Suivi Forfait Epilation'!$D51,ROW('Achat Forfait Epilation'!$E$2:$E$100),9^9),2)-1)," ")," ")," ")</f>
        <v xml:space="preserve"> </v>
      </c>
      <c r="K51" s="304" t="str" cm="1">
        <f t="array" ref="K51">IF('Données clients'!K51="Oui",IFERROR(IF($H51&gt;2,INDEX('Achat Forfait Epilation'!$Q$2:$Q$100,SMALL(IF('Achat Forfait Epilation'!$E$2:$E$100='Suivi Forfait Epilation'!$D51,ROW('Achat Forfait Epilation'!$E$2:$E$100),9^9),3)-1)," ")," ")," ")</f>
        <v xml:space="preserve"> </v>
      </c>
      <c r="L51" s="304" t="str" cm="1">
        <f t="array" ref="L51">IF('Données clients'!K51="Oui",IFERROR(IF($H51&gt;3,INDEX('Achat Forfait Epilation'!$Q$2:$Q$100,SMALL(IF('Achat Forfait Epilation'!$E$2:$E$100='Suivi Forfait Epilation'!$D51,ROW('Achat Forfait Epilation'!$E$2:$E$100),9^9),4)-1)," ")," ")," ")</f>
        <v xml:space="preserve"> </v>
      </c>
      <c r="M51" s="304" t="str" cm="1">
        <f t="array" ref="M51">IF('Données clients'!K51="Oui",IFERROR(IF($H51&gt;4,INDEX('Achat Forfait Epilation'!$Q$2:$Q$100,SMALL(IF('Achat Forfait Epilation'!$E$2:$E$100='Suivi Forfait Epilation'!$D51,ROW('Achat Forfait Epilation'!$E$2:$E$100),9^9),5)-1)," ")," ")," ")</f>
        <v xml:space="preserve"> </v>
      </c>
      <c r="N51" s="69" t="str">
        <f>IF('Données clients'!K51="Oui",I51&amp;" doit "," ")</f>
        <v xml:space="preserve"> </v>
      </c>
      <c r="O51" s="69" t="str">
        <f>IF('Données clients'!K51="Oui",IF(I51="Anaïs"," ",(COUNTIF(J51:M51,"Anaïs"))*G51)," ")</f>
        <v xml:space="preserve"> </v>
      </c>
      <c r="P51" s="69" t="str">
        <f>IF('Données clients'!K51="Oui",IF(I51="Christian"," ",(COUNTIF(J51:M51,"Christian"))*G51)," ")</f>
        <v xml:space="preserve"> </v>
      </c>
      <c r="Q51" s="262" t="str">
        <f>IF('Données clients'!K51="Oui",IF(I51="Matthieu"," ",(COUNTIF(J51:M51,"Matthieu"))*G51)," ")</f>
        <v xml:space="preserve"> </v>
      </c>
      <c r="R51" s="71" t="str">
        <f t="shared" si="1"/>
        <v xml:space="preserve"> </v>
      </c>
    </row>
    <row r="52" spans="1:18" s="75" customFormat="1" ht="15" customHeight="1" x14ac:dyDescent="0.2">
      <c r="A52" s="93" t="str">
        <f>IF(COUNTBLANK('Achat Forfait Epilation'!A52)=1,"",'Achat Forfait Epilation'!A52)</f>
        <v xml:space="preserve"> </v>
      </c>
      <c r="B52" s="263" t="str">
        <f>IF(COUNTBLANK('Achat Forfait Epilation'!B52)=1,"",'Achat Forfait Epilation'!B52)</f>
        <v xml:space="preserve"> </v>
      </c>
      <c r="C52" s="264" t="str">
        <f>IF(COUNTBLANK('Achat Forfait Epilation'!C52)=1,"",'Achat Forfait Epilation'!C52)</f>
        <v xml:space="preserve"> </v>
      </c>
      <c r="D52" s="78" t="str">
        <f>IF(COUNTBLANK('Achat Forfait Epilation'!E52)=1,"",'Achat Forfait Epilation'!E52)</f>
        <v xml:space="preserve"> </v>
      </c>
      <c r="E52" s="78" t="str">
        <f>IF(COUNTBLANK('Achat Forfait Epilation'!F52)=1,"",'Achat Forfait Epilation'!F52)</f>
        <v xml:space="preserve"> </v>
      </c>
      <c r="F52" s="111" t="str">
        <f>IF(COUNTBLANK('Achat Forfait Epilation'!P52)=1,"",'Achat Forfait Epilation'!P52)</f>
        <v/>
      </c>
      <c r="G52" s="240" t="str">
        <f>IFERROR(F52/'Achat Forfait Epilation'!S52,"")</f>
        <v/>
      </c>
      <c r="H52" s="81" t="str">
        <f>IF(COUNTBLANK('Achat Forfait Epilation'!R52)=1,"",'Achat Forfait Epilation'!R52)</f>
        <v xml:space="preserve"> </v>
      </c>
      <c r="I52" s="81" t="str" cm="1">
        <f t="array" ref="I52">IF('Données clients'!K52="Oui",IFERROR(INDEX('Achat Forfait Epilation'!$Q$2:$Q$9999,SMALL(IF('Achat Forfait Epilation'!$F$2:$F$9999='Suivi Forfait Epilation'!$E52,ROW('Achat Forfait Epilation'!$E$2:$E$9999),9^9),1)-1)," ")," ")</f>
        <v xml:space="preserve"> </v>
      </c>
      <c r="J52" s="305" t="str" cm="1">
        <f t="array" ref="J52">IF('Données clients'!K52="Oui",IFERROR(IF($H52&gt;1,INDEX('Achat Forfait Epilation'!$Q$2:$Q$100,SMALL(IF('Achat Forfait Epilation'!$E$2:$E$100='Suivi Forfait Epilation'!$D52,ROW('Achat Forfait Epilation'!$E$2:$E$100),9^9),2)-1)," ")," ")," ")</f>
        <v xml:space="preserve"> </v>
      </c>
      <c r="K52" s="305" t="str" cm="1">
        <f t="array" ref="K52">IF('Données clients'!K52="Oui",IFERROR(IF($H52&gt;2,INDEX('Achat Forfait Epilation'!$Q$2:$Q$100,SMALL(IF('Achat Forfait Epilation'!$E$2:$E$100='Suivi Forfait Epilation'!$D52,ROW('Achat Forfait Epilation'!$E$2:$E$100),9^9),3)-1)," ")," ")," ")</f>
        <v xml:space="preserve"> </v>
      </c>
      <c r="L52" s="305" t="str" cm="1">
        <f t="array" ref="L52">IF('Données clients'!K52="Oui",IFERROR(IF($H52&gt;3,INDEX('Achat Forfait Epilation'!$Q$2:$Q$100,SMALL(IF('Achat Forfait Epilation'!$E$2:$E$100='Suivi Forfait Epilation'!$D52,ROW('Achat Forfait Epilation'!$E$2:$E$100),9^9),4)-1)," ")," ")," ")</f>
        <v xml:space="preserve"> </v>
      </c>
      <c r="M52" s="305" t="str" cm="1">
        <f t="array" ref="M52">IF('Données clients'!K52="Oui",IFERROR(IF($H52&gt;4,INDEX('Achat Forfait Epilation'!$Q$2:$Q$100,SMALL(IF('Achat Forfait Epilation'!$E$2:$E$100='Suivi Forfait Epilation'!$D52,ROW('Achat Forfait Epilation'!$E$2:$E$100),9^9),5)-1)," ")," ")," ")</f>
        <v xml:space="preserve"> </v>
      </c>
      <c r="N52" s="79" t="str">
        <f>IF('Données clients'!K52="Oui",I52&amp;" doit "," ")</f>
        <v xml:space="preserve"> </v>
      </c>
      <c r="O52" s="79" t="str">
        <f>IF('Données clients'!K52="Oui",IF(I52="Anaïs"," ",(COUNTIF(J52:M52,"Anaïs"))*G52)," ")</f>
        <v xml:space="preserve"> </v>
      </c>
      <c r="P52" s="79" t="str">
        <f>IF('Données clients'!K52="Oui",IF(I52="Christian"," ",(COUNTIF(J52:M52,"Christian"))*G52)," ")</f>
        <v xml:space="preserve"> </v>
      </c>
      <c r="Q52" s="267" t="str">
        <f>IF('Données clients'!K52="Oui",IF(I52="Matthieu"," ",(COUNTIF(J52:M52,"Matthieu"))*G52)," ")</f>
        <v xml:space="preserve"> </v>
      </c>
      <c r="R52" s="81" t="str">
        <f t="shared" si="1"/>
        <v xml:space="preserve"> </v>
      </c>
    </row>
    <row r="53" spans="1:18" s="75" customFormat="1" ht="15" customHeight="1" x14ac:dyDescent="0.2">
      <c r="A53" s="231" t="str">
        <f>IF(COUNTBLANK('Achat Forfait Epilation'!A53)=1,"",'Achat Forfait Epilation'!A53)</f>
        <v xml:space="preserve"> </v>
      </c>
      <c r="B53" s="258" t="str">
        <f>IF(COUNTBLANK('Achat Forfait Epilation'!B53)=1,"",'Achat Forfait Epilation'!B53)</f>
        <v xml:space="preserve"> </v>
      </c>
      <c r="C53" s="259" t="str">
        <f>IF(COUNTBLANK('Achat Forfait Epilation'!C53)=1,"",'Achat Forfait Epilation'!C53)</f>
        <v xml:space="preserve"> </v>
      </c>
      <c r="D53" s="68" t="str">
        <f>IF(COUNTBLANK('Achat Forfait Epilation'!E53)=1,"",'Achat Forfait Epilation'!E53)</f>
        <v xml:space="preserve"> </v>
      </c>
      <c r="E53" s="68" t="str">
        <f>IF(COUNTBLANK('Achat Forfait Epilation'!F53)=1,"",'Achat Forfait Epilation'!F53)</f>
        <v xml:space="preserve"> </v>
      </c>
      <c r="F53" s="303" t="str">
        <f>IF(COUNTBLANK('Achat Forfait Epilation'!P53)=1,"",'Achat Forfait Epilation'!P53)</f>
        <v/>
      </c>
      <c r="G53" s="233" t="str">
        <f>IFERROR(F53/'Achat Forfait Epilation'!S53,"")</f>
        <v/>
      </c>
      <c r="H53" s="71" t="str">
        <f>IF(COUNTBLANK('Achat Forfait Epilation'!R53)=1,"",'Achat Forfait Epilation'!R53)</f>
        <v xml:space="preserve"> </v>
      </c>
      <c r="I53" s="81" t="str" cm="1">
        <f t="array" ref="I53">IF('Données clients'!K53="Oui",IFERROR(INDEX('Achat Forfait Epilation'!$Q$2:$Q$9999,SMALL(IF('Achat Forfait Epilation'!$F$2:$F$9999='Suivi Forfait Epilation'!$E53,ROW('Achat Forfait Epilation'!$E$2:$E$9999),9^9),1)-1)," ")," ")</f>
        <v xml:space="preserve"> </v>
      </c>
      <c r="J53" s="304" t="str" cm="1">
        <f t="array" ref="J53">IF('Données clients'!K53="Oui",IFERROR(IF($H53&gt;1,INDEX('Achat Forfait Epilation'!$Q$2:$Q$100,SMALL(IF('Achat Forfait Epilation'!$E$2:$E$100='Suivi Forfait Epilation'!$D53,ROW('Achat Forfait Epilation'!$E$2:$E$100),9^9),2)-1)," ")," ")," ")</f>
        <v xml:space="preserve"> </v>
      </c>
      <c r="K53" s="304" t="str" cm="1">
        <f t="array" ref="K53">IF('Données clients'!K53="Oui",IFERROR(IF($H53&gt;2,INDEX('Achat Forfait Epilation'!$Q$2:$Q$100,SMALL(IF('Achat Forfait Epilation'!$E$2:$E$100='Suivi Forfait Epilation'!$D53,ROW('Achat Forfait Epilation'!$E$2:$E$100),9^9),3)-1)," ")," ")," ")</f>
        <v xml:space="preserve"> </v>
      </c>
      <c r="L53" s="304" t="str" cm="1">
        <f t="array" ref="L53">IF('Données clients'!K53="Oui",IFERROR(IF($H53&gt;3,INDEX('Achat Forfait Epilation'!$Q$2:$Q$100,SMALL(IF('Achat Forfait Epilation'!$E$2:$E$100='Suivi Forfait Epilation'!$D53,ROW('Achat Forfait Epilation'!$E$2:$E$100),9^9),4)-1)," ")," ")," ")</f>
        <v xml:space="preserve"> </v>
      </c>
      <c r="M53" s="304" t="str" cm="1">
        <f t="array" ref="M53">IF('Données clients'!K53="Oui",IFERROR(IF($H53&gt;4,INDEX('Achat Forfait Epilation'!$Q$2:$Q$100,SMALL(IF('Achat Forfait Epilation'!$E$2:$E$100='Suivi Forfait Epilation'!$D53,ROW('Achat Forfait Epilation'!$E$2:$E$100),9^9),5)-1)," ")," ")," ")</f>
        <v xml:space="preserve"> </v>
      </c>
      <c r="N53" s="69" t="str">
        <f>IF('Données clients'!K53="Oui",I53&amp;" doit "," ")</f>
        <v xml:space="preserve"> </v>
      </c>
      <c r="O53" s="69" t="str">
        <f>IF('Données clients'!K53="Oui",IF(I53="Anaïs"," ",(COUNTIF(J53:M53,"Anaïs"))*G53)," ")</f>
        <v xml:space="preserve"> </v>
      </c>
      <c r="P53" s="69" t="str">
        <f>IF('Données clients'!K53="Oui",IF(I53="Christian"," ",(COUNTIF(J53:M53,"Christian"))*G53)," ")</f>
        <v xml:space="preserve"> </v>
      </c>
      <c r="Q53" s="262" t="str">
        <f>IF('Données clients'!K53="Oui",IF(I53="Matthieu"," ",(COUNTIF(J53:M53,"Matthieu"))*G53)," ")</f>
        <v xml:space="preserve"> </v>
      </c>
      <c r="R53" s="71" t="str">
        <f t="shared" si="1"/>
        <v xml:space="preserve"> </v>
      </c>
    </row>
    <row r="54" spans="1:18" s="75" customFormat="1" ht="15" customHeight="1" x14ac:dyDescent="0.2">
      <c r="A54" s="93" t="str">
        <f>IF(COUNTBLANK('Achat Forfait Epilation'!A54)=1,"",'Achat Forfait Epilation'!A54)</f>
        <v xml:space="preserve"> </v>
      </c>
      <c r="B54" s="263" t="str">
        <f>IF(COUNTBLANK('Achat Forfait Epilation'!B54)=1,"",'Achat Forfait Epilation'!B54)</f>
        <v xml:space="preserve"> </v>
      </c>
      <c r="C54" s="264" t="str">
        <f>IF(COUNTBLANK('Achat Forfait Epilation'!C54)=1,"",'Achat Forfait Epilation'!C54)</f>
        <v xml:space="preserve"> </v>
      </c>
      <c r="D54" s="78" t="str">
        <f>IF(COUNTBLANK('Achat Forfait Epilation'!E54)=1,"",'Achat Forfait Epilation'!E54)</f>
        <v xml:space="preserve"> </v>
      </c>
      <c r="E54" s="78" t="str">
        <f>IF(COUNTBLANK('Achat Forfait Epilation'!F54)=1,"",'Achat Forfait Epilation'!F54)</f>
        <v xml:space="preserve"> </v>
      </c>
      <c r="F54" s="111" t="str">
        <f>IF(COUNTBLANK('Achat Forfait Epilation'!P54)=1,"",'Achat Forfait Epilation'!P54)</f>
        <v/>
      </c>
      <c r="G54" s="240" t="str">
        <f>IFERROR(F54/'Achat Forfait Epilation'!S54,"")</f>
        <v/>
      </c>
      <c r="H54" s="81" t="str">
        <f>IF(COUNTBLANK('Achat Forfait Epilation'!R54)=1,"",'Achat Forfait Epilation'!R54)</f>
        <v xml:space="preserve"> </v>
      </c>
      <c r="I54" s="81" t="str" cm="1">
        <f t="array" ref="I54">IF('Données clients'!K54="Oui",IFERROR(INDEX('Achat Forfait Epilation'!$Q$2:$Q$9999,SMALL(IF('Achat Forfait Epilation'!$F$2:$F$9999='Suivi Forfait Epilation'!$E54,ROW('Achat Forfait Epilation'!$E$2:$E$9999),9^9),1)-1)," ")," ")</f>
        <v xml:space="preserve"> </v>
      </c>
      <c r="J54" s="305" t="str" cm="1">
        <f t="array" ref="J54">IF('Données clients'!K54="Oui",IFERROR(IF($H54&gt;1,INDEX('Achat Forfait Epilation'!$Q$2:$Q$100,SMALL(IF('Achat Forfait Epilation'!$E$2:$E$100='Suivi Forfait Epilation'!$D54,ROW('Achat Forfait Epilation'!$E$2:$E$100),9^9),2)-1)," ")," ")," ")</f>
        <v xml:space="preserve"> </v>
      </c>
      <c r="K54" s="305" t="str" cm="1">
        <f t="array" ref="K54">IF('Données clients'!K54="Oui",IFERROR(IF($H54&gt;2,INDEX('Achat Forfait Epilation'!$Q$2:$Q$100,SMALL(IF('Achat Forfait Epilation'!$E$2:$E$100='Suivi Forfait Epilation'!$D54,ROW('Achat Forfait Epilation'!$E$2:$E$100),9^9),3)-1)," ")," ")," ")</f>
        <v xml:space="preserve"> </v>
      </c>
      <c r="L54" s="305" t="str" cm="1">
        <f t="array" ref="L54">IF('Données clients'!K54="Oui",IFERROR(IF($H54&gt;3,INDEX('Achat Forfait Epilation'!$Q$2:$Q$100,SMALL(IF('Achat Forfait Epilation'!$E$2:$E$100='Suivi Forfait Epilation'!$D54,ROW('Achat Forfait Epilation'!$E$2:$E$100),9^9),4)-1)," ")," ")," ")</f>
        <v xml:space="preserve"> </v>
      </c>
      <c r="M54" s="305" t="str" cm="1">
        <f t="array" ref="M54">IF('Données clients'!K54="Oui",IFERROR(IF($H54&gt;4,INDEX('Achat Forfait Epilation'!$Q$2:$Q$100,SMALL(IF('Achat Forfait Epilation'!$E$2:$E$100='Suivi Forfait Epilation'!$D54,ROW('Achat Forfait Epilation'!$E$2:$E$100),9^9),5)-1)," ")," ")," ")</f>
        <v xml:space="preserve"> </v>
      </c>
      <c r="N54" s="79" t="str">
        <f>IF('Données clients'!K54="Oui",I54&amp;" doit "," ")</f>
        <v xml:space="preserve"> </v>
      </c>
      <c r="O54" s="79" t="str">
        <f>IF('Données clients'!K54="Oui",IF(I54="Anaïs"," ",(COUNTIF(J54:M54,"Anaïs"))*G54)," ")</f>
        <v xml:space="preserve"> </v>
      </c>
      <c r="P54" s="79" t="str">
        <f>IF('Données clients'!K54="Oui",IF(I54="Christian"," ",(COUNTIF(J54:M54,"Christian"))*G54)," ")</f>
        <v xml:space="preserve"> </v>
      </c>
      <c r="Q54" s="267" t="str">
        <f>IF('Données clients'!K54="Oui",IF(I54="Matthieu"," ",(COUNTIF(J54:M54,"Matthieu"))*G54)," ")</f>
        <v xml:space="preserve"> </v>
      </c>
      <c r="R54" s="81" t="str">
        <f t="shared" si="1"/>
        <v xml:space="preserve"> </v>
      </c>
    </row>
    <row r="55" spans="1:18" s="75" customFormat="1" ht="15" customHeight="1" x14ac:dyDescent="0.2">
      <c r="A55" s="231" t="str">
        <f>IF(COUNTBLANK('Achat Forfait Epilation'!A55)=1,"",'Achat Forfait Epilation'!A55)</f>
        <v xml:space="preserve"> </v>
      </c>
      <c r="B55" s="258" t="str">
        <f>IF(COUNTBLANK('Achat Forfait Epilation'!B55)=1,"",'Achat Forfait Epilation'!B55)</f>
        <v xml:space="preserve"> </v>
      </c>
      <c r="C55" s="259" t="str">
        <f>IF(COUNTBLANK('Achat Forfait Epilation'!C55)=1,"",'Achat Forfait Epilation'!C55)</f>
        <v xml:space="preserve"> </v>
      </c>
      <c r="D55" s="68" t="str">
        <f>IF(COUNTBLANK('Achat Forfait Epilation'!E55)=1,"",'Achat Forfait Epilation'!E55)</f>
        <v xml:space="preserve"> </v>
      </c>
      <c r="E55" s="68" t="str">
        <f>IF(COUNTBLANK('Achat Forfait Epilation'!F55)=1,"",'Achat Forfait Epilation'!F55)</f>
        <v xml:space="preserve"> </v>
      </c>
      <c r="F55" s="303" t="str">
        <f>IF(COUNTBLANK('Achat Forfait Epilation'!P55)=1,"",'Achat Forfait Epilation'!P55)</f>
        <v/>
      </c>
      <c r="G55" s="233" t="str">
        <f>IFERROR(F55/'Achat Forfait Epilation'!S55,"")</f>
        <v/>
      </c>
      <c r="H55" s="71" t="str">
        <f>IF(COUNTBLANK('Achat Forfait Epilation'!R55)=1,"",'Achat Forfait Epilation'!R55)</f>
        <v xml:space="preserve"> </v>
      </c>
      <c r="I55" s="81" t="str" cm="1">
        <f t="array" ref="I55">IF('Données clients'!K55="Oui",IFERROR(INDEX('Achat Forfait Epilation'!$Q$2:$Q$9999,SMALL(IF('Achat Forfait Epilation'!$F$2:$F$9999='Suivi Forfait Epilation'!$E55,ROW('Achat Forfait Epilation'!$E$2:$E$9999),9^9),1)-1)," ")," ")</f>
        <v xml:space="preserve"> </v>
      </c>
      <c r="J55" s="304" t="str" cm="1">
        <f t="array" ref="J55">IF('Données clients'!K55="Oui",IFERROR(IF($H55&gt;1,INDEX('Achat Forfait Epilation'!$Q$2:$Q$100,SMALL(IF('Achat Forfait Epilation'!$E$2:$E$100='Suivi Forfait Epilation'!$D55,ROW('Achat Forfait Epilation'!$E$2:$E$100),9^9),2)-1)," ")," ")," ")</f>
        <v xml:space="preserve"> </v>
      </c>
      <c r="K55" s="304" t="str" cm="1">
        <f t="array" ref="K55">IF('Données clients'!K55="Oui",IFERROR(IF($H55&gt;2,INDEX('Achat Forfait Epilation'!$Q$2:$Q$100,SMALL(IF('Achat Forfait Epilation'!$E$2:$E$100='Suivi Forfait Epilation'!$D55,ROW('Achat Forfait Epilation'!$E$2:$E$100),9^9),3)-1)," ")," ")," ")</f>
        <v xml:space="preserve"> </v>
      </c>
      <c r="L55" s="304" t="str" cm="1">
        <f t="array" ref="L55">IF('Données clients'!K55="Oui",IFERROR(IF($H55&gt;3,INDEX('Achat Forfait Epilation'!$Q$2:$Q$100,SMALL(IF('Achat Forfait Epilation'!$E$2:$E$100='Suivi Forfait Epilation'!$D55,ROW('Achat Forfait Epilation'!$E$2:$E$100),9^9),4)-1)," ")," ")," ")</f>
        <v xml:space="preserve"> </v>
      </c>
      <c r="M55" s="304" t="str" cm="1">
        <f t="array" ref="M55">IF('Données clients'!K55="Oui",IFERROR(IF($H55&gt;4,INDEX('Achat Forfait Epilation'!$Q$2:$Q$100,SMALL(IF('Achat Forfait Epilation'!$E$2:$E$100='Suivi Forfait Epilation'!$D55,ROW('Achat Forfait Epilation'!$E$2:$E$100),9^9),5)-1)," ")," ")," ")</f>
        <v xml:space="preserve"> </v>
      </c>
      <c r="N55" s="69" t="str">
        <f>IF('Données clients'!K55="Oui",I55&amp;" doit "," ")</f>
        <v xml:space="preserve"> </v>
      </c>
      <c r="O55" s="69" t="str">
        <f>IF('Données clients'!K55="Oui",IF(I55="Anaïs"," ",(COUNTIF(J55:M55,"Anaïs"))*G55)," ")</f>
        <v xml:space="preserve"> </v>
      </c>
      <c r="P55" s="69" t="str">
        <f>IF('Données clients'!K55="Oui",IF(I55="Christian"," ",(COUNTIF(J55:M55,"Christian"))*G55)," ")</f>
        <v xml:space="preserve"> </v>
      </c>
      <c r="Q55" s="262" t="str">
        <f>IF('Données clients'!K55="Oui",IF(I55="Matthieu"," ",(COUNTIF(J55:M55,"Matthieu"))*G55)," ")</f>
        <v xml:space="preserve"> </v>
      </c>
      <c r="R55" s="71" t="str">
        <f t="shared" si="1"/>
        <v xml:space="preserve"> </v>
      </c>
    </row>
    <row r="56" spans="1:18" s="75" customFormat="1" ht="15" customHeight="1" x14ac:dyDescent="0.2">
      <c r="A56" s="93" t="str">
        <f>IF(COUNTBLANK('Achat Forfait Epilation'!A56)=1,"",'Achat Forfait Epilation'!A56)</f>
        <v xml:space="preserve"> </v>
      </c>
      <c r="B56" s="263" t="str">
        <f>IF(COUNTBLANK('Achat Forfait Epilation'!B56)=1,"",'Achat Forfait Epilation'!B56)</f>
        <v xml:space="preserve"> </v>
      </c>
      <c r="C56" s="264" t="str">
        <f>IF(COUNTBLANK('Achat Forfait Epilation'!C56)=1,"",'Achat Forfait Epilation'!C56)</f>
        <v xml:space="preserve"> </v>
      </c>
      <c r="D56" s="78" t="str">
        <f>IF(COUNTBLANK('Achat Forfait Epilation'!E56)=1,"",'Achat Forfait Epilation'!E56)</f>
        <v xml:space="preserve"> </v>
      </c>
      <c r="E56" s="78" t="str">
        <f>IF(COUNTBLANK('Achat Forfait Epilation'!F56)=1,"",'Achat Forfait Epilation'!F56)</f>
        <v xml:space="preserve"> </v>
      </c>
      <c r="F56" s="111" t="str">
        <f>IF(COUNTBLANK('Achat Forfait Epilation'!P56)=1,"",'Achat Forfait Epilation'!P56)</f>
        <v/>
      </c>
      <c r="G56" s="240" t="str">
        <f>IFERROR(F56/'Achat Forfait Epilation'!S56,"")</f>
        <v/>
      </c>
      <c r="H56" s="81" t="str">
        <f>IF(COUNTBLANK('Achat Forfait Epilation'!R56)=1,"",'Achat Forfait Epilation'!R56)</f>
        <v xml:space="preserve"> </v>
      </c>
      <c r="I56" s="81" t="str" cm="1">
        <f t="array" ref="I56">IF('Données clients'!K56="Oui",IFERROR(INDEX('Achat Forfait Epilation'!$Q$2:$Q$9999,SMALL(IF('Achat Forfait Epilation'!$F$2:$F$9999='Suivi Forfait Epilation'!$E56,ROW('Achat Forfait Epilation'!$E$2:$E$9999),9^9),1)-1)," ")," ")</f>
        <v xml:space="preserve"> </v>
      </c>
      <c r="J56" s="305" t="str" cm="1">
        <f t="array" ref="J56">IF('Données clients'!K56="Oui",IFERROR(IF($H56&gt;1,INDEX('Achat Forfait Epilation'!$Q$2:$Q$100,SMALL(IF('Achat Forfait Epilation'!$E$2:$E$100='Suivi Forfait Epilation'!$D56,ROW('Achat Forfait Epilation'!$E$2:$E$100),9^9),2)-1)," ")," ")," ")</f>
        <v xml:space="preserve"> </v>
      </c>
      <c r="K56" s="305" t="str" cm="1">
        <f t="array" ref="K56">IF('Données clients'!K56="Oui",IFERROR(IF($H56&gt;2,INDEX('Achat Forfait Epilation'!$Q$2:$Q$100,SMALL(IF('Achat Forfait Epilation'!$E$2:$E$100='Suivi Forfait Epilation'!$D56,ROW('Achat Forfait Epilation'!$E$2:$E$100),9^9),3)-1)," ")," ")," ")</f>
        <v xml:space="preserve"> </v>
      </c>
      <c r="L56" s="305" t="str" cm="1">
        <f t="array" ref="L56">IF('Données clients'!K56="Oui",IFERROR(IF($H56&gt;3,INDEX('Achat Forfait Epilation'!$Q$2:$Q$100,SMALL(IF('Achat Forfait Epilation'!$E$2:$E$100='Suivi Forfait Epilation'!$D56,ROW('Achat Forfait Epilation'!$E$2:$E$100),9^9),4)-1)," ")," ")," ")</f>
        <v xml:space="preserve"> </v>
      </c>
      <c r="M56" s="305" t="str" cm="1">
        <f t="array" ref="M56">IF('Données clients'!K56="Oui",IFERROR(IF($H56&gt;4,INDEX('Achat Forfait Epilation'!$Q$2:$Q$100,SMALL(IF('Achat Forfait Epilation'!$E$2:$E$100='Suivi Forfait Epilation'!$D56,ROW('Achat Forfait Epilation'!$E$2:$E$100),9^9),5)-1)," ")," ")," ")</f>
        <v xml:space="preserve"> </v>
      </c>
      <c r="N56" s="79" t="str">
        <f>IF('Données clients'!K56="Oui",I56&amp;" doit "," ")</f>
        <v xml:space="preserve"> </v>
      </c>
      <c r="O56" s="79" t="str">
        <f>IF('Données clients'!K56="Oui",IF(I56="Anaïs"," ",(COUNTIF(J56:M56,"Anaïs"))*G56)," ")</f>
        <v xml:space="preserve"> </v>
      </c>
      <c r="P56" s="79" t="str">
        <f>IF('Données clients'!K56="Oui",IF(I56="Christian"," ",(COUNTIF(J56:M56,"Christian"))*G56)," ")</f>
        <v xml:space="preserve"> </v>
      </c>
      <c r="Q56" s="267" t="str">
        <f>IF('Données clients'!K56="Oui",IF(I56="Matthieu"," ",(COUNTIF(J56:M56,"Matthieu"))*G56)," ")</f>
        <v xml:space="preserve"> </v>
      </c>
      <c r="R56" s="81" t="str">
        <f t="shared" si="1"/>
        <v xml:space="preserve"> </v>
      </c>
    </row>
    <row r="57" spans="1:18" s="75" customFormat="1" ht="15" customHeight="1" x14ac:dyDescent="0.2">
      <c r="A57" s="231" t="str">
        <f>IF(COUNTBLANK('Achat Forfait Epilation'!A57)=1,"",'Achat Forfait Epilation'!A57)</f>
        <v xml:space="preserve"> </v>
      </c>
      <c r="B57" s="258" t="str">
        <f>IF(COUNTBLANK('Achat Forfait Epilation'!B57)=1,"",'Achat Forfait Epilation'!B57)</f>
        <v xml:space="preserve"> </v>
      </c>
      <c r="C57" s="259" t="str">
        <f>IF(COUNTBLANK('Achat Forfait Epilation'!C57)=1,"",'Achat Forfait Epilation'!C57)</f>
        <v xml:space="preserve"> </v>
      </c>
      <c r="D57" s="68" t="str">
        <f>IF(COUNTBLANK('Achat Forfait Epilation'!E57)=1,"",'Achat Forfait Epilation'!E57)</f>
        <v xml:space="preserve"> </v>
      </c>
      <c r="E57" s="68" t="str">
        <f>IF(COUNTBLANK('Achat Forfait Epilation'!F57)=1,"",'Achat Forfait Epilation'!F57)</f>
        <v xml:space="preserve"> </v>
      </c>
      <c r="F57" s="303" t="str">
        <f>IF(COUNTBLANK('Achat Forfait Epilation'!P57)=1,"",'Achat Forfait Epilation'!P57)</f>
        <v/>
      </c>
      <c r="G57" s="233" t="str">
        <f>IFERROR(F57/'Achat Forfait Epilation'!S57,"")</f>
        <v/>
      </c>
      <c r="H57" s="71" t="str">
        <f>IF(COUNTBLANK('Achat Forfait Epilation'!R57)=1,"",'Achat Forfait Epilation'!R57)</f>
        <v xml:space="preserve"> </v>
      </c>
      <c r="I57" s="81" t="str" cm="1">
        <f t="array" ref="I57">IF('Données clients'!K57="Oui",IFERROR(INDEX('Achat Forfait Epilation'!$Q$2:$Q$9999,SMALL(IF('Achat Forfait Epilation'!$F$2:$F$9999='Suivi Forfait Epilation'!$E57,ROW('Achat Forfait Epilation'!$E$2:$E$9999),9^9),1)-1)," ")," ")</f>
        <v xml:space="preserve"> </v>
      </c>
      <c r="J57" s="304" t="str" cm="1">
        <f t="array" ref="J57">IF('Données clients'!K57="Oui",IFERROR(IF($H57&gt;1,INDEX('Achat Forfait Epilation'!$Q$2:$Q$100,SMALL(IF('Achat Forfait Epilation'!$E$2:$E$100='Suivi Forfait Epilation'!$D57,ROW('Achat Forfait Epilation'!$E$2:$E$100),9^9),2)-1)," ")," ")," ")</f>
        <v xml:space="preserve"> </v>
      </c>
      <c r="K57" s="304" t="str" cm="1">
        <f t="array" ref="K57">IF('Données clients'!K57="Oui",IFERROR(IF($H57&gt;2,INDEX('Achat Forfait Epilation'!$Q$2:$Q$100,SMALL(IF('Achat Forfait Epilation'!$E$2:$E$100='Suivi Forfait Epilation'!$D57,ROW('Achat Forfait Epilation'!$E$2:$E$100),9^9),3)-1)," ")," ")," ")</f>
        <v xml:space="preserve"> </v>
      </c>
      <c r="L57" s="304" t="str" cm="1">
        <f t="array" ref="L57">IF('Données clients'!K57="Oui",IFERROR(IF($H57&gt;3,INDEX('Achat Forfait Epilation'!$Q$2:$Q$100,SMALL(IF('Achat Forfait Epilation'!$E$2:$E$100='Suivi Forfait Epilation'!$D57,ROW('Achat Forfait Epilation'!$E$2:$E$100),9^9),4)-1)," ")," ")," ")</f>
        <v xml:space="preserve"> </v>
      </c>
      <c r="M57" s="304" t="str" cm="1">
        <f t="array" ref="M57">IF('Données clients'!K57="Oui",IFERROR(IF($H57&gt;4,INDEX('Achat Forfait Epilation'!$Q$2:$Q$100,SMALL(IF('Achat Forfait Epilation'!$E$2:$E$100='Suivi Forfait Epilation'!$D57,ROW('Achat Forfait Epilation'!$E$2:$E$100),9^9),5)-1)," ")," ")," ")</f>
        <v xml:space="preserve"> </v>
      </c>
      <c r="N57" s="69" t="str">
        <f>IF('Données clients'!K57="Oui",I57&amp;" doit "," ")</f>
        <v xml:space="preserve"> </v>
      </c>
      <c r="O57" s="69" t="str">
        <f>IF('Données clients'!K57="Oui",IF(I57="Anaïs"," ",(COUNTIF(J57:M57,"Anaïs"))*G57)," ")</f>
        <v xml:space="preserve"> </v>
      </c>
      <c r="P57" s="69" t="str">
        <f>IF('Données clients'!K57="Oui",IF(I57="Christian"," ",(COUNTIF(J57:M57,"Christian"))*G57)," ")</f>
        <v xml:space="preserve"> </v>
      </c>
      <c r="Q57" s="262" t="str">
        <f>IF('Données clients'!K57="Oui",IF(I57="Matthieu"," ",(COUNTIF(J57:M57,"Matthieu"))*G57)," ")</f>
        <v xml:space="preserve"> </v>
      </c>
      <c r="R57" s="71" t="str">
        <f t="shared" si="1"/>
        <v xml:space="preserve"> </v>
      </c>
    </row>
    <row r="58" spans="1:18" s="75" customFormat="1" ht="15" customHeight="1" x14ac:dyDescent="0.2">
      <c r="A58" s="93" t="str">
        <f>IF(COUNTBLANK('Achat Forfait Epilation'!A58)=1,"",'Achat Forfait Epilation'!A58)</f>
        <v xml:space="preserve"> </v>
      </c>
      <c r="B58" s="263" t="str">
        <f>IF(COUNTBLANK('Achat Forfait Epilation'!B58)=1,"",'Achat Forfait Epilation'!B58)</f>
        <v xml:space="preserve"> </v>
      </c>
      <c r="C58" s="264" t="str">
        <f>IF(COUNTBLANK('Achat Forfait Epilation'!C58)=1,"",'Achat Forfait Epilation'!C58)</f>
        <v xml:space="preserve"> </v>
      </c>
      <c r="D58" s="78" t="str">
        <f>IF(COUNTBLANK('Achat Forfait Epilation'!E58)=1,"",'Achat Forfait Epilation'!E58)</f>
        <v xml:space="preserve"> </v>
      </c>
      <c r="E58" s="78" t="str">
        <f>IF(COUNTBLANK('Achat Forfait Epilation'!F58)=1,"",'Achat Forfait Epilation'!F58)</f>
        <v xml:space="preserve"> </v>
      </c>
      <c r="F58" s="111" t="str">
        <f>IF(COUNTBLANK('Achat Forfait Epilation'!P58)=1,"",'Achat Forfait Epilation'!P58)</f>
        <v/>
      </c>
      <c r="G58" s="240" t="str">
        <f>IFERROR(F58/'Achat Forfait Epilation'!S58,"")</f>
        <v/>
      </c>
      <c r="H58" s="81" t="str">
        <f>IF(COUNTBLANK('Achat Forfait Epilation'!R58)=1,"",'Achat Forfait Epilation'!R58)</f>
        <v xml:space="preserve"> </v>
      </c>
      <c r="I58" s="81" t="str" cm="1">
        <f t="array" ref="I58">IF('Données clients'!K58="Oui",IFERROR(INDEX('Achat Forfait Epilation'!$Q$2:$Q$9999,SMALL(IF('Achat Forfait Epilation'!$F$2:$F$9999='Suivi Forfait Epilation'!$E58,ROW('Achat Forfait Epilation'!$E$2:$E$9999),9^9),1)-1)," ")," ")</f>
        <v xml:space="preserve"> </v>
      </c>
      <c r="J58" s="305" t="str" cm="1">
        <f t="array" ref="J58">IF('Données clients'!K58="Oui",IFERROR(IF($H58&gt;1,INDEX('Achat Forfait Epilation'!$Q$2:$Q$100,SMALL(IF('Achat Forfait Epilation'!$E$2:$E$100='Suivi Forfait Epilation'!$D58,ROW('Achat Forfait Epilation'!$E$2:$E$100),9^9),2)-1)," ")," ")," ")</f>
        <v xml:space="preserve"> </v>
      </c>
      <c r="K58" s="305" t="str" cm="1">
        <f t="array" ref="K58">IF('Données clients'!K58="Oui",IFERROR(IF($H58&gt;2,INDEX('Achat Forfait Epilation'!$Q$2:$Q$100,SMALL(IF('Achat Forfait Epilation'!$E$2:$E$100='Suivi Forfait Epilation'!$D58,ROW('Achat Forfait Epilation'!$E$2:$E$100),9^9),3)-1)," ")," ")," ")</f>
        <v xml:space="preserve"> </v>
      </c>
      <c r="L58" s="305" t="str" cm="1">
        <f t="array" ref="L58">IF('Données clients'!K58="Oui",IFERROR(IF($H58&gt;3,INDEX('Achat Forfait Epilation'!$Q$2:$Q$100,SMALL(IF('Achat Forfait Epilation'!$E$2:$E$100='Suivi Forfait Epilation'!$D58,ROW('Achat Forfait Epilation'!$E$2:$E$100),9^9),4)-1)," ")," ")," ")</f>
        <v xml:space="preserve"> </v>
      </c>
      <c r="M58" s="305" t="str" cm="1">
        <f t="array" ref="M58">IF('Données clients'!K58="Oui",IFERROR(IF($H58&gt;4,INDEX('Achat Forfait Epilation'!$Q$2:$Q$100,SMALL(IF('Achat Forfait Epilation'!$E$2:$E$100='Suivi Forfait Epilation'!$D58,ROW('Achat Forfait Epilation'!$E$2:$E$100),9^9),5)-1)," ")," ")," ")</f>
        <v xml:space="preserve"> </v>
      </c>
      <c r="N58" s="79" t="str">
        <f>IF('Données clients'!K58="Oui",I58&amp;" doit "," ")</f>
        <v xml:space="preserve"> </v>
      </c>
      <c r="O58" s="79" t="str">
        <f>IF('Données clients'!K58="Oui",IF(I58="Anaïs"," ",(COUNTIF(J58:M58,"Anaïs"))*G58)," ")</f>
        <v xml:space="preserve"> </v>
      </c>
      <c r="P58" s="79" t="str">
        <f>IF('Données clients'!K58="Oui",IF(I58="Christian"," ",(COUNTIF(J58:M58,"Christian"))*G58)," ")</f>
        <v xml:space="preserve"> </v>
      </c>
      <c r="Q58" s="267" t="str">
        <f>IF('Données clients'!K58="Oui",IF(I58="Matthieu"," ",(COUNTIF(J58:M58,"Matthieu"))*G58)," ")</f>
        <v xml:space="preserve"> </v>
      </c>
      <c r="R58" s="81" t="str">
        <f t="shared" si="1"/>
        <v xml:space="preserve"> </v>
      </c>
    </row>
    <row r="59" spans="1:18" s="75" customFormat="1" ht="15" customHeight="1" x14ac:dyDescent="0.2">
      <c r="A59" s="231" t="str">
        <f>IF(COUNTBLANK('Achat Forfait Epilation'!A59)=1,"",'Achat Forfait Epilation'!A59)</f>
        <v xml:space="preserve"> </v>
      </c>
      <c r="B59" s="258" t="str">
        <f>IF(COUNTBLANK('Achat Forfait Epilation'!B59)=1,"",'Achat Forfait Epilation'!B59)</f>
        <v xml:space="preserve"> </v>
      </c>
      <c r="C59" s="259" t="str">
        <f>IF(COUNTBLANK('Achat Forfait Epilation'!C59)=1,"",'Achat Forfait Epilation'!C59)</f>
        <v xml:space="preserve"> </v>
      </c>
      <c r="D59" s="68" t="str">
        <f>IF(COUNTBLANK('Achat Forfait Epilation'!E59)=1,"",'Achat Forfait Epilation'!E59)</f>
        <v xml:space="preserve"> </v>
      </c>
      <c r="E59" s="68" t="str">
        <f>IF(COUNTBLANK('Achat Forfait Epilation'!F59)=1,"",'Achat Forfait Epilation'!F59)</f>
        <v xml:space="preserve"> </v>
      </c>
      <c r="F59" s="303" t="str">
        <f>IF(COUNTBLANK('Achat Forfait Epilation'!P59)=1,"",'Achat Forfait Epilation'!P59)</f>
        <v/>
      </c>
      <c r="G59" s="233" t="str">
        <f>IFERROR(F59/'Achat Forfait Epilation'!S59,"")</f>
        <v/>
      </c>
      <c r="H59" s="71" t="str">
        <f>IF(COUNTBLANK('Achat Forfait Epilation'!R59)=1,"",'Achat Forfait Epilation'!R59)</f>
        <v xml:space="preserve"> </v>
      </c>
      <c r="I59" s="81" t="str" cm="1">
        <f t="array" ref="I59">IF('Données clients'!K59="Oui",IFERROR(INDEX('Achat Forfait Epilation'!$Q$2:$Q$9999,SMALL(IF('Achat Forfait Epilation'!$F$2:$F$9999='Suivi Forfait Epilation'!$E59,ROW('Achat Forfait Epilation'!$E$2:$E$9999),9^9),1)-1)," ")," ")</f>
        <v xml:space="preserve"> </v>
      </c>
      <c r="J59" s="304" t="str" cm="1">
        <f t="array" ref="J59">IF('Données clients'!K59="Oui",IFERROR(IF($H59&gt;1,INDEX('Achat Forfait Epilation'!$Q$2:$Q$100,SMALL(IF('Achat Forfait Epilation'!$E$2:$E$100='Suivi Forfait Epilation'!$D59,ROW('Achat Forfait Epilation'!$E$2:$E$100),9^9),2)-1)," ")," ")," ")</f>
        <v xml:space="preserve"> </v>
      </c>
      <c r="K59" s="304" t="str" cm="1">
        <f t="array" ref="K59">IF('Données clients'!K59="Oui",IFERROR(IF($H59&gt;2,INDEX('Achat Forfait Epilation'!$Q$2:$Q$100,SMALL(IF('Achat Forfait Epilation'!$E$2:$E$100='Suivi Forfait Epilation'!$D59,ROW('Achat Forfait Epilation'!$E$2:$E$100),9^9),3)-1)," ")," ")," ")</f>
        <v xml:space="preserve"> </v>
      </c>
      <c r="L59" s="304" t="str" cm="1">
        <f t="array" ref="L59">IF('Données clients'!K59="Oui",IFERROR(IF($H59&gt;3,INDEX('Achat Forfait Epilation'!$Q$2:$Q$100,SMALL(IF('Achat Forfait Epilation'!$E$2:$E$100='Suivi Forfait Epilation'!$D59,ROW('Achat Forfait Epilation'!$E$2:$E$100),9^9),4)-1)," ")," ")," ")</f>
        <v xml:space="preserve"> </v>
      </c>
      <c r="M59" s="304" t="str" cm="1">
        <f t="array" ref="M59">IF('Données clients'!K59="Oui",IFERROR(IF($H59&gt;4,INDEX('Achat Forfait Epilation'!$Q$2:$Q$100,SMALL(IF('Achat Forfait Epilation'!$E$2:$E$100='Suivi Forfait Epilation'!$D59,ROW('Achat Forfait Epilation'!$E$2:$E$100),9^9),5)-1)," ")," ")," ")</f>
        <v xml:space="preserve"> </v>
      </c>
      <c r="N59" s="69" t="str">
        <f>IF('Données clients'!K59="Oui",I59&amp;" doit "," ")</f>
        <v xml:space="preserve"> </v>
      </c>
      <c r="O59" s="69" t="str">
        <f>IF('Données clients'!K59="Oui",IF(I59="Anaïs"," ",(COUNTIF(J59:M59,"Anaïs"))*G59)," ")</f>
        <v xml:space="preserve"> </v>
      </c>
      <c r="P59" s="69" t="str">
        <f>IF('Données clients'!K59="Oui",IF(I59="Christian"," ",(COUNTIF(J59:M59,"Christian"))*G59)," ")</f>
        <v xml:space="preserve"> </v>
      </c>
      <c r="Q59" s="262" t="str">
        <f>IF('Données clients'!K59="Oui",IF(I59="Matthieu"," ",(COUNTIF(J59:M59,"Matthieu"))*G59)," ")</f>
        <v xml:space="preserve"> </v>
      </c>
      <c r="R59" s="71" t="str">
        <f t="shared" si="1"/>
        <v xml:space="preserve"> </v>
      </c>
    </row>
    <row r="60" spans="1:18" s="75" customFormat="1" ht="15" customHeight="1" x14ac:dyDescent="0.2">
      <c r="A60" s="93" t="str">
        <f>IF(COUNTBLANK('Achat Forfait Epilation'!A60)=1,"",'Achat Forfait Epilation'!A60)</f>
        <v xml:space="preserve"> </v>
      </c>
      <c r="B60" s="263" t="str">
        <f>IF(COUNTBLANK('Achat Forfait Epilation'!B60)=1,"",'Achat Forfait Epilation'!B60)</f>
        <v xml:space="preserve"> </v>
      </c>
      <c r="C60" s="264" t="str">
        <f>IF(COUNTBLANK('Achat Forfait Epilation'!C60)=1,"",'Achat Forfait Epilation'!C60)</f>
        <v xml:space="preserve"> </v>
      </c>
      <c r="D60" s="78" t="str">
        <f>IF(COUNTBLANK('Achat Forfait Epilation'!E60)=1,"",'Achat Forfait Epilation'!E60)</f>
        <v xml:space="preserve"> </v>
      </c>
      <c r="E60" s="78" t="str">
        <f>IF(COUNTBLANK('Achat Forfait Epilation'!F60)=1,"",'Achat Forfait Epilation'!F60)</f>
        <v xml:space="preserve"> </v>
      </c>
      <c r="F60" s="111" t="str">
        <f>IF(COUNTBLANK('Achat Forfait Epilation'!P60)=1,"",'Achat Forfait Epilation'!P60)</f>
        <v/>
      </c>
      <c r="G60" s="240" t="str">
        <f>IFERROR(F60/'Achat Forfait Epilation'!S60,"")</f>
        <v/>
      </c>
      <c r="H60" s="81" t="str">
        <f>IF(COUNTBLANK('Achat Forfait Epilation'!R60)=1,"",'Achat Forfait Epilation'!R60)</f>
        <v xml:space="preserve"> </v>
      </c>
      <c r="I60" s="81" t="str" cm="1">
        <f t="array" ref="I60">IF('Données clients'!K60="Oui",IFERROR(INDEX('Achat Forfait Epilation'!$Q$2:$Q$9999,SMALL(IF('Achat Forfait Epilation'!$F$2:$F$9999='Suivi Forfait Epilation'!$E60,ROW('Achat Forfait Epilation'!$E$2:$E$9999),9^9),1)-1)," ")," ")</f>
        <v xml:space="preserve"> </v>
      </c>
      <c r="J60" s="305" t="str" cm="1">
        <f t="array" ref="J60">IF('Données clients'!K60="Oui",IFERROR(IF($H60&gt;1,INDEX('Achat Forfait Epilation'!$Q$2:$Q$100,SMALL(IF('Achat Forfait Epilation'!$E$2:$E$100='Suivi Forfait Epilation'!$D60,ROW('Achat Forfait Epilation'!$E$2:$E$100),9^9),2)-1)," ")," ")," ")</f>
        <v xml:space="preserve"> </v>
      </c>
      <c r="K60" s="305" t="str" cm="1">
        <f t="array" ref="K60">IF('Données clients'!K60="Oui",IFERROR(IF($H60&gt;2,INDEX('Achat Forfait Epilation'!$Q$2:$Q$100,SMALL(IF('Achat Forfait Epilation'!$E$2:$E$100='Suivi Forfait Epilation'!$D60,ROW('Achat Forfait Epilation'!$E$2:$E$100),9^9),3)-1)," ")," ")," ")</f>
        <v xml:space="preserve"> </v>
      </c>
      <c r="L60" s="305" t="str" cm="1">
        <f t="array" ref="L60">IF('Données clients'!K60="Oui",IFERROR(IF($H60&gt;3,INDEX('Achat Forfait Epilation'!$Q$2:$Q$100,SMALL(IF('Achat Forfait Epilation'!$E$2:$E$100='Suivi Forfait Epilation'!$D60,ROW('Achat Forfait Epilation'!$E$2:$E$100),9^9),4)-1)," ")," ")," ")</f>
        <v xml:space="preserve"> </v>
      </c>
      <c r="M60" s="305" t="str" cm="1">
        <f t="array" ref="M60">IF('Données clients'!K60="Oui",IFERROR(IF($H60&gt;4,INDEX('Achat Forfait Epilation'!$Q$2:$Q$100,SMALL(IF('Achat Forfait Epilation'!$E$2:$E$100='Suivi Forfait Epilation'!$D60,ROW('Achat Forfait Epilation'!$E$2:$E$100),9^9),5)-1)," ")," ")," ")</f>
        <v xml:space="preserve"> </v>
      </c>
      <c r="N60" s="79" t="str">
        <f>IF('Données clients'!K60="Oui",I60&amp;" doit "," ")</f>
        <v xml:space="preserve"> </v>
      </c>
      <c r="O60" s="79" t="str">
        <f>IF('Données clients'!K60="Oui",IF(I60="Anaïs"," ",(COUNTIF(J60:M60,"Anaïs"))*G60)," ")</f>
        <v xml:space="preserve"> </v>
      </c>
      <c r="P60" s="79" t="str">
        <f>IF('Données clients'!K60="Oui",IF(I60="Christian"," ",(COUNTIF(J60:M60,"Christian"))*G60)," ")</f>
        <v xml:space="preserve"> </v>
      </c>
      <c r="Q60" s="267" t="str">
        <f>IF('Données clients'!K60="Oui",IF(I60="Matthieu"," ",(COUNTIF(J60:M60,"Matthieu"))*G60)," ")</f>
        <v xml:space="preserve"> </v>
      </c>
      <c r="R60" s="81" t="str">
        <f t="shared" si="1"/>
        <v xml:space="preserve"> </v>
      </c>
    </row>
    <row r="61" spans="1:18" s="75" customFormat="1" ht="15" customHeight="1" x14ac:dyDescent="0.2">
      <c r="A61" s="231" t="str">
        <f>IF(COUNTBLANK('Achat Forfait Epilation'!A61)=1,"",'Achat Forfait Epilation'!A61)</f>
        <v xml:space="preserve"> </v>
      </c>
      <c r="B61" s="258" t="str">
        <f>IF(COUNTBLANK('Achat Forfait Epilation'!B61)=1,"",'Achat Forfait Epilation'!B61)</f>
        <v xml:space="preserve"> </v>
      </c>
      <c r="C61" s="259" t="str">
        <f>IF(COUNTBLANK('Achat Forfait Epilation'!C61)=1,"",'Achat Forfait Epilation'!C61)</f>
        <v xml:space="preserve"> </v>
      </c>
      <c r="D61" s="68" t="str">
        <f>IF(COUNTBLANK('Achat Forfait Epilation'!E61)=1,"",'Achat Forfait Epilation'!E61)</f>
        <v xml:space="preserve"> </v>
      </c>
      <c r="E61" s="68" t="str">
        <f>IF(COUNTBLANK('Achat Forfait Epilation'!F61)=1,"",'Achat Forfait Epilation'!F61)</f>
        <v xml:space="preserve"> </v>
      </c>
      <c r="F61" s="303" t="str">
        <f>IF(COUNTBLANK('Achat Forfait Epilation'!P61)=1,"",'Achat Forfait Epilation'!P61)</f>
        <v/>
      </c>
      <c r="G61" s="233" t="str">
        <f>IFERROR(F61/'Achat Forfait Epilation'!S61,"")</f>
        <v/>
      </c>
      <c r="H61" s="71" t="str">
        <f>IF(COUNTBLANK('Achat Forfait Epilation'!R61)=1,"",'Achat Forfait Epilation'!R61)</f>
        <v xml:space="preserve"> </v>
      </c>
      <c r="I61" s="81" t="str" cm="1">
        <f t="array" ref="I61">IF('Données clients'!K61="Oui",IFERROR(INDEX('Achat Forfait Epilation'!$Q$2:$Q$9999,SMALL(IF('Achat Forfait Epilation'!$F$2:$F$9999='Suivi Forfait Epilation'!$E61,ROW('Achat Forfait Epilation'!$E$2:$E$9999),9^9),1)-1)," ")," ")</f>
        <v xml:space="preserve"> </v>
      </c>
      <c r="J61" s="304" t="str" cm="1">
        <f t="array" ref="J61">IF('Données clients'!K61="Oui",IFERROR(IF($H61&gt;1,INDEX('Achat Forfait Epilation'!$Q$2:$Q$100,SMALL(IF('Achat Forfait Epilation'!$E$2:$E$100='Suivi Forfait Epilation'!$D61,ROW('Achat Forfait Epilation'!$E$2:$E$100),9^9),2)-1)," ")," ")," ")</f>
        <v xml:space="preserve"> </v>
      </c>
      <c r="K61" s="304" t="str" cm="1">
        <f t="array" ref="K61">IF('Données clients'!K61="Oui",IFERROR(IF($H61&gt;2,INDEX('Achat Forfait Epilation'!$Q$2:$Q$100,SMALL(IF('Achat Forfait Epilation'!$E$2:$E$100='Suivi Forfait Epilation'!$D61,ROW('Achat Forfait Epilation'!$E$2:$E$100),9^9),3)-1)," ")," ")," ")</f>
        <v xml:space="preserve"> </v>
      </c>
      <c r="L61" s="304" t="str" cm="1">
        <f t="array" ref="L61">IF('Données clients'!K61="Oui",IFERROR(IF($H61&gt;3,INDEX('Achat Forfait Epilation'!$Q$2:$Q$100,SMALL(IF('Achat Forfait Epilation'!$E$2:$E$100='Suivi Forfait Epilation'!$D61,ROW('Achat Forfait Epilation'!$E$2:$E$100),9^9),4)-1)," ")," ")," ")</f>
        <v xml:space="preserve"> </v>
      </c>
      <c r="M61" s="304" t="str" cm="1">
        <f t="array" ref="M61">IF('Données clients'!K61="Oui",IFERROR(IF($H61&gt;4,INDEX('Achat Forfait Epilation'!$Q$2:$Q$100,SMALL(IF('Achat Forfait Epilation'!$E$2:$E$100='Suivi Forfait Epilation'!$D61,ROW('Achat Forfait Epilation'!$E$2:$E$100),9^9),5)-1)," ")," ")," ")</f>
        <v xml:space="preserve"> </v>
      </c>
      <c r="N61" s="69" t="str">
        <f>IF('Données clients'!K61="Oui",I61&amp;" doit "," ")</f>
        <v xml:space="preserve"> </v>
      </c>
      <c r="O61" s="69" t="str">
        <f>IF('Données clients'!K61="Oui",IF(I61="Anaïs"," ",(COUNTIF(J61:M61,"Anaïs"))*G61)," ")</f>
        <v xml:space="preserve"> </v>
      </c>
      <c r="P61" s="69" t="str">
        <f>IF('Données clients'!K61="Oui",IF(I61="Christian"," ",(COUNTIF(J61:M61,"Christian"))*G61)," ")</f>
        <v xml:space="preserve"> </v>
      </c>
      <c r="Q61" s="262" t="str">
        <f>IF('Données clients'!K61="Oui",IF(I61="Matthieu"," ",(COUNTIF(J61:M61,"Matthieu"))*G61)," ")</f>
        <v xml:space="preserve"> </v>
      </c>
      <c r="R61" s="71" t="str">
        <f t="shared" si="1"/>
        <v xml:space="preserve"> </v>
      </c>
    </row>
    <row r="62" spans="1:18" s="75" customFormat="1" ht="15" customHeight="1" x14ac:dyDescent="0.2">
      <c r="A62" s="93" t="str">
        <f>IF(COUNTBLANK('Achat Forfait Epilation'!A62)=1,"",'Achat Forfait Epilation'!A62)</f>
        <v xml:space="preserve"> </v>
      </c>
      <c r="B62" s="263" t="str">
        <f>IF(COUNTBLANK('Achat Forfait Epilation'!B62)=1,"",'Achat Forfait Epilation'!B62)</f>
        <v xml:space="preserve"> </v>
      </c>
      <c r="C62" s="264" t="str">
        <f>IF(COUNTBLANK('Achat Forfait Epilation'!C62)=1,"",'Achat Forfait Epilation'!C62)</f>
        <v xml:space="preserve"> </v>
      </c>
      <c r="D62" s="78" t="str">
        <f>IF(COUNTBLANK('Achat Forfait Epilation'!E62)=1,"",'Achat Forfait Epilation'!E62)</f>
        <v xml:space="preserve"> </v>
      </c>
      <c r="E62" s="78" t="str">
        <f>IF(COUNTBLANK('Achat Forfait Epilation'!F62)=1,"",'Achat Forfait Epilation'!F62)</f>
        <v xml:space="preserve"> </v>
      </c>
      <c r="F62" s="111" t="str">
        <f>IF(COUNTBLANK('Achat Forfait Epilation'!P62)=1,"",'Achat Forfait Epilation'!P62)</f>
        <v/>
      </c>
      <c r="G62" s="240" t="str">
        <f>IFERROR(F62/'Achat Forfait Epilation'!S62,"")</f>
        <v/>
      </c>
      <c r="H62" s="81" t="str">
        <f>IF(COUNTBLANK('Achat Forfait Epilation'!R62)=1,"",'Achat Forfait Epilation'!R62)</f>
        <v xml:space="preserve"> </v>
      </c>
      <c r="I62" s="81" t="str" cm="1">
        <f t="array" ref="I62">IF('Données clients'!K62="Oui",IFERROR(INDEX('Achat Forfait Epilation'!$Q$2:$Q$9999,SMALL(IF('Achat Forfait Epilation'!$F$2:$F$9999='Suivi Forfait Epilation'!$E62,ROW('Achat Forfait Epilation'!$E$2:$E$9999),9^9),1)-1)," ")," ")</f>
        <v xml:space="preserve"> </v>
      </c>
      <c r="J62" s="305" t="str" cm="1">
        <f t="array" ref="J62">IF('Données clients'!K62="Oui",IFERROR(IF($H62&gt;1,INDEX('Achat Forfait Epilation'!$Q$2:$Q$100,SMALL(IF('Achat Forfait Epilation'!$E$2:$E$100='Suivi Forfait Epilation'!$D62,ROW('Achat Forfait Epilation'!$E$2:$E$100),9^9),2)-1)," ")," ")," ")</f>
        <v xml:space="preserve"> </v>
      </c>
      <c r="K62" s="305" t="str" cm="1">
        <f t="array" ref="K62">IF('Données clients'!K62="Oui",IFERROR(IF($H62&gt;2,INDEX('Achat Forfait Epilation'!$Q$2:$Q$100,SMALL(IF('Achat Forfait Epilation'!$E$2:$E$100='Suivi Forfait Epilation'!$D62,ROW('Achat Forfait Epilation'!$E$2:$E$100),9^9),3)-1)," ")," ")," ")</f>
        <v xml:space="preserve"> </v>
      </c>
      <c r="L62" s="305" t="str" cm="1">
        <f t="array" ref="L62">IF('Données clients'!K62="Oui",IFERROR(IF($H62&gt;3,INDEX('Achat Forfait Epilation'!$Q$2:$Q$100,SMALL(IF('Achat Forfait Epilation'!$E$2:$E$100='Suivi Forfait Epilation'!$D62,ROW('Achat Forfait Epilation'!$E$2:$E$100),9^9),4)-1)," ")," ")," ")</f>
        <v xml:space="preserve"> </v>
      </c>
      <c r="M62" s="305" t="str" cm="1">
        <f t="array" ref="M62">IF('Données clients'!K62="Oui",IFERROR(IF($H62&gt;4,INDEX('Achat Forfait Epilation'!$Q$2:$Q$100,SMALL(IF('Achat Forfait Epilation'!$E$2:$E$100='Suivi Forfait Epilation'!$D62,ROW('Achat Forfait Epilation'!$E$2:$E$100),9^9),5)-1)," ")," ")," ")</f>
        <v xml:space="preserve"> </v>
      </c>
      <c r="N62" s="79" t="str">
        <f>IF('Données clients'!K62="Oui",I62&amp;" doit "," ")</f>
        <v xml:space="preserve"> </v>
      </c>
      <c r="O62" s="79" t="str">
        <f>IF('Données clients'!K62="Oui",IF(I62="Anaïs"," ",(COUNTIF(J62:M62,"Anaïs"))*G62)," ")</f>
        <v xml:space="preserve"> </v>
      </c>
      <c r="P62" s="79" t="str">
        <f>IF('Données clients'!K62="Oui",IF(I62="Christian"," ",(COUNTIF(J62:M62,"Christian"))*G62)," ")</f>
        <v xml:space="preserve"> </v>
      </c>
      <c r="Q62" s="267" t="str">
        <f>IF('Données clients'!K62="Oui",IF(I62="Matthieu"," ",(COUNTIF(J62:M62,"Matthieu"))*G62)," ")</f>
        <v xml:space="preserve"> </v>
      </c>
      <c r="R62" s="81" t="str">
        <f t="shared" si="1"/>
        <v xml:space="preserve"> </v>
      </c>
    </row>
    <row r="63" spans="1:18" s="75" customFormat="1" ht="15" customHeight="1" x14ac:dyDescent="0.2">
      <c r="A63" s="231" t="str">
        <f>IF(COUNTBLANK('Achat Forfait Epilation'!A63)=1,"",'Achat Forfait Epilation'!A63)</f>
        <v xml:space="preserve"> </v>
      </c>
      <c r="B63" s="258" t="str">
        <f>IF(COUNTBLANK('Achat Forfait Epilation'!B63)=1,"",'Achat Forfait Epilation'!B63)</f>
        <v xml:space="preserve"> </v>
      </c>
      <c r="C63" s="259" t="str">
        <f>IF(COUNTBLANK('Achat Forfait Epilation'!C63)=1,"",'Achat Forfait Epilation'!C63)</f>
        <v xml:space="preserve"> </v>
      </c>
      <c r="D63" s="68" t="str">
        <f>IF(COUNTBLANK('Achat Forfait Epilation'!E63)=1,"",'Achat Forfait Epilation'!E63)</f>
        <v xml:space="preserve"> </v>
      </c>
      <c r="E63" s="68" t="str">
        <f>IF(COUNTBLANK('Achat Forfait Epilation'!F63)=1,"",'Achat Forfait Epilation'!F63)</f>
        <v xml:space="preserve"> </v>
      </c>
      <c r="F63" s="303" t="str">
        <f>IF(COUNTBLANK('Achat Forfait Epilation'!P63)=1,"",'Achat Forfait Epilation'!P63)</f>
        <v/>
      </c>
      <c r="G63" s="233" t="str">
        <f>IFERROR(F63/'Achat Forfait Epilation'!S63,"")</f>
        <v/>
      </c>
      <c r="H63" s="71" t="str">
        <f>IF(COUNTBLANK('Achat Forfait Epilation'!R63)=1,"",'Achat Forfait Epilation'!R63)</f>
        <v xml:space="preserve"> </v>
      </c>
      <c r="I63" s="81" t="str" cm="1">
        <f t="array" ref="I63">IF('Données clients'!K63="Oui",IFERROR(INDEX('Achat Forfait Epilation'!$Q$2:$Q$9999,SMALL(IF('Achat Forfait Epilation'!$F$2:$F$9999='Suivi Forfait Epilation'!$E63,ROW('Achat Forfait Epilation'!$E$2:$E$9999),9^9),1)-1)," ")," ")</f>
        <v xml:space="preserve"> </v>
      </c>
      <c r="J63" s="304" t="str" cm="1">
        <f t="array" ref="J63">IF('Données clients'!K63="Oui",IFERROR(IF($H63&gt;1,INDEX('Achat Forfait Epilation'!$Q$2:$Q$100,SMALL(IF('Achat Forfait Epilation'!$E$2:$E$100='Suivi Forfait Epilation'!$D63,ROW('Achat Forfait Epilation'!$E$2:$E$100),9^9),2)-1)," ")," ")," ")</f>
        <v xml:space="preserve"> </v>
      </c>
      <c r="K63" s="304" t="str" cm="1">
        <f t="array" ref="K63">IF('Données clients'!K63="Oui",IFERROR(IF($H63&gt;2,INDEX('Achat Forfait Epilation'!$Q$2:$Q$100,SMALL(IF('Achat Forfait Epilation'!$E$2:$E$100='Suivi Forfait Epilation'!$D63,ROW('Achat Forfait Epilation'!$E$2:$E$100),9^9),3)-1)," ")," ")," ")</f>
        <v xml:space="preserve"> </v>
      </c>
      <c r="L63" s="304" t="str" cm="1">
        <f t="array" ref="L63">IF('Données clients'!K63="Oui",IFERROR(IF($H63&gt;3,INDEX('Achat Forfait Epilation'!$Q$2:$Q$100,SMALL(IF('Achat Forfait Epilation'!$E$2:$E$100='Suivi Forfait Epilation'!$D63,ROW('Achat Forfait Epilation'!$E$2:$E$100),9^9),4)-1)," ")," ")," ")</f>
        <v xml:space="preserve"> </v>
      </c>
      <c r="M63" s="304" t="str" cm="1">
        <f t="array" ref="M63">IF('Données clients'!K63="Oui",IFERROR(IF($H63&gt;4,INDEX('Achat Forfait Epilation'!$Q$2:$Q$100,SMALL(IF('Achat Forfait Epilation'!$E$2:$E$100='Suivi Forfait Epilation'!$D63,ROW('Achat Forfait Epilation'!$E$2:$E$100),9^9),5)-1)," ")," ")," ")</f>
        <v xml:space="preserve"> </v>
      </c>
      <c r="N63" s="69" t="str">
        <f>IF('Données clients'!K63="Oui",I63&amp;" doit "," ")</f>
        <v xml:space="preserve"> </v>
      </c>
      <c r="O63" s="69" t="str">
        <f>IF('Données clients'!K63="Oui",IF(I63="Anaïs"," ",(COUNTIF(J63:M63,"Anaïs"))*G63)," ")</f>
        <v xml:space="preserve"> </v>
      </c>
      <c r="P63" s="69" t="str">
        <f>IF('Données clients'!K63="Oui",IF(I63="Christian"," ",(COUNTIF(J63:M63,"Christian"))*G63)," ")</f>
        <v xml:space="preserve"> </v>
      </c>
      <c r="Q63" s="262" t="str">
        <f>IF('Données clients'!K63="Oui",IF(I63="Matthieu"," ",(COUNTIF(J63:M63,"Matthieu"))*G63)," ")</f>
        <v xml:space="preserve"> </v>
      </c>
      <c r="R63" s="71" t="str">
        <f t="shared" si="1"/>
        <v xml:space="preserve"> </v>
      </c>
    </row>
    <row r="64" spans="1:18" s="75" customFormat="1" ht="15" customHeight="1" x14ac:dyDescent="0.2">
      <c r="A64" s="93" t="str">
        <f>IF(COUNTBLANK('Achat Forfait Epilation'!A64)=1,"",'Achat Forfait Epilation'!A64)</f>
        <v xml:space="preserve"> </v>
      </c>
      <c r="B64" s="263" t="str">
        <f>IF(COUNTBLANK('Achat Forfait Epilation'!B64)=1,"",'Achat Forfait Epilation'!B64)</f>
        <v xml:space="preserve"> </v>
      </c>
      <c r="C64" s="264" t="str">
        <f>IF(COUNTBLANK('Achat Forfait Epilation'!C64)=1,"",'Achat Forfait Epilation'!C64)</f>
        <v xml:space="preserve"> </v>
      </c>
      <c r="D64" s="78" t="str">
        <f>IF(COUNTBLANK('Achat Forfait Epilation'!E64)=1,"",'Achat Forfait Epilation'!E64)</f>
        <v xml:space="preserve"> </v>
      </c>
      <c r="E64" s="78" t="str">
        <f>IF(COUNTBLANK('Achat Forfait Epilation'!F64)=1,"",'Achat Forfait Epilation'!F64)</f>
        <v xml:space="preserve"> </v>
      </c>
      <c r="F64" s="111" t="str">
        <f>IF(COUNTBLANK('Achat Forfait Epilation'!P64)=1,"",'Achat Forfait Epilation'!P64)</f>
        <v/>
      </c>
      <c r="G64" s="240" t="str">
        <f>IFERROR(F64/'Achat Forfait Epilation'!S64,"")</f>
        <v/>
      </c>
      <c r="H64" s="81" t="str">
        <f>IF(COUNTBLANK('Achat Forfait Epilation'!R64)=1,"",'Achat Forfait Epilation'!R64)</f>
        <v xml:space="preserve"> </v>
      </c>
      <c r="I64" s="81" t="str" cm="1">
        <f t="array" ref="I64">IF('Données clients'!K64="Oui",IFERROR(INDEX('Achat Forfait Epilation'!$Q$2:$Q$9999,SMALL(IF('Achat Forfait Epilation'!$F$2:$F$9999='Suivi Forfait Epilation'!$E64,ROW('Achat Forfait Epilation'!$E$2:$E$9999),9^9),1)-1)," ")," ")</f>
        <v xml:space="preserve"> </v>
      </c>
      <c r="J64" s="305" t="str" cm="1">
        <f t="array" ref="J64">IF('Données clients'!K64="Oui",IFERROR(IF($H64&gt;1,INDEX('Achat Forfait Epilation'!$Q$2:$Q$100,SMALL(IF('Achat Forfait Epilation'!$E$2:$E$100='Suivi Forfait Epilation'!$D64,ROW('Achat Forfait Epilation'!$E$2:$E$100),9^9),2)-1)," ")," ")," ")</f>
        <v xml:space="preserve"> </v>
      </c>
      <c r="K64" s="305" t="str" cm="1">
        <f t="array" ref="K64">IF('Données clients'!K64="Oui",IFERROR(IF($H64&gt;2,INDEX('Achat Forfait Epilation'!$Q$2:$Q$100,SMALL(IF('Achat Forfait Epilation'!$E$2:$E$100='Suivi Forfait Epilation'!$D64,ROW('Achat Forfait Epilation'!$E$2:$E$100),9^9),3)-1)," ")," ")," ")</f>
        <v xml:space="preserve"> </v>
      </c>
      <c r="L64" s="305" t="str" cm="1">
        <f t="array" ref="L64">IF('Données clients'!K64="Oui",IFERROR(IF($H64&gt;3,INDEX('Achat Forfait Epilation'!$Q$2:$Q$100,SMALL(IF('Achat Forfait Epilation'!$E$2:$E$100='Suivi Forfait Epilation'!$D64,ROW('Achat Forfait Epilation'!$E$2:$E$100),9^9),4)-1)," ")," ")," ")</f>
        <v xml:space="preserve"> </v>
      </c>
      <c r="M64" s="305" t="str" cm="1">
        <f t="array" ref="M64">IF('Données clients'!K64="Oui",IFERROR(IF($H64&gt;4,INDEX('Achat Forfait Epilation'!$Q$2:$Q$100,SMALL(IF('Achat Forfait Epilation'!$E$2:$E$100='Suivi Forfait Epilation'!$D64,ROW('Achat Forfait Epilation'!$E$2:$E$100),9^9),5)-1)," ")," ")," ")</f>
        <v xml:space="preserve"> </v>
      </c>
      <c r="N64" s="79" t="str">
        <f>IF('Données clients'!K64="Oui",I64&amp;" doit "," ")</f>
        <v xml:space="preserve"> </v>
      </c>
      <c r="O64" s="79" t="str">
        <f>IF('Données clients'!K64="Oui",IF(I64="Anaïs"," ",(COUNTIF(J64:M64,"Anaïs"))*G64)," ")</f>
        <v xml:space="preserve"> </v>
      </c>
      <c r="P64" s="79" t="str">
        <f>IF('Données clients'!K64="Oui",IF(I64="Christian"," ",(COUNTIF(J64:M64,"Christian"))*G64)," ")</f>
        <v xml:space="preserve"> </v>
      </c>
      <c r="Q64" s="267" t="str">
        <f>IF('Données clients'!K64="Oui",IF(I64="Matthieu"," ",(COUNTIF(J64:M64,"Matthieu"))*G64)," ")</f>
        <v xml:space="preserve"> </v>
      </c>
      <c r="R64" s="81" t="str">
        <f t="shared" si="1"/>
        <v xml:space="preserve"> </v>
      </c>
    </row>
    <row r="65" spans="1:18" s="75" customFormat="1" ht="15" customHeight="1" x14ac:dyDescent="0.2">
      <c r="A65" s="231" t="str">
        <f>IF(COUNTBLANK('Achat Forfait Epilation'!A65)=1,"",'Achat Forfait Epilation'!A65)</f>
        <v xml:space="preserve"> </v>
      </c>
      <c r="B65" s="258" t="str">
        <f>IF(COUNTBLANK('Achat Forfait Epilation'!B65)=1,"",'Achat Forfait Epilation'!B65)</f>
        <v xml:space="preserve"> </v>
      </c>
      <c r="C65" s="259" t="str">
        <f>IF(COUNTBLANK('Achat Forfait Epilation'!C65)=1,"",'Achat Forfait Epilation'!C65)</f>
        <v xml:space="preserve"> </v>
      </c>
      <c r="D65" s="68" t="str">
        <f>IF(COUNTBLANK('Achat Forfait Epilation'!E65)=1,"",'Achat Forfait Epilation'!E65)</f>
        <v xml:space="preserve"> </v>
      </c>
      <c r="E65" s="68" t="str">
        <f>IF(COUNTBLANK('Achat Forfait Epilation'!F65)=1,"",'Achat Forfait Epilation'!F65)</f>
        <v xml:space="preserve"> </v>
      </c>
      <c r="F65" s="303" t="str">
        <f>IF(COUNTBLANK('Achat Forfait Epilation'!P65)=1,"",'Achat Forfait Epilation'!P65)</f>
        <v/>
      </c>
      <c r="G65" s="233" t="str">
        <f>IFERROR(F65/'Achat Forfait Epilation'!S65,"")</f>
        <v/>
      </c>
      <c r="H65" s="71" t="str">
        <f>IF(COUNTBLANK('Achat Forfait Epilation'!R65)=1,"",'Achat Forfait Epilation'!R65)</f>
        <v xml:space="preserve"> </v>
      </c>
      <c r="I65" s="81" t="str" cm="1">
        <f t="array" ref="I65">IF('Données clients'!K65="Oui",IFERROR(INDEX('Achat Forfait Epilation'!$Q$2:$Q$9999,SMALL(IF('Achat Forfait Epilation'!$F$2:$F$9999='Suivi Forfait Epilation'!$E65,ROW('Achat Forfait Epilation'!$E$2:$E$9999),9^9),1)-1)," ")," ")</f>
        <v xml:space="preserve"> </v>
      </c>
      <c r="J65" s="304" t="str" cm="1">
        <f t="array" ref="J65">IF('Données clients'!K65="Oui",IFERROR(IF($H65&gt;1,INDEX('Achat Forfait Epilation'!$Q$2:$Q$100,SMALL(IF('Achat Forfait Epilation'!$E$2:$E$100='Suivi Forfait Epilation'!$D65,ROW('Achat Forfait Epilation'!$E$2:$E$100),9^9),2)-1)," ")," ")," ")</f>
        <v xml:space="preserve"> </v>
      </c>
      <c r="K65" s="304" t="str" cm="1">
        <f t="array" ref="K65">IF('Données clients'!K65="Oui",IFERROR(IF($H65&gt;2,INDEX('Achat Forfait Epilation'!$Q$2:$Q$100,SMALL(IF('Achat Forfait Epilation'!$E$2:$E$100='Suivi Forfait Epilation'!$D65,ROW('Achat Forfait Epilation'!$E$2:$E$100),9^9),3)-1)," ")," ")," ")</f>
        <v xml:space="preserve"> </v>
      </c>
      <c r="L65" s="304" t="str" cm="1">
        <f t="array" ref="L65">IF('Données clients'!K65="Oui",IFERROR(IF($H65&gt;3,INDEX('Achat Forfait Epilation'!$Q$2:$Q$100,SMALL(IF('Achat Forfait Epilation'!$E$2:$E$100='Suivi Forfait Epilation'!$D65,ROW('Achat Forfait Epilation'!$E$2:$E$100),9^9),4)-1)," ")," ")," ")</f>
        <v xml:space="preserve"> </v>
      </c>
      <c r="M65" s="304" t="str" cm="1">
        <f t="array" ref="M65">IF('Données clients'!K65="Oui",IFERROR(IF($H65&gt;4,INDEX('Achat Forfait Epilation'!$Q$2:$Q$100,SMALL(IF('Achat Forfait Epilation'!$E$2:$E$100='Suivi Forfait Epilation'!$D65,ROW('Achat Forfait Epilation'!$E$2:$E$100),9^9),5)-1)," ")," ")," ")</f>
        <v xml:space="preserve"> </v>
      </c>
      <c r="N65" s="69" t="str">
        <f>IF('Données clients'!K65="Oui",I65&amp;" doit "," ")</f>
        <v xml:space="preserve"> </v>
      </c>
      <c r="O65" s="69" t="str">
        <f>IF('Données clients'!K65="Oui",IF(I65="Anaïs"," ",(COUNTIF(J65:M65,"Anaïs"))*G65)," ")</f>
        <v xml:space="preserve"> </v>
      </c>
      <c r="P65" s="69" t="str">
        <f>IF('Données clients'!K65="Oui",IF(I65="Christian"," ",(COUNTIF(J65:M65,"Christian"))*G65)," ")</f>
        <v xml:space="preserve"> </v>
      </c>
      <c r="Q65" s="262" t="str">
        <f>IF('Données clients'!K65="Oui",IF(I65="Matthieu"," ",(COUNTIF(J65:M65,"Matthieu"))*G65)," ")</f>
        <v xml:space="preserve"> </v>
      </c>
      <c r="R65" s="71" t="str">
        <f t="shared" ref="R65:R99" si="2">IF(H65&lt;&gt;5," ","1")</f>
        <v xml:space="preserve"> </v>
      </c>
    </row>
    <row r="66" spans="1:18" s="75" customFormat="1" ht="15" customHeight="1" x14ac:dyDescent="0.2">
      <c r="A66" s="93" t="str">
        <f>IF(COUNTBLANK('Achat Forfait Epilation'!A66)=1,"",'Achat Forfait Epilation'!A66)</f>
        <v xml:space="preserve"> </v>
      </c>
      <c r="B66" s="263" t="str">
        <f>IF(COUNTBLANK('Achat Forfait Epilation'!B66)=1,"",'Achat Forfait Epilation'!B66)</f>
        <v xml:space="preserve"> </v>
      </c>
      <c r="C66" s="264" t="str">
        <f>IF(COUNTBLANK('Achat Forfait Epilation'!C66)=1,"",'Achat Forfait Epilation'!C66)</f>
        <v xml:space="preserve"> </v>
      </c>
      <c r="D66" s="78" t="str">
        <f>IF(COUNTBLANK('Achat Forfait Epilation'!E66)=1,"",'Achat Forfait Epilation'!E66)</f>
        <v xml:space="preserve"> </v>
      </c>
      <c r="E66" s="78" t="str">
        <f>IF(COUNTBLANK('Achat Forfait Epilation'!F66)=1,"",'Achat Forfait Epilation'!F66)</f>
        <v xml:space="preserve"> </v>
      </c>
      <c r="F66" s="111" t="str">
        <f>IF(COUNTBLANK('Achat Forfait Epilation'!P66)=1,"",'Achat Forfait Epilation'!P66)</f>
        <v/>
      </c>
      <c r="G66" s="240" t="str">
        <f>IFERROR(F66/'Achat Forfait Epilation'!S66,"")</f>
        <v/>
      </c>
      <c r="H66" s="81" t="str">
        <f>IF(COUNTBLANK('Achat Forfait Epilation'!R66)=1,"",'Achat Forfait Epilation'!R66)</f>
        <v xml:space="preserve"> </v>
      </c>
      <c r="I66" s="81" t="str" cm="1">
        <f t="array" ref="I66">IF('Données clients'!K66="Oui",IFERROR(INDEX('Achat Forfait Epilation'!$Q$2:$Q$9999,SMALL(IF('Achat Forfait Epilation'!$F$2:$F$9999='Suivi Forfait Epilation'!$E66,ROW('Achat Forfait Epilation'!$E$2:$E$9999),9^9),1)-1)," ")," ")</f>
        <v xml:space="preserve"> </v>
      </c>
      <c r="J66" s="305" t="str" cm="1">
        <f t="array" ref="J66">IF('Données clients'!K66="Oui",IFERROR(IF($H66&gt;1,INDEX('Achat Forfait Epilation'!$Q$2:$Q$100,SMALL(IF('Achat Forfait Epilation'!$E$2:$E$100='Suivi Forfait Epilation'!$D66,ROW('Achat Forfait Epilation'!$E$2:$E$100),9^9),2)-1)," ")," ")," ")</f>
        <v xml:space="preserve"> </v>
      </c>
      <c r="K66" s="305" t="str" cm="1">
        <f t="array" ref="K66">IF('Données clients'!K66="Oui",IFERROR(IF($H66&gt;2,INDEX('Achat Forfait Epilation'!$Q$2:$Q$100,SMALL(IF('Achat Forfait Epilation'!$E$2:$E$100='Suivi Forfait Epilation'!$D66,ROW('Achat Forfait Epilation'!$E$2:$E$100),9^9),3)-1)," ")," ")," ")</f>
        <v xml:space="preserve"> </v>
      </c>
      <c r="L66" s="305" t="str" cm="1">
        <f t="array" ref="L66">IF('Données clients'!K66="Oui",IFERROR(IF($H66&gt;3,INDEX('Achat Forfait Epilation'!$Q$2:$Q$100,SMALL(IF('Achat Forfait Epilation'!$E$2:$E$100='Suivi Forfait Epilation'!$D66,ROW('Achat Forfait Epilation'!$E$2:$E$100),9^9),4)-1)," ")," ")," ")</f>
        <v xml:space="preserve"> </v>
      </c>
      <c r="M66" s="305" t="str" cm="1">
        <f t="array" ref="M66">IF('Données clients'!K66="Oui",IFERROR(IF($H66&gt;4,INDEX('Achat Forfait Epilation'!$Q$2:$Q$100,SMALL(IF('Achat Forfait Epilation'!$E$2:$E$100='Suivi Forfait Epilation'!$D66,ROW('Achat Forfait Epilation'!$E$2:$E$100),9^9),5)-1)," ")," ")," ")</f>
        <v xml:space="preserve"> </v>
      </c>
      <c r="N66" s="79" t="str">
        <f>IF('Données clients'!K66="Oui",I66&amp;" doit "," ")</f>
        <v xml:space="preserve"> </v>
      </c>
      <c r="O66" s="79" t="str">
        <f>IF('Données clients'!K66="Oui",IF(I66="Anaïs"," ",(COUNTIF(J66:M66,"Anaïs"))*G66)," ")</f>
        <v xml:space="preserve"> </v>
      </c>
      <c r="P66" s="79" t="str">
        <f>IF('Données clients'!K66="Oui",IF(I66="Christian"," ",(COUNTIF(J66:M66,"Christian"))*G66)," ")</f>
        <v xml:space="preserve"> </v>
      </c>
      <c r="Q66" s="267" t="str">
        <f>IF('Données clients'!K66="Oui",IF(I66="Matthieu"," ",(COUNTIF(J66:M66,"Matthieu"))*G66)," ")</f>
        <v xml:space="preserve"> </v>
      </c>
      <c r="R66" s="81" t="str">
        <f t="shared" si="2"/>
        <v xml:space="preserve"> </v>
      </c>
    </row>
    <row r="67" spans="1:18" s="75" customFormat="1" ht="15" customHeight="1" x14ac:dyDescent="0.2">
      <c r="A67" s="231" t="str">
        <f>IF(COUNTBLANK('Achat Forfait Epilation'!A67)=1,"",'Achat Forfait Epilation'!A67)</f>
        <v xml:space="preserve"> </v>
      </c>
      <c r="B67" s="258" t="str">
        <f>IF(COUNTBLANK('Achat Forfait Epilation'!B67)=1,"",'Achat Forfait Epilation'!B67)</f>
        <v xml:space="preserve"> </v>
      </c>
      <c r="C67" s="259" t="str">
        <f>IF(COUNTBLANK('Achat Forfait Epilation'!C67)=1,"",'Achat Forfait Epilation'!C67)</f>
        <v xml:space="preserve"> </v>
      </c>
      <c r="D67" s="68" t="str">
        <f>IF(COUNTBLANK('Achat Forfait Epilation'!E67)=1,"",'Achat Forfait Epilation'!E67)</f>
        <v xml:space="preserve"> </v>
      </c>
      <c r="E67" s="68" t="str">
        <f>IF(COUNTBLANK('Achat Forfait Epilation'!F67)=1,"",'Achat Forfait Epilation'!F67)</f>
        <v xml:space="preserve"> </v>
      </c>
      <c r="F67" s="303" t="str">
        <f>IF(COUNTBLANK('Achat Forfait Epilation'!P67)=1,"",'Achat Forfait Epilation'!P67)</f>
        <v/>
      </c>
      <c r="G67" s="233" t="str">
        <f>IFERROR(F67/'Achat Forfait Epilation'!S67,"")</f>
        <v/>
      </c>
      <c r="H67" s="71" t="str">
        <f>IF(COUNTBLANK('Achat Forfait Epilation'!R67)=1,"",'Achat Forfait Epilation'!R67)</f>
        <v xml:space="preserve"> </v>
      </c>
      <c r="I67" s="81" t="str" cm="1">
        <f t="array" ref="I67">IF('Données clients'!K67="Oui",IFERROR(INDEX('Achat Forfait Epilation'!$Q$2:$Q$9999,SMALL(IF('Achat Forfait Epilation'!$F$2:$F$9999='Suivi Forfait Epilation'!$E67,ROW('Achat Forfait Epilation'!$E$2:$E$9999),9^9),1)-1)," ")," ")</f>
        <v xml:space="preserve"> </v>
      </c>
      <c r="J67" s="304" t="str" cm="1">
        <f t="array" ref="J67">IF('Données clients'!K67="Oui",IFERROR(IF($H67&gt;1,INDEX('Achat Forfait Epilation'!$Q$2:$Q$100,SMALL(IF('Achat Forfait Epilation'!$E$2:$E$100='Suivi Forfait Epilation'!$D67,ROW('Achat Forfait Epilation'!$E$2:$E$100),9^9),2)-1)," ")," ")," ")</f>
        <v xml:space="preserve"> </v>
      </c>
      <c r="K67" s="304" t="str" cm="1">
        <f t="array" ref="K67">IF('Données clients'!K67="Oui",IFERROR(IF($H67&gt;2,INDEX('Achat Forfait Epilation'!$Q$2:$Q$100,SMALL(IF('Achat Forfait Epilation'!$E$2:$E$100='Suivi Forfait Epilation'!$D67,ROW('Achat Forfait Epilation'!$E$2:$E$100),9^9),3)-1)," ")," ")," ")</f>
        <v xml:space="preserve"> </v>
      </c>
      <c r="L67" s="304" t="str" cm="1">
        <f t="array" ref="L67">IF('Données clients'!K67="Oui",IFERROR(IF($H67&gt;3,INDEX('Achat Forfait Epilation'!$Q$2:$Q$100,SMALL(IF('Achat Forfait Epilation'!$E$2:$E$100='Suivi Forfait Epilation'!$D67,ROW('Achat Forfait Epilation'!$E$2:$E$100),9^9),4)-1)," ")," ")," ")</f>
        <v xml:space="preserve"> </v>
      </c>
      <c r="M67" s="304" t="str" cm="1">
        <f t="array" ref="M67">IF('Données clients'!K67="Oui",IFERROR(IF($H67&gt;4,INDEX('Achat Forfait Epilation'!$Q$2:$Q$100,SMALL(IF('Achat Forfait Epilation'!$E$2:$E$100='Suivi Forfait Epilation'!$D67,ROW('Achat Forfait Epilation'!$E$2:$E$100),9^9),5)-1)," ")," ")," ")</f>
        <v xml:space="preserve"> </v>
      </c>
      <c r="N67" s="69" t="str">
        <f>IF('Données clients'!K67="Oui",I67&amp;" doit "," ")</f>
        <v xml:space="preserve"> </v>
      </c>
      <c r="O67" s="69" t="str">
        <f>IF('Données clients'!K67="Oui",IF(I67="Anaïs"," ",(COUNTIF(J67:M67,"Anaïs"))*G67)," ")</f>
        <v xml:space="preserve"> </v>
      </c>
      <c r="P67" s="69" t="str">
        <f>IF('Données clients'!K67="Oui",IF(I67="Christian"," ",(COUNTIF(J67:M67,"Christian"))*G67)," ")</f>
        <v xml:space="preserve"> </v>
      </c>
      <c r="Q67" s="262" t="str">
        <f>IF('Données clients'!K67="Oui",IF(I67="Matthieu"," ",(COUNTIF(J67:M67,"Matthieu"))*G67)," ")</f>
        <v xml:space="preserve"> </v>
      </c>
      <c r="R67" s="71" t="str">
        <f t="shared" si="2"/>
        <v xml:space="preserve"> </v>
      </c>
    </row>
    <row r="68" spans="1:18" s="75" customFormat="1" ht="15" customHeight="1" x14ac:dyDescent="0.2">
      <c r="A68" s="93" t="str">
        <f>IF(COUNTBLANK('Achat Forfait Epilation'!A68)=1,"",'Achat Forfait Epilation'!A68)</f>
        <v xml:space="preserve"> </v>
      </c>
      <c r="B68" s="263" t="str">
        <f>IF(COUNTBLANK('Achat Forfait Epilation'!B68)=1,"",'Achat Forfait Epilation'!B68)</f>
        <v xml:space="preserve"> </v>
      </c>
      <c r="C68" s="264" t="str">
        <f>IF(COUNTBLANK('Achat Forfait Epilation'!C68)=1,"",'Achat Forfait Epilation'!C68)</f>
        <v xml:space="preserve"> </v>
      </c>
      <c r="D68" s="78" t="str">
        <f>IF(COUNTBLANK('Achat Forfait Epilation'!E68)=1,"",'Achat Forfait Epilation'!E68)</f>
        <v xml:space="preserve"> </v>
      </c>
      <c r="E68" s="78" t="str">
        <f>IF(COUNTBLANK('Achat Forfait Epilation'!F68)=1,"",'Achat Forfait Epilation'!F68)</f>
        <v xml:space="preserve"> </v>
      </c>
      <c r="F68" s="111" t="str">
        <f>IF(COUNTBLANK('Achat Forfait Epilation'!P68)=1,"",'Achat Forfait Epilation'!P68)</f>
        <v/>
      </c>
      <c r="G68" s="240" t="str">
        <f>IFERROR(F68/'Achat Forfait Epilation'!S68,"")</f>
        <v/>
      </c>
      <c r="H68" s="81" t="str">
        <f>IF(COUNTBLANK('Achat Forfait Epilation'!R68)=1,"",'Achat Forfait Epilation'!R68)</f>
        <v xml:space="preserve"> </v>
      </c>
      <c r="I68" s="81" t="str" cm="1">
        <f t="array" ref="I68">IF('Données clients'!K68="Oui",IFERROR(INDEX('Achat Forfait Epilation'!$Q$2:$Q$9999,SMALL(IF('Achat Forfait Epilation'!$F$2:$F$9999='Suivi Forfait Epilation'!$E68,ROW('Achat Forfait Epilation'!$E$2:$E$9999),9^9),1)-1)," ")," ")</f>
        <v xml:space="preserve"> </v>
      </c>
      <c r="J68" s="305" t="str" cm="1">
        <f t="array" ref="J68">IF('Données clients'!K68="Oui",IFERROR(IF($H68&gt;1,INDEX('Achat Forfait Epilation'!$Q$2:$Q$100,SMALL(IF('Achat Forfait Epilation'!$E$2:$E$100='Suivi Forfait Epilation'!$D68,ROW('Achat Forfait Epilation'!$E$2:$E$100),9^9),2)-1)," ")," ")," ")</f>
        <v xml:space="preserve"> </v>
      </c>
      <c r="K68" s="305" t="str" cm="1">
        <f t="array" ref="K68">IF('Données clients'!K68="Oui",IFERROR(IF($H68&gt;2,INDEX('Achat Forfait Epilation'!$Q$2:$Q$100,SMALL(IF('Achat Forfait Epilation'!$E$2:$E$100='Suivi Forfait Epilation'!$D68,ROW('Achat Forfait Epilation'!$E$2:$E$100),9^9),3)-1)," ")," ")," ")</f>
        <v xml:space="preserve"> </v>
      </c>
      <c r="L68" s="305" t="str" cm="1">
        <f t="array" ref="L68">IF('Données clients'!K68="Oui",IFERROR(IF($H68&gt;3,INDEX('Achat Forfait Epilation'!$Q$2:$Q$100,SMALL(IF('Achat Forfait Epilation'!$E$2:$E$100='Suivi Forfait Epilation'!$D68,ROW('Achat Forfait Epilation'!$E$2:$E$100),9^9),4)-1)," ")," ")," ")</f>
        <v xml:space="preserve"> </v>
      </c>
      <c r="M68" s="305" t="str" cm="1">
        <f t="array" ref="M68">IF('Données clients'!K68="Oui",IFERROR(IF($H68&gt;4,INDEX('Achat Forfait Epilation'!$Q$2:$Q$100,SMALL(IF('Achat Forfait Epilation'!$E$2:$E$100='Suivi Forfait Epilation'!$D68,ROW('Achat Forfait Epilation'!$E$2:$E$100),9^9),5)-1)," ")," ")," ")</f>
        <v xml:space="preserve"> </v>
      </c>
      <c r="N68" s="79" t="str">
        <f>IF('Données clients'!K68="Oui",I68&amp;" doit "," ")</f>
        <v xml:space="preserve"> </v>
      </c>
      <c r="O68" s="79" t="str">
        <f>IF('Données clients'!K68="Oui",IF(I68="Anaïs"," ",(COUNTIF(J68:M68,"Anaïs"))*G68)," ")</f>
        <v xml:space="preserve"> </v>
      </c>
      <c r="P68" s="79" t="str">
        <f>IF('Données clients'!K68="Oui",IF(I68="Christian"," ",(COUNTIF(J68:M68,"Christian"))*G68)," ")</f>
        <v xml:space="preserve"> </v>
      </c>
      <c r="Q68" s="267" t="str">
        <f>IF('Données clients'!K68="Oui",IF(I68="Matthieu"," ",(COUNTIF(J68:M68,"Matthieu"))*G68)," ")</f>
        <v xml:space="preserve"> </v>
      </c>
      <c r="R68" s="81" t="str">
        <f t="shared" si="2"/>
        <v xml:space="preserve"> </v>
      </c>
    </row>
    <row r="69" spans="1:18" s="75" customFormat="1" ht="15" customHeight="1" x14ac:dyDescent="0.2">
      <c r="A69" s="231" t="str">
        <f>IF(COUNTBLANK('Achat Forfait Epilation'!A69)=1,"",'Achat Forfait Epilation'!A69)</f>
        <v xml:space="preserve"> </v>
      </c>
      <c r="B69" s="258" t="str">
        <f>IF(COUNTBLANK('Achat Forfait Epilation'!B69)=1,"",'Achat Forfait Epilation'!B69)</f>
        <v xml:space="preserve"> </v>
      </c>
      <c r="C69" s="259" t="str">
        <f>IF(COUNTBLANK('Achat Forfait Epilation'!C69)=1,"",'Achat Forfait Epilation'!C69)</f>
        <v xml:space="preserve"> </v>
      </c>
      <c r="D69" s="68" t="str">
        <f>IF(COUNTBLANK('Achat Forfait Epilation'!E69)=1,"",'Achat Forfait Epilation'!E69)</f>
        <v xml:space="preserve"> </v>
      </c>
      <c r="E69" s="68" t="str">
        <f>IF(COUNTBLANK('Achat Forfait Epilation'!F69)=1,"",'Achat Forfait Epilation'!F69)</f>
        <v xml:space="preserve"> </v>
      </c>
      <c r="F69" s="303" t="str">
        <f>IF(COUNTBLANK('Achat Forfait Epilation'!P69)=1,"",'Achat Forfait Epilation'!P69)</f>
        <v/>
      </c>
      <c r="G69" s="233" t="str">
        <f>IFERROR(F69/'Achat Forfait Epilation'!S69,"")</f>
        <v/>
      </c>
      <c r="H69" s="71" t="str">
        <f>IF(COUNTBLANK('Achat Forfait Epilation'!R69)=1,"",'Achat Forfait Epilation'!R69)</f>
        <v xml:space="preserve"> </v>
      </c>
      <c r="I69" s="81" t="str" cm="1">
        <f t="array" ref="I69">IF('Données clients'!K69="Oui",IFERROR(INDEX('Achat Forfait Epilation'!$Q$2:$Q$9999,SMALL(IF('Achat Forfait Epilation'!$F$2:$F$9999='Suivi Forfait Epilation'!$E69,ROW('Achat Forfait Epilation'!$E$2:$E$9999),9^9),1)-1)," ")," ")</f>
        <v xml:space="preserve"> </v>
      </c>
      <c r="J69" s="304" t="str" cm="1">
        <f t="array" ref="J69">IF('Données clients'!K69="Oui",IFERROR(IF($H69&gt;1,INDEX('Achat Forfait Epilation'!$Q$2:$Q$100,SMALL(IF('Achat Forfait Epilation'!$E$2:$E$100='Suivi Forfait Epilation'!$D69,ROW('Achat Forfait Epilation'!$E$2:$E$100),9^9),2)-1)," ")," ")," ")</f>
        <v xml:space="preserve"> </v>
      </c>
      <c r="K69" s="304" t="str" cm="1">
        <f t="array" ref="K69">IF('Données clients'!K69="Oui",IFERROR(IF($H69&gt;2,INDEX('Achat Forfait Epilation'!$Q$2:$Q$100,SMALL(IF('Achat Forfait Epilation'!$E$2:$E$100='Suivi Forfait Epilation'!$D69,ROW('Achat Forfait Epilation'!$E$2:$E$100),9^9),3)-1)," ")," ")," ")</f>
        <v xml:space="preserve"> </v>
      </c>
      <c r="L69" s="304" t="str" cm="1">
        <f t="array" ref="L69">IF('Données clients'!K69="Oui",IFERROR(IF($H69&gt;3,INDEX('Achat Forfait Epilation'!$Q$2:$Q$100,SMALL(IF('Achat Forfait Epilation'!$E$2:$E$100='Suivi Forfait Epilation'!$D69,ROW('Achat Forfait Epilation'!$E$2:$E$100),9^9),4)-1)," ")," ")," ")</f>
        <v xml:space="preserve"> </v>
      </c>
      <c r="M69" s="304" t="str" cm="1">
        <f t="array" ref="M69">IF('Données clients'!K69="Oui",IFERROR(IF($H69&gt;4,INDEX('Achat Forfait Epilation'!$Q$2:$Q$100,SMALL(IF('Achat Forfait Epilation'!$E$2:$E$100='Suivi Forfait Epilation'!$D69,ROW('Achat Forfait Epilation'!$E$2:$E$100),9^9),5)-1)," ")," ")," ")</f>
        <v xml:space="preserve"> </v>
      </c>
      <c r="N69" s="69" t="str">
        <f>IF('Données clients'!K69="Oui",I69&amp;" doit "," ")</f>
        <v xml:space="preserve"> </v>
      </c>
      <c r="O69" s="69" t="str">
        <f>IF('Données clients'!K69="Oui",IF(I69="Anaïs"," ",(COUNTIF(J69:M69,"Anaïs"))*G69)," ")</f>
        <v xml:space="preserve"> </v>
      </c>
      <c r="P69" s="69" t="str">
        <f>IF('Données clients'!K69="Oui",IF(I69="Christian"," ",(COUNTIF(J69:M69,"Christian"))*G69)," ")</f>
        <v xml:space="preserve"> </v>
      </c>
      <c r="Q69" s="262" t="str">
        <f>IF('Données clients'!K69="Oui",IF(I69="Matthieu"," ",(COUNTIF(J69:M69,"Matthieu"))*G69)," ")</f>
        <v xml:space="preserve"> </v>
      </c>
      <c r="R69" s="71" t="str">
        <f t="shared" si="2"/>
        <v xml:space="preserve"> </v>
      </c>
    </row>
    <row r="70" spans="1:18" s="75" customFormat="1" ht="15" customHeight="1" x14ac:dyDescent="0.2">
      <c r="A70" s="93" t="str">
        <f>IF(COUNTBLANK('Achat Forfait Epilation'!A70)=1,"",'Achat Forfait Epilation'!A70)</f>
        <v xml:space="preserve"> </v>
      </c>
      <c r="B70" s="263" t="str">
        <f>IF(COUNTBLANK('Achat Forfait Epilation'!B70)=1,"",'Achat Forfait Epilation'!B70)</f>
        <v xml:space="preserve"> </v>
      </c>
      <c r="C70" s="264" t="str">
        <f>IF(COUNTBLANK('Achat Forfait Epilation'!C70)=1,"",'Achat Forfait Epilation'!C70)</f>
        <v xml:space="preserve"> </v>
      </c>
      <c r="D70" s="78" t="str">
        <f>IF(COUNTBLANK('Achat Forfait Epilation'!E70)=1,"",'Achat Forfait Epilation'!E70)</f>
        <v xml:space="preserve"> </v>
      </c>
      <c r="E70" s="78" t="str">
        <f>IF(COUNTBLANK('Achat Forfait Epilation'!F70)=1,"",'Achat Forfait Epilation'!F70)</f>
        <v xml:space="preserve"> </v>
      </c>
      <c r="F70" s="111" t="str">
        <f>IF(COUNTBLANK('Achat Forfait Epilation'!P70)=1,"",'Achat Forfait Epilation'!P70)</f>
        <v/>
      </c>
      <c r="G70" s="240" t="str">
        <f>IFERROR(F70/'Achat Forfait Epilation'!S70,"")</f>
        <v/>
      </c>
      <c r="H70" s="81" t="str">
        <f>IF(COUNTBLANK('Achat Forfait Epilation'!R70)=1,"",'Achat Forfait Epilation'!R70)</f>
        <v xml:space="preserve"> </v>
      </c>
      <c r="I70" s="81" t="str" cm="1">
        <f t="array" ref="I70">IF('Données clients'!K70="Oui",IFERROR(INDEX('Achat Forfait Epilation'!$Q$2:$Q$9999,SMALL(IF('Achat Forfait Epilation'!$F$2:$F$9999='Suivi Forfait Epilation'!$E70,ROW('Achat Forfait Epilation'!$E$2:$E$9999),9^9),1)-1)," ")," ")</f>
        <v xml:space="preserve"> </v>
      </c>
      <c r="J70" s="305" t="str" cm="1">
        <f t="array" ref="J70">IF('Données clients'!K70="Oui",IFERROR(IF($H70&gt;1,INDEX('Achat Forfait Epilation'!$Q$2:$Q$100,SMALL(IF('Achat Forfait Epilation'!$E$2:$E$100='Suivi Forfait Epilation'!$D70,ROW('Achat Forfait Epilation'!$E$2:$E$100),9^9),2)-1)," ")," ")," ")</f>
        <v xml:space="preserve"> </v>
      </c>
      <c r="K70" s="305" t="str" cm="1">
        <f t="array" ref="K70">IF('Données clients'!K70="Oui",IFERROR(IF($H70&gt;2,INDEX('Achat Forfait Epilation'!$Q$2:$Q$100,SMALL(IF('Achat Forfait Epilation'!$E$2:$E$100='Suivi Forfait Epilation'!$D70,ROW('Achat Forfait Epilation'!$E$2:$E$100),9^9),3)-1)," ")," ")," ")</f>
        <v xml:space="preserve"> </v>
      </c>
      <c r="L70" s="305" t="str" cm="1">
        <f t="array" ref="L70">IF('Données clients'!K70="Oui",IFERROR(IF($H70&gt;3,INDEX('Achat Forfait Epilation'!$Q$2:$Q$100,SMALL(IF('Achat Forfait Epilation'!$E$2:$E$100='Suivi Forfait Epilation'!$D70,ROW('Achat Forfait Epilation'!$E$2:$E$100),9^9),4)-1)," ")," ")," ")</f>
        <v xml:space="preserve"> </v>
      </c>
      <c r="M70" s="305" t="str" cm="1">
        <f t="array" ref="M70">IF('Données clients'!K70="Oui",IFERROR(IF($H70&gt;4,INDEX('Achat Forfait Epilation'!$Q$2:$Q$100,SMALL(IF('Achat Forfait Epilation'!$E$2:$E$100='Suivi Forfait Epilation'!$D70,ROW('Achat Forfait Epilation'!$E$2:$E$100),9^9),5)-1)," ")," ")," ")</f>
        <v xml:space="preserve"> </v>
      </c>
      <c r="N70" s="79" t="str">
        <f>IF('Données clients'!K70="Oui",I70&amp;" doit "," ")</f>
        <v xml:space="preserve"> </v>
      </c>
      <c r="O70" s="79" t="str">
        <f>IF('Données clients'!K70="Oui",IF(I70="Anaïs"," ",(COUNTIF(J70:M70,"Anaïs"))*G70)," ")</f>
        <v xml:space="preserve"> </v>
      </c>
      <c r="P70" s="79" t="str">
        <f>IF('Données clients'!K70="Oui",IF(I70="Christian"," ",(COUNTIF(J70:M70,"Christian"))*G70)," ")</f>
        <v xml:space="preserve"> </v>
      </c>
      <c r="Q70" s="267" t="str">
        <f>IF('Données clients'!K70="Oui",IF(I70="Matthieu"," ",(COUNTIF(J70:M70,"Matthieu"))*G70)," ")</f>
        <v xml:space="preserve"> </v>
      </c>
      <c r="R70" s="81" t="str">
        <f t="shared" si="2"/>
        <v xml:space="preserve"> </v>
      </c>
    </row>
    <row r="71" spans="1:18" s="75" customFormat="1" ht="15" customHeight="1" x14ac:dyDescent="0.2">
      <c r="A71" s="231" t="str">
        <f>IF(COUNTBLANK('Achat Forfait Epilation'!A71)=1,"",'Achat Forfait Epilation'!A71)</f>
        <v xml:space="preserve"> </v>
      </c>
      <c r="B71" s="258" t="str">
        <f>IF(COUNTBLANK('Achat Forfait Epilation'!B71)=1,"",'Achat Forfait Epilation'!B71)</f>
        <v xml:space="preserve"> </v>
      </c>
      <c r="C71" s="259" t="str">
        <f>IF(COUNTBLANK('Achat Forfait Epilation'!C71)=1,"",'Achat Forfait Epilation'!C71)</f>
        <v xml:space="preserve"> </v>
      </c>
      <c r="D71" s="68" t="str">
        <f>IF(COUNTBLANK('Achat Forfait Epilation'!E71)=1,"",'Achat Forfait Epilation'!E71)</f>
        <v xml:space="preserve"> </v>
      </c>
      <c r="E71" s="68" t="str">
        <f>IF(COUNTBLANK('Achat Forfait Epilation'!F71)=1,"",'Achat Forfait Epilation'!F71)</f>
        <v xml:space="preserve"> </v>
      </c>
      <c r="F71" s="303" t="str">
        <f>IF(COUNTBLANK('Achat Forfait Epilation'!P71)=1,"",'Achat Forfait Epilation'!P71)</f>
        <v/>
      </c>
      <c r="G71" s="233" t="str">
        <f>IFERROR(F71/'Achat Forfait Epilation'!S71,"")</f>
        <v/>
      </c>
      <c r="H71" s="71" t="str">
        <f>IF(COUNTBLANK('Achat Forfait Epilation'!R71)=1,"",'Achat Forfait Epilation'!R71)</f>
        <v xml:space="preserve"> </v>
      </c>
      <c r="I71" s="81" t="str" cm="1">
        <f t="array" ref="I71">IF('Données clients'!K71="Oui",IFERROR(INDEX('Achat Forfait Epilation'!$Q$2:$Q$9999,SMALL(IF('Achat Forfait Epilation'!$F$2:$F$9999='Suivi Forfait Epilation'!$E71,ROW('Achat Forfait Epilation'!$E$2:$E$9999),9^9),1)-1)," ")," ")</f>
        <v xml:space="preserve"> </v>
      </c>
      <c r="J71" s="304" t="str" cm="1">
        <f t="array" ref="J71">IF('Données clients'!K71="Oui",IFERROR(IF($H71&gt;1,INDEX('Achat Forfait Epilation'!$Q$2:$Q$100,SMALL(IF('Achat Forfait Epilation'!$E$2:$E$100='Suivi Forfait Epilation'!$D71,ROW('Achat Forfait Epilation'!$E$2:$E$100),9^9),2)-1)," ")," ")," ")</f>
        <v xml:space="preserve"> </v>
      </c>
      <c r="K71" s="304" t="str" cm="1">
        <f t="array" ref="K71">IF('Données clients'!K71="Oui",IFERROR(IF($H71&gt;2,INDEX('Achat Forfait Epilation'!$Q$2:$Q$100,SMALL(IF('Achat Forfait Epilation'!$E$2:$E$100='Suivi Forfait Epilation'!$D71,ROW('Achat Forfait Epilation'!$E$2:$E$100),9^9),3)-1)," ")," ")," ")</f>
        <v xml:space="preserve"> </v>
      </c>
      <c r="L71" s="304" t="str" cm="1">
        <f t="array" ref="L71">IF('Données clients'!K71="Oui",IFERROR(IF($H71&gt;3,INDEX('Achat Forfait Epilation'!$Q$2:$Q$100,SMALL(IF('Achat Forfait Epilation'!$E$2:$E$100='Suivi Forfait Epilation'!$D71,ROW('Achat Forfait Epilation'!$E$2:$E$100),9^9),4)-1)," ")," ")," ")</f>
        <v xml:space="preserve"> </v>
      </c>
      <c r="M71" s="304" t="str" cm="1">
        <f t="array" ref="M71">IF('Données clients'!K71="Oui",IFERROR(IF($H71&gt;4,INDEX('Achat Forfait Epilation'!$Q$2:$Q$100,SMALL(IF('Achat Forfait Epilation'!$E$2:$E$100='Suivi Forfait Epilation'!$D71,ROW('Achat Forfait Epilation'!$E$2:$E$100),9^9),5)-1)," ")," ")," ")</f>
        <v xml:space="preserve"> </v>
      </c>
      <c r="N71" s="69" t="str">
        <f>IF('Données clients'!K71="Oui",I71&amp;" doit "," ")</f>
        <v xml:space="preserve"> </v>
      </c>
      <c r="O71" s="69" t="str">
        <f>IF('Données clients'!K71="Oui",IF(I71="Anaïs"," ",(COUNTIF(J71:M71,"Anaïs"))*G71)," ")</f>
        <v xml:space="preserve"> </v>
      </c>
      <c r="P71" s="69" t="str">
        <f>IF('Données clients'!K71="Oui",IF(I71="Christian"," ",(COUNTIF(J71:M71,"Christian"))*G71)," ")</f>
        <v xml:space="preserve"> </v>
      </c>
      <c r="Q71" s="262" t="str">
        <f>IF('Données clients'!K71="Oui",IF(I71="Matthieu"," ",(COUNTIF(J71:M71,"Matthieu"))*G71)," ")</f>
        <v xml:space="preserve"> </v>
      </c>
      <c r="R71" s="71" t="str">
        <f t="shared" si="2"/>
        <v xml:space="preserve"> </v>
      </c>
    </row>
    <row r="72" spans="1:18" s="75" customFormat="1" ht="15" customHeight="1" x14ac:dyDescent="0.2">
      <c r="A72" s="93" t="str">
        <f>IF(COUNTBLANK('Achat Forfait Epilation'!A72)=1,"",'Achat Forfait Epilation'!A72)</f>
        <v xml:space="preserve"> </v>
      </c>
      <c r="B72" s="263" t="str">
        <f>IF(COUNTBLANK('Achat Forfait Epilation'!B72)=1,"",'Achat Forfait Epilation'!B72)</f>
        <v xml:space="preserve"> </v>
      </c>
      <c r="C72" s="264" t="str">
        <f>IF(COUNTBLANK('Achat Forfait Epilation'!C72)=1,"",'Achat Forfait Epilation'!C72)</f>
        <v xml:space="preserve"> </v>
      </c>
      <c r="D72" s="78" t="str">
        <f>IF(COUNTBLANK('Achat Forfait Epilation'!E72)=1,"",'Achat Forfait Epilation'!E72)</f>
        <v xml:space="preserve"> </v>
      </c>
      <c r="E72" s="78" t="str">
        <f>IF(COUNTBLANK('Achat Forfait Epilation'!F72)=1,"",'Achat Forfait Epilation'!F72)</f>
        <v xml:space="preserve"> </v>
      </c>
      <c r="F72" s="111" t="str">
        <f>IF(COUNTBLANK('Achat Forfait Epilation'!P72)=1,"",'Achat Forfait Epilation'!P72)</f>
        <v/>
      </c>
      <c r="G72" s="240" t="str">
        <f>IFERROR(F72/'Achat Forfait Epilation'!S72,"")</f>
        <v/>
      </c>
      <c r="H72" s="81" t="str">
        <f>IF(COUNTBLANK('Achat Forfait Epilation'!R72)=1,"",'Achat Forfait Epilation'!R72)</f>
        <v xml:space="preserve"> </v>
      </c>
      <c r="I72" s="81" t="str" cm="1">
        <f t="array" ref="I72">IF('Données clients'!K72="Oui",IFERROR(INDEX('Achat Forfait Epilation'!$Q$2:$Q$9999,SMALL(IF('Achat Forfait Epilation'!$F$2:$F$9999='Suivi Forfait Epilation'!$E72,ROW('Achat Forfait Epilation'!$E$2:$E$9999),9^9),1)-1)," ")," ")</f>
        <v xml:space="preserve"> </v>
      </c>
      <c r="J72" s="305" t="str" cm="1">
        <f t="array" ref="J72">IF('Données clients'!K72="Oui",IFERROR(IF($H72&gt;1,INDEX('Achat Forfait Epilation'!$Q$2:$Q$100,SMALL(IF('Achat Forfait Epilation'!$E$2:$E$100='Suivi Forfait Epilation'!$D72,ROW('Achat Forfait Epilation'!$E$2:$E$100),9^9),2)-1)," ")," ")," ")</f>
        <v xml:space="preserve"> </v>
      </c>
      <c r="K72" s="305" t="str" cm="1">
        <f t="array" ref="K72">IF('Données clients'!K72="Oui",IFERROR(IF($H72&gt;2,INDEX('Achat Forfait Epilation'!$Q$2:$Q$100,SMALL(IF('Achat Forfait Epilation'!$E$2:$E$100='Suivi Forfait Epilation'!$D72,ROW('Achat Forfait Epilation'!$E$2:$E$100),9^9),3)-1)," ")," ")," ")</f>
        <v xml:space="preserve"> </v>
      </c>
      <c r="L72" s="305" t="str" cm="1">
        <f t="array" ref="L72">IF('Données clients'!K72="Oui",IFERROR(IF($H72&gt;3,INDEX('Achat Forfait Epilation'!$Q$2:$Q$100,SMALL(IF('Achat Forfait Epilation'!$E$2:$E$100='Suivi Forfait Epilation'!$D72,ROW('Achat Forfait Epilation'!$E$2:$E$100),9^9),4)-1)," ")," ")," ")</f>
        <v xml:space="preserve"> </v>
      </c>
      <c r="M72" s="305" t="str" cm="1">
        <f t="array" ref="M72">IF('Données clients'!K72="Oui",IFERROR(IF($H72&gt;4,INDEX('Achat Forfait Epilation'!$Q$2:$Q$100,SMALL(IF('Achat Forfait Epilation'!$E$2:$E$100='Suivi Forfait Epilation'!$D72,ROW('Achat Forfait Epilation'!$E$2:$E$100),9^9),5)-1)," ")," ")," ")</f>
        <v xml:space="preserve"> </v>
      </c>
      <c r="N72" s="79" t="str">
        <f>IF('Données clients'!K72="Oui",I72&amp;" doit "," ")</f>
        <v xml:space="preserve"> </v>
      </c>
      <c r="O72" s="79" t="str">
        <f>IF('Données clients'!K72="Oui",IF(I72="Anaïs"," ",(COUNTIF(J72:M72,"Anaïs"))*G72)," ")</f>
        <v xml:space="preserve"> </v>
      </c>
      <c r="P72" s="79" t="str">
        <f>IF('Données clients'!K72="Oui",IF(I72="Christian"," ",(COUNTIF(J72:M72,"Christian"))*G72)," ")</f>
        <v xml:space="preserve"> </v>
      </c>
      <c r="Q72" s="267" t="str">
        <f>IF('Données clients'!K72="Oui",IF(I72="Matthieu"," ",(COUNTIF(J72:M72,"Matthieu"))*G72)," ")</f>
        <v xml:space="preserve"> </v>
      </c>
      <c r="R72" s="81" t="str">
        <f t="shared" si="2"/>
        <v xml:space="preserve"> </v>
      </c>
    </row>
    <row r="73" spans="1:18" s="75" customFormat="1" ht="15" customHeight="1" x14ac:dyDescent="0.2">
      <c r="A73" s="231" t="str">
        <f>IF(COUNTBLANK('Achat Forfait Epilation'!A73)=1,"",'Achat Forfait Epilation'!A73)</f>
        <v xml:space="preserve"> </v>
      </c>
      <c r="B73" s="258" t="str">
        <f>IF(COUNTBLANK('Achat Forfait Epilation'!B73)=1,"",'Achat Forfait Epilation'!B73)</f>
        <v xml:space="preserve"> </v>
      </c>
      <c r="C73" s="259" t="str">
        <f>IF(COUNTBLANK('Achat Forfait Epilation'!C73)=1,"",'Achat Forfait Epilation'!C73)</f>
        <v xml:space="preserve"> </v>
      </c>
      <c r="D73" s="68" t="str">
        <f>IF(COUNTBLANK('Achat Forfait Epilation'!E73)=1,"",'Achat Forfait Epilation'!E73)</f>
        <v xml:space="preserve"> </v>
      </c>
      <c r="E73" s="68" t="str">
        <f>IF(COUNTBLANK('Achat Forfait Epilation'!F73)=1,"",'Achat Forfait Epilation'!F73)</f>
        <v xml:space="preserve"> </v>
      </c>
      <c r="F73" s="303" t="str">
        <f>IF(COUNTBLANK('Achat Forfait Epilation'!P73)=1,"",'Achat Forfait Epilation'!P73)</f>
        <v/>
      </c>
      <c r="G73" s="233" t="str">
        <f>IFERROR(F73/'Achat Forfait Epilation'!S73,"")</f>
        <v/>
      </c>
      <c r="H73" s="71" t="str">
        <f>IF(COUNTBLANK('Achat Forfait Epilation'!R73)=1,"",'Achat Forfait Epilation'!R73)</f>
        <v xml:space="preserve"> </v>
      </c>
      <c r="I73" s="81" t="str" cm="1">
        <f t="array" ref="I73">IF('Données clients'!K73="Oui",IFERROR(INDEX('Achat Forfait Epilation'!$Q$2:$Q$9999,SMALL(IF('Achat Forfait Epilation'!$F$2:$F$9999='Suivi Forfait Epilation'!$E73,ROW('Achat Forfait Epilation'!$E$2:$E$9999),9^9),1)-1)," ")," ")</f>
        <v xml:space="preserve"> </v>
      </c>
      <c r="J73" s="304" t="str" cm="1">
        <f t="array" ref="J73">IF('Données clients'!K73="Oui",IFERROR(IF($H73&gt;1,INDEX('Achat Forfait Epilation'!$Q$2:$Q$100,SMALL(IF('Achat Forfait Epilation'!$E$2:$E$100='Suivi Forfait Epilation'!$D73,ROW('Achat Forfait Epilation'!$E$2:$E$100),9^9),2)-1)," ")," ")," ")</f>
        <v xml:space="preserve"> </v>
      </c>
      <c r="K73" s="304" t="str" cm="1">
        <f t="array" ref="K73">IF('Données clients'!K73="Oui",IFERROR(IF($H73&gt;2,INDEX('Achat Forfait Epilation'!$Q$2:$Q$100,SMALL(IF('Achat Forfait Epilation'!$E$2:$E$100='Suivi Forfait Epilation'!$D73,ROW('Achat Forfait Epilation'!$E$2:$E$100),9^9),3)-1)," ")," ")," ")</f>
        <v xml:space="preserve"> </v>
      </c>
      <c r="L73" s="304" t="str" cm="1">
        <f t="array" ref="L73">IF('Données clients'!K73="Oui",IFERROR(IF($H73&gt;3,INDEX('Achat Forfait Epilation'!$Q$2:$Q$100,SMALL(IF('Achat Forfait Epilation'!$E$2:$E$100='Suivi Forfait Epilation'!$D73,ROW('Achat Forfait Epilation'!$E$2:$E$100),9^9),4)-1)," ")," ")," ")</f>
        <v xml:space="preserve"> </v>
      </c>
      <c r="M73" s="304" t="str" cm="1">
        <f t="array" ref="M73">IF('Données clients'!K73="Oui",IFERROR(IF($H73&gt;4,INDEX('Achat Forfait Epilation'!$Q$2:$Q$100,SMALL(IF('Achat Forfait Epilation'!$E$2:$E$100='Suivi Forfait Epilation'!$D73,ROW('Achat Forfait Epilation'!$E$2:$E$100),9^9),5)-1)," ")," ")," ")</f>
        <v xml:space="preserve"> </v>
      </c>
      <c r="N73" s="69" t="str">
        <f>IF('Données clients'!K73="Oui",I73&amp;" doit "," ")</f>
        <v xml:space="preserve"> </v>
      </c>
      <c r="O73" s="69" t="str">
        <f>IF('Données clients'!K73="Oui",IF(I73="Anaïs"," ",(COUNTIF(J73:M73,"Anaïs"))*G73)," ")</f>
        <v xml:space="preserve"> </v>
      </c>
      <c r="P73" s="69" t="str">
        <f>IF('Données clients'!K73="Oui",IF(I73="Christian"," ",(COUNTIF(J73:M73,"Christian"))*G73)," ")</f>
        <v xml:space="preserve"> </v>
      </c>
      <c r="Q73" s="262" t="str">
        <f>IF('Données clients'!K73="Oui",IF(I73="Matthieu"," ",(COUNTIF(J73:M73,"Matthieu"))*G73)," ")</f>
        <v xml:space="preserve"> </v>
      </c>
      <c r="R73" s="71" t="str">
        <f t="shared" si="2"/>
        <v xml:space="preserve"> </v>
      </c>
    </row>
    <row r="74" spans="1:18" s="75" customFormat="1" ht="15" customHeight="1" x14ac:dyDescent="0.2">
      <c r="A74" s="93" t="str">
        <f>IF(COUNTBLANK('Achat Forfait Epilation'!A74)=1,"",'Achat Forfait Epilation'!A74)</f>
        <v xml:space="preserve"> </v>
      </c>
      <c r="B74" s="263" t="str">
        <f>IF(COUNTBLANK('Achat Forfait Epilation'!B74)=1,"",'Achat Forfait Epilation'!B74)</f>
        <v xml:space="preserve"> </v>
      </c>
      <c r="C74" s="264" t="str">
        <f>IF(COUNTBLANK('Achat Forfait Epilation'!C74)=1,"",'Achat Forfait Epilation'!C74)</f>
        <v xml:space="preserve"> </v>
      </c>
      <c r="D74" s="78" t="str">
        <f>IF(COUNTBLANK('Achat Forfait Epilation'!E74)=1,"",'Achat Forfait Epilation'!E74)</f>
        <v xml:space="preserve"> </v>
      </c>
      <c r="E74" s="78" t="str">
        <f>IF(COUNTBLANK('Achat Forfait Epilation'!F74)=1,"",'Achat Forfait Epilation'!F74)</f>
        <v xml:space="preserve"> </v>
      </c>
      <c r="F74" s="111" t="str">
        <f>IF(COUNTBLANK('Achat Forfait Epilation'!P74)=1,"",'Achat Forfait Epilation'!P74)</f>
        <v/>
      </c>
      <c r="G74" s="240" t="str">
        <f>IFERROR(F74/'Achat Forfait Epilation'!S74,"")</f>
        <v/>
      </c>
      <c r="H74" s="81" t="str">
        <f>IF(COUNTBLANK('Achat Forfait Epilation'!R74)=1,"",'Achat Forfait Epilation'!R74)</f>
        <v xml:space="preserve"> </v>
      </c>
      <c r="I74" s="81" t="str" cm="1">
        <f t="array" ref="I74">IF('Données clients'!K74="Oui",IFERROR(INDEX('Achat Forfait Epilation'!$Q$2:$Q$9999,SMALL(IF('Achat Forfait Epilation'!$F$2:$F$9999='Suivi Forfait Epilation'!$E74,ROW('Achat Forfait Epilation'!$E$2:$E$9999),9^9),1)-1)," ")," ")</f>
        <v xml:space="preserve"> </v>
      </c>
      <c r="J74" s="305" t="str" cm="1">
        <f t="array" ref="J74">IF('Données clients'!K74="Oui",IFERROR(IF($H74&gt;1,INDEX('Achat Forfait Epilation'!$Q$2:$Q$100,SMALL(IF('Achat Forfait Epilation'!$E$2:$E$100='Suivi Forfait Epilation'!$D74,ROW('Achat Forfait Epilation'!$E$2:$E$100),9^9),2)-1)," ")," ")," ")</f>
        <v xml:space="preserve"> </v>
      </c>
      <c r="K74" s="305" t="str" cm="1">
        <f t="array" ref="K74">IF('Données clients'!K74="Oui",IFERROR(IF($H74&gt;2,INDEX('Achat Forfait Epilation'!$Q$2:$Q$100,SMALL(IF('Achat Forfait Epilation'!$E$2:$E$100='Suivi Forfait Epilation'!$D74,ROW('Achat Forfait Epilation'!$E$2:$E$100),9^9),3)-1)," ")," ")," ")</f>
        <v xml:space="preserve"> </v>
      </c>
      <c r="L74" s="305" t="str" cm="1">
        <f t="array" ref="L74">IF('Données clients'!K74="Oui",IFERROR(IF($H74&gt;3,INDEX('Achat Forfait Epilation'!$Q$2:$Q$100,SMALL(IF('Achat Forfait Epilation'!$E$2:$E$100='Suivi Forfait Epilation'!$D74,ROW('Achat Forfait Epilation'!$E$2:$E$100),9^9),4)-1)," ")," ")," ")</f>
        <v xml:space="preserve"> </v>
      </c>
      <c r="M74" s="305" t="str" cm="1">
        <f t="array" ref="M74">IF('Données clients'!K74="Oui",IFERROR(IF($H74&gt;4,INDEX('Achat Forfait Epilation'!$Q$2:$Q$100,SMALL(IF('Achat Forfait Epilation'!$E$2:$E$100='Suivi Forfait Epilation'!$D74,ROW('Achat Forfait Epilation'!$E$2:$E$100),9^9),5)-1)," ")," ")," ")</f>
        <v xml:space="preserve"> </v>
      </c>
      <c r="N74" s="79" t="str">
        <f>IF('Données clients'!K74="Oui",I74&amp;" doit "," ")</f>
        <v xml:space="preserve"> </v>
      </c>
      <c r="O74" s="79" t="str">
        <f>IF('Données clients'!K74="Oui",IF(I74="Anaïs"," ",(COUNTIF(J74:M74,"Anaïs"))*G74)," ")</f>
        <v xml:space="preserve"> </v>
      </c>
      <c r="P74" s="79" t="str">
        <f>IF('Données clients'!K74="Oui",IF(I74="Christian"," ",(COUNTIF(J74:M74,"Christian"))*G74)," ")</f>
        <v xml:space="preserve"> </v>
      </c>
      <c r="Q74" s="267" t="str">
        <f>IF('Données clients'!K74="Oui",IF(I74="Matthieu"," ",(COUNTIF(J74:M74,"Matthieu"))*G74)," ")</f>
        <v xml:space="preserve"> </v>
      </c>
      <c r="R74" s="81" t="str">
        <f t="shared" si="2"/>
        <v xml:space="preserve"> </v>
      </c>
    </row>
    <row r="75" spans="1:18" s="75" customFormat="1" ht="15" customHeight="1" x14ac:dyDescent="0.2">
      <c r="A75" s="231" t="str">
        <f>IF(COUNTBLANK('Achat Forfait Epilation'!A75)=1,"",'Achat Forfait Epilation'!A75)</f>
        <v xml:space="preserve"> </v>
      </c>
      <c r="B75" s="258" t="str">
        <f>IF(COUNTBLANK('Achat Forfait Epilation'!B75)=1,"",'Achat Forfait Epilation'!B75)</f>
        <v xml:space="preserve"> </v>
      </c>
      <c r="C75" s="259" t="str">
        <f>IF(COUNTBLANK('Achat Forfait Epilation'!C75)=1,"",'Achat Forfait Epilation'!C75)</f>
        <v xml:space="preserve"> </v>
      </c>
      <c r="D75" s="68" t="str">
        <f>IF(COUNTBLANK('Achat Forfait Epilation'!E75)=1,"",'Achat Forfait Epilation'!E75)</f>
        <v xml:space="preserve"> </v>
      </c>
      <c r="E75" s="68" t="str">
        <f>IF(COUNTBLANK('Achat Forfait Epilation'!F75)=1,"",'Achat Forfait Epilation'!F75)</f>
        <v xml:space="preserve"> </v>
      </c>
      <c r="F75" s="303" t="str">
        <f>IF(COUNTBLANK('Achat Forfait Epilation'!P75)=1,"",'Achat Forfait Epilation'!P75)</f>
        <v/>
      </c>
      <c r="G75" s="233" t="str">
        <f>IFERROR(F75/'Achat Forfait Epilation'!S75,"")</f>
        <v/>
      </c>
      <c r="H75" s="71" t="str">
        <f>IF(COUNTBLANK('Achat Forfait Epilation'!R75)=1,"",'Achat Forfait Epilation'!R75)</f>
        <v xml:space="preserve"> </v>
      </c>
      <c r="I75" s="81" t="str" cm="1">
        <f t="array" ref="I75">IF('Données clients'!K75="Oui",IFERROR(INDEX('Achat Forfait Epilation'!$Q$2:$Q$9999,SMALL(IF('Achat Forfait Epilation'!$F$2:$F$9999='Suivi Forfait Epilation'!$E75,ROW('Achat Forfait Epilation'!$E$2:$E$9999),9^9),1)-1)," ")," ")</f>
        <v xml:space="preserve"> </v>
      </c>
      <c r="J75" s="304" t="str" cm="1">
        <f t="array" ref="J75">IF('Données clients'!K75="Oui",IFERROR(IF($H75&gt;1,INDEX('Achat Forfait Epilation'!$Q$2:$Q$100,SMALL(IF('Achat Forfait Epilation'!$E$2:$E$100='Suivi Forfait Epilation'!$D75,ROW('Achat Forfait Epilation'!$E$2:$E$100),9^9),2)-1)," ")," ")," ")</f>
        <v xml:space="preserve"> </v>
      </c>
      <c r="K75" s="304" t="str" cm="1">
        <f t="array" ref="K75">IF('Données clients'!K75="Oui",IFERROR(IF($H75&gt;2,INDEX('Achat Forfait Epilation'!$Q$2:$Q$100,SMALL(IF('Achat Forfait Epilation'!$E$2:$E$100='Suivi Forfait Epilation'!$D75,ROW('Achat Forfait Epilation'!$E$2:$E$100),9^9),3)-1)," ")," ")," ")</f>
        <v xml:space="preserve"> </v>
      </c>
      <c r="L75" s="304" t="str" cm="1">
        <f t="array" ref="L75">IF('Données clients'!K75="Oui",IFERROR(IF($H75&gt;3,INDEX('Achat Forfait Epilation'!$Q$2:$Q$100,SMALL(IF('Achat Forfait Epilation'!$E$2:$E$100='Suivi Forfait Epilation'!$D75,ROW('Achat Forfait Epilation'!$E$2:$E$100),9^9),4)-1)," ")," ")," ")</f>
        <v xml:space="preserve"> </v>
      </c>
      <c r="M75" s="304" t="str" cm="1">
        <f t="array" ref="M75">IF('Données clients'!K75="Oui",IFERROR(IF($H75&gt;4,INDEX('Achat Forfait Epilation'!$Q$2:$Q$100,SMALL(IF('Achat Forfait Epilation'!$E$2:$E$100='Suivi Forfait Epilation'!$D75,ROW('Achat Forfait Epilation'!$E$2:$E$100),9^9),5)-1)," ")," ")," ")</f>
        <v xml:space="preserve"> </v>
      </c>
      <c r="N75" s="69" t="str">
        <f>IF('Données clients'!K75="Oui",I75&amp;" doit "," ")</f>
        <v xml:space="preserve"> </v>
      </c>
      <c r="O75" s="69" t="str">
        <f>IF('Données clients'!K75="Oui",IF(I75="Anaïs"," ",(COUNTIF(J75:M75,"Anaïs"))*G75)," ")</f>
        <v xml:space="preserve"> </v>
      </c>
      <c r="P75" s="69" t="str">
        <f>IF('Données clients'!K75="Oui",IF(I75="Christian"," ",(COUNTIF(J75:M75,"Christian"))*G75)," ")</f>
        <v xml:space="preserve"> </v>
      </c>
      <c r="Q75" s="262" t="str">
        <f>IF('Données clients'!K75="Oui",IF(I75="Matthieu"," ",(COUNTIF(J75:M75,"Matthieu"))*G75)," ")</f>
        <v xml:space="preserve"> </v>
      </c>
      <c r="R75" s="71" t="str">
        <f t="shared" si="2"/>
        <v xml:space="preserve"> </v>
      </c>
    </row>
    <row r="76" spans="1:18" s="75" customFormat="1" ht="15" customHeight="1" x14ac:dyDescent="0.2">
      <c r="A76" s="93" t="str">
        <f>IF(COUNTBLANK('Achat Forfait Epilation'!A76)=1,"",'Achat Forfait Epilation'!A76)</f>
        <v xml:space="preserve"> </v>
      </c>
      <c r="B76" s="263" t="str">
        <f>IF(COUNTBLANK('Achat Forfait Epilation'!B76)=1,"",'Achat Forfait Epilation'!B76)</f>
        <v xml:space="preserve"> </v>
      </c>
      <c r="C76" s="264" t="str">
        <f>IF(COUNTBLANK('Achat Forfait Epilation'!C76)=1,"",'Achat Forfait Epilation'!C76)</f>
        <v xml:space="preserve"> </v>
      </c>
      <c r="D76" s="78" t="str">
        <f>IF(COUNTBLANK('Achat Forfait Epilation'!E76)=1,"",'Achat Forfait Epilation'!E76)</f>
        <v xml:space="preserve"> </v>
      </c>
      <c r="E76" s="78" t="str">
        <f>IF(COUNTBLANK('Achat Forfait Epilation'!F76)=1,"",'Achat Forfait Epilation'!F76)</f>
        <v xml:space="preserve"> </v>
      </c>
      <c r="F76" s="111" t="str">
        <f>IF(COUNTBLANK('Achat Forfait Epilation'!P76)=1,"",'Achat Forfait Epilation'!P76)</f>
        <v/>
      </c>
      <c r="G76" s="240" t="str">
        <f>IFERROR(F76/'Achat Forfait Epilation'!S76,"")</f>
        <v/>
      </c>
      <c r="H76" s="81" t="str">
        <f>IF(COUNTBLANK('Achat Forfait Epilation'!R76)=1,"",'Achat Forfait Epilation'!R76)</f>
        <v xml:space="preserve"> </v>
      </c>
      <c r="I76" s="81" t="str" cm="1">
        <f t="array" ref="I76">IF('Données clients'!K76="Oui",IFERROR(INDEX('Achat Forfait Epilation'!$Q$2:$Q$9999,SMALL(IF('Achat Forfait Epilation'!$F$2:$F$9999='Suivi Forfait Epilation'!$E76,ROW('Achat Forfait Epilation'!$E$2:$E$9999),9^9),1)-1)," ")," ")</f>
        <v xml:space="preserve"> </v>
      </c>
      <c r="J76" s="305" t="str" cm="1">
        <f t="array" ref="J76">IF('Données clients'!K76="Oui",IFERROR(IF($H76&gt;1,INDEX('Achat Forfait Epilation'!$Q$2:$Q$100,SMALL(IF('Achat Forfait Epilation'!$E$2:$E$100='Suivi Forfait Epilation'!$D76,ROW('Achat Forfait Epilation'!$E$2:$E$100),9^9),2)-1)," ")," ")," ")</f>
        <v xml:space="preserve"> </v>
      </c>
      <c r="K76" s="305" t="str" cm="1">
        <f t="array" ref="K76">IF('Données clients'!K76="Oui",IFERROR(IF($H76&gt;2,INDEX('Achat Forfait Epilation'!$Q$2:$Q$100,SMALL(IF('Achat Forfait Epilation'!$E$2:$E$100='Suivi Forfait Epilation'!$D76,ROW('Achat Forfait Epilation'!$E$2:$E$100),9^9),3)-1)," ")," ")," ")</f>
        <v xml:space="preserve"> </v>
      </c>
      <c r="L76" s="305" t="str" cm="1">
        <f t="array" ref="L76">IF('Données clients'!K76="Oui",IFERROR(IF($H76&gt;3,INDEX('Achat Forfait Epilation'!$Q$2:$Q$100,SMALL(IF('Achat Forfait Epilation'!$E$2:$E$100='Suivi Forfait Epilation'!$D76,ROW('Achat Forfait Epilation'!$E$2:$E$100),9^9),4)-1)," ")," ")," ")</f>
        <v xml:space="preserve"> </v>
      </c>
      <c r="M76" s="305" t="str" cm="1">
        <f t="array" ref="M76">IF('Données clients'!K76="Oui",IFERROR(IF($H76&gt;4,INDEX('Achat Forfait Epilation'!$Q$2:$Q$100,SMALL(IF('Achat Forfait Epilation'!$E$2:$E$100='Suivi Forfait Epilation'!$D76,ROW('Achat Forfait Epilation'!$E$2:$E$100),9^9),5)-1)," ")," ")," ")</f>
        <v xml:space="preserve"> </v>
      </c>
      <c r="N76" s="79" t="str">
        <f>IF('Données clients'!K76="Oui",I76&amp;" doit "," ")</f>
        <v xml:space="preserve"> </v>
      </c>
      <c r="O76" s="79" t="str">
        <f>IF('Données clients'!K76="Oui",IF(I76="Anaïs"," ",(COUNTIF(J76:M76,"Anaïs"))*G76)," ")</f>
        <v xml:space="preserve"> </v>
      </c>
      <c r="P76" s="79" t="str">
        <f>IF('Données clients'!K76="Oui",IF(I76="Christian"," ",(COUNTIF(J76:M76,"Christian"))*G76)," ")</f>
        <v xml:space="preserve"> </v>
      </c>
      <c r="Q76" s="267" t="str">
        <f>IF('Données clients'!K76="Oui",IF(I76="Matthieu"," ",(COUNTIF(J76:M76,"Matthieu"))*G76)," ")</f>
        <v xml:space="preserve"> </v>
      </c>
      <c r="R76" s="81" t="str">
        <f t="shared" si="2"/>
        <v xml:space="preserve"> </v>
      </c>
    </row>
    <row r="77" spans="1:18" s="75" customFormat="1" ht="15" customHeight="1" x14ac:dyDescent="0.2">
      <c r="A77" s="231" t="str">
        <f>IF(COUNTBLANK('Achat Forfait Epilation'!A77)=1,"",'Achat Forfait Epilation'!A77)</f>
        <v xml:space="preserve"> </v>
      </c>
      <c r="B77" s="258" t="str">
        <f>IF(COUNTBLANK('Achat Forfait Epilation'!B77)=1,"",'Achat Forfait Epilation'!B77)</f>
        <v xml:space="preserve"> </v>
      </c>
      <c r="C77" s="259" t="str">
        <f>IF(COUNTBLANK('Achat Forfait Epilation'!C77)=1,"",'Achat Forfait Epilation'!C77)</f>
        <v xml:space="preserve"> </v>
      </c>
      <c r="D77" s="68" t="str">
        <f>IF(COUNTBLANK('Achat Forfait Epilation'!E77)=1,"",'Achat Forfait Epilation'!E77)</f>
        <v xml:space="preserve"> </v>
      </c>
      <c r="E77" s="68" t="str">
        <f>IF(COUNTBLANK('Achat Forfait Epilation'!F77)=1,"",'Achat Forfait Epilation'!F77)</f>
        <v xml:space="preserve"> </v>
      </c>
      <c r="F77" s="303" t="str">
        <f>IF(COUNTBLANK('Achat Forfait Epilation'!P77)=1,"",'Achat Forfait Epilation'!P77)</f>
        <v/>
      </c>
      <c r="G77" s="233" t="str">
        <f>IFERROR(F77/'Achat Forfait Epilation'!S77,"")</f>
        <v/>
      </c>
      <c r="H77" s="71" t="str">
        <f>IF(COUNTBLANK('Achat Forfait Epilation'!R77)=1,"",'Achat Forfait Epilation'!R77)</f>
        <v xml:space="preserve"> </v>
      </c>
      <c r="I77" s="81" t="str" cm="1">
        <f t="array" ref="I77">IF('Données clients'!K77="Oui",IFERROR(INDEX('Achat Forfait Epilation'!$Q$2:$Q$9999,SMALL(IF('Achat Forfait Epilation'!$F$2:$F$9999='Suivi Forfait Epilation'!$E77,ROW('Achat Forfait Epilation'!$E$2:$E$9999),9^9),1)-1)," ")," ")</f>
        <v xml:space="preserve"> </v>
      </c>
      <c r="J77" s="304" t="str" cm="1">
        <f t="array" ref="J77">IF('Données clients'!K77="Oui",IFERROR(IF($H77&gt;1,INDEX('Achat Forfait Epilation'!$Q$2:$Q$100,SMALL(IF('Achat Forfait Epilation'!$E$2:$E$100='Suivi Forfait Epilation'!$D77,ROW('Achat Forfait Epilation'!$E$2:$E$100),9^9),2)-1)," ")," ")," ")</f>
        <v xml:space="preserve"> </v>
      </c>
      <c r="K77" s="304" t="str" cm="1">
        <f t="array" ref="K77">IF('Données clients'!K77="Oui",IFERROR(IF($H77&gt;2,INDEX('Achat Forfait Epilation'!$Q$2:$Q$100,SMALL(IF('Achat Forfait Epilation'!$E$2:$E$100='Suivi Forfait Epilation'!$D77,ROW('Achat Forfait Epilation'!$E$2:$E$100),9^9),3)-1)," ")," ")," ")</f>
        <v xml:space="preserve"> </v>
      </c>
      <c r="L77" s="304" t="str" cm="1">
        <f t="array" ref="L77">IF('Données clients'!K77="Oui",IFERROR(IF($H77&gt;3,INDEX('Achat Forfait Epilation'!$Q$2:$Q$100,SMALL(IF('Achat Forfait Epilation'!$E$2:$E$100='Suivi Forfait Epilation'!$D77,ROW('Achat Forfait Epilation'!$E$2:$E$100),9^9),4)-1)," ")," ")," ")</f>
        <v xml:space="preserve"> </v>
      </c>
      <c r="M77" s="304" t="str" cm="1">
        <f t="array" ref="M77">IF('Données clients'!K77="Oui",IFERROR(IF($H77&gt;4,INDEX('Achat Forfait Epilation'!$Q$2:$Q$100,SMALL(IF('Achat Forfait Epilation'!$E$2:$E$100='Suivi Forfait Epilation'!$D77,ROW('Achat Forfait Epilation'!$E$2:$E$100),9^9),5)-1)," ")," ")," ")</f>
        <v xml:space="preserve"> </v>
      </c>
      <c r="N77" s="69" t="str">
        <f>IF('Données clients'!K77="Oui",I77&amp;" doit "," ")</f>
        <v xml:space="preserve"> </v>
      </c>
      <c r="O77" s="69" t="str">
        <f>IF('Données clients'!K77="Oui",IF(I77="Anaïs"," ",(COUNTIF(J77:M77,"Anaïs"))*G77)," ")</f>
        <v xml:space="preserve"> </v>
      </c>
      <c r="P77" s="69" t="str">
        <f>IF('Données clients'!K77="Oui",IF(I77="Christian"," ",(COUNTIF(J77:M77,"Christian"))*G77)," ")</f>
        <v xml:space="preserve"> </v>
      </c>
      <c r="Q77" s="262" t="str">
        <f>IF('Données clients'!K77="Oui",IF(I77="Matthieu"," ",(COUNTIF(J77:M77,"Matthieu"))*G77)," ")</f>
        <v xml:space="preserve"> </v>
      </c>
      <c r="R77" s="71" t="str">
        <f t="shared" si="2"/>
        <v xml:space="preserve"> </v>
      </c>
    </row>
    <row r="78" spans="1:18" s="75" customFormat="1" ht="15" customHeight="1" x14ac:dyDescent="0.2">
      <c r="A78" s="93" t="str">
        <f>IF(COUNTBLANK('Achat Forfait Epilation'!A78)=1,"",'Achat Forfait Epilation'!A78)</f>
        <v xml:space="preserve"> </v>
      </c>
      <c r="B78" s="263" t="str">
        <f>IF(COUNTBLANK('Achat Forfait Epilation'!B78)=1,"",'Achat Forfait Epilation'!B78)</f>
        <v xml:space="preserve"> </v>
      </c>
      <c r="C78" s="264" t="str">
        <f>IF(COUNTBLANK('Achat Forfait Epilation'!C78)=1,"",'Achat Forfait Epilation'!C78)</f>
        <v xml:space="preserve"> </v>
      </c>
      <c r="D78" s="78" t="str">
        <f>IF(COUNTBLANK('Achat Forfait Epilation'!E78)=1,"",'Achat Forfait Epilation'!E78)</f>
        <v xml:space="preserve"> </v>
      </c>
      <c r="E78" s="78" t="str">
        <f>IF(COUNTBLANK('Achat Forfait Epilation'!F78)=1,"",'Achat Forfait Epilation'!F78)</f>
        <v xml:space="preserve"> </v>
      </c>
      <c r="F78" s="111" t="str">
        <f>IF(COUNTBLANK('Achat Forfait Epilation'!P78)=1,"",'Achat Forfait Epilation'!P78)</f>
        <v/>
      </c>
      <c r="G78" s="240" t="str">
        <f>IFERROR(F78/'Achat Forfait Epilation'!S78,"")</f>
        <v/>
      </c>
      <c r="H78" s="81" t="str">
        <f>IF(COUNTBLANK('Achat Forfait Epilation'!R78)=1,"",'Achat Forfait Epilation'!R78)</f>
        <v xml:space="preserve"> </v>
      </c>
      <c r="I78" s="81" t="str" cm="1">
        <f t="array" ref="I78">IF('Données clients'!K78="Oui",IFERROR(INDEX('Achat Forfait Epilation'!$Q$2:$Q$9999,SMALL(IF('Achat Forfait Epilation'!$F$2:$F$9999='Suivi Forfait Epilation'!$E78,ROW('Achat Forfait Epilation'!$E$2:$E$9999),9^9),1)-1)," ")," ")</f>
        <v xml:space="preserve"> </v>
      </c>
      <c r="J78" s="305" t="str" cm="1">
        <f t="array" ref="J78">IF('Données clients'!K78="Oui",IFERROR(IF($H78&gt;1,INDEX('Achat Forfait Epilation'!$Q$2:$Q$100,SMALL(IF('Achat Forfait Epilation'!$E$2:$E$100='Suivi Forfait Epilation'!$D78,ROW('Achat Forfait Epilation'!$E$2:$E$100),9^9),2)-1)," ")," ")," ")</f>
        <v xml:space="preserve"> </v>
      </c>
      <c r="K78" s="305" t="str" cm="1">
        <f t="array" ref="K78">IF('Données clients'!K78="Oui",IFERROR(IF($H78&gt;2,INDEX('Achat Forfait Epilation'!$Q$2:$Q$100,SMALL(IF('Achat Forfait Epilation'!$E$2:$E$100='Suivi Forfait Epilation'!$D78,ROW('Achat Forfait Epilation'!$E$2:$E$100),9^9),3)-1)," ")," ")," ")</f>
        <v xml:space="preserve"> </v>
      </c>
      <c r="L78" s="305" t="str" cm="1">
        <f t="array" ref="L78">IF('Données clients'!K78="Oui",IFERROR(IF($H78&gt;3,INDEX('Achat Forfait Epilation'!$Q$2:$Q$100,SMALL(IF('Achat Forfait Epilation'!$E$2:$E$100='Suivi Forfait Epilation'!$D78,ROW('Achat Forfait Epilation'!$E$2:$E$100),9^9),4)-1)," ")," ")," ")</f>
        <v xml:space="preserve"> </v>
      </c>
      <c r="M78" s="305" t="str" cm="1">
        <f t="array" ref="M78">IF('Données clients'!K78="Oui",IFERROR(IF($H78&gt;4,INDEX('Achat Forfait Epilation'!$Q$2:$Q$100,SMALL(IF('Achat Forfait Epilation'!$E$2:$E$100='Suivi Forfait Epilation'!$D78,ROW('Achat Forfait Epilation'!$E$2:$E$100),9^9),5)-1)," ")," ")," ")</f>
        <v xml:space="preserve"> </v>
      </c>
      <c r="N78" s="79" t="str">
        <f>IF('Données clients'!K78="Oui",I78&amp;" doit "," ")</f>
        <v xml:space="preserve"> </v>
      </c>
      <c r="O78" s="79" t="str">
        <f>IF('Données clients'!K78="Oui",IF(I78="Anaïs"," ",(COUNTIF(J78:M78,"Anaïs"))*G78)," ")</f>
        <v xml:space="preserve"> </v>
      </c>
      <c r="P78" s="79" t="str">
        <f>IF('Données clients'!K78="Oui",IF(I78="Christian"," ",(COUNTIF(J78:M78,"Christian"))*G78)," ")</f>
        <v xml:space="preserve"> </v>
      </c>
      <c r="Q78" s="267" t="str">
        <f>IF('Données clients'!K78="Oui",IF(I78="Matthieu"," ",(COUNTIF(J78:M78,"Matthieu"))*G78)," ")</f>
        <v xml:space="preserve"> </v>
      </c>
      <c r="R78" s="81" t="str">
        <f t="shared" si="2"/>
        <v xml:space="preserve"> </v>
      </c>
    </row>
    <row r="79" spans="1:18" s="75" customFormat="1" ht="15" customHeight="1" x14ac:dyDescent="0.2">
      <c r="A79" s="231" t="str">
        <f>IF(COUNTBLANK('Achat Forfait Epilation'!A79)=1,"",'Achat Forfait Epilation'!A79)</f>
        <v xml:space="preserve"> </v>
      </c>
      <c r="B79" s="258" t="str">
        <f>IF(COUNTBLANK('Achat Forfait Epilation'!B79)=1,"",'Achat Forfait Epilation'!B79)</f>
        <v xml:space="preserve"> </v>
      </c>
      <c r="C79" s="259" t="str">
        <f>IF(COUNTBLANK('Achat Forfait Epilation'!C79)=1,"",'Achat Forfait Epilation'!C79)</f>
        <v xml:space="preserve"> </v>
      </c>
      <c r="D79" s="68" t="str">
        <f>IF(COUNTBLANK('Achat Forfait Epilation'!E79)=1,"",'Achat Forfait Epilation'!E79)</f>
        <v xml:space="preserve"> </v>
      </c>
      <c r="E79" s="68" t="str">
        <f>IF(COUNTBLANK('Achat Forfait Epilation'!F79)=1,"",'Achat Forfait Epilation'!F79)</f>
        <v xml:space="preserve"> </v>
      </c>
      <c r="F79" s="303" t="str">
        <f>IF(COUNTBLANK('Achat Forfait Epilation'!P79)=1,"",'Achat Forfait Epilation'!P79)</f>
        <v/>
      </c>
      <c r="G79" s="233" t="str">
        <f>IFERROR(F79/'Achat Forfait Epilation'!S79,"")</f>
        <v/>
      </c>
      <c r="H79" s="71" t="str">
        <f>IF(COUNTBLANK('Achat Forfait Epilation'!R79)=1,"",'Achat Forfait Epilation'!R79)</f>
        <v xml:space="preserve"> </v>
      </c>
      <c r="I79" s="81" t="str" cm="1">
        <f t="array" ref="I79">IF('Données clients'!K79="Oui",IFERROR(INDEX('Achat Forfait Epilation'!$Q$2:$Q$9999,SMALL(IF('Achat Forfait Epilation'!$F$2:$F$9999='Suivi Forfait Epilation'!$E79,ROW('Achat Forfait Epilation'!$E$2:$E$9999),9^9),1)-1)," ")," ")</f>
        <v xml:space="preserve"> </v>
      </c>
      <c r="J79" s="304" t="str" cm="1">
        <f t="array" ref="J79">IF('Données clients'!K79="Oui",IFERROR(IF($H79&gt;1,INDEX('Achat Forfait Epilation'!$Q$2:$Q$100,SMALL(IF('Achat Forfait Epilation'!$E$2:$E$100='Suivi Forfait Epilation'!$D79,ROW('Achat Forfait Epilation'!$E$2:$E$100),9^9),2)-1)," ")," ")," ")</f>
        <v xml:space="preserve"> </v>
      </c>
      <c r="K79" s="304" t="str" cm="1">
        <f t="array" ref="K79">IF('Données clients'!K79="Oui",IFERROR(IF($H79&gt;2,INDEX('Achat Forfait Epilation'!$Q$2:$Q$100,SMALL(IF('Achat Forfait Epilation'!$E$2:$E$100='Suivi Forfait Epilation'!$D79,ROW('Achat Forfait Epilation'!$E$2:$E$100),9^9),3)-1)," ")," ")," ")</f>
        <v xml:space="preserve"> </v>
      </c>
      <c r="L79" s="304" t="str" cm="1">
        <f t="array" ref="L79">IF('Données clients'!K79="Oui",IFERROR(IF($H79&gt;3,INDEX('Achat Forfait Epilation'!$Q$2:$Q$100,SMALL(IF('Achat Forfait Epilation'!$E$2:$E$100='Suivi Forfait Epilation'!$D79,ROW('Achat Forfait Epilation'!$E$2:$E$100),9^9),4)-1)," ")," ")," ")</f>
        <v xml:space="preserve"> </v>
      </c>
      <c r="M79" s="304" t="str" cm="1">
        <f t="array" ref="M79">IF('Données clients'!K79="Oui",IFERROR(IF($H79&gt;4,INDEX('Achat Forfait Epilation'!$Q$2:$Q$100,SMALL(IF('Achat Forfait Epilation'!$E$2:$E$100='Suivi Forfait Epilation'!$D79,ROW('Achat Forfait Epilation'!$E$2:$E$100),9^9),5)-1)," ")," ")," ")</f>
        <v xml:space="preserve"> </v>
      </c>
      <c r="N79" s="69" t="str">
        <f>IF('Données clients'!K79="Oui",I79&amp;" doit "," ")</f>
        <v xml:space="preserve"> </v>
      </c>
      <c r="O79" s="69" t="str">
        <f>IF('Données clients'!K79="Oui",IF(I79="Anaïs"," ",(COUNTIF(J79:M79,"Anaïs"))*G79)," ")</f>
        <v xml:space="preserve"> </v>
      </c>
      <c r="P79" s="69" t="str">
        <f>IF('Données clients'!K79="Oui",IF(I79="Christian"," ",(COUNTIF(J79:M79,"Christian"))*G79)," ")</f>
        <v xml:space="preserve"> </v>
      </c>
      <c r="Q79" s="262" t="str">
        <f>IF('Données clients'!K79="Oui",IF(I79="Matthieu"," ",(COUNTIF(J79:M79,"Matthieu"))*G79)," ")</f>
        <v xml:space="preserve"> </v>
      </c>
      <c r="R79" s="71" t="str">
        <f t="shared" si="2"/>
        <v xml:space="preserve"> </v>
      </c>
    </row>
    <row r="80" spans="1:18" s="75" customFormat="1" ht="15" customHeight="1" x14ac:dyDescent="0.2">
      <c r="A80" s="93" t="str">
        <f>IF(COUNTBLANK('Achat Forfait Epilation'!A80)=1,"",'Achat Forfait Epilation'!A80)</f>
        <v xml:space="preserve"> </v>
      </c>
      <c r="B80" s="263" t="str">
        <f>IF(COUNTBLANK('Achat Forfait Epilation'!B80)=1,"",'Achat Forfait Epilation'!B80)</f>
        <v xml:space="preserve"> </v>
      </c>
      <c r="C80" s="264" t="str">
        <f>IF(COUNTBLANK('Achat Forfait Epilation'!C80)=1,"",'Achat Forfait Epilation'!C80)</f>
        <v xml:space="preserve"> </v>
      </c>
      <c r="D80" s="78" t="str">
        <f>IF(COUNTBLANK('Achat Forfait Epilation'!E80)=1,"",'Achat Forfait Epilation'!E80)</f>
        <v xml:space="preserve"> </v>
      </c>
      <c r="E80" s="78" t="str">
        <f>IF(COUNTBLANK('Achat Forfait Epilation'!F80)=1,"",'Achat Forfait Epilation'!F80)</f>
        <v xml:space="preserve"> </v>
      </c>
      <c r="F80" s="111" t="str">
        <f>IF(COUNTBLANK('Achat Forfait Epilation'!P80)=1,"",'Achat Forfait Epilation'!P80)</f>
        <v/>
      </c>
      <c r="G80" s="240" t="str">
        <f>IFERROR(F80/'Achat Forfait Epilation'!S80,"")</f>
        <v/>
      </c>
      <c r="H80" s="81" t="str">
        <f>IF(COUNTBLANK('Achat Forfait Epilation'!R80)=1,"",'Achat Forfait Epilation'!R80)</f>
        <v xml:space="preserve"> </v>
      </c>
      <c r="I80" s="81" t="str" cm="1">
        <f t="array" ref="I80">IF('Données clients'!K80="Oui",IFERROR(INDEX('Achat Forfait Epilation'!$Q$2:$Q$9999,SMALL(IF('Achat Forfait Epilation'!$F$2:$F$9999='Suivi Forfait Epilation'!$E80,ROW('Achat Forfait Epilation'!$E$2:$E$9999),9^9),1)-1)," ")," ")</f>
        <v xml:space="preserve"> </v>
      </c>
      <c r="J80" s="305" t="str" cm="1">
        <f t="array" ref="J80">IF('Données clients'!K80="Oui",IFERROR(IF($H80&gt;1,INDEX('Achat Forfait Epilation'!$Q$2:$Q$100,SMALL(IF('Achat Forfait Epilation'!$E$2:$E$100='Suivi Forfait Epilation'!$D80,ROW('Achat Forfait Epilation'!$E$2:$E$100),9^9),2)-1)," ")," ")," ")</f>
        <v xml:space="preserve"> </v>
      </c>
      <c r="K80" s="305" t="str" cm="1">
        <f t="array" ref="K80">IF('Données clients'!K80="Oui",IFERROR(IF($H80&gt;2,INDEX('Achat Forfait Epilation'!$Q$2:$Q$100,SMALL(IF('Achat Forfait Epilation'!$E$2:$E$100='Suivi Forfait Epilation'!$D80,ROW('Achat Forfait Epilation'!$E$2:$E$100),9^9),3)-1)," ")," ")," ")</f>
        <v xml:space="preserve"> </v>
      </c>
      <c r="L80" s="305" t="str" cm="1">
        <f t="array" ref="L80">IF('Données clients'!K80="Oui",IFERROR(IF($H80&gt;3,INDEX('Achat Forfait Epilation'!$Q$2:$Q$100,SMALL(IF('Achat Forfait Epilation'!$E$2:$E$100='Suivi Forfait Epilation'!$D80,ROW('Achat Forfait Epilation'!$E$2:$E$100),9^9),4)-1)," ")," ")," ")</f>
        <v xml:space="preserve"> </v>
      </c>
      <c r="M80" s="305" t="str" cm="1">
        <f t="array" ref="M80">IF('Données clients'!K80="Oui",IFERROR(IF($H80&gt;4,INDEX('Achat Forfait Epilation'!$Q$2:$Q$100,SMALL(IF('Achat Forfait Epilation'!$E$2:$E$100='Suivi Forfait Epilation'!$D80,ROW('Achat Forfait Epilation'!$E$2:$E$100),9^9),5)-1)," ")," ")," ")</f>
        <v xml:space="preserve"> </v>
      </c>
      <c r="N80" s="79" t="str">
        <f>IF('Données clients'!K80="Oui",I80&amp;" doit "," ")</f>
        <v xml:space="preserve"> </v>
      </c>
      <c r="O80" s="79" t="str">
        <f>IF('Données clients'!K80="Oui",IF(I80="Anaïs"," ",(COUNTIF(J80:M80,"Anaïs"))*G80)," ")</f>
        <v xml:space="preserve"> </v>
      </c>
      <c r="P80" s="79" t="str">
        <f>IF('Données clients'!K80="Oui",IF(I80="Christian"," ",(COUNTIF(J80:M80,"Christian"))*G80)," ")</f>
        <v xml:space="preserve"> </v>
      </c>
      <c r="Q80" s="267" t="str">
        <f>IF('Données clients'!K80="Oui",IF(I80="Matthieu"," ",(COUNTIF(J80:M80,"Matthieu"))*G80)," ")</f>
        <v xml:space="preserve"> </v>
      </c>
      <c r="R80" s="81" t="str">
        <f t="shared" si="2"/>
        <v xml:space="preserve"> </v>
      </c>
    </row>
    <row r="81" spans="1:18" s="75" customFormat="1" ht="15" customHeight="1" x14ac:dyDescent="0.2">
      <c r="A81" s="231" t="str">
        <f>IF(COUNTBLANK('Achat Forfait Epilation'!A81)=1,"",'Achat Forfait Epilation'!A81)</f>
        <v xml:space="preserve"> </v>
      </c>
      <c r="B81" s="258" t="str">
        <f>IF(COUNTBLANK('Achat Forfait Epilation'!B81)=1,"",'Achat Forfait Epilation'!B81)</f>
        <v xml:space="preserve"> </v>
      </c>
      <c r="C81" s="259" t="str">
        <f>IF(COUNTBLANK('Achat Forfait Epilation'!C81)=1,"",'Achat Forfait Epilation'!C81)</f>
        <v xml:space="preserve"> </v>
      </c>
      <c r="D81" s="68" t="str">
        <f>IF(COUNTBLANK('Achat Forfait Epilation'!E81)=1,"",'Achat Forfait Epilation'!E81)</f>
        <v xml:space="preserve"> </v>
      </c>
      <c r="E81" s="68" t="str">
        <f>IF(COUNTBLANK('Achat Forfait Epilation'!F81)=1,"",'Achat Forfait Epilation'!F81)</f>
        <v xml:space="preserve"> </v>
      </c>
      <c r="F81" s="303" t="str">
        <f>IF(COUNTBLANK('Achat Forfait Epilation'!P81)=1,"",'Achat Forfait Epilation'!P81)</f>
        <v/>
      </c>
      <c r="G81" s="233" t="str">
        <f>IFERROR(F81/'Achat Forfait Epilation'!S81,"")</f>
        <v/>
      </c>
      <c r="H81" s="71" t="str">
        <f>IF(COUNTBLANK('Achat Forfait Epilation'!R81)=1,"",'Achat Forfait Epilation'!R81)</f>
        <v xml:space="preserve"> </v>
      </c>
      <c r="I81" s="81" t="str" cm="1">
        <f t="array" ref="I81">IF('Données clients'!K81="Oui",IFERROR(INDEX('Achat Forfait Epilation'!$Q$2:$Q$9999,SMALL(IF('Achat Forfait Epilation'!$F$2:$F$9999='Suivi Forfait Epilation'!$E81,ROW('Achat Forfait Epilation'!$E$2:$E$9999),9^9),1)-1)," ")," ")</f>
        <v xml:space="preserve"> </v>
      </c>
      <c r="J81" s="304" t="str" cm="1">
        <f t="array" ref="J81">IF('Données clients'!K81="Oui",IFERROR(IF($H81&gt;1,INDEX('Achat Forfait Epilation'!$Q$2:$Q$100,SMALL(IF('Achat Forfait Epilation'!$E$2:$E$100='Suivi Forfait Epilation'!$D81,ROW('Achat Forfait Epilation'!$E$2:$E$100),9^9),2)-1)," ")," ")," ")</f>
        <v xml:space="preserve"> </v>
      </c>
      <c r="K81" s="304" t="str" cm="1">
        <f t="array" ref="K81">IF('Données clients'!K81="Oui",IFERROR(IF($H81&gt;2,INDEX('Achat Forfait Epilation'!$Q$2:$Q$100,SMALL(IF('Achat Forfait Epilation'!$E$2:$E$100='Suivi Forfait Epilation'!$D81,ROW('Achat Forfait Epilation'!$E$2:$E$100),9^9),3)-1)," ")," ")," ")</f>
        <v xml:space="preserve"> </v>
      </c>
      <c r="L81" s="304" t="str" cm="1">
        <f t="array" ref="L81">IF('Données clients'!K81="Oui",IFERROR(IF($H81&gt;3,INDEX('Achat Forfait Epilation'!$Q$2:$Q$100,SMALL(IF('Achat Forfait Epilation'!$E$2:$E$100='Suivi Forfait Epilation'!$D81,ROW('Achat Forfait Epilation'!$E$2:$E$100),9^9),4)-1)," ")," ")," ")</f>
        <v xml:space="preserve"> </v>
      </c>
      <c r="M81" s="304" t="str" cm="1">
        <f t="array" ref="M81">IF('Données clients'!K81="Oui",IFERROR(IF($H81&gt;4,INDEX('Achat Forfait Epilation'!$Q$2:$Q$100,SMALL(IF('Achat Forfait Epilation'!$E$2:$E$100='Suivi Forfait Epilation'!$D81,ROW('Achat Forfait Epilation'!$E$2:$E$100),9^9),5)-1)," ")," ")," ")</f>
        <v xml:space="preserve"> </v>
      </c>
      <c r="N81" s="69" t="str">
        <f>IF('Données clients'!K81="Oui",I81&amp;" doit "," ")</f>
        <v xml:space="preserve"> </v>
      </c>
      <c r="O81" s="69" t="str">
        <f>IF('Données clients'!K81="Oui",IF(I81="Anaïs"," ",(COUNTIF(J81:M81,"Anaïs"))*G81)," ")</f>
        <v xml:space="preserve"> </v>
      </c>
      <c r="P81" s="69" t="str">
        <f>IF('Données clients'!K81="Oui",IF(I81="Christian"," ",(COUNTIF(J81:M81,"Christian"))*G81)," ")</f>
        <v xml:space="preserve"> </v>
      </c>
      <c r="Q81" s="262" t="str">
        <f>IF('Données clients'!K81="Oui",IF(I81="Matthieu"," ",(COUNTIF(J81:M81,"Matthieu"))*G81)," ")</f>
        <v xml:space="preserve"> </v>
      </c>
      <c r="R81" s="71" t="str">
        <f t="shared" si="2"/>
        <v xml:space="preserve"> </v>
      </c>
    </row>
    <row r="82" spans="1:18" s="75" customFormat="1" ht="15" customHeight="1" x14ac:dyDescent="0.2">
      <c r="A82" s="93" t="str">
        <f>IF(COUNTBLANK('Achat Forfait Epilation'!A82)=1,"",'Achat Forfait Epilation'!A82)</f>
        <v xml:space="preserve"> </v>
      </c>
      <c r="B82" s="263" t="str">
        <f>IF(COUNTBLANK('Achat Forfait Epilation'!B82)=1,"",'Achat Forfait Epilation'!B82)</f>
        <v xml:space="preserve"> </v>
      </c>
      <c r="C82" s="264" t="str">
        <f>IF(COUNTBLANK('Achat Forfait Epilation'!C82)=1,"",'Achat Forfait Epilation'!C82)</f>
        <v xml:space="preserve"> </v>
      </c>
      <c r="D82" s="78" t="str">
        <f>IF(COUNTBLANK('Achat Forfait Epilation'!E82)=1,"",'Achat Forfait Epilation'!E82)</f>
        <v xml:space="preserve"> </v>
      </c>
      <c r="E82" s="78" t="str">
        <f>IF(COUNTBLANK('Achat Forfait Epilation'!F82)=1,"",'Achat Forfait Epilation'!F82)</f>
        <v xml:space="preserve"> </v>
      </c>
      <c r="F82" s="111" t="str">
        <f>IF(COUNTBLANK('Achat Forfait Epilation'!P82)=1,"",'Achat Forfait Epilation'!P82)</f>
        <v/>
      </c>
      <c r="G82" s="240" t="str">
        <f>IFERROR(F82/'Achat Forfait Epilation'!S82,"")</f>
        <v/>
      </c>
      <c r="H82" s="81" t="str">
        <f>IF(COUNTBLANK('Achat Forfait Epilation'!R82)=1,"",'Achat Forfait Epilation'!R82)</f>
        <v xml:space="preserve"> </v>
      </c>
      <c r="I82" s="81" t="str" cm="1">
        <f t="array" ref="I82">IF('Données clients'!K82="Oui",IFERROR(INDEX('Achat Forfait Epilation'!$Q$2:$Q$9999,SMALL(IF('Achat Forfait Epilation'!$F$2:$F$9999='Suivi Forfait Epilation'!$E82,ROW('Achat Forfait Epilation'!$E$2:$E$9999),9^9),1)-1)," ")," ")</f>
        <v xml:space="preserve"> </v>
      </c>
      <c r="J82" s="305" t="str" cm="1">
        <f t="array" ref="J82">IF('Données clients'!K82="Oui",IFERROR(IF($H82&gt;1,INDEX('Achat Forfait Epilation'!$Q$2:$Q$100,SMALL(IF('Achat Forfait Epilation'!$E$2:$E$100='Suivi Forfait Epilation'!$D82,ROW('Achat Forfait Epilation'!$E$2:$E$100),9^9),2)-1)," ")," ")," ")</f>
        <v xml:space="preserve"> </v>
      </c>
      <c r="K82" s="305" t="str" cm="1">
        <f t="array" ref="K82">IF('Données clients'!K82="Oui",IFERROR(IF($H82&gt;2,INDEX('Achat Forfait Epilation'!$Q$2:$Q$100,SMALL(IF('Achat Forfait Epilation'!$E$2:$E$100='Suivi Forfait Epilation'!$D82,ROW('Achat Forfait Epilation'!$E$2:$E$100),9^9),3)-1)," ")," ")," ")</f>
        <v xml:space="preserve"> </v>
      </c>
      <c r="L82" s="305" t="str" cm="1">
        <f t="array" ref="L82">IF('Données clients'!K82="Oui",IFERROR(IF($H82&gt;3,INDEX('Achat Forfait Epilation'!$Q$2:$Q$100,SMALL(IF('Achat Forfait Epilation'!$E$2:$E$100='Suivi Forfait Epilation'!$D82,ROW('Achat Forfait Epilation'!$E$2:$E$100),9^9),4)-1)," ")," ")," ")</f>
        <v xml:space="preserve"> </v>
      </c>
      <c r="M82" s="305" t="str" cm="1">
        <f t="array" ref="M82">IF('Données clients'!K82="Oui",IFERROR(IF($H82&gt;4,INDEX('Achat Forfait Epilation'!$Q$2:$Q$100,SMALL(IF('Achat Forfait Epilation'!$E$2:$E$100='Suivi Forfait Epilation'!$D82,ROW('Achat Forfait Epilation'!$E$2:$E$100),9^9),5)-1)," ")," ")," ")</f>
        <v xml:space="preserve"> </v>
      </c>
      <c r="N82" s="79" t="str">
        <f>IF('Données clients'!K82="Oui",I82&amp;" doit "," ")</f>
        <v xml:space="preserve"> </v>
      </c>
      <c r="O82" s="79" t="str">
        <f>IF('Données clients'!K82="Oui",IF(I82="Anaïs"," ",(COUNTIF(J82:M82,"Anaïs"))*G82)," ")</f>
        <v xml:space="preserve"> </v>
      </c>
      <c r="P82" s="79" t="str">
        <f>IF('Données clients'!K82="Oui",IF(I82="Christian"," ",(COUNTIF(J82:M82,"Christian"))*G82)," ")</f>
        <v xml:space="preserve"> </v>
      </c>
      <c r="Q82" s="267" t="str">
        <f>IF('Données clients'!K82="Oui",IF(I82="Matthieu"," ",(COUNTIF(J82:M82,"Matthieu"))*G82)," ")</f>
        <v xml:space="preserve"> </v>
      </c>
      <c r="R82" s="81" t="str">
        <f t="shared" si="2"/>
        <v xml:space="preserve"> </v>
      </c>
    </row>
    <row r="83" spans="1:18" s="75" customFormat="1" ht="15" customHeight="1" x14ac:dyDescent="0.2">
      <c r="A83" s="231" t="str">
        <f>IF(COUNTBLANK('Achat Forfait Epilation'!A83)=1,"",'Achat Forfait Epilation'!A83)</f>
        <v xml:space="preserve"> </v>
      </c>
      <c r="B83" s="258" t="str">
        <f>IF(COUNTBLANK('Achat Forfait Epilation'!B83)=1,"",'Achat Forfait Epilation'!B83)</f>
        <v xml:space="preserve"> </v>
      </c>
      <c r="C83" s="259" t="str">
        <f>IF(COUNTBLANK('Achat Forfait Epilation'!C83)=1,"",'Achat Forfait Epilation'!C83)</f>
        <v xml:space="preserve"> </v>
      </c>
      <c r="D83" s="68" t="str">
        <f>IF(COUNTBLANK('Achat Forfait Epilation'!E83)=1,"",'Achat Forfait Epilation'!E83)</f>
        <v xml:space="preserve"> </v>
      </c>
      <c r="E83" s="68" t="str">
        <f>IF(COUNTBLANK('Achat Forfait Epilation'!F83)=1,"",'Achat Forfait Epilation'!F83)</f>
        <v xml:space="preserve"> </v>
      </c>
      <c r="F83" s="303" t="str">
        <f>IF(COUNTBLANK('Achat Forfait Epilation'!P83)=1,"",'Achat Forfait Epilation'!P83)</f>
        <v/>
      </c>
      <c r="G83" s="233" t="str">
        <f>IFERROR(F83/'Achat Forfait Epilation'!S83,"")</f>
        <v/>
      </c>
      <c r="H83" s="71" t="str">
        <f>IF(COUNTBLANK('Achat Forfait Epilation'!R83)=1,"",'Achat Forfait Epilation'!R83)</f>
        <v xml:space="preserve"> </v>
      </c>
      <c r="I83" s="81" t="str" cm="1">
        <f t="array" ref="I83">IF('Données clients'!K83="Oui",IFERROR(INDEX('Achat Forfait Epilation'!$Q$2:$Q$9999,SMALL(IF('Achat Forfait Epilation'!$F$2:$F$9999='Suivi Forfait Epilation'!$E83,ROW('Achat Forfait Epilation'!$E$2:$E$9999),9^9),1)-1)," ")," ")</f>
        <v xml:space="preserve"> </v>
      </c>
      <c r="J83" s="304" t="str" cm="1">
        <f t="array" ref="J83">IF('Données clients'!K83="Oui",IFERROR(IF($H83&gt;1,INDEX('Achat Forfait Epilation'!$Q$2:$Q$100,SMALL(IF('Achat Forfait Epilation'!$E$2:$E$100='Suivi Forfait Epilation'!$D83,ROW('Achat Forfait Epilation'!$E$2:$E$100),9^9),2)-1)," ")," ")," ")</f>
        <v xml:space="preserve"> </v>
      </c>
      <c r="K83" s="304" t="str" cm="1">
        <f t="array" ref="K83">IF('Données clients'!K83="Oui",IFERROR(IF($H83&gt;2,INDEX('Achat Forfait Epilation'!$Q$2:$Q$100,SMALL(IF('Achat Forfait Epilation'!$E$2:$E$100='Suivi Forfait Epilation'!$D83,ROW('Achat Forfait Epilation'!$E$2:$E$100),9^9),3)-1)," ")," ")," ")</f>
        <v xml:space="preserve"> </v>
      </c>
      <c r="L83" s="304" t="str" cm="1">
        <f t="array" ref="L83">IF('Données clients'!K83="Oui",IFERROR(IF($H83&gt;3,INDEX('Achat Forfait Epilation'!$Q$2:$Q$100,SMALL(IF('Achat Forfait Epilation'!$E$2:$E$100='Suivi Forfait Epilation'!$D83,ROW('Achat Forfait Epilation'!$E$2:$E$100),9^9),4)-1)," ")," ")," ")</f>
        <v xml:space="preserve"> </v>
      </c>
      <c r="M83" s="304" t="str" cm="1">
        <f t="array" ref="M83">IF('Données clients'!K83="Oui",IFERROR(IF($H83&gt;4,INDEX('Achat Forfait Epilation'!$Q$2:$Q$100,SMALL(IF('Achat Forfait Epilation'!$E$2:$E$100='Suivi Forfait Epilation'!$D83,ROW('Achat Forfait Epilation'!$E$2:$E$100),9^9),5)-1)," ")," ")," ")</f>
        <v xml:space="preserve"> </v>
      </c>
      <c r="N83" s="69" t="str">
        <f>IF('Données clients'!K83="Oui",I83&amp;" doit "," ")</f>
        <v xml:space="preserve"> </v>
      </c>
      <c r="O83" s="69" t="str">
        <f>IF('Données clients'!K83="Oui",IF(I83="Anaïs"," ",(COUNTIF(J83:M83,"Anaïs"))*G83)," ")</f>
        <v xml:space="preserve"> </v>
      </c>
      <c r="P83" s="69" t="str">
        <f>IF('Données clients'!K83="Oui",IF(I83="Christian"," ",(COUNTIF(J83:M83,"Christian"))*G83)," ")</f>
        <v xml:space="preserve"> </v>
      </c>
      <c r="Q83" s="262" t="str">
        <f>IF('Données clients'!K83="Oui",IF(I83="Matthieu"," ",(COUNTIF(J83:M83,"Matthieu"))*G83)," ")</f>
        <v xml:space="preserve"> </v>
      </c>
      <c r="R83" s="71" t="str">
        <f t="shared" si="2"/>
        <v xml:space="preserve"> </v>
      </c>
    </row>
    <row r="84" spans="1:18" s="75" customFormat="1" ht="15" customHeight="1" x14ac:dyDescent="0.2">
      <c r="A84" s="93" t="str">
        <f>IF(COUNTBLANK('Achat Forfait Epilation'!A84)=1,"",'Achat Forfait Epilation'!A84)</f>
        <v xml:space="preserve"> </v>
      </c>
      <c r="B84" s="263" t="str">
        <f>IF(COUNTBLANK('Achat Forfait Epilation'!B84)=1,"",'Achat Forfait Epilation'!B84)</f>
        <v xml:space="preserve"> </v>
      </c>
      <c r="C84" s="264" t="str">
        <f>IF(COUNTBLANK('Achat Forfait Epilation'!C84)=1,"",'Achat Forfait Epilation'!C84)</f>
        <v xml:space="preserve"> </v>
      </c>
      <c r="D84" s="78" t="str">
        <f>IF(COUNTBLANK('Achat Forfait Epilation'!E84)=1,"",'Achat Forfait Epilation'!E84)</f>
        <v xml:space="preserve"> </v>
      </c>
      <c r="E84" s="78" t="str">
        <f>IF(COUNTBLANK('Achat Forfait Epilation'!F84)=1,"",'Achat Forfait Epilation'!F84)</f>
        <v xml:space="preserve"> </v>
      </c>
      <c r="F84" s="111" t="str">
        <f>IF(COUNTBLANK('Achat Forfait Epilation'!P84)=1,"",'Achat Forfait Epilation'!P84)</f>
        <v/>
      </c>
      <c r="G84" s="240" t="str">
        <f>IFERROR(F84/'Achat Forfait Epilation'!S84,"")</f>
        <v/>
      </c>
      <c r="H84" s="81" t="str">
        <f>IF(COUNTBLANK('Achat Forfait Epilation'!R84)=1,"",'Achat Forfait Epilation'!R84)</f>
        <v xml:space="preserve"> </v>
      </c>
      <c r="I84" s="81" t="str" cm="1">
        <f t="array" ref="I84">IF('Données clients'!K84="Oui",IFERROR(INDEX('Achat Forfait Epilation'!$Q$2:$Q$9999,SMALL(IF('Achat Forfait Epilation'!$F$2:$F$9999='Suivi Forfait Epilation'!$E84,ROW('Achat Forfait Epilation'!$E$2:$E$9999),9^9),1)-1)," ")," ")</f>
        <v xml:space="preserve"> </v>
      </c>
      <c r="J84" s="305" t="str" cm="1">
        <f t="array" ref="J84">IF('Données clients'!K84="Oui",IFERROR(IF($H84&gt;1,INDEX('Achat Forfait Epilation'!$Q$2:$Q$100,SMALL(IF('Achat Forfait Epilation'!$E$2:$E$100='Suivi Forfait Epilation'!$D84,ROW('Achat Forfait Epilation'!$E$2:$E$100),9^9),2)-1)," ")," ")," ")</f>
        <v xml:space="preserve"> </v>
      </c>
      <c r="K84" s="305" t="str" cm="1">
        <f t="array" ref="K84">IF('Données clients'!K84="Oui",IFERROR(IF($H84&gt;2,INDEX('Achat Forfait Epilation'!$Q$2:$Q$100,SMALL(IF('Achat Forfait Epilation'!$E$2:$E$100='Suivi Forfait Epilation'!$D84,ROW('Achat Forfait Epilation'!$E$2:$E$100),9^9),3)-1)," ")," ")," ")</f>
        <v xml:space="preserve"> </v>
      </c>
      <c r="L84" s="305" t="str" cm="1">
        <f t="array" ref="L84">IF('Données clients'!K84="Oui",IFERROR(IF($H84&gt;3,INDEX('Achat Forfait Epilation'!$Q$2:$Q$100,SMALL(IF('Achat Forfait Epilation'!$E$2:$E$100='Suivi Forfait Epilation'!$D84,ROW('Achat Forfait Epilation'!$E$2:$E$100),9^9),4)-1)," ")," ")," ")</f>
        <v xml:space="preserve"> </v>
      </c>
      <c r="M84" s="305" t="str" cm="1">
        <f t="array" ref="M84">IF('Données clients'!K84="Oui",IFERROR(IF($H84&gt;4,INDEX('Achat Forfait Epilation'!$Q$2:$Q$100,SMALL(IF('Achat Forfait Epilation'!$E$2:$E$100='Suivi Forfait Epilation'!$D84,ROW('Achat Forfait Epilation'!$E$2:$E$100),9^9),5)-1)," ")," ")," ")</f>
        <v xml:space="preserve"> </v>
      </c>
      <c r="N84" s="79" t="str">
        <f>IF('Données clients'!K84="Oui",I84&amp;" doit "," ")</f>
        <v xml:space="preserve"> </v>
      </c>
      <c r="O84" s="79" t="str">
        <f>IF('Données clients'!K84="Oui",IF(I84="Anaïs"," ",(COUNTIF(J84:M84,"Anaïs"))*G84)," ")</f>
        <v xml:space="preserve"> </v>
      </c>
      <c r="P84" s="79" t="str">
        <f>IF('Données clients'!K84="Oui",IF(I84="Christian"," ",(COUNTIF(J84:M84,"Christian"))*G84)," ")</f>
        <v xml:space="preserve"> </v>
      </c>
      <c r="Q84" s="267" t="str">
        <f>IF('Données clients'!K84="Oui",IF(I84="Matthieu"," ",(COUNTIF(J84:M84,"Matthieu"))*G84)," ")</f>
        <v xml:space="preserve"> </v>
      </c>
      <c r="R84" s="81" t="str">
        <f t="shared" si="2"/>
        <v xml:space="preserve"> </v>
      </c>
    </row>
    <row r="85" spans="1:18" s="75" customFormat="1" ht="15" customHeight="1" x14ac:dyDescent="0.2">
      <c r="A85" s="231" t="str">
        <f>IF(COUNTBLANK('Achat Forfait Epilation'!A85)=1,"",'Achat Forfait Epilation'!A85)</f>
        <v xml:space="preserve"> </v>
      </c>
      <c r="B85" s="258" t="str">
        <f>IF(COUNTBLANK('Achat Forfait Epilation'!B85)=1,"",'Achat Forfait Epilation'!B85)</f>
        <v xml:space="preserve"> </v>
      </c>
      <c r="C85" s="259" t="str">
        <f>IF(COUNTBLANK('Achat Forfait Epilation'!C85)=1,"",'Achat Forfait Epilation'!C85)</f>
        <v xml:space="preserve"> </v>
      </c>
      <c r="D85" s="68" t="str">
        <f>IF(COUNTBLANK('Achat Forfait Epilation'!E85)=1,"",'Achat Forfait Epilation'!E85)</f>
        <v xml:space="preserve"> </v>
      </c>
      <c r="E85" s="68" t="str">
        <f>IF(COUNTBLANK('Achat Forfait Epilation'!F85)=1,"",'Achat Forfait Epilation'!F85)</f>
        <v xml:space="preserve"> </v>
      </c>
      <c r="F85" s="303" t="str">
        <f>IF(COUNTBLANK('Achat Forfait Epilation'!P85)=1,"",'Achat Forfait Epilation'!P85)</f>
        <v/>
      </c>
      <c r="G85" s="233" t="str">
        <f>IFERROR(F85/'Achat Forfait Epilation'!S85,"")</f>
        <v/>
      </c>
      <c r="H85" s="71" t="str">
        <f>IF(COUNTBLANK('Achat Forfait Epilation'!R85)=1,"",'Achat Forfait Epilation'!R85)</f>
        <v xml:space="preserve"> </v>
      </c>
      <c r="I85" s="81" t="str" cm="1">
        <f t="array" ref="I85">IF('Données clients'!K85="Oui",IFERROR(INDEX('Achat Forfait Epilation'!$Q$2:$Q$9999,SMALL(IF('Achat Forfait Epilation'!$F$2:$F$9999='Suivi Forfait Epilation'!$E85,ROW('Achat Forfait Epilation'!$E$2:$E$9999),9^9),1)-1)," ")," ")</f>
        <v xml:space="preserve"> </v>
      </c>
      <c r="J85" s="304" t="str" cm="1">
        <f t="array" ref="J85">IF('Données clients'!K85="Oui",IFERROR(IF($H85&gt;1,INDEX('Achat Forfait Epilation'!$Q$2:$Q$100,SMALL(IF('Achat Forfait Epilation'!$E$2:$E$100='Suivi Forfait Epilation'!$D85,ROW('Achat Forfait Epilation'!$E$2:$E$100),9^9),2)-1)," ")," ")," ")</f>
        <v xml:space="preserve"> </v>
      </c>
      <c r="K85" s="304" t="str" cm="1">
        <f t="array" ref="K85">IF('Données clients'!K85="Oui",IFERROR(IF($H85&gt;2,INDEX('Achat Forfait Epilation'!$Q$2:$Q$100,SMALL(IF('Achat Forfait Epilation'!$E$2:$E$100='Suivi Forfait Epilation'!$D85,ROW('Achat Forfait Epilation'!$E$2:$E$100),9^9),3)-1)," ")," ")," ")</f>
        <v xml:space="preserve"> </v>
      </c>
      <c r="L85" s="304" t="str" cm="1">
        <f t="array" ref="L85">IF('Données clients'!K85="Oui",IFERROR(IF($H85&gt;3,INDEX('Achat Forfait Epilation'!$Q$2:$Q$100,SMALL(IF('Achat Forfait Epilation'!$E$2:$E$100='Suivi Forfait Epilation'!$D85,ROW('Achat Forfait Epilation'!$E$2:$E$100),9^9),4)-1)," ")," ")," ")</f>
        <v xml:space="preserve"> </v>
      </c>
      <c r="M85" s="304" t="str" cm="1">
        <f t="array" ref="M85">IF('Données clients'!K85="Oui",IFERROR(IF($H85&gt;4,INDEX('Achat Forfait Epilation'!$Q$2:$Q$100,SMALL(IF('Achat Forfait Epilation'!$E$2:$E$100='Suivi Forfait Epilation'!$D85,ROW('Achat Forfait Epilation'!$E$2:$E$100),9^9),5)-1)," ")," ")," ")</f>
        <v xml:space="preserve"> </v>
      </c>
      <c r="N85" s="69" t="str">
        <f>IF('Données clients'!K85="Oui",I85&amp;" doit "," ")</f>
        <v xml:space="preserve"> </v>
      </c>
      <c r="O85" s="69" t="str">
        <f>IF('Données clients'!K85="Oui",IF(I85="Anaïs"," ",(COUNTIF(J85:M85,"Anaïs"))*G85)," ")</f>
        <v xml:space="preserve"> </v>
      </c>
      <c r="P85" s="69" t="str">
        <f>IF('Données clients'!K85="Oui",IF(I85="Christian"," ",(COUNTIF(J85:M85,"Christian"))*G85)," ")</f>
        <v xml:space="preserve"> </v>
      </c>
      <c r="Q85" s="262" t="str">
        <f>IF('Données clients'!K85="Oui",IF(I85="Matthieu"," ",(COUNTIF(J85:M85,"Matthieu"))*G85)," ")</f>
        <v xml:space="preserve"> </v>
      </c>
      <c r="R85" s="71" t="str">
        <f t="shared" si="2"/>
        <v xml:space="preserve"> </v>
      </c>
    </row>
    <row r="86" spans="1:18" s="75" customFormat="1" ht="15" customHeight="1" x14ac:dyDescent="0.2">
      <c r="A86" s="93" t="str">
        <f>IF(COUNTBLANK('Achat Forfait Epilation'!A86)=1,"",'Achat Forfait Epilation'!A86)</f>
        <v xml:space="preserve"> </v>
      </c>
      <c r="B86" s="263" t="str">
        <f>IF(COUNTBLANK('Achat Forfait Epilation'!B86)=1,"",'Achat Forfait Epilation'!B86)</f>
        <v xml:space="preserve"> </v>
      </c>
      <c r="C86" s="264" t="str">
        <f>IF(COUNTBLANK('Achat Forfait Epilation'!C86)=1,"",'Achat Forfait Epilation'!C86)</f>
        <v xml:space="preserve"> </v>
      </c>
      <c r="D86" s="78" t="str">
        <f>IF(COUNTBLANK('Achat Forfait Epilation'!E86)=1,"",'Achat Forfait Epilation'!E86)</f>
        <v xml:space="preserve"> </v>
      </c>
      <c r="E86" s="78" t="str">
        <f>IF(COUNTBLANK('Achat Forfait Epilation'!F86)=1,"",'Achat Forfait Epilation'!F86)</f>
        <v xml:space="preserve"> </v>
      </c>
      <c r="F86" s="111" t="str">
        <f>IF(COUNTBLANK('Achat Forfait Epilation'!P86)=1,"",'Achat Forfait Epilation'!P86)</f>
        <v/>
      </c>
      <c r="G86" s="240" t="str">
        <f>IFERROR(F86/'Achat Forfait Epilation'!S86,"")</f>
        <v/>
      </c>
      <c r="H86" s="81" t="str">
        <f>IF(COUNTBLANK('Achat Forfait Epilation'!R86)=1,"",'Achat Forfait Epilation'!R86)</f>
        <v xml:space="preserve"> </v>
      </c>
      <c r="I86" s="81" t="str" cm="1">
        <f t="array" ref="I86">IF('Données clients'!K86="Oui",IFERROR(INDEX('Achat Forfait Epilation'!$Q$2:$Q$9999,SMALL(IF('Achat Forfait Epilation'!$F$2:$F$9999='Suivi Forfait Epilation'!$E86,ROW('Achat Forfait Epilation'!$E$2:$E$9999),9^9),1)-1)," ")," ")</f>
        <v xml:space="preserve"> </v>
      </c>
      <c r="J86" s="305" t="str" cm="1">
        <f t="array" ref="J86">IF('Données clients'!K86="Oui",IFERROR(IF($H86&gt;1,INDEX('Achat Forfait Epilation'!$Q$2:$Q$100,SMALL(IF('Achat Forfait Epilation'!$E$2:$E$100='Suivi Forfait Epilation'!$D86,ROW('Achat Forfait Epilation'!$E$2:$E$100),9^9),2)-1)," ")," ")," ")</f>
        <v xml:space="preserve"> </v>
      </c>
      <c r="K86" s="305" t="str" cm="1">
        <f t="array" ref="K86">IF('Données clients'!K86="Oui",IFERROR(IF($H86&gt;2,INDEX('Achat Forfait Epilation'!$Q$2:$Q$100,SMALL(IF('Achat Forfait Epilation'!$E$2:$E$100='Suivi Forfait Epilation'!$D86,ROW('Achat Forfait Epilation'!$E$2:$E$100),9^9),3)-1)," ")," ")," ")</f>
        <v xml:space="preserve"> </v>
      </c>
      <c r="L86" s="305" t="str" cm="1">
        <f t="array" ref="L86">IF('Données clients'!K86="Oui",IFERROR(IF($H86&gt;3,INDEX('Achat Forfait Epilation'!$Q$2:$Q$100,SMALL(IF('Achat Forfait Epilation'!$E$2:$E$100='Suivi Forfait Epilation'!$D86,ROW('Achat Forfait Epilation'!$E$2:$E$100),9^9),4)-1)," ")," ")," ")</f>
        <v xml:space="preserve"> </v>
      </c>
      <c r="M86" s="305" t="str" cm="1">
        <f t="array" ref="M86">IF('Données clients'!K86="Oui",IFERROR(IF($H86&gt;4,INDEX('Achat Forfait Epilation'!$Q$2:$Q$100,SMALL(IF('Achat Forfait Epilation'!$E$2:$E$100='Suivi Forfait Epilation'!$D86,ROW('Achat Forfait Epilation'!$E$2:$E$100),9^9),5)-1)," ")," ")," ")</f>
        <v xml:space="preserve"> </v>
      </c>
      <c r="N86" s="79" t="str">
        <f>IF('Données clients'!K86="Oui",I86&amp;" doit "," ")</f>
        <v xml:space="preserve"> </v>
      </c>
      <c r="O86" s="79" t="str">
        <f>IF('Données clients'!K86="Oui",IF(I86="Anaïs"," ",(COUNTIF(J86:M86,"Anaïs"))*G86)," ")</f>
        <v xml:space="preserve"> </v>
      </c>
      <c r="P86" s="79" t="str">
        <f>IF('Données clients'!K86="Oui",IF(I86="Christian"," ",(COUNTIF(J86:M86,"Christian"))*G86)," ")</f>
        <v xml:space="preserve"> </v>
      </c>
      <c r="Q86" s="267" t="str">
        <f>IF('Données clients'!K86="Oui",IF(I86="Matthieu"," ",(COUNTIF(J86:M86,"Matthieu"))*G86)," ")</f>
        <v xml:space="preserve"> </v>
      </c>
      <c r="R86" s="81" t="str">
        <f t="shared" si="2"/>
        <v xml:space="preserve"> </v>
      </c>
    </row>
    <row r="87" spans="1:18" s="75" customFormat="1" ht="15" customHeight="1" x14ac:dyDescent="0.2">
      <c r="A87" s="231" t="str">
        <f>IF(COUNTBLANK('Achat Forfait Epilation'!A87)=1,"",'Achat Forfait Epilation'!A87)</f>
        <v xml:space="preserve"> </v>
      </c>
      <c r="B87" s="258" t="str">
        <f>IF(COUNTBLANK('Achat Forfait Epilation'!B87)=1,"",'Achat Forfait Epilation'!B87)</f>
        <v xml:space="preserve"> </v>
      </c>
      <c r="C87" s="259" t="str">
        <f>IF(COUNTBLANK('Achat Forfait Epilation'!C87)=1,"",'Achat Forfait Epilation'!C87)</f>
        <v xml:space="preserve"> </v>
      </c>
      <c r="D87" s="68" t="str">
        <f>IF(COUNTBLANK('Achat Forfait Epilation'!E87)=1,"",'Achat Forfait Epilation'!E87)</f>
        <v xml:space="preserve"> </v>
      </c>
      <c r="E87" s="68" t="str">
        <f>IF(COUNTBLANK('Achat Forfait Epilation'!F87)=1,"",'Achat Forfait Epilation'!F87)</f>
        <v xml:space="preserve"> </v>
      </c>
      <c r="F87" s="303" t="str">
        <f>IF(COUNTBLANK('Achat Forfait Epilation'!P87)=1,"",'Achat Forfait Epilation'!P87)</f>
        <v/>
      </c>
      <c r="G87" s="233" t="str">
        <f>IFERROR(F87/'Achat Forfait Epilation'!S87,"")</f>
        <v/>
      </c>
      <c r="H87" s="71" t="str">
        <f>IF(COUNTBLANK('Achat Forfait Epilation'!R87)=1,"",'Achat Forfait Epilation'!R87)</f>
        <v xml:space="preserve"> </v>
      </c>
      <c r="I87" s="81" t="str" cm="1">
        <f t="array" ref="I87">IF('Données clients'!K87="Oui",IFERROR(INDEX('Achat Forfait Epilation'!$Q$2:$Q$9999,SMALL(IF('Achat Forfait Epilation'!$F$2:$F$9999='Suivi Forfait Epilation'!$E87,ROW('Achat Forfait Epilation'!$E$2:$E$9999),9^9),1)-1)," ")," ")</f>
        <v xml:space="preserve"> </v>
      </c>
      <c r="J87" s="304" t="str" cm="1">
        <f t="array" ref="J87">IF('Données clients'!K87="Oui",IFERROR(IF($H87&gt;1,INDEX('Achat Forfait Epilation'!$Q$2:$Q$100,SMALL(IF('Achat Forfait Epilation'!$E$2:$E$100='Suivi Forfait Epilation'!$D87,ROW('Achat Forfait Epilation'!$E$2:$E$100),9^9),2)-1)," ")," ")," ")</f>
        <v xml:space="preserve"> </v>
      </c>
      <c r="K87" s="304" t="str" cm="1">
        <f t="array" ref="K87">IF('Données clients'!K87="Oui",IFERROR(IF($H87&gt;2,INDEX('Achat Forfait Epilation'!$Q$2:$Q$100,SMALL(IF('Achat Forfait Epilation'!$E$2:$E$100='Suivi Forfait Epilation'!$D87,ROW('Achat Forfait Epilation'!$E$2:$E$100),9^9),3)-1)," ")," ")," ")</f>
        <v xml:space="preserve"> </v>
      </c>
      <c r="L87" s="304" t="str" cm="1">
        <f t="array" ref="L87">IF('Données clients'!K87="Oui",IFERROR(IF($H87&gt;3,INDEX('Achat Forfait Epilation'!$Q$2:$Q$100,SMALL(IF('Achat Forfait Epilation'!$E$2:$E$100='Suivi Forfait Epilation'!$D87,ROW('Achat Forfait Epilation'!$E$2:$E$100),9^9),4)-1)," ")," ")," ")</f>
        <v xml:space="preserve"> </v>
      </c>
      <c r="M87" s="304" t="str" cm="1">
        <f t="array" ref="M87">IF('Données clients'!K87="Oui",IFERROR(IF($H87&gt;4,INDEX('Achat Forfait Epilation'!$Q$2:$Q$100,SMALL(IF('Achat Forfait Epilation'!$E$2:$E$100='Suivi Forfait Epilation'!$D87,ROW('Achat Forfait Epilation'!$E$2:$E$100),9^9),5)-1)," ")," ")," ")</f>
        <v xml:space="preserve"> </v>
      </c>
      <c r="N87" s="69" t="str">
        <f>IF('Données clients'!K87="Oui",I87&amp;" doit "," ")</f>
        <v xml:space="preserve"> </v>
      </c>
      <c r="O87" s="69" t="str">
        <f>IF('Données clients'!K87="Oui",IF(I87="Anaïs"," ",(COUNTIF(J87:M87,"Anaïs"))*G87)," ")</f>
        <v xml:space="preserve"> </v>
      </c>
      <c r="P87" s="69" t="str">
        <f>IF('Données clients'!K87="Oui",IF(I87="Christian"," ",(COUNTIF(J87:M87,"Christian"))*G87)," ")</f>
        <v xml:space="preserve"> </v>
      </c>
      <c r="Q87" s="262" t="str">
        <f>IF('Données clients'!K87="Oui",IF(I87="Matthieu"," ",(COUNTIF(J87:M87,"Matthieu"))*G87)," ")</f>
        <v xml:space="preserve"> </v>
      </c>
      <c r="R87" s="71" t="str">
        <f t="shared" si="2"/>
        <v xml:space="preserve"> </v>
      </c>
    </row>
    <row r="88" spans="1:18" s="75" customFormat="1" ht="15" customHeight="1" x14ac:dyDescent="0.2">
      <c r="A88" s="93" t="str">
        <f>IF(COUNTBLANK('Achat Forfait Epilation'!A88)=1,"",'Achat Forfait Epilation'!A88)</f>
        <v xml:space="preserve"> </v>
      </c>
      <c r="B88" s="263" t="str">
        <f>IF(COUNTBLANK('Achat Forfait Epilation'!B88)=1,"",'Achat Forfait Epilation'!B88)</f>
        <v xml:space="preserve"> </v>
      </c>
      <c r="C88" s="264" t="str">
        <f>IF(COUNTBLANK('Achat Forfait Epilation'!C88)=1,"",'Achat Forfait Epilation'!C88)</f>
        <v xml:space="preserve"> </v>
      </c>
      <c r="D88" s="78" t="str">
        <f>IF(COUNTBLANK('Achat Forfait Epilation'!E88)=1,"",'Achat Forfait Epilation'!E88)</f>
        <v xml:space="preserve"> </v>
      </c>
      <c r="E88" s="78" t="str">
        <f>IF(COUNTBLANK('Achat Forfait Epilation'!F88)=1,"",'Achat Forfait Epilation'!F88)</f>
        <v xml:space="preserve"> </v>
      </c>
      <c r="F88" s="111" t="str">
        <f>IF(COUNTBLANK('Achat Forfait Epilation'!P88)=1,"",'Achat Forfait Epilation'!P88)</f>
        <v/>
      </c>
      <c r="G88" s="240" t="str">
        <f>IFERROR(F88/'Achat Forfait Epilation'!S88,"")</f>
        <v/>
      </c>
      <c r="H88" s="81" t="str">
        <f>IF(COUNTBLANK('Achat Forfait Epilation'!R88)=1,"",'Achat Forfait Epilation'!R88)</f>
        <v xml:space="preserve"> </v>
      </c>
      <c r="I88" s="81" t="str" cm="1">
        <f t="array" ref="I88">IF('Données clients'!K88="Oui",IFERROR(INDEX('Achat Forfait Epilation'!$Q$2:$Q$9999,SMALL(IF('Achat Forfait Epilation'!$F$2:$F$9999='Suivi Forfait Epilation'!$E88,ROW('Achat Forfait Epilation'!$E$2:$E$9999),9^9),1)-1)," ")," ")</f>
        <v xml:space="preserve"> </v>
      </c>
      <c r="J88" s="305" t="str" cm="1">
        <f t="array" ref="J88">IF('Données clients'!K88="Oui",IFERROR(IF($H88&gt;1,INDEX('Achat Forfait Epilation'!$Q$2:$Q$100,SMALL(IF('Achat Forfait Epilation'!$E$2:$E$100='Suivi Forfait Epilation'!$D88,ROW('Achat Forfait Epilation'!$E$2:$E$100),9^9),2)-1)," ")," ")," ")</f>
        <v xml:space="preserve"> </v>
      </c>
      <c r="K88" s="305" t="str" cm="1">
        <f t="array" ref="K88">IF('Données clients'!K88="Oui",IFERROR(IF($H88&gt;2,INDEX('Achat Forfait Epilation'!$Q$2:$Q$100,SMALL(IF('Achat Forfait Epilation'!$E$2:$E$100='Suivi Forfait Epilation'!$D88,ROW('Achat Forfait Epilation'!$E$2:$E$100),9^9),3)-1)," ")," ")," ")</f>
        <v xml:space="preserve"> </v>
      </c>
      <c r="L88" s="305" t="str" cm="1">
        <f t="array" ref="L88">IF('Données clients'!K88="Oui",IFERROR(IF($H88&gt;3,INDEX('Achat Forfait Epilation'!$Q$2:$Q$100,SMALL(IF('Achat Forfait Epilation'!$E$2:$E$100='Suivi Forfait Epilation'!$D88,ROW('Achat Forfait Epilation'!$E$2:$E$100),9^9),4)-1)," ")," ")," ")</f>
        <v xml:space="preserve"> </v>
      </c>
      <c r="M88" s="305" t="str" cm="1">
        <f t="array" ref="M88">IF('Données clients'!K88="Oui",IFERROR(IF($H88&gt;4,INDEX('Achat Forfait Epilation'!$Q$2:$Q$100,SMALL(IF('Achat Forfait Epilation'!$E$2:$E$100='Suivi Forfait Epilation'!$D88,ROW('Achat Forfait Epilation'!$E$2:$E$100),9^9),5)-1)," ")," ")," ")</f>
        <v xml:space="preserve"> </v>
      </c>
      <c r="N88" s="79" t="str">
        <f>IF('Données clients'!K88="Oui",I88&amp;" doit "," ")</f>
        <v xml:space="preserve"> </v>
      </c>
      <c r="O88" s="79" t="str">
        <f>IF('Données clients'!K88="Oui",IF(I88="Anaïs"," ",(COUNTIF(J88:M88,"Anaïs"))*G88)," ")</f>
        <v xml:space="preserve"> </v>
      </c>
      <c r="P88" s="79" t="str">
        <f>IF('Données clients'!K88="Oui",IF(I88="Christian"," ",(COUNTIF(J88:M88,"Christian"))*G88)," ")</f>
        <v xml:space="preserve"> </v>
      </c>
      <c r="Q88" s="267" t="str">
        <f>IF('Données clients'!K88="Oui",IF(I88="Matthieu"," ",(COUNTIF(J88:M88,"Matthieu"))*G88)," ")</f>
        <v xml:space="preserve"> </v>
      </c>
      <c r="R88" s="81" t="str">
        <f t="shared" si="2"/>
        <v xml:space="preserve"> </v>
      </c>
    </row>
    <row r="89" spans="1:18" s="75" customFormat="1" ht="15" customHeight="1" x14ac:dyDescent="0.2">
      <c r="A89" s="231" t="str">
        <f>IF(COUNTBLANK('Achat Forfait Epilation'!A89)=1,"",'Achat Forfait Epilation'!A89)</f>
        <v xml:space="preserve"> </v>
      </c>
      <c r="B89" s="258" t="str">
        <f>IF(COUNTBLANK('Achat Forfait Epilation'!B89)=1,"",'Achat Forfait Epilation'!B89)</f>
        <v xml:space="preserve"> </v>
      </c>
      <c r="C89" s="259" t="str">
        <f>IF(COUNTBLANK('Achat Forfait Epilation'!C89)=1,"",'Achat Forfait Epilation'!C89)</f>
        <v xml:space="preserve"> </v>
      </c>
      <c r="D89" s="68" t="str">
        <f>IF(COUNTBLANK('Achat Forfait Epilation'!E89)=1,"",'Achat Forfait Epilation'!E89)</f>
        <v xml:space="preserve"> </v>
      </c>
      <c r="E89" s="68" t="str">
        <f>IF(COUNTBLANK('Achat Forfait Epilation'!F89)=1,"",'Achat Forfait Epilation'!F89)</f>
        <v xml:space="preserve"> </v>
      </c>
      <c r="F89" s="303" t="str">
        <f>IF(COUNTBLANK('Achat Forfait Epilation'!P89)=1,"",'Achat Forfait Epilation'!P89)</f>
        <v/>
      </c>
      <c r="G89" s="233" t="str">
        <f>IFERROR(F89/'Achat Forfait Epilation'!S89,"")</f>
        <v/>
      </c>
      <c r="H89" s="71" t="str">
        <f>IF(COUNTBLANK('Achat Forfait Epilation'!R89)=1,"",'Achat Forfait Epilation'!R89)</f>
        <v xml:space="preserve"> </v>
      </c>
      <c r="I89" s="81" t="str" cm="1">
        <f t="array" ref="I89">IF('Données clients'!K89="Oui",IFERROR(INDEX('Achat Forfait Epilation'!$Q$2:$Q$9999,SMALL(IF('Achat Forfait Epilation'!$F$2:$F$9999='Suivi Forfait Epilation'!$E89,ROW('Achat Forfait Epilation'!$E$2:$E$9999),9^9),1)-1)," ")," ")</f>
        <v xml:space="preserve"> </v>
      </c>
      <c r="J89" s="304" t="str" cm="1">
        <f t="array" ref="J89">IF('Données clients'!K89="Oui",IFERROR(IF($H89&gt;1,INDEX('Achat Forfait Epilation'!$Q$2:$Q$100,SMALL(IF('Achat Forfait Epilation'!$E$2:$E$100='Suivi Forfait Epilation'!$D89,ROW('Achat Forfait Epilation'!$E$2:$E$100),9^9),2)-1)," ")," ")," ")</f>
        <v xml:space="preserve"> </v>
      </c>
      <c r="K89" s="304" t="str" cm="1">
        <f t="array" ref="K89">IF('Données clients'!K89="Oui",IFERROR(IF($H89&gt;2,INDEX('Achat Forfait Epilation'!$Q$2:$Q$100,SMALL(IF('Achat Forfait Epilation'!$E$2:$E$100='Suivi Forfait Epilation'!$D89,ROW('Achat Forfait Epilation'!$E$2:$E$100),9^9),3)-1)," ")," ")," ")</f>
        <v xml:space="preserve"> </v>
      </c>
      <c r="L89" s="304" t="str" cm="1">
        <f t="array" ref="L89">IF('Données clients'!K89="Oui",IFERROR(IF($H89&gt;3,INDEX('Achat Forfait Epilation'!$Q$2:$Q$100,SMALL(IF('Achat Forfait Epilation'!$E$2:$E$100='Suivi Forfait Epilation'!$D89,ROW('Achat Forfait Epilation'!$E$2:$E$100),9^9),4)-1)," ")," ")," ")</f>
        <v xml:space="preserve"> </v>
      </c>
      <c r="M89" s="304" t="str" cm="1">
        <f t="array" ref="M89">IF('Données clients'!K89="Oui",IFERROR(IF($H89&gt;4,INDEX('Achat Forfait Epilation'!$Q$2:$Q$100,SMALL(IF('Achat Forfait Epilation'!$E$2:$E$100='Suivi Forfait Epilation'!$D89,ROW('Achat Forfait Epilation'!$E$2:$E$100),9^9),5)-1)," ")," ")," ")</f>
        <v xml:space="preserve"> </v>
      </c>
      <c r="N89" s="69" t="str">
        <f>IF('Données clients'!K89="Oui",I89&amp;" doit "," ")</f>
        <v xml:space="preserve"> </v>
      </c>
      <c r="O89" s="69" t="str">
        <f>IF('Données clients'!K89="Oui",IF(I89="Anaïs"," ",(COUNTIF(J89:M89,"Anaïs"))*G89)," ")</f>
        <v xml:space="preserve"> </v>
      </c>
      <c r="P89" s="69" t="str">
        <f>IF('Données clients'!K89="Oui",IF(I89="Christian"," ",(COUNTIF(J89:M89,"Christian"))*G89)," ")</f>
        <v xml:space="preserve"> </v>
      </c>
      <c r="Q89" s="262" t="str">
        <f>IF('Données clients'!K89="Oui",IF(I89="Matthieu"," ",(COUNTIF(J89:M89,"Matthieu"))*G89)," ")</f>
        <v xml:space="preserve"> </v>
      </c>
      <c r="R89" s="71" t="str">
        <f t="shared" si="2"/>
        <v xml:space="preserve"> </v>
      </c>
    </row>
    <row r="90" spans="1:18" s="75" customFormat="1" ht="15" customHeight="1" x14ac:dyDescent="0.2">
      <c r="A90" s="93" t="str">
        <f>IF(COUNTBLANK('Achat Forfait Epilation'!A90)=1,"",'Achat Forfait Epilation'!A90)</f>
        <v xml:space="preserve"> </v>
      </c>
      <c r="B90" s="263" t="str">
        <f>IF(COUNTBLANK('Achat Forfait Epilation'!B90)=1,"",'Achat Forfait Epilation'!B90)</f>
        <v xml:space="preserve"> </v>
      </c>
      <c r="C90" s="264" t="str">
        <f>IF(COUNTBLANK('Achat Forfait Epilation'!C90)=1,"",'Achat Forfait Epilation'!C90)</f>
        <v xml:space="preserve"> </v>
      </c>
      <c r="D90" s="78" t="str">
        <f>IF(COUNTBLANK('Achat Forfait Epilation'!E90)=1,"",'Achat Forfait Epilation'!E90)</f>
        <v xml:space="preserve"> </v>
      </c>
      <c r="E90" s="78" t="str">
        <f>IF(COUNTBLANK('Achat Forfait Epilation'!F90)=1,"",'Achat Forfait Epilation'!F90)</f>
        <v xml:space="preserve"> </v>
      </c>
      <c r="F90" s="111" t="str">
        <f>IF(COUNTBLANK('Achat Forfait Epilation'!P90)=1,"",'Achat Forfait Epilation'!P90)</f>
        <v/>
      </c>
      <c r="G90" s="240" t="str">
        <f>IFERROR(F90/'Achat Forfait Epilation'!S90,"")</f>
        <v/>
      </c>
      <c r="H90" s="81" t="str">
        <f>IF(COUNTBLANK('Achat Forfait Epilation'!R90)=1,"",'Achat Forfait Epilation'!R90)</f>
        <v xml:space="preserve"> </v>
      </c>
      <c r="I90" s="81" t="str" cm="1">
        <f t="array" ref="I90">IF('Données clients'!K90="Oui",IFERROR(INDEX('Achat Forfait Epilation'!$Q$2:$Q$9999,SMALL(IF('Achat Forfait Epilation'!$F$2:$F$9999='Suivi Forfait Epilation'!$E90,ROW('Achat Forfait Epilation'!$E$2:$E$9999),9^9),1)-1)," ")," ")</f>
        <v xml:space="preserve"> </v>
      </c>
      <c r="J90" s="305" t="str" cm="1">
        <f t="array" ref="J90">IF('Données clients'!K90="Oui",IFERROR(IF($H90&gt;1,INDEX('Achat Forfait Epilation'!$Q$2:$Q$100,SMALL(IF('Achat Forfait Epilation'!$E$2:$E$100='Suivi Forfait Epilation'!$D90,ROW('Achat Forfait Epilation'!$E$2:$E$100),9^9),2)-1)," ")," ")," ")</f>
        <v xml:space="preserve"> </v>
      </c>
      <c r="K90" s="305" t="str" cm="1">
        <f t="array" ref="K90">IF('Données clients'!K90="Oui",IFERROR(IF($H90&gt;2,INDEX('Achat Forfait Epilation'!$Q$2:$Q$100,SMALL(IF('Achat Forfait Epilation'!$E$2:$E$100='Suivi Forfait Epilation'!$D90,ROW('Achat Forfait Epilation'!$E$2:$E$100),9^9),3)-1)," ")," ")," ")</f>
        <v xml:space="preserve"> </v>
      </c>
      <c r="L90" s="305" t="str" cm="1">
        <f t="array" ref="L90">IF('Données clients'!K90="Oui",IFERROR(IF($H90&gt;3,INDEX('Achat Forfait Epilation'!$Q$2:$Q$100,SMALL(IF('Achat Forfait Epilation'!$E$2:$E$100='Suivi Forfait Epilation'!$D90,ROW('Achat Forfait Epilation'!$E$2:$E$100),9^9),4)-1)," ")," ")," ")</f>
        <v xml:space="preserve"> </v>
      </c>
      <c r="M90" s="305" t="str" cm="1">
        <f t="array" ref="M90">IF('Données clients'!K90="Oui",IFERROR(IF($H90&gt;4,INDEX('Achat Forfait Epilation'!$Q$2:$Q$100,SMALL(IF('Achat Forfait Epilation'!$E$2:$E$100='Suivi Forfait Epilation'!$D90,ROW('Achat Forfait Epilation'!$E$2:$E$100),9^9),5)-1)," ")," ")," ")</f>
        <v xml:space="preserve"> </v>
      </c>
      <c r="N90" s="79" t="str">
        <f>IF('Données clients'!K90="Oui",I90&amp;" doit "," ")</f>
        <v xml:space="preserve"> </v>
      </c>
      <c r="O90" s="79" t="str">
        <f>IF('Données clients'!K90="Oui",IF(I90="Anaïs"," ",(COUNTIF(J90:M90,"Anaïs"))*G90)," ")</f>
        <v xml:space="preserve"> </v>
      </c>
      <c r="P90" s="79" t="str">
        <f>IF('Données clients'!K90="Oui",IF(I90="Christian"," ",(COUNTIF(J90:M90,"Christian"))*G90)," ")</f>
        <v xml:space="preserve"> </v>
      </c>
      <c r="Q90" s="267" t="str">
        <f>IF('Données clients'!K90="Oui",IF(I90="Matthieu"," ",(COUNTIF(J90:M90,"Matthieu"))*G90)," ")</f>
        <v xml:space="preserve"> </v>
      </c>
      <c r="R90" s="81" t="str">
        <f t="shared" si="2"/>
        <v xml:space="preserve"> </v>
      </c>
    </row>
    <row r="91" spans="1:18" s="75" customFormat="1" ht="15" customHeight="1" x14ac:dyDescent="0.2">
      <c r="A91" s="231" t="str">
        <f>IF(COUNTBLANK('Achat Forfait Epilation'!A91)=1,"",'Achat Forfait Epilation'!A91)</f>
        <v xml:space="preserve"> </v>
      </c>
      <c r="B91" s="258" t="str">
        <f>IF(COUNTBLANK('Achat Forfait Epilation'!B91)=1,"",'Achat Forfait Epilation'!B91)</f>
        <v xml:space="preserve"> </v>
      </c>
      <c r="C91" s="259" t="str">
        <f>IF(COUNTBLANK('Achat Forfait Epilation'!C91)=1,"",'Achat Forfait Epilation'!C91)</f>
        <v xml:space="preserve"> </v>
      </c>
      <c r="D91" s="68" t="str">
        <f>IF(COUNTBLANK('Achat Forfait Epilation'!E91)=1,"",'Achat Forfait Epilation'!E91)</f>
        <v xml:space="preserve"> </v>
      </c>
      <c r="E91" s="68" t="str">
        <f>IF(COUNTBLANK('Achat Forfait Epilation'!F91)=1,"",'Achat Forfait Epilation'!F91)</f>
        <v xml:space="preserve"> </v>
      </c>
      <c r="F91" s="303" t="str">
        <f>IF(COUNTBLANK('Achat Forfait Epilation'!P91)=1,"",'Achat Forfait Epilation'!P91)</f>
        <v/>
      </c>
      <c r="G91" s="233" t="str">
        <f>IFERROR(F91/'Achat Forfait Epilation'!S91,"")</f>
        <v/>
      </c>
      <c r="H91" s="71" t="str">
        <f>IF(COUNTBLANK('Achat Forfait Epilation'!R91)=1,"",'Achat Forfait Epilation'!R91)</f>
        <v xml:space="preserve"> </v>
      </c>
      <c r="I91" s="81" t="str" cm="1">
        <f t="array" ref="I91">IF('Données clients'!K91="Oui",IFERROR(INDEX('Achat Forfait Epilation'!$Q$2:$Q$9999,SMALL(IF('Achat Forfait Epilation'!$F$2:$F$9999='Suivi Forfait Epilation'!$E91,ROW('Achat Forfait Epilation'!$E$2:$E$9999),9^9),1)-1)," ")," ")</f>
        <v xml:space="preserve"> </v>
      </c>
      <c r="J91" s="304" t="str" cm="1">
        <f t="array" ref="J91">IF('Données clients'!K91="Oui",IFERROR(IF($H91&gt;1,INDEX('Achat Forfait Epilation'!$Q$2:$Q$100,SMALL(IF('Achat Forfait Epilation'!$E$2:$E$100='Suivi Forfait Epilation'!$D91,ROW('Achat Forfait Epilation'!$E$2:$E$100),9^9),2)-1)," ")," ")," ")</f>
        <v xml:space="preserve"> </v>
      </c>
      <c r="K91" s="304" t="str" cm="1">
        <f t="array" ref="K91">IF('Données clients'!K91="Oui",IFERROR(IF($H91&gt;2,INDEX('Achat Forfait Epilation'!$Q$2:$Q$100,SMALL(IF('Achat Forfait Epilation'!$E$2:$E$100='Suivi Forfait Epilation'!$D91,ROW('Achat Forfait Epilation'!$E$2:$E$100),9^9),3)-1)," ")," ")," ")</f>
        <v xml:space="preserve"> </v>
      </c>
      <c r="L91" s="304" t="str" cm="1">
        <f t="array" ref="L91">IF('Données clients'!K91="Oui",IFERROR(IF($H91&gt;3,INDEX('Achat Forfait Epilation'!$Q$2:$Q$100,SMALL(IF('Achat Forfait Epilation'!$E$2:$E$100='Suivi Forfait Epilation'!$D91,ROW('Achat Forfait Epilation'!$E$2:$E$100),9^9),4)-1)," ")," ")," ")</f>
        <v xml:space="preserve"> </v>
      </c>
      <c r="M91" s="304" t="str" cm="1">
        <f t="array" ref="M91">IF('Données clients'!K91="Oui",IFERROR(IF($H91&gt;4,INDEX('Achat Forfait Epilation'!$Q$2:$Q$100,SMALL(IF('Achat Forfait Epilation'!$E$2:$E$100='Suivi Forfait Epilation'!$D91,ROW('Achat Forfait Epilation'!$E$2:$E$100),9^9),5)-1)," ")," ")," ")</f>
        <v xml:space="preserve"> </v>
      </c>
      <c r="N91" s="69" t="str">
        <f>IF('Données clients'!K91="Oui",I91&amp;" doit "," ")</f>
        <v xml:space="preserve"> </v>
      </c>
      <c r="O91" s="69" t="str">
        <f>IF('Données clients'!K91="Oui",IF(I91="Anaïs"," ",(COUNTIF(J91:M91,"Anaïs"))*G91)," ")</f>
        <v xml:space="preserve"> </v>
      </c>
      <c r="P91" s="69" t="str">
        <f>IF('Données clients'!K91="Oui",IF(I91="Christian"," ",(COUNTIF(J91:M91,"Christian"))*G91)," ")</f>
        <v xml:space="preserve"> </v>
      </c>
      <c r="Q91" s="262" t="str">
        <f>IF('Données clients'!K91="Oui",IF(I91="Matthieu"," ",(COUNTIF(J91:M91,"Matthieu"))*G91)," ")</f>
        <v xml:space="preserve"> </v>
      </c>
      <c r="R91" s="71" t="str">
        <f t="shared" si="2"/>
        <v xml:space="preserve"> </v>
      </c>
    </row>
    <row r="92" spans="1:18" s="75" customFormat="1" ht="15" customHeight="1" x14ac:dyDescent="0.2">
      <c r="A92" s="93" t="str">
        <f>IF(COUNTBLANK('Achat Forfait Epilation'!A92)=1,"",'Achat Forfait Epilation'!A92)</f>
        <v xml:space="preserve"> </v>
      </c>
      <c r="B92" s="263" t="str">
        <f>IF(COUNTBLANK('Achat Forfait Epilation'!B92)=1,"",'Achat Forfait Epilation'!B92)</f>
        <v xml:space="preserve"> </v>
      </c>
      <c r="C92" s="264" t="str">
        <f>IF(COUNTBLANK('Achat Forfait Epilation'!C92)=1,"",'Achat Forfait Epilation'!C92)</f>
        <v xml:space="preserve"> </v>
      </c>
      <c r="D92" s="78" t="str">
        <f>IF(COUNTBLANK('Achat Forfait Epilation'!E92)=1,"",'Achat Forfait Epilation'!E92)</f>
        <v xml:space="preserve"> </v>
      </c>
      <c r="E92" s="78" t="str">
        <f>IF(COUNTBLANK('Achat Forfait Epilation'!F92)=1,"",'Achat Forfait Epilation'!F92)</f>
        <v xml:space="preserve"> </v>
      </c>
      <c r="F92" s="111" t="str">
        <f>IF(COUNTBLANK('Achat Forfait Epilation'!P92)=1,"",'Achat Forfait Epilation'!P92)</f>
        <v/>
      </c>
      <c r="G92" s="240" t="str">
        <f>IFERROR(F92/'Achat Forfait Epilation'!S92,"")</f>
        <v/>
      </c>
      <c r="H92" s="81" t="str">
        <f>IF(COUNTBLANK('Achat Forfait Epilation'!R92)=1,"",'Achat Forfait Epilation'!R92)</f>
        <v xml:space="preserve"> </v>
      </c>
      <c r="I92" s="81" t="str" cm="1">
        <f t="array" ref="I92">IF('Données clients'!K92="Oui",IFERROR(INDEX('Achat Forfait Epilation'!$Q$2:$Q$9999,SMALL(IF('Achat Forfait Epilation'!$F$2:$F$9999='Suivi Forfait Epilation'!$E92,ROW('Achat Forfait Epilation'!$E$2:$E$9999),9^9),1)-1)," ")," ")</f>
        <v xml:space="preserve"> </v>
      </c>
      <c r="J92" s="305" t="str" cm="1">
        <f t="array" ref="J92">IF('Données clients'!K92="Oui",IFERROR(IF($H92&gt;1,INDEX('Achat Forfait Epilation'!$Q$2:$Q$100,SMALL(IF('Achat Forfait Epilation'!$E$2:$E$100='Suivi Forfait Epilation'!$D92,ROW('Achat Forfait Epilation'!$E$2:$E$100),9^9),2)-1)," ")," ")," ")</f>
        <v xml:space="preserve"> </v>
      </c>
      <c r="K92" s="305" t="str" cm="1">
        <f t="array" ref="K92">IF('Données clients'!K92="Oui",IFERROR(IF($H92&gt;2,INDEX('Achat Forfait Epilation'!$Q$2:$Q$100,SMALL(IF('Achat Forfait Epilation'!$E$2:$E$100='Suivi Forfait Epilation'!$D92,ROW('Achat Forfait Epilation'!$E$2:$E$100),9^9),3)-1)," ")," ")," ")</f>
        <v xml:space="preserve"> </v>
      </c>
      <c r="L92" s="305" t="str" cm="1">
        <f t="array" ref="L92">IF('Données clients'!K92="Oui",IFERROR(IF($H92&gt;3,INDEX('Achat Forfait Epilation'!$Q$2:$Q$100,SMALL(IF('Achat Forfait Epilation'!$E$2:$E$100='Suivi Forfait Epilation'!$D92,ROW('Achat Forfait Epilation'!$E$2:$E$100),9^9),4)-1)," ")," ")," ")</f>
        <v xml:space="preserve"> </v>
      </c>
      <c r="M92" s="305" t="str" cm="1">
        <f t="array" ref="M92">IF('Données clients'!K92="Oui",IFERROR(IF($H92&gt;4,INDEX('Achat Forfait Epilation'!$Q$2:$Q$100,SMALL(IF('Achat Forfait Epilation'!$E$2:$E$100='Suivi Forfait Epilation'!$D92,ROW('Achat Forfait Epilation'!$E$2:$E$100),9^9),5)-1)," ")," ")," ")</f>
        <v xml:space="preserve"> </v>
      </c>
      <c r="N92" s="79" t="str">
        <f>IF('Données clients'!K92="Oui",I92&amp;" doit "," ")</f>
        <v xml:space="preserve"> </v>
      </c>
      <c r="O92" s="79" t="str">
        <f>IF('Données clients'!K92="Oui",IF(I92="Anaïs"," ",(COUNTIF(J92:M92,"Anaïs"))*G92)," ")</f>
        <v xml:space="preserve"> </v>
      </c>
      <c r="P92" s="79" t="str">
        <f>IF('Données clients'!K92="Oui",IF(I92="Christian"," ",(COUNTIF(J92:M92,"Christian"))*G92)," ")</f>
        <v xml:space="preserve"> </v>
      </c>
      <c r="Q92" s="267" t="str">
        <f>IF('Données clients'!K92="Oui",IF(I92="Matthieu"," ",(COUNTIF(J92:M92,"Matthieu"))*G92)," ")</f>
        <v xml:space="preserve"> </v>
      </c>
      <c r="R92" s="81" t="str">
        <f t="shared" si="2"/>
        <v xml:space="preserve"> </v>
      </c>
    </row>
    <row r="93" spans="1:18" s="75" customFormat="1" ht="15" customHeight="1" x14ac:dyDescent="0.2">
      <c r="A93" s="231" t="str">
        <f>IF(COUNTBLANK('Achat Forfait Epilation'!A93)=1,"",'Achat Forfait Epilation'!A93)</f>
        <v xml:space="preserve"> </v>
      </c>
      <c r="B93" s="258" t="str">
        <f>IF(COUNTBLANK('Achat Forfait Epilation'!B93)=1,"",'Achat Forfait Epilation'!B93)</f>
        <v xml:space="preserve"> </v>
      </c>
      <c r="C93" s="259" t="str">
        <f>IF(COUNTBLANK('Achat Forfait Epilation'!C93)=1,"",'Achat Forfait Epilation'!C93)</f>
        <v xml:space="preserve"> </v>
      </c>
      <c r="D93" s="68" t="str">
        <f>IF(COUNTBLANK('Achat Forfait Epilation'!E93)=1,"",'Achat Forfait Epilation'!E93)</f>
        <v xml:space="preserve"> </v>
      </c>
      <c r="E93" s="68" t="str">
        <f>IF(COUNTBLANK('Achat Forfait Epilation'!F93)=1,"",'Achat Forfait Epilation'!F93)</f>
        <v xml:space="preserve"> </v>
      </c>
      <c r="F93" s="303" t="str">
        <f>IF(COUNTBLANK('Achat Forfait Epilation'!P93)=1,"",'Achat Forfait Epilation'!P93)</f>
        <v/>
      </c>
      <c r="G93" s="233" t="str">
        <f>IFERROR(F93/'Achat Forfait Epilation'!S93,"")</f>
        <v/>
      </c>
      <c r="H93" s="71" t="str">
        <f>IF(COUNTBLANK('Achat Forfait Epilation'!R93)=1,"",'Achat Forfait Epilation'!R93)</f>
        <v xml:space="preserve"> </v>
      </c>
      <c r="I93" s="81" t="str" cm="1">
        <f t="array" ref="I93">IF('Données clients'!K93="Oui",IFERROR(INDEX('Achat Forfait Epilation'!$Q$2:$Q$9999,SMALL(IF('Achat Forfait Epilation'!$F$2:$F$9999='Suivi Forfait Epilation'!$E93,ROW('Achat Forfait Epilation'!$E$2:$E$9999),9^9),1)-1)," ")," ")</f>
        <v xml:space="preserve"> </v>
      </c>
      <c r="J93" s="304" t="str" cm="1">
        <f t="array" ref="J93">IF('Données clients'!K93="Oui",IFERROR(IF($H93&gt;1,INDEX('Achat Forfait Epilation'!$Q$2:$Q$100,SMALL(IF('Achat Forfait Epilation'!$E$2:$E$100='Suivi Forfait Epilation'!$D93,ROW('Achat Forfait Epilation'!$E$2:$E$100),9^9),2)-1)," ")," ")," ")</f>
        <v xml:space="preserve"> </v>
      </c>
      <c r="K93" s="304" t="str" cm="1">
        <f t="array" ref="K93">IF('Données clients'!K93="Oui",IFERROR(IF($H93&gt;2,INDEX('Achat Forfait Epilation'!$Q$2:$Q$100,SMALL(IF('Achat Forfait Epilation'!$E$2:$E$100='Suivi Forfait Epilation'!$D93,ROW('Achat Forfait Epilation'!$E$2:$E$100),9^9),3)-1)," ")," ")," ")</f>
        <v xml:space="preserve"> </v>
      </c>
      <c r="L93" s="304" t="str" cm="1">
        <f t="array" ref="L93">IF('Données clients'!K93="Oui",IFERROR(IF($H93&gt;3,INDEX('Achat Forfait Epilation'!$Q$2:$Q$100,SMALL(IF('Achat Forfait Epilation'!$E$2:$E$100='Suivi Forfait Epilation'!$D93,ROW('Achat Forfait Epilation'!$E$2:$E$100),9^9),4)-1)," ")," ")," ")</f>
        <v xml:space="preserve"> </v>
      </c>
      <c r="M93" s="304" t="str" cm="1">
        <f t="array" ref="M93">IF('Données clients'!K93="Oui",IFERROR(IF($H93&gt;4,INDEX('Achat Forfait Epilation'!$Q$2:$Q$100,SMALL(IF('Achat Forfait Epilation'!$E$2:$E$100='Suivi Forfait Epilation'!$D93,ROW('Achat Forfait Epilation'!$E$2:$E$100),9^9),5)-1)," ")," ")," ")</f>
        <v xml:space="preserve"> </v>
      </c>
      <c r="N93" s="69" t="str">
        <f>IF('Données clients'!K93="Oui",I93&amp;" doit "," ")</f>
        <v xml:space="preserve"> </v>
      </c>
      <c r="O93" s="69" t="str">
        <f>IF('Données clients'!K93="Oui",IF(I93="Anaïs"," ",(COUNTIF(J93:M93,"Anaïs"))*G93)," ")</f>
        <v xml:space="preserve"> </v>
      </c>
      <c r="P93" s="69" t="str">
        <f>IF('Données clients'!K93="Oui",IF(I93="Christian"," ",(COUNTIF(J93:M93,"Christian"))*G93)," ")</f>
        <v xml:space="preserve"> </v>
      </c>
      <c r="Q93" s="262" t="str">
        <f>IF('Données clients'!K93="Oui",IF(I93="Matthieu"," ",(COUNTIF(J93:M93,"Matthieu"))*G93)," ")</f>
        <v xml:space="preserve"> </v>
      </c>
      <c r="R93" s="71" t="str">
        <f t="shared" si="2"/>
        <v xml:space="preserve"> </v>
      </c>
    </row>
    <row r="94" spans="1:18" s="75" customFormat="1" ht="15" customHeight="1" x14ac:dyDescent="0.2">
      <c r="A94" s="93" t="str">
        <f>IF(COUNTBLANK('Achat Forfait Epilation'!A94)=1,"",'Achat Forfait Epilation'!A94)</f>
        <v xml:space="preserve"> </v>
      </c>
      <c r="B94" s="263" t="str">
        <f>IF(COUNTBLANK('Achat Forfait Epilation'!B94)=1,"",'Achat Forfait Epilation'!B94)</f>
        <v xml:space="preserve"> </v>
      </c>
      <c r="C94" s="264" t="str">
        <f>IF(COUNTBLANK('Achat Forfait Epilation'!C94)=1,"",'Achat Forfait Epilation'!C94)</f>
        <v xml:space="preserve"> </v>
      </c>
      <c r="D94" s="78" t="str">
        <f>IF(COUNTBLANK('Achat Forfait Epilation'!E94)=1,"",'Achat Forfait Epilation'!E94)</f>
        <v xml:space="preserve"> </v>
      </c>
      <c r="E94" s="78" t="str">
        <f>IF(COUNTBLANK('Achat Forfait Epilation'!F94)=1,"",'Achat Forfait Epilation'!F94)</f>
        <v xml:space="preserve"> </v>
      </c>
      <c r="F94" s="111" t="str">
        <f>IF(COUNTBLANK('Achat Forfait Epilation'!P94)=1,"",'Achat Forfait Epilation'!P94)</f>
        <v/>
      </c>
      <c r="G94" s="240" t="str">
        <f>IFERROR(F94/'Achat Forfait Epilation'!S94,"")</f>
        <v/>
      </c>
      <c r="H94" s="81" t="str">
        <f>IF(COUNTBLANK('Achat Forfait Epilation'!R94)=1,"",'Achat Forfait Epilation'!R94)</f>
        <v xml:space="preserve"> </v>
      </c>
      <c r="I94" s="81" t="str" cm="1">
        <f t="array" ref="I94">IF('Données clients'!K94="Oui",IFERROR(INDEX('Achat Forfait Epilation'!$Q$2:$Q$9999,SMALL(IF('Achat Forfait Epilation'!$F$2:$F$9999='Suivi Forfait Epilation'!$E94,ROW('Achat Forfait Epilation'!$E$2:$E$9999),9^9),1)-1)," ")," ")</f>
        <v xml:space="preserve"> </v>
      </c>
      <c r="J94" s="305" t="str" cm="1">
        <f t="array" ref="J94">IF('Données clients'!K94="Oui",IFERROR(IF($H94&gt;1,INDEX('Achat Forfait Epilation'!$Q$2:$Q$100,SMALL(IF('Achat Forfait Epilation'!$E$2:$E$100='Suivi Forfait Epilation'!$D94,ROW('Achat Forfait Epilation'!$E$2:$E$100),9^9),2)-1)," ")," ")," ")</f>
        <v xml:space="preserve"> </v>
      </c>
      <c r="K94" s="305" t="str" cm="1">
        <f t="array" ref="K94">IF('Données clients'!K94="Oui",IFERROR(IF($H94&gt;2,INDEX('Achat Forfait Epilation'!$Q$2:$Q$100,SMALL(IF('Achat Forfait Epilation'!$E$2:$E$100='Suivi Forfait Epilation'!$D94,ROW('Achat Forfait Epilation'!$E$2:$E$100),9^9),3)-1)," ")," ")," ")</f>
        <v xml:space="preserve"> </v>
      </c>
      <c r="L94" s="305" t="str" cm="1">
        <f t="array" ref="L94">IF('Données clients'!K94="Oui",IFERROR(IF($H94&gt;3,INDEX('Achat Forfait Epilation'!$Q$2:$Q$100,SMALL(IF('Achat Forfait Epilation'!$E$2:$E$100='Suivi Forfait Epilation'!$D94,ROW('Achat Forfait Epilation'!$E$2:$E$100),9^9),4)-1)," ")," ")," ")</f>
        <v xml:space="preserve"> </v>
      </c>
      <c r="M94" s="305" t="str" cm="1">
        <f t="array" ref="M94">IF('Données clients'!K94="Oui",IFERROR(IF($H94&gt;4,INDEX('Achat Forfait Epilation'!$Q$2:$Q$100,SMALL(IF('Achat Forfait Epilation'!$E$2:$E$100='Suivi Forfait Epilation'!$D94,ROW('Achat Forfait Epilation'!$E$2:$E$100),9^9),5)-1)," ")," ")," ")</f>
        <v xml:space="preserve"> </v>
      </c>
      <c r="N94" s="79" t="str">
        <f>IF('Données clients'!K94="Oui",I94&amp;" doit "," ")</f>
        <v xml:space="preserve"> </v>
      </c>
      <c r="O94" s="79" t="str">
        <f>IF('Données clients'!K94="Oui",IF(I94="Anaïs"," ",(COUNTIF(J94:M94,"Anaïs"))*G94)," ")</f>
        <v xml:space="preserve"> </v>
      </c>
      <c r="P94" s="79" t="str">
        <f>IF('Données clients'!K94="Oui",IF(I94="Christian"," ",(COUNTIF(J94:M94,"Christian"))*G94)," ")</f>
        <v xml:space="preserve"> </v>
      </c>
      <c r="Q94" s="267" t="str">
        <f>IF('Données clients'!K94="Oui",IF(I94="Matthieu"," ",(COUNTIF(J94:M94,"Matthieu"))*G94)," ")</f>
        <v xml:space="preserve"> </v>
      </c>
      <c r="R94" s="81" t="str">
        <f t="shared" si="2"/>
        <v xml:space="preserve"> </v>
      </c>
    </row>
    <row r="95" spans="1:18" s="75" customFormat="1" ht="15" customHeight="1" x14ac:dyDescent="0.2">
      <c r="A95" s="231" t="str">
        <f>IF(COUNTBLANK('Achat Forfait Epilation'!A95)=1,"",'Achat Forfait Epilation'!A95)</f>
        <v xml:space="preserve"> </v>
      </c>
      <c r="B95" s="258" t="str">
        <f>IF(COUNTBLANK('Achat Forfait Epilation'!B95)=1,"",'Achat Forfait Epilation'!B95)</f>
        <v xml:space="preserve"> </v>
      </c>
      <c r="C95" s="259" t="str">
        <f>IF(COUNTBLANK('Achat Forfait Epilation'!C95)=1,"",'Achat Forfait Epilation'!C95)</f>
        <v xml:space="preserve"> </v>
      </c>
      <c r="D95" s="68" t="str">
        <f>IF(COUNTBLANK('Achat Forfait Epilation'!E95)=1,"",'Achat Forfait Epilation'!E95)</f>
        <v xml:space="preserve"> </v>
      </c>
      <c r="E95" s="68" t="str">
        <f>IF(COUNTBLANK('Achat Forfait Epilation'!F95)=1,"",'Achat Forfait Epilation'!F95)</f>
        <v xml:space="preserve"> </v>
      </c>
      <c r="F95" s="303" t="str">
        <f>IF(COUNTBLANK('Achat Forfait Epilation'!P95)=1,"",'Achat Forfait Epilation'!P95)</f>
        <v/>
      </c>
      <c r="G95" s="233" t="str">
        <f>IFERROR(F95/'Achat Forfait Epilation'!S95,"")</f>
        <v/>
      </c>
      <c r="H95" s="71" t="str">
        <f>IF(COUNTBLANK('Achat Forfait Epilation'!R95)=1,"",'Achat Forfait Epilation'!R95)</f>
        <v xml:space="preserve"> </v>
      </c>
      <c r="I95" s="81" t="str" cm="1">
        <f t="array" ref="I95">IF('Données clients'!K95="Oui",IFERROR(INDEX('Achat Forfait Epilation'!$Q$2:$Q$9999,SMALL(IF('Achat Forfait Epilation'!$F$2:$F$9999='Suivi Forfait Epilation'!$E95,ROW('Achat Forfait Epilation'!$E$2:$E$9999),9^9),1)-1)," ")," ")</f>
        <v xml:space="preserve"> </v>
      </c>
      <c r="J95" s="304" t="str" cm="1">
        <f t="array" ref="J95">IF('Données clients'!K95="Oui",IFERROR(IF($H95&gt;1,INDEX('Achat Forfait Epilation'!$Q$2:$Q$100,SMALL(IF('Achat Forfait Epilation'!$E$2:$E$100='Suivi Forfait Epilation'!$D95,ROW('Achat Forfait Epilation'!$E$2:$E$100),9^9),2)-1)," ")," ")," ")</f>
        <v xml:space="preserve"> </v>
      </c>
      <c r="K95" s="304" t="str" cm="1">
        <f t="array" ref="K95">IF('Données clients'!K95="Oui",IFERROR(IF($H95&gt;2,INDEX('Achat Forfait Epilation'!$Q$2:$Q$100,SMALL(IF('Achat Forfait Epilation'!$E$2:$E$100='Suivi Forfait Epilation'!$D95,ROW('Achat Forfait Epilation'!$E$2:$E$100),9^9),3)-1)," ")," ")," ")</f>
        <v xml:space="preserve"> </v>
      </c>
      <c r="L95" s="304" t="str" cm="1">
        <f t="array" ref="L95">IF('Données clients'!K95="Oui",IFERROR(IF($H95&gt;3,INDEX('Achat Forfait Epilation'!$Q$2:$Q$100,SMALL(IF('Achat Forfait Epilation'!$E$2:$E$100='Suivi Forfait Epilation'!$D95,ROW('Achat Forfait Epilation'!$E$2:$E$100),9^9),4)-1)," ")," ")," ")</f>
        <v xml:space="preserve"> </v>
      </c>
      <c r="M95" s="304" t="str" cm="1">
        <f t="array" ref="M95">IF('Données clients'!K95="Oui",IFERROR(IF($H95&gt;4,INDEX('Achat Forfait Epilation'!$Q$2:$Q$100,SMALL(IF('Achat Forfait Epilation'!$E$2:$E$100='Suivi Forfait Epilation'!$D95,ROW('Achat Forfait Epilation'!$E$2:$E$100),9^9),5)-1)," ")," ")," ")</f>
        <v xml:space="preserve"> </v>
      </c>
      <c r="N95" s="69" t="str">
        <f>IF('Données clients'!K95="Oui",I95&amp;" doit "," ")</f>
        <v xml:space="preserve"> </v>
      </c>
      <c r="O95" s="69" t="str">
        <f>IF('Données clients'!K95="Oui",IF(I95="Anaïs"," ",(COUNTIF(J95:M95,"Anaïs"))*G95)," ")</f>
        <v xml:space="preserve"> </v>
      </c>
      <c r="P95" s="69" t="str">
        <f>IF('Données clients'!K95="Oui",IF(I95="Christian"," ",(COUNTIF(J95:M95,"Christian"))*G95)," ")</f>
        <v xml:space="preserve"> </v>
      </c>
      <c r="Q95" s="262" t="str">
        <f>IF('Données clients'!K95="Oui",IF(I95="Matthieu"," ",(COUNTIF(J95:M95,"Matthieu"))*G95)," ")</f>
        <v xml:space="preserve"> </v>
      </c>
      <c r="R95" s="71" t="str">
        <f t="shared" si="2"/>
        <v xml:space="preserve"> </v>
      </c>
    </row>
    <row r="96" spans="1:18" s="75" customFormat="1" ht="15" customHeight="1" x14ac:dyDescent="0.2">
      <c r="A96" s="93" t="str">
        <f>IF(COUNTBLANK('Achat Forfait Epilation'!A96)=1,"",'Achat Forfait Epilation'!A96)</f>
        <v xml:space="preserve"> </v>
      </c>
      <c r="B96" s="263" t="str">
        <f>IF(COUNTBLANK('Achat Forfait Epilation'!B96)=1,"",'Achat Forfait Epilation'!B96)</f>
        <v xml:space="preserve"> </v>
      </c>
      <c r="C96" s="264" t="str">
        <f>IF(COUNTBLANK('Achat Forfait Epilation'!C96)=1,"",'Achat Forfait Epilation'!C96)</f>
        <v xml:space="preserve"> </v>
      </c>
      <c r="D96" s="78" t="str">
        <f>IF(COUNTBLANK('Achat Forfait Epilation'!E96)=1,"",'Achat Forfait Epilation'!E96)</f>
        <v xml:space="preserve"> </v>
      </c>
      <c r="E96" s="78" t="str">
        <f>IF(COUNTBLANK('Achat Forfait Epilation'!F96)=1,"",'Achat Forfait Epilation'!F96)</f>
        <v xml:space="preserve"> </v>
      </c>
      <c r="F96" s="111" t="str">
        <f>IF(COUNTBLANK('Achat Forfait Epilation'!P96)=1,"",'Achat Forfait Epilation'!P96)</f>
        <v/>
      </c>
      <c r="G96" s="240" t="str">
        <f>IFERROR(F96/'Achat Forfait Epilation'!S96,"")</f>
        <v/>
      </c>
      <c r="H96" s="81" t="str">
        <f>IF(COUNTBLANK('Achat Forfait Epilation'!R96)=1,"",'Achat Forfait Epilation'!R96)</f>
        <v xml:space="preserve"> </v>
      </c>
      <c r="I96" s="81" t="str" cm="1">
        <f t="array" ref="I96">IF('Données clients'!K96="Oui",IFERROR(INDEX('Achat Forfait Epilation'!$Q$2:$Q$9999,SMALL(IF('Achat Forfait Epilation'!$F$2:$F$9999='Suivi Forfait Epilation'!$E96,ROW('Achat Forfait Epilation'!$E$2:$E$9999),9^9),1)-1)," ")," ")</f>
        <v xml:space="preserve"> </v>
      </c>
      <c r="J96" s="305" t="str" cm="1">
        <f t="array" ref="J96">IF('Données clients'!K96="Oui",IFERROR(IF($H96&gt;1,INDEX('Achat Forfait Epilation'!$Q$2:$Q$100,SMALL(IF('Achat Forfait Epilation'!$E$2:$E$100='Suivi Forfait Epilation'!$D96,ROW('Achat Forfait Epilation'!$E$2:$E$100),9^9),2)-1)," ")," ")," ")</f>
        <v xml:space="preserve"> </v>
      </c>
      <c r="K96" s="305" t="str" cm="1">
        <f t="array" ref="K96">IF('Données clients'!K96="Oui",IFERROR(IF($H96&gt;2,INDEX('Achat Forfait Epilation'!$Q$2:$Q$100,SMALL(IF('Achat Forfait Epilation'!$E$2:$E$100='Suivi Forfait Epilation'!$D96,ROW('Achat Forfait Epilation'!$E$2:$E$100),9^9),3)-1)," ")," ")," ")</f>
        <v xml:space="preserve"> </v>
      </c>
      <c r="L96" s="305" t="str" cm="1">
        <f t="array" ref="L96">IF('Données clients'!K96="Oui",IFERROR(IF($H96&gt;3,INDEX('Achat Forfait Epilation'!$Q$2:$Q$100,SMALL(IF('Achat Forfait Epilation'!$E$2:$E$100='Suivi Forfait Epilation'!$D96,ROW('Achat Forfait Epilation'!$E$2:$E$100),9^9),4)-1)," ")," ")," ")</f>
        <v xml:space="preserve"> </v>
      </c>
      <c r="M96" s="305" t="str" cm="1">
        <f t="array" ref="M96">IF('Données clients'!K96="Oui",IFERROR(IF($H96&gt;4,INDEX('Achat Forfait Epilation'!$Q$2:$Q$100,SMALL(IF('Achat Forfait Epilation'!$E$2:$E$100='Suivi Forfait Epilation'!$D96,ROW('Achat Forfait Epilation'!$E$2:$E$100),9^9),5)-1)," ")," ")," ")</f>
        <v xml:space="preserve"> </v>
      </c>
      <c r="N96" s="79" t="str">
        <f>IF('Données clients'!K96="Oui",I96&amp;" doit "," ")</f>
        <v xml:space="preserve"> </v>
      </c>
      <c r="O96" s="79" t="str">
        <f>IF('Données clients'!K96="Oui",IF(I96="Anaïs"," ",(COUNTIF(J96:M96,"Anaïs"))*G96)," ")</f>
        <v xml:space="preserve"> </v>
      </c>
      <c r="P96" s="79" t="str">
        <f>IF('Données clients'!K96="Oui",IF(I96="Christian"," ",(COUNTIF(J96:M96,"Christian"))*G96)," ")</f>
        <v xml:space="preserve"> </v>
      </c>
      <c r="Q96" s="267" t="str">
        <f>IF('Données clients'!K96="Oui",IF(I96="Matthieu"," ",(COUNTIF(J96:M96,"Matthieu"))*G96)," ")</f>
        <v xml:space="preserve"> </v>
      </c>
      <c r="R96" s="81" t="str">
        <f t="shared" si="2"/>
        <v xml:space="preserve"> </v>
      </c>
    </row>
    <row r="97" spans="1:18" s="75" customFormat="1" ht="15" customHeight="1" x14ac:dyDescent="0.2">
      <c r="A97" s="231" t="str">
        <f>IF(COUNTBLANK('Achat Forfait Epilation'!A97)=1,"",'Achat Forfait Epilation'!A97)</f>
        <v xml:space="preserve"> </v>
      </c>
      <c r="B97" s="258" t="str">
        <f>IF(COUNTBLANK('Achat Forfait Epilation'!B97)=1,"",'Achat Forfait Epilation'!B97)</f>
        <v xml:space="preserve"> </v>
      </c>
      <c r="C97" s="259" t="str">
        <f>IF(COUNTBLANK('Achat Forfait Epilation'!C97)=1,"",'Achat Forfait Epilation'!C97)</f>
        <v xml:space="preserve"> </v>
      </c>
      <c r="D97" s="68" t="str">
        <f>IF(COUNTBLANK('Achat Forfait Epilation'!E97)=1,"",'Achat Forfait Epilation'!E97)</f>
        <v xml:space="preserve"> </v>
      </c>
      <c r="E97" s="68" t="str">
        <f>IF(COUNTBLANK('Achat Forfait Epilation'!F97)=1,"",'Achat Forfait Epilation'!F97)</f>
        <v xml:space="preserve"> </v>
      </c>
      <c r="F97" s="303" t="str">
        <f>IF(COUNTBLANK('Achat Forfait Epilation'!P97)=1,"",'Achat Forfait Epilation'!P97)</f>
        <v/>
      </c>
      <c r="G97" s="233" t="str">
        <f>IFERROR(F97/'Achat Forfait Epilation'!S97,"")</f>
        <v/>
      </c>
      <c r="H97" s="71" t="str">
        <f>IF(COUNTBLANK('Achat Forfait Epilation'!R97)=1,"",'Achat Forfait Epilation'!R97)</f>
        <v xml:space="preserve"> </v>
      </c>
      <c r="I97" s="81" t="str" cm="1">
        <f t="array" ref="I97">IF('Données clients'!K97="Oui",IFERROR(INDEX('Achat Forfait Epilation'!$Q$2:$Q$9999,SMALL(IF('Achat Forfait Epilation'!$F$2:$F$9999='Suivi Forfait Epilation'!$E97,ROW('Achat Forfait Epilation'!$E$2:$E$9999),9^9),1)-1)," ")," ")</f>
        <v xml:space="preserve"> </v>
      </c>
      <c r="J97" s="304" t="str" cm="1">
        <f t="array" ref="J97">IF('Données clients'!K97="Oui",IFERROR(IF($H97&gt;1,INDEX('Achat Forfait Epilation'!$Q$2:$Q$100,SMALL(IF('Achat Forfait Epilation'!$E$2:$E$100='Suivi Forfait Epilation'!$D97,ROW('Achat Forfait Epilation'!$E$2:$E$100),9^9),2)-1)," ")," ")," ")</f>
        <v xml:space="preserve"> </v>
      </c>
      <c r="K97" s="304" t="str" cm="1">
        <f t="array" ref="K97">IF('Données clients'!K97="Oui",IFERROR(IF($H97&gt;2,INDEX('Achat Forfait Epilation'!$Q$2:$Q$100,SMALL(IF('Achat Forfait Epilation'!$E$2:$E$100='Suivi Forfait Epilation'!$D97,ROW('Achat Forfait Epilation'!$E$2:$E$100),9^9),3)-1)," ")," ")," ")</f>
        <v xml:space="preserve"> </v>
      </c>
      <c r="L97" s="304" t="str" cm="1">
        <f t="array" ref="L97">IF('Données clients'!K97="Oui",IFERROR(IF($H97&gt;3,INDEX('Achat Forfait Epilation'!$Q$2:$Q$100,SMALL(IF('Achat Forfait Epilation'!$E$2:$E$100='Suivi Forfait Epilation'!$D97,ROW('Achat Forfait Epilation'!$E$2:$E$100),9^9),4)-1)," ")," ")," ")</f>
        <v xml:space="preserve"> </v>
      </c>
      <c r="M97" s="304" t="str" cm="1">
        <f t="array" ref="M97">IF('Données clients'!K97="Oui",IFERROR(IF($H97&gt;4,INDEX('Achat Forfait Epilation'!$Q$2:$Q$100,SMALL(IF('Achat Forfait Epilation'!$E$2:$E$100='Suivi Forfait Epilation'!$D97,ROW('Achat Forfait Epilation'!$E$2:$E$100),9^9),5)-1)," ")," ")," ")</f>
        <v xml:space="preserve"> </v>
      </c>
      <c r="N97" s="69" t="str">
        <f>IF('Données clients'!K97="Oui",I97&amp;" doit "," ")</f>
        <v xml:space="preserve"> </v>
      </c>
      <c r="O97" s="69" t="str">
        <f>IF('Données clients'!K97="Oui",IF(I97="Anaïs"," ",(COUNTIF(J97:M97,"Anaïs"))*G97)," ")</f>
        <v xml:space="preserve"> </v>
      </c>
      <c r="P97" s="69" t="str">
        <f>IF('Données clients'!K97="Oui",IF(I97="Christian"," ",(COUNTIF(J97:M97,"Christian"))*G97)," ")</f>
        <v xml:space="preserve"> </v>
      </c>
      <c r="Q97" s="262" t="str">
        <f>IF('Données clients'!K97="Oui",IF(I97="Matthieu"," ",(COUNTIF(J97:M97,"Matthieu"))*G97)," ")</f>
        <v xml:space="preserve"> </v>
      </c>
      <c r="R97" s="71" t="str">
        <f t="shared" si="2"/>
        <v xml:space="preserve"> </v>
      </c>
    </row>
    <row r="98" spans="1:18" s="75" customFormat="1" ht="15" customHeight="1" x14ac:dyDescent="0.2">
      <c r="A98" s="93" t="str">
        <f>IF(COUNTBLANK('Achat Forfait Epilation'!A98)=1,"",'Achat Forfait Epilation'!A98)</f>
        <v xml:space="preserve"> </v>
      </c>
      <c r="B98" s="263" t="str">
        <f>IF(COUNTBLANK('Achat Forfait Epilation'!B98)=1,"",'Achat Forfait Epilation'!B98)</f>
        <v xml:space="preserve"> </v>
      </c>
      <c r="C98" s="264" t="str">
        <f>IF(COUNTBLANK('Achat Forfait Epilation'!C98)=1,"",'Achat Forfait Epilation'!C98)</f>
        <v xml:space="preserve"> </v>
      </c>
      <c r="D98" s="78" t="str">
        <f>IF(COUNTBLANK('Achat Forfait Epilation'!E98)=1,"",'Achat Forfait Epilation'!E98)</f>
        <v xml:space="preserve"> </v>
      </c>
      <c r="E98" s="78" t="str">
        <f>IF(COUNTBLANK('Achat Forfait Epilation'!F98)=1,"",'Achat Forfait Epilation'!F98)</f>
        <v xml:space="preserve"> </v>
      </c>
      <c r="F98" s="111" t="str">
        <f>IF(COUNTBLANK('Achat Forfait Epilation'!P98)=1,"",'Achat Forfait Epilation'!P98)</f>
        <v/>
      </c>
      <c r="G98" s="240" t="str">
        <f>IFERROR(F98/'Achat Forfait Epilation'!S98,"")</f>
        <v/>
      </c>
      <c r="H98" s="81" t="str">
        <f>IF(COUNTBLANK('Achat Forfait Epilation'!R98)=1,"",'Achat Forfait Epilation'!R98)</f>
        <v xml:space="preserve"> </v>
      </c>
      <c r="I98" s="81" t="str" cm="1">
        <f t="array" ref="I98">IF('Données clients'!K98="Oui",IFERROR(INDEX('Achat Forfait Epilation'!$Q$2:$Q$9999,SMALL(IF('Achat Forfait Epilation'!$F$2:$F$9999='Suivi Forfait Epilation'!$E98,ROW('Achat Forfait Epilation'!$E$2:$E$9999),9^9),1)-1)," ")," ")</f>
        <v xml:space="preserve"> </v>
      </c>
      <c r="J98" s="305" t="str" cm="1">
        <f t="array" ref="J98">IF('Données clients'!K98="Oui",IFERROR(IF($H98&gt;1,INDEX('Achat Forfait Epilation'!$Q$2:$Q$100,SMALL(IF('Achat Forfait Epilation'!$E$2:$E$100='Suivi Forfait Epilation'!$D98,ROW('Achat Forfait Epilation'!$E$2:$E$100),9^9),2)-1)," ")," ")," ")</f>
        <v xml:space="preserve"> </v>
      </c>
      <c r="K98" s="305" t="str" cm="1">
        <f t="array" ref="K98">IF('Données clients'!K98="Oui",IFERROR(IF($H98&gt;2,INDEX('Achat Forfait Epilation'!$Q$2:$Q$100,SMALL(IF('Achat Forfait Epilation'!$E$2:$E$100='Suivi Forfait Epilation'!$D98,ROW('Achat Forfait Epilation'!$E$2:$E$100),9^9),3)-1)," ")," ")," ")</f>
        <v xml:space="preserve"> </v>
      </c>
      <c r="L98" s="305" t="str" cm="1">
        <f t="array" ref="L98">IF('Données clients'!K98="Oui",IFERROR(IF($H98&gt;3,INDEX('Achat Forfait Epilation'!$Q$2:$Q$100,SMALL(IF('Achat Forfait Epilation'!$E$2:$E$100='Suivi Forfait Epilation'!$D98,ROW('Achat Forfait Epilation'!$E$2:$E$100),9^9),4)-1)," ")," ")," ")</f>
        <v xml:space="preserve"> </v>
      </c>
      <c r="M98" s="305" t="str" cm="1">
        <f t="array" ref="M98">IF('Données clients'!K98="Oui",IFERROR(IF($H98&gt;4,INDEX('Achat Forfait Epilation'!$Q$2:$Q$100,SMALL(IF('Achat Forfait Epilation'!$E$2:$E$100='Suivi Forfait Epilation'!$D98,ROW('Achat Forfait Epilation'!$E$2:$E$100),9^9),5)-1)," ")," ")," ")</f>
        <v xml:space="preserve"> </v>
      </c>
      <c r="N98" s="79" t="str">
        <f>IF('Données clients'!K98="Oui",I98&amp;" doit "," ")</f>
        <v xml:space="preserve"> </v>
      </c>
      <c r="O98" s="79" t="str">
        <f>IF('Données clients'!K98="Oui",IF(I98="Anaïs"," ",(COUNTIF(J98:M98,"Anaïs"))*G98)," ")</f>
        <v xml:space="preserve"> </v>
      </c>
      <c r="P98" s="79" t="str">
        <f>IF('Données clients'!K98="Oui",IF(I98="Christian"," ",(COUNTIF(J98:M98,"Christian"))*G98)," ")</f>
        <v xml:space="preserve"> </v>
      </c>
      <c r="Q98" s="267" t="str">
        <f>IF('Données clients'!K98="Oui",IF(I98="Matthieu"," ",(COUNTIF(J98:M98,"Matthieu"))*G98)," ")</f>
        <v xml:space="preserve"> </v>
      </c>
      <c r="R98" s="81" t="str">
        <f t="shared" si="2"/>
        <v xml:space="preserve"> </v>
      </c>
    </row>
    <row r="99" spans="1:18" s="75" customFormat="1" ht="15" customHeight="1" x14ac:dyDescent="0.2">
      <c r="A99" s="306" t="str">
        <f>IF(COUNTBLANK('Achat Forfait Epilation'!A99)=1,"",'Achat Forfait Epilation'!A99)</f>
        <v xml:space="preserve"> </v>
      </c>
      <c r="B99" s="307" t="str">
        <f>IF(COUNTBLANK('Achat Forfait Epilation'!B99)=1,"",'Achat Forfait Epilation'!B99)</f>
        <v xml:space="preserve"> </v>
      </c>
      <c r="C99" s="308" t="str">
        <f>IF(COUNTBLANK('Achat Forfait Epilation'!C99)=1,"",'Achat Forfait Epilation'!C99)</f>
        <v xml:space="preserve"> </v>
      </c>
      <c r="D99" s="309" t="str">
        <f>IF(COUNTBLANK('Achat Forfait Epilation'!E99)=1,"",'Achat Forfait Epilation'!E99)</f>
        <v xml:space="preserve"> </v>
      </c>
      <c r="E99" s="309" t="str">
        <f>IF(COUNTBLANK('Achat Forfait Epilation'!F99)=1,"",'Achat Forfait Epilation'!F99)</f>
        <v xml:space="preserve"> </v>
      </c>
      <c r="F99" s="310" t="str">
        <f>IF(COUNTBLANK('Achat Forfait Epilation'!P99)=1,"",'Achat Forfait Epilation'!P99)</f>
        <v/>
      </c>
      <c r="G99" s="311" t="str">
        <f>IFERROR(F99/'Achat Forfait Epilation'!S99,"")</f>
        <v/>
      </c>
      <c r="H99" s="312" t="str">
        <f>IF(COUNTBLANK('Achat Forfait Epilation'!R99)=1,"",'Achat Forfait Epilation'!R99)</f>
        <v xml:space="preserve"> </v>
      </c>
      <c r="I99" s="106" t="str" cm="1">
        <f t="array" ref="I99">IF('Données clients'!K99="Oui",IFERROR(INDEX('Achat Forfait Epilation'!$Q$2:$Q$9999,SMALL(IF('Achat Forfait Epilation'!$F$2:$F$9999='Suivi Forfait Epilation'!$E99,ROW('Achat Forfait Epilation'!$E$2:$E$9999),9^9),1)-1)," ")," ")</f>
        <v xml:space="preserve"> </v>
      </c>
      <c r="J99" s="313" t="str" cm="1">
        <f t="array" ref="J99">IF('Données clients'!K99="Oui",IFERROR(IF($H99&gt;1,INDEX('Achat Forfait Epilation'!$Q$2:$Q$100,SMALL(IF('Achat Forfait Epilation'!$E$2:$E$100='Suivi Forfait Epilation'!$D99,ROW('Achat Forfait Epilation'!$E$2:$E$100),9^9),2)-1)," ")," ")," ")</f>
        <v xml:space="preserve"> </v>
      </c>
      <c r="K99" s="313" t="str" cm="1">
        <f t="array" ref="K99">IF('Données clients'!K99="Oui",IFERROR(IF($H99&gt;2,INDEX('Achat Forfait Epilation'!$Q$2:$Q$100,SMALL(IF('Achat Forfait Epilation'!$E$2:$E$100='Suivi Forfait Epilation'!$D99,ROW('Achat Forfait Epilation'!$E$2:$E$100),9^9),3)-1)," ")," ")," ")</f>
        <v xml:space="preserve"> </v>
      </c>
      <c r="L99" s="313" t="str" cm="1">
        <f t="array" ref="L99">IF('Données clients'!K99="Oui",IFERROR(IF($H99&gt;3,INDEX('Achat Forfait Epilation'!$Q$2:$Q$100,SMALL(IF('Achat Forfait Epilation'!$E$2:$E$100='Suivi Forfait Epilation'!$D99,ROW('Achat Forfait Epilation'!$E$2:$E$100),9^9),4)-1)," ")," ")," ")</f>
        <v xml:space="preserve"> </v>
      </c>
      <c r="M99" s="313" t="str" cm="1">
        <f t="array" ref="M99">IF('Données clients'!K99="Oui",IFERROR(IF($H99&gt;4,INDEX('Achat Forfait Epilation'!$Q$2:$Q$100,SMALL(IF('Achat Forfait Epilation'!$E$2:$E$100='Suivi Forfait Epilation'!$D99,ROW('Achat Forfait Epilation'!$E$2:$E$100),9^9),5)-1)," ")," ")," ")</f>
        <v xml:space="preserve"> </v>
      </c>
      <c r="N99" s="314" t="str">
        <f>IF('Données clients'!K99="Oui",I99&amp;" doit "," ")</f>
        <v xml:space="preserve"> </v>
      </c>
      <c r="O99" s="314" t="str">
        <f>IF('Données clients'!K99="Oui",IF(I99="Anaïs"," ",(COUNTIF(J99:M99,"Anaïs"))*G99)," ")</f>
        <v xml:space="preserve"> </v>
      </c>
      <c r="P99" s="314" t="str">
        <f>IF('Données clients'!K99="Oui",IF(I99="Christian"," ",(COUNTIF(J99:M99,"Christian"))*G99)," ")</f>
        <v xml:space="preserve"> </v>
      </c>
      <c r="Q99" s="214" t="str">
        <f>IF('Données clients'!K99="Oui",IF(I99="Matthieu"," ",(COUNTIF(J99:M99,"Matthieu"))*G99)," ")</f>
        <v xml:space="preserve"> </v>
      </c>
      <c r="R99" s="71" t="str">
        <f t="shared" si="2"/>
        <v xml:space="preserve"> </v>
      </c>
    </row>
    <row r="100" spans="1:18" s="75" customFormat="1" ht="15" customHeight="1" x14ac:dyDescent="0.2">
      <c r="A100" s="97" t="str">
        <f>IF(COUNTBLANK('Achat Forfait Epilation'!A101)=1,"",'Achat Forfait Epilation'!A101)</f>
        <v/>
      </c>
      <c r="B100" s="268" t="str">
        <f>IF(COUNTBLANK('Achat Forfait Epilation'!B101)=1,"",'Achat Forfait Epilation'!B101)</f>
        <v/>
      </c>
      <c r="C100" s="269" t="str">
        <f>IF(COUNTBLANK('Achat Forfait Epilation'!C101)=1,"",'Achat Forfait Epilation'!C101)</f>
        <v/>
      </c>
      <c r="D100" s="102" t="str">
        <f>IF(COUNTBLANK('Achat Forfait Epilation'!E101)=1,"",'Achat Forfait Epilation'!E101)</f>
        <v/>
      </c>
      <c r="E100" s="102" t="str">
        <f>IF(COUNTBLANK('Achat Forfait Epilation'!F101)=1,"",'Achat Forfait Epilation'!F101)</f>
        <v/>
      </c>
      <c r="F100" s="117" t="str">
        <f>IF(COUNTBLANK('Achat Forfait Epilation'!P101)=1,"",'Achat Forfait Epilation'!P101)</f>
        <v/>
      </c>
      <c r="G100" s="103" t="str">
        <f>IFERROR(F100/'Achat Forfait Epilation'!S101,"")</f>
        <v/>
      </c>
      <c r="H100" s="106" t="str">
        <f>IF(COUNTBLANK('Achat Forfait Epilation'!R101)=1,"",'Achat Forfait Epilation'!R101)</f>
        <v/>
      </c>
      <c r="I100" s="106" t="str" cm="1">
        <f t="array" ref="I100">IF('Données clients'!K100="Oui",IFERROR(INDEX('Achat Forfait Epilation'!$Q$2:$Q$9999,SMALL(IF('Achat Forfait Epilation'!$F$2:$F$9999='Suivi Forfait Epilation'!$E100,ROW('Achat Forfait Epilation'!$E$2:$E$9999),9^9),1)-1)," ")," ")</f>
        <v xml:space="preserve"> </v>
      </c>
      <c r="J100" s="315" t="str" cm="1">
        <f t="array" ref="J100">IF('Données clients'!K100="Oui",IFERROR(IF($H100&gt;1,INDEX('Achat Forfait Epilation'!$Q$2:$Q$100,SMALL(IF('Achat Forfait Epilation'!$E$2:$E$100='Suivi Forfait Epilation'!$D100,ROW('Achat Forfait Epilation'!$E$2:$E$100),9^9),2)-1)," ")," ")," ")</f>
        <v xml:space="preserve"> </v>
      </c>
      <c r="K100" s="315" t="str" cm="1">
        <f t="array" ref="K100">IF('Données clients'!K100="Oui",IFERROR(IF($H100&gt;2,INDEX('Achat Forfait Epilation'!$Q$2:$Q$100,SMALL(IF('Achat Forfait Epilation'!$E$2:$E$100='Suivi Forfait Epilation'!$D100,ROW('Achat Forfait Epilation'!$E$2:$E$100),9^9),3)-1)," ")," ")," ")</f>
        <v xml:space="preserve"> </v>
      </c>
      <c r="L100" s="315" t="str" cm="1">
        <f t="array" ref="L100">IF('Données clients'!K100="Oui",IFERROR(IF($H100&gt;3,INDEX('Achat Forfait Epilation'!$Q$2:$Q$100,SMALL(IF('Achat Forfait Epilation'!$E$2:$E$100='Suivi Forfait Epilation'!$D100,ROW('Achat Forfait Epilation'!$E$2:$E$100),9^9),4)-1)," ")," ")," ")</f>
        <v xml:space="preserve"> </v>
      </c>
      <c r="M100" s="315" t="str" cm="1">
        <f t="array" ref="M100">IF('Données clients'!K100="Oui",IFERROR(IF($H100&gt;4,INDEX('Achat Forfait Epilation'!$Q$2:$Q$100,SMALL(IF('Achat Forfait Epilation'!$E$2:$E$100='Suivi Forfait Epilation'!$D100,ROW('Achat Forfait Epilation'!$E$2:$E$100),9^9),5)-1)," ")," ")," ")</f>
        <v xml:space="preserve"> </v>
      </c>
      <c r="N100" s="104" t="str">
        <f>IF('Données clients'!K100="Oui",I100&amp;" doit "," ")</f>
        <v xml:space="preserve"> </v>
      </c>
      <c r="O100" s="104" t="str">
        <f>IF('Données clients'!K100="Oui",IF(I100="Anaïs"," ",(COUNTIF(J100:M100,"Anaïs"))*G100)," ")</f>
        <v xml:space="preserve"> </v>
      </c>
      <c r="P100" s="104" t="str">
        <f>IF('Données clients'!K100="Oui",IF(I100="Christian"," ",(COUNTIF(J100:M100,"Christian"))*G100)," ")</f>
        <v xml:space="preserve"> </v>
      </c>
      <c r="Q100" s="271" t="str">
        <f>IF('Données clients'!K100="Oui",IF(I100="Matthieu"," ",(COUNTIF(J100:M100,"Matthieu"))*G100)," ")</f>
        <v xml:space="preserve"> </v>
      </c>
      <c r="R100" s="106" t="str">
        <f t="shared" ref="R100" si="3">IF(H100&lt;&gt;5," ","1")</f>
        <v xml:space="preserve"> </v>
      </c>
    </row>
    <row r="101" spans="1:18" s="75" customFormat="1" ht="15" customHeight="1" x14ac:dyDescent="0.2">
      <c r="A101" s="91"/>
      <c r="F101" s="91"/>
      <c r="G101" s="91"/>
      <c r="H101" s="316"/>
      <c r="R101" s="73"/>
    </row>
    <row r="102" spans="1:18" s="75" customFormat="1" ht="15" customHeight="1" x14ac:dyDescent="0.2">
      <c r="A102" s="91"/>
      <c r="F102" s="91"/>
      <c r="G102" s="91"/>
      <c r="H102" s="316"/>
      <c r="R102" s="73"/>
    </row>
    <row r="103" spans="1:18" s="75" customFormat="1" ht="15" customHeight="1" x14ac:dyDescent="0.2">
      <c r="A103" s="91"/>
      <c r="F103" s="91"/>
      <c r="G103" s="91"/>
      <c r="H103" s="316"/>
      <c r="R103" s="73"/>
    </row>
    <row r="104" spans="1:18" s="75" customFormat="1" ht="15" customHeight="1" x14ac:dyDescent="0.2">
      <c r="A104" s="91"/>
      <c r="F104" s="91"/>
      <c r="G104" s="91"/>
      <c r="H104" s="316"/>
      <c r="R104" s="73"/>
    </row>
    <row r="105" spans="1:18" s="75" customFormat="1" ht="15" customHeight="1" x14ac:dyDescent="0.2">
      <c r="A105" s="91"/>
      <c r="F105" s="91"/>
      <c r="G105" s="91"/>
      <c r="H105" s="316"/>
      <c r="R105" s="73"/>
    </row>
    <row r="106" spans="1:18" s="75" customFormat="1" ht="15" customHeight="1" x14ac:dyDescent="0.2">
      <c r="A106" s="91"/>
      <c r="F106" s="91"/>
      <c r="G106" s="91"/>
      <c r="H106" s="316"/>
      <c r="R106" s="73"/>
    </row>
    <row r="107" spans="1:18" s="75" customFormat="1" ht="15" customHeight="1" x14ac:dyDescent="0.2">
      <c r="A107" s="91"/>
      <c r="F107" s="91"/>
      <c r="G107" s="91"/>
      <c r="H107" s="316"/>
      <c r="R107" s="73"/>
    </row>
    <row r="108" spans="1:18" s="75" customFormat="1" ht="15" customHeight="1" x14ac:dyDescent="0.2">
      <c r="A108" s="91"/>
      <c r="F108" s="91"/>
      <c r="G108" s="91"/>
      <c r="H108" s="316"/>
      <c r="R108" s="73"/>
    </row>
    <row r="109" spans="1:18" s="75" customFormat="1" ht="15" customHeight="1" x14ac:dyDescent="0.2">
      <c r="A109" s="91"/>
      <c r="F109" s="91"/>
      <c r="G109" s="91"/>
      <c r="H109" s="316"/>
      <c r="R109" s="73"/>
    </row>
    <row r="110" spans="1:18" s="75" customFormat="1" ht="15" customHeight="1" x14ac:dyDescent="0.2">
      <c r="A110" s="91"/>
      <c r="F110" s="91"/>
      <c r="G110" s="91"/>
      <c r="H110" s="316"/>
      <c r="R110" s="73"/>
    </row>
    <row r="111" spans="1:18" s="75" customFormat="1" ht="15" customHeight="1" x14ac:dyDescent="0.2">
      <c r="A111" s="91"/>
      <c r="F111" s="91"/>
      <c r="G111" s="91"/>
      <c r="H111" s="316"/>
      <c r="R111" s="73"/>
    </row>
    <row r="112" spans="1:18" s="75" customFormat="1" ht="15" customHeight="1" x14ac:dyDescent="0.2">
      <c r="A112" s="91"/>
      <c r="F112" s="91"/>
      <c r="G112" s="91"/>
      <c r="H112" s="316"/>
      <c r="R112" s="73"/>
    </row>
    <row r="113" spans="1:18" s="75" customFormat="1" ht="15" customHeight="1" x14ac:dyDescent="0.2">
      <c r="A113" s="91"/>
      <c r="F113" s="91"/>
      <c r="G113" s="91"/>
      <c r="H113" s="316"/>
      <c r="R113" s="73"/>
    </row>
    <row r="114" spans="1:18" s="75" customFormat="1" ht="15" customHeight="1" x14ac:dyDescent="0.2">
      <c r="A114" s="91"/>
      <c r="F114" s="91"/>
      <c r="G114" s="91"/>
      <c r="H114" s="316"/>
      <c r="R114" s="73"/>
    </row>
    <row r="115" spans="1:18" s="75" customFormat="1" ht="15" customHeight="1" x14ac:dyDescent="0.2">
      <c r="A115" s="91"/>
      <c r="F115" s="91"/>
      <c r="G115" s="91"/>
      <c r="H115" s="316"/>
      <c r="R115" s="73"/>
    </row>
    <row r="116" spans="1:18" s="75" customFormat="1" ht="15" customHeight="1" x14ac:dyDescent="0.2">
      <c r="A116" s="91"/>
      <c r="F116" s="91"/>
      <c r="G116" s="91"/>
      <c r="H116" s="316"/>
      <c r="R116" s="73"/>
    </row>
    <row r="117" spans="1:18" s="75" customFormat="1" ht="15" customHeight="1" x14ac:dyDescent="0.2">
      <c r="A117" s="91"/>
      <c r="F117" s="91"/>
      <c r="G117" s="91"/>
      <c r="H117" s="316"/>
      <c r="R117" s="73"/>
    </row>
    <row r="118" spans="1:18" s="75" customFormat="1" ht="15" customHeight="1" x14ac:dyDescent="0.2">
      <c r="A118" s="91"/>
      <c r="F118" s="91"/>
      <c r="G118" s="91"/>
      <c r="H118" s="316"/>
      <c r="R118" s="73"/>
    </row>
    <row r="119" spans="1:18" s="75" customFormat="1" ht="15" customHeight="1" x14ac:dyDescent="0.2">
      <c r="A119" s="91"/>
      <c r="F119" s="91"/>
      <c r="G119" s="91"/>
      <c r="H119" s="316"/>
      <c r="R119" s="73"/>
    </row>
    <row r="120" spans="1:18" s="75" customFormat="1" ht="15" customHeight="1" x14ac:dyDescent="0.2">
      <c r="A120" s="91"/>
      <c r="F120" s="91"/>
      <c r="G120" s="91"/>
      <c r="H120" s="316"/>
      <c r="R120" s="73"/>
    </row>
    <row r="121" spans="1:18" s="2" customFormat="1" ht="15" customHeight="1" x14ac:dyDescent="0.2">
      <c r="A121" s="6"/>
      <c r="F121" s="6"/>
      <c r="G121" s="6"/>
      <c r="H121" s="17"/>
      <c r="R121" s="3"/>
    </row>
    <row r="122" spans="1:18" s="2" customFormat="1" ht="15" customHeight="1" x14ac:dyDescent="0.2">
      <c r="A122" s="6"/>
      <c r="F122" s="6"/>
      <c r="G122" s="6"/>
      <c r="H122" s="17"/>
      <c r="R122" s="3"/>
    </row>
    <row r="123" spans="1:18" s="2" customFormat="1" ht="15" customHeight="1" x14ac:dyDescent="0.2">
      <c r="A123" s="6"/>
      <c r="F123" s="6"/>
      <c r="G123" s="6"/>
      <c r="H123" s="17"/>
      <c r="R123" s="3"/>
    </row>
    <row r="124" spans="1:18" s="2" customFormat="1" ht="15" customHeight="1" x14ac:dyDescent="0.2">
      <c r="A124" s="6"/>
      <c r="F124" s="6"/>
      <c r="G124" s="6"/>
      <c r="H124" s="17"/>
      <c r="R124" s="3"/>
    </row>
    <row r="125" spans="1:18" s="2" customFormat="1" ht="15" customHeight="1" x14ac:dyDescent="0.2">
      <c r="A125" s="6"/>
      <c r="F125" s="6"/>
      <c r="G125" s="6"/>
      <c r="H125" s="17"/>
      <c r="R125" s="3"/>
    </row>
    <row r="126" spans="1:18" s="2" customFormat="1" ht="15" customHeight="1" x14ac:dyDescent="0.2">
      <c r="A126" s="6"/>
      <c r="F126" s="6"/>
      <c r="G126" s="6"/>
      <c r="H126" s="17"/>
      <c r="R126" s="3"/>
    </row>
    <row r="127" spans="1:18" s="2" customFormat="1" ht="15" customHeight="1" x14ac:dyDescent="0.2">
      <c r="A127" s="6"/>
      <c r="F127" s="6"/>
      <c r="G127" s="6"/>
      <c r="H127" s="17"/>
      <c r="R127" s="3"/>
    </row>
    <row r="128" spans="1:18" s="2" customFormat="1" ht="15" customHeight="1" x14ac:dyDescent="0.2">
      <c r="A128" s="6"/>
      <c r="F128" s="6"/>
      <c r="G128" s="6"/>
      <c r="H128" s="17"/>
      <c r="R128" s="3"/>
    </row>
    <row r="129" spans="1:18" s="2" customFormat="1" ht="15" customHeight="1" x14ac:dyDescent="0.2">
      <c r="A129" s="6"/>
      <c r="F129" s="6"/>
      <c r="G129" s="6"/>
      <c r="H129" s="17"/>
      <c r="R129" s="3"/>
    </row>
    <row r="130" spans="1:18" s="2" customFormat="1" ht="15" customHeight="1" x14ac:dyDescent="0.2">
      <c r="A130" s="6"/>
      <c r="F130" s="6"/>
      <c r="G130" s="6"/>
      <c r="H130" s="17"/>
      <c r="R130" s="3"/>
    </row>
    <row r="131" spans="1:18" s="2" customFormat="1" ht="15" customHeight="1" x14ac:dyDescent="0.2">
      <c r="A131" s="6"/>
      <c r="F131" s="6"/>
      <c r="G131" s="6"/>
      <c r="H131" s="17"/>
      <c r="R131" s="3"/>
    </row>
    <row r="132" spans="1:18" s="2" customFormat="1" ht="15" customHeight="1" x14ac:dyDescent="0.2">
      <c r="A132" s="6"/>
      <c r="F132" s="6"/>
      <c r="G132" s="6"/>
      <c r="H132" s="17"/>
      <c r="R132" s="3"/>
    </row>
    <row r="133" spans="1:18" s="2" customFormat="1" ht="15" customHeight="1" x14ac:dyDescent="0.2">
      <c r="A133" s="6"/>
      <c r="F133" s="6"/>
      <c r="G133" s="6"/>
      <c r="H133" s="17"/>
      <c r="R133" s="3"/>
    </row>
    <row r="134" spans="1:18" s="2" customFormat="1" ht="15" customHeight="1" x14ac:dyDescent="0.2">
      <c r="A134" s="6"/>
      <c r="F134" s="6"/>
      <c r="G134" s="6"/>
      <c r="H134" s="17"/>
      <c r="R134" s="3"/>
    </row>
    <row r="135" spans="1:18" s="2" customFormat="1" ht="15" customHeight="1" x14ac:dyDescent="0.2">
      <c r="A135" s="6"/>
      <c r="F135" s="6"/>
      <c r="G135" s="6"/>
      <c r="H135" s="17"/>
      <c r="R135" s="3"/>
    </row>
    <row r="136" spans="1:18" s="2" customFormat="1" ht="15" customHeight="1" x14ac:dyDescent="0.2">
      <c r="A136" s="6"/>
      <c r="F136" s="6"/>
      <c r="G136" s="6"/>
      <c r="H136" s="17"/>
      <c r="R136" s="3"/>
    </row>
    <row r="137" spans="1:18" s="2" customFormat="1" ht="15" customHeight="1" x14ac:dyDescent="0.2">
      <c r="A137" s="6"/>
      <c r="F137" s="6"/>
      <c r="G137" s="6"/>
      <c r="H137" s="17"/>
      <c r="R137" s="3"/>
    </row>
    <row r="138" spans="1:18" s="2" customFormat="1" ht="15" customHeight="1" x14ac:dyDescent="0.2">
      <c r="A138" s="6"/>
      <c r="F138" s="6"/>
      <c r="G138" s="6"/>
      <c r="H138" s="17"/>
      <c r="R138" s="3"/>
    </row>
    <row r="139" spans="1:18" s="2" customFormat="1" ht="15" customHeight="1" x14ac:dyDescent="0.2">
      <c r="A139" s="6"/>
      <c r="F139" s="6"/>
      <c r="G139" s="6"/>
      <c r="H139" s="17"/>
      <c r="R139" s="3"/>
    </row>
    <row r="140" spans="1:18" s="2" customFormat="1" ht="15" customHeight="1" x14ac:dyDescent="0.2">
      <c r="A140" s="6"/>
      <c r="F140" s="6"/>
      <c r="G140" s="6"/>
      <c r="H140" s="17"/>
      <c r="R140" s="3"/>
    </row>
    <row r="141" spans="1:18" s="2" customFormat="1" ht="15" customHeight="1" x14ac:dyDescent="0.2">
      <c r="A141" s="6"/>
      <c r="F141" s="6"/>
      <c r="G141" s="6"/>
      <c r="H141" s="17"/>
      <c r="R141" s="3"/>
    </row>
    <row r="142" spans="1:18" s="2" customFormat="1" ht="15" customHeight="1" x14ac:dyDescent="0.2">
      <c r="A142" s="6"/>
      <c r="F142" s="6"/>
      <c r="G142" s="6"/>
      <c r="H142" s="17"/>
      <c r="R142" s="3"/>
    </row>
    <row r="143" spans="1:18" s="2" customFormat="1" ht="15" customHeight="1" x14ac:dyDescent="0.2">
      <c r="A143" s="6"/>
      <c r="F143" s="6"/>
      <c r="G143" s="6"/>
      <c r="H143" s="17"/>
      <c r="R143" s="3"/>
    </row>
    <row r="144" spans="1:18" s="2" customFormat="1" ht="15" customHeight="1" x14ac:dyDescent="0.2">
      <c r="A144" s="6"/>
      <c r="F144" s="6"/>
      <c r="G144" s="6"/>
      <c r="H144" s="17"/>
      <c r="R144" s="3"/>
    </row>
    <row r="145" spans="1:18" s="2" customFormat="1" ht="15" customHeight="1" x14ac:dyDescent="0.2">
      <c r="A145" s="6"/>
      <c r="F145" s="6"/>
      <c r="G145" s="6"/>
      <c r="H145" s="17"/>
      <c r="R145" s="3"/>
    </row>
    <row r="146" spans="1:18" s="2" customFormat="1" ht="15" customHeight="1" x14ac:dyDescent="0.2">
      <c r="A146" s="6"/>
      <c r="F146" s="6"/>
      <c r="G146" s="6"/>
      <c r="H146" s="17"/>
      <c r="R146" s="3"/>
    </row>
    <row r="147" spans="1:18" s="2" customFormat="1" ht="15" customHeight="1" x14ac:dyDescent="0.2">
      <c r="A147" s="6"/>
      <c r="F147" s="6"/>
      <c r="G147" s="6"/>
      <c r="H147" s="17"/>
      <c r="R147" s="3"/>
    </row>
    <row r="148" spans="1:18" s="2" customFormat="1" ht="15" customHeight="1" x14ac:dyDescent="0.2">
      <c r="A148" s="6"/>
      <c r="F148" s="6"/>
      <c r="G148" s="6"/>
      <c r="H148" s="17"/>
      <c r="R148" s="3"/>
    </row>
    <row r="149" spans="1:18" s="2" customFormat="1" ht="15" customHeight="1" x14ac:dyDescent="0.2">
      <c r="A149" s="6"/>
      <c r="F149" s="6"/>
      <c r="G149" s="6"/>
      <c r="H149" s="17"/>
      <c r="R149" s="3"/>
    </row>
    <row r="150" spans="1:18" s="2" customFormat="1" ht="15" customHeight="1" x14ac:dyDescent="0.2">
      <c r="A150" s="6"/>
      <c r="F150" s="6"/>
      <c r="G150" s="6"/>
      <c r="H150" s="17"/>
      <c r="R150" s="3"/>
    </row>
    <row r="151" spans="1:18" s="2" customFormat="1" ht="15" customHeight="1" x14ac:dyDescent="0.2">
      <c r="A151" s="6"/>
      <c r="F151" s="6"/>
      <c r="G151" s="6"/>
      <c r="H151" s="17"/>
      <c r="R151" s="3"/>
    </row>
    <row r="152" spans="1:18" s="2" customFormat="1" ht="15" customHeight="1" x14ac:dyDescent="0.2">
      <c r="A152" s="6"/>
      <c r="F152" s="6"/>
      <c r="G152" s="6"/>
      <c r="H152" s="17"/>
      <c r="R152" s="3"/>
    </row>
    <row r="153" spans="1:18" s="2" customFormat="1" ht="15" customHeight="1" x14ac:dyDescent="0.2">
      <c r="A153" s="6"/>
      <c r="F153" s="6"/>
      <c r="G153" s="6"/>
      <c r="H153" s="17"/>
      <c r="R153" s="3"/>
    </row>
    <row r="154" spans="1:18" s="2" customFormat="1" ht="15" customHeight="1" x14ac:dyDescent="0.2">
      <c r="A154" s="6"/>
      <c r="F154" s="6"/>
      <c r="G154" s="6"/>
      <c r="H154" s="17"/>
      <c r="R154" s="3"/>
    </row>
    <row r="155" spans="1:18" s="2" customFormat="1" ht="15" customHeight="1" x14ac:dyDescent="0.2">
      <c r="A155" s="6"/>
      <c r="F155" s="6"/>
      <c r="G155" s="6"/>
      <c r="H155" s="17"/>
      <c r="R155" s="3"/>
    </row>
    <row r="156" spans="1:18" s="2" customFormat="1" ht="15" customHeight="1" x14ac:dyDescent="0.2">
      <c r="A156" s="6"/>
      <c r="F156" s="6"/>
      <c r="G156" s="6"/>
      <c r="H156" s="17"/>
      <c r="R156" s="3"/>
    </row>
    <row r="157" spans="1:18" s="2" customFormat="1" ht="15" customHeight="1" x14ac:dyDescent="0.2">
      <c r="A157" s="6"/>
      <c r="F157" s="6"/>
      <c r="G157" s="6"/>
      <c r="H157" s="17"/>
      <c r="R157" s="3"/>
    </row>
    <row r="158" spans="1:18" s="2" customFormat="1" ht="15" customHeight="1" x14ac:dyDescent="0.2">
      <c r="A158" s="6"/>
      <c r="F158" s="6"/>
      <c r="G158" s="6"/>
      <c r="H158" s="17"/>
      <c r="R158" s="3"/>
    </row>
    <row r="159" spans="1:18" s="2" customFormat="1" ht="15" customHeight="1" x14ac:dyDescent="0.2">
      <c r="A159" s="6"/>
      <c r="F159" s="6"/>
      <c r="G159" s="6"/>
      <c r="H159" s="17"/>
      <c r="R159" s="3"/>
    </row>
    <row r="160" spans="1:18" s="2" customFormat="1" ht="15" customHeight="1" x14ac:dyDescent="0.2">
      <c r="A160" s="6"/>
      <c r="F160" s="6"/>
      <c r="G160" s="6"/>
      <c r="H160" s="17"/>
      <c r="R160" s="3"/>
    </row>
    <row r="161" spans="1:18" s="2" customFormat="1" ht="15" customHeight="1" x14ac:dyDescent="0.2">
      <c r="A161" s="6"/>
      <c r="F161" s="6"/>
      <c r="G161" s="6"/>
      <c r="H161" s="17"/>
      <c r="R161" s="3"/>
    </row>
    <row r="162" spans="1:18" s="2" customFormat="1" ht="15" customHeight="1" x14ac:dyDescent="0.2">
      <c r="A162" s="6"/>
      <c r="F162" s="6"/>
      <c r="G162" s="6"/>
      <c r="H162" s="17"/>
      <c r="R162" s="3"/>
    </row>
    <row r="163" spans="1:18" s="2" customFormat="1" ht="15" customHeight="1" x14ac:dyDescent="0.2">
      <c r="A163" s="6"/>
      <c r="F163" s="6"/>
      <c r="G163" s="6"/>
      <c r="H163" s="17"/>
      <c r="R163" s="3"/>
    </row>
    <row r="164" spans="1:18" s="2" customFormat="1" ht="15" customHeight="1" x14ac:dyDescent="0.2">
      <c r="A164" s="6"/>
      <c r="F164" s="6"/>
      <c r="G164" s="6"/>
      <c r="H164" s="17"/>
      <c r="R164" s="3"/>
    </row>
    <row r="165" spans="1:18" s="2" customFormat="1" ht="15" customHeight="1" x14ac:dyDescent="0.2">
      <c r="A165" s="6"/>
      <c r="F165" s="6"/>
      <c r="G165" s="6"/>
      <c r="H165" s="17"/>
      <c r="R165" s="3"/>
    </row>
    <row r="166" spans="1:18" s="2" customFormat="1" ht="15" customHeight="1" x14ac:dyDescent="0.2">
      <c r="A166" s="6"/>
      <c r="F166" s="6"/>
      <c r="G166" s="6"/>
      <c r="H166" s="17"/>
      <c r="R166" s="3"/>
    </row>
    <row r="167" spans="1:18" s="2" customFormat="1" ht="15" customHeight="1" x14ac:dyDescent="0.2">
      <c r="A167" s="6"/>
      <c r="F167" s="6"/>
      <c r="G167" s="6"/>
      <c r="H167" s="17"/>
      <c r="R167" s="3"/>
    </row>
    <row r="168" spans="1:18" s="2" customFormat="1" ht="15" customHeight="1" x14ac:dyDescent="0.2">
      <c r="A168" s="6"/>
      <c r="F168" s="6"/>
      <c r="G168" s="6"/>
      <c r="H168" s="17"/>
      <c r="R168" s="3"/>
    </row>
    <row r="169" spans="1:18" s="2" customFormat="1" ht="15" customHeight="1" x14ac:dyDescent="0.2">
      <c r="A169" s="6"/>
      <c r="F169" s="6"/>
      <c r="G169" s="6"/>
      <c r="H169" s="17"/>
      <c r="R169" s="3"/>
    </row>
    <row r="170" spans="1:18" s="2" customFormat="1" ht="15" customHeight="1" x14ac:dyDescent="0.2">
      <c r="A170" s="6"/>
      <c r="F170" s="6"/>
      <c r="G170" s="6"/>
      <c r="H170" s="17"/>
      <c r="R170" s="3"/>
    </row>
    <row r="171" spans="1:18" s="2" customFormat="1" ht="15" customHeight="1" x14ac:dyDescent="0.2">
      <c r="A171" s="6"/>
      <c r="F171" s="6"/>
      <c r="G171" s="6"/>
      <c r="H171" s="17"/>
      <c r="R171" s="3"/>
    </row>
    <row r="172" spans="1:18" s="2" customFormat="1" ht="15" customHeight="1" x14ac:dyDescent="0.2">
      <c r="A172" s="6"/>
      <c r="F172" s="6"/>
      <c r="G172" s="6"/>
      <c r="H172" s="17"/>
      <c r="R172" s="3"/>
    </row>
    <row r="173" spans="1:18" s="2" customFormat="1" ht="15" customHeight="1" x14ac:dyDescent="0.2">
      <c r="A173" s="6"/>
      <c r="F173" s="6"/>
      <c r="G173" s="6"/>
      <c r="H173" s="17"/>
      <c r="R173" s="3"/>
    </row>
    <row r="174" spans="1:18" s="2" customFormat="1" ht="15" customHeight="1" x14ac:dyDescent="0.2">
      <c r="A174" s="6"/>
      <c r="F174" s="6"/>
      <c r="G174" s="6"/>
      <c r="H174" s="17"/>
      <c r="R174" s="3"/>
    </row>
    <row r="175" spans="1:18" s="2" customFormat="1" ht="15" customHeight="1" x14ac:dyDescent="0.2">
      <c r="A175" s="6"/>
      <c r="F175" s="6"/>
      <c r="G175" s="6"/>
      <c r="H175" s="17"/>
      <c r="R175" s="3"/>
    </row>
    <row r="176" spans="1:18" s="2" customFormat="1" ht="15" customHeight="1" x14ac:dyDescent="0.2">
      <c r="A176" s="6"/>
      <c r="F176" s="6"/>
      <c r="G176" s="6"/>
      <c r="H176" s="17"/>
      <c r="R176" s="3"/>
    </row>
    <row r="177" spans="1:18" s="2" customFormat="1" ht="15" customHeight="1" x14ac:dyDescent="0.2">
      <c r="A177" s="6"/>
      <c r="F177" s="6"/>
      <c r="G177" s="6"/>
      <c r="H177" s="17"/>
      <c r="R177" s="3"/>
    </row>
    <row r="178" spans="1:18" s="2" customFormat="1" ht="15" customHeight="1" x14ac:dyDescent="0.2">
      <c r="A178" s="6"/>
      <c r="F178" s="6"/>
      <c r="G178" s="6"/>
      <c r="H178" s="17"/>
      <c r="R178" s="3"/>
    </row>
    <row r="179" spans="1:18" s="2" customFormat="1" ht="15" customHeight="1" x14ac:dyDescent="0.2">
      <c r="A179" s="6"/>
      <c r="F179" s="6"/>
      <c r="G179" s="6"/>
      <c r="H179" s="17"/>
      <c r="R179" s="3"/>
    </row>
    <row r="180" spans="1:18" s="2" customFormat="1" ht="15" customHeight="1" x14ac:dyDescent="0.2">
      <c r="A180" s="6"/>
      <c r="F180" s="6"/>
      <c r="G180" s="6"/>
      <c r="H180" s="17"/>
      <c r="R180" s="3"/>
    </row>
    <row r="181" spans="1:18" s="2" customFormat="1" ht="15" customHeight="1" x14ac:dyDescent="0.2">
      <c r="A181" s="6"/>
      <c r="F181" s="6"/>
      <c r="G181" s="6"/>
      <c r="H181" s="17"/>
      <c r="R181" s="3"/>
    </row>
    <row r="182" spans="1:18" s="2" customFormat="1" ht="15" customHeight="1" x14ac:dyDescent="0.2">
      <c r="A182" s="6"/>
      <c r="F182" s="6"/>
      <c r="G182" s="6"/>
      <c r="H182" s="17"/>
      <c r="R182" s="3"/>
    </row>
    <row r="183" spans="1:18" s="2" customFormat="1" ht="15" customHeight="1" x14ac:dyDescent="0.2">
      <c r="A183" s="6"/>
      <c r="F183" s="6"/>
      <c r="G183" s="6"/>
      <c r="H183" s="17"/>
      <c r="R183" s="3"/>
    </row>
    <row r="184" spans="1:18" s="2" customFormat="1" ht="15" customHeight="1" x14ac:dyDescent="0.2">
      <c r="A184" s="6"/>
      <c r="F184" s="6"/>
      <c r="G184" s="6"/>
      <c r="H184" s="17"/>
      <c r="R184" s="3"/>
    </row>
    <row r="185" spans="1:18" s="2" customFormat="1" ht="15" customHeight="1" x14ac:dyDescent="0.2">
      <c r="A185" s="6"/>
      <c r="F185" s="6"/>
      <c r="G185" s="6"/>
      <c r="H185" s="17"/>
      <c r="R185" s="3"/>
    </row>
    <row r="186" spans="1:18" s="2" customFormat="1" ht="15" customHeight="1" x14ac:dyDescent="0.2">
      <c r="A186" s="6"/>
      <c r="F186" s="6"/>
      <c r="G186" s="6"/>
      <c r="H186" s="17"/>
      <c r="R186" s="3"/>
    </row>
    <row r="187" spans="1:18" s="2" customFormat="1" ht="15" customHeight="1" x14ac:dyDescent="0.2">
      <c r="A187" s="6"/>
      <c r="F187" s="6"/>
      <c r="G187" s="6"/>
      <c r="H187" s="17"/>
      <c r="R187" s="3"/>
    </row>
    <row r="188" spans="1:18" s="2" customFormat="1" ht="15" customHeight="1" x14ac:dyDescent="0.2">
      <c r="A188" s="6"/>
      <c r="F188" s="6"/>
      <c r="G188" s="6"/>
      <c r="H188" s="17"/>
      <c r="R188" s="3"/>
    </row>
    <row r="189" spans="1:18" s="2" customFormat="1" ht="15" customHeight="1" x14ac:dyDescent="0.2">
      <c r="A189" s="6"/>
      <c r="F189" s="6"/>
      <c r="G189" s="6"/>
      <c r="H189" s="17"/>
      <c r="R189" s="3"/>
    </row>
    <row r="190" spans="1:18" s="2" customFormat="1" ht="15" customHeight="1" x14ac:dyDescent="0.2">
      <c r="A190" s="6"/>
      <c r="F190" s="6"/>
      <c r="G190" s="6"/>
      <c r="H190" s="17"/>
      <c r="R190" s="3"/>
    </row>
    <row r="191" spans="1:18" s="2" customFormat="1" ht="15" customHeight="1" x14ac:dyDescent="0.2">
      <c r="A191" s="6"/>
      <c r="F191" s="6"/>
      <c r="G191" s="6"/>
      <c r="H191" s="17"/>
      <c r="R191" s="3"/>
    </row>
    <row r="192" spans="1:18" s="2" customFormat="1" ht="15" customHeight="1" x14ac:dyDescent="0.2">
      <c r="A192" s="6"/>
      <c r="F192" s="6"/>
      <c r="G192" s="6"/>
      <c r="H192" s="17"/>
      <c r="R192" s="3"/>
    </row>
    <row r="193" spans="1:18" s="2" customFormat="1" ht="15" customHeight="1" x14ac:dyDescent="0.2">
      <c r="A193" s="6"/>
      <c r="F193" s="6"/>
      <c r="G193" s="6"/>
      <c r="H193" s="17"/>
      <c r="R193" s="3"/>
    </row>
    <row r="194" spans="1:18" s="2" customFormat="1" ht="15" customHeight="1" x14ac:dyDescent="0.2">
      <c r="A194" s="6"/>
      <c r="F194" s="6"/>
      <c r="G194" s="6"/>
      <c r="H194" s="17"/>
      <c r="R194" s="3"/>
    </row>
    <row r="195" spans="1:18" s="2" customFormat="1" ht="15" customHeight="1" x14ac:dyDescent="0.2">
      <c r="A195" s="6"/>
      <c r="F195" s="6"/>
      <c r="G195" s="6"/>
      <c r="H195" s="17"/>
      <c r="R195" s="3"/>
    </row>
    <row r="196" spans="1:18" s="2" customFormat="1" ht="15" customHeight="1" x14ac:dyDescent="0.2">
      <c r="A196" s="6"/>
      <c r="F196" s="6"/>
      <c r="G196" s="6"/>
      <c r="H196" s="17"/>
      <c r="R196" s="3"/>
    </row>
    <row r="197" spans="1:18" s="2" customFormat="1" ht="15" customHeight="1" x14ac:dyDescent="0.2">
      <c r="A197" s="6"/>
      <c r="F197" s="6"/>
      <c r="G197" s="6"/>
      <c r="H197" s="17"/>
      <c r="R197" s="3"/>
    </row>
    <row r="198" spans="1:18" s="2" customFormat="1" ht="15" customHeight="1" x14ac:dyDescent="0.2">
      <c r="A198" s="6"/>
      <c r="F198" s="6"/>
      <c r="G198" s="6"/>
      <c r="H198" s="17"/>
      <c r="R198" s="3"/>
    </row>
    <row r="199" spans="1:18" s="2" customFormat="1" ht="15" customHeight="1" x14ac:dyDescent="0.2">
      <c r="A199" s="6"/>
      <c r="F199" s="6"/>
      <c r="G199" s="6"/>
      <c r="H199" s="17"/>
      <c r="R199" s="3"/>
    </row>
    <row r="200" spans="1:18" s="2" customFormat="1" ht="15" customHeight="1" x14ac:dyDescent="0.2">
      <c r="A200" s="6"/>
      <c r="F200" s="6"/>
      <c r="G200" s="6"/>
      <c r="H200" s="17"/>
      <c r="R200" s="3"/>
    </row>
    <row r="201" spans="1:18" s="2" customFormat="1" ht="15" customHeight="1" x14ac:dyDescent="0.2">
      <c r="A201" s="6"/>
      <c r="F201" s="6"/>
      <c r="G201" s="6"/>
      <c r="H201" s="17"/>
      <c r="R201" s="3"/>
    </row>
    <row r="202" spans="1:18" s="2" customFormat="1" ht="15" customHeight="1" x14ac:dyDescent="0.2">
      <c r="A202" s="6"/>
      <c r="F202" s="6"/>
      <c r="G202" s="6"/>
      <c r="H202" s="17"/>
      <c r="R202" s="3"/>
    </row>
    <row r="203" spans="1:18" s="2" customFormat="1" ht="15" customHeight="1" x14ac:dyDescent="0.2">
      <c r="A203" s="6"/>
      <c r="F203" s="6"/>
      <c r="G203" s="6"/>
      <c r="H203" s="17"/>
      <c r="R203" s="3"/>
    </row>
    <row r="204" spans="1:18" s="2" customFormat="1" ht="15" customHeight="1" x14ac:dyDescent="0.2">
      <c r="A204" s="6"/>
      <c r="F204" s="6"/>
      <c r="G204" s="6"/>
      <c r="H204" s="17"/>
      <c r="R204" s="3"/>
    </row>
    <row r="205" spans="1:18" s="2" customFormat="1" ht="15" customHeight="1" x14ac:dyDescent="0.2">
      <c r="A205" s="6"/>
      <c r="F205" s="6"/>
      <c r="G205" s="6"/>
      <c r="H205" s="17"/>
      <c r="R205" s="3"/>
    </row>
    <row r="206" spans="1:18" s="2" customFormat="1" ht="15" customHeight="1" x14ac:dyDescent="0.2">
      <c r="A206" s="6"/>
      <c r="F206" s="6"/>
      <c r="G206" s="6"/>
      <c r="H206" s="17"/>
      <c r="R206" s="3"/>
    </row>
    <row r="207" spans="1:18" s="2" customFormat="1" ht="15" customHeight="1" x14ac:dyDescent="0.2">
      <c r="A207" s="6"/>
      <c r="F207" s="6"/>
      <c r="G207" s="6"/>
      <c r="H207" s="17"/>
      <c r="R207" s="3"/>
    </row>
    <row r="208" spans="1:18" s="2" customFormat="1" ht="15" customHeight="1" x14ac:dyDescent="0.2">
      <c r="A208" s="6"/>
      <c r="F208" s="6"/>
      <c r="G208" s="6"/>
      <c r="H208" s="17"/>
      <c r="R208" s="3"/>
    </row>
    <row r="209" spans="1:18" s="2" customFormat="1" ht="15" customHeight="1" x14ac:dyDescent="0.2">
      <c r="A209" s="6"/>
      <c r="F209" s="6"/>
      <c r="G209" s="6"/>
      <c r="H209" s="17"/>
      <c r="R209" s="3"/>
    </row>
    <row r="210" spans="1:18" s="2" customFormat="1" ht="15" customHeight="1" x14ac:dyDescent="0.2">
      <c r="A210" s="6"/>
      <c r="F210" s="6"/>
      <c r="G210" s="6"/>
      <c r="H210" s="17"/>
      <c r="R210" s="3"/>
    </row>
    <row r="211" spans="1:18" s="2" customFormat="1" ht="15" customHeight="1" x14ac:dyDescent="0.2">
      <c r="A211" s="6"/>
      <c r="F211" s="6"/>
      <c r="G211" s="6"/>
      <c r="H211" s="17"/>
      <c r="R211" s="3"/>
    </row>
    <row r="212" spans="1:18" s="2" customFormat="1" ht="15" customHeight="1" x14ac:dyDescent="0.2">
      <c r="A212" s="6"/>
      <c r="F212" s="6"/>
      <c r="G212" s="6"/>
      <c r="H212" s="17"/>
      <c r="R212" s="3"/>
    </row>
    <row r="213" spans="1:18" s="2" customFormat="1" ht="15" customHeight="1" x14ac:dyDescent="0.2">
      <c r="A213" s="6"/>
      <c r="F213" s="6"/>
      <c r="G213" s="6"/>
      <c r="H213" s="17"/>
      <c r="R213" s="3"/>
    </row>
    <row r="214" spans="1:18" s="2" customFormat="1" ht="15" customHeight="1" x14ac:dyDescent="0.2">
      <c r="A214" s="6"/>
      <c r="F214" s="6"/>
      <c r="G214" s="6"/>
      <c r="H214" s="17"/>
      <c r="R214" s="3"/>
    </row>
    <row r="215" spans="1:18" s="2" customFormat="1" ht="15" customHeight="1" x14ac:dyDescent="0.2">
      <c r="A215" s="6"/>
      <c r="F215" s="6"/>
      <c r="G215" s="6"/>
      <c r="H215" s="17"/>
      <c r="R215" s="3"/>
    </row>
    <row r="216" spans="1:18" s="2" customFormat="1" ht="15" customHeight="1" x14ac:dyDescent="0.2">
      <c r="A216" s="6"/>
      <c r="F216" s="6"/>
      <c r="G216" s="6"/>
      <c r="H216" s="17"/>
      <c r="R216" s="3"/>
    </row>
    <row r="217" spans="1:18" s="2" customFormat="1" ht="15" customHeight="1" x14ac:dyDescent="0.2">
      <c r="A217" s="6"/>
      <c r="F217" s="6"/>
      <c r="G217" s="6"/>
      <c r="H217" s="17"/>
      <c r="R217" s="3"/>
    </row>
    <row r="218" spans="1:18" s="2" customFormat="1" ht="15" customHeight="1" x14ac:dyDescent="0.2">
      <c r="A218" s="6"/>
      <c r="F218" s="6"/>
      <c r="G218" s="6"/>
      <c r="H218" s="17"/>
      <c r="R218" s="3"/>
    </row>
    <row r="219" spans="1:18" s="2" customFormat="1" ht="15" customHeight="1" x14ac:dyDescent="0.2">
      <c r="A219" s="6"/>
      <c r="F219" s="6"/>
      <c r="G219" s="6"/>
      <c r="H219" s="17"/>
      <c r="R219" s="3"/>
    </row>
    <row r="220" spans="1:18" s="2" customFormat="1" ht="15" customHeight="1" x14ac:dyDescent="0.2">
      <c r="A220" s="6"/>
      <c r="F220" s="6"/>
      <c r="G220" s="6"/>
      <c r="H220" s="17"/>
      <c r="R220" s="3"/>
    </row>
    <row r="221" spans="1:18" s="2" customFormat="1" ht="15" customHeight="1" x14ac:dyDescent="0.2">
      <c r="A221" s="6"/>
      <c r="F221" s="6"/>
      <c r="G221" s="6"/>
      <c r="H221" s="17"/>
      <c r="R221" s="3"/>
    </row>
    <row r="222" spans="1:18" s="2" customFormat="1" ht="15" customHeight="1" x14ac:dyDescent="0.2">
      <c r="A222" s="6"/>
      <c r="F222" s="6"/>
      <c r="G222" s="6"/>
      <c r="H222" s="17"/>
      <c r="R222" s="3"/>
    </row>
    <row r="223" spans="1:18" s="2" customFormat="1" ht="15" customHeight="1" x14ac:dyDescent="0.2">
      <c r="A223" s="6"/>
      <c r="F223" s="6"/>
      <c r="G223" s="6"/>
      <c r="H223" s="17"/>
      <c r="R223" s="3"/>
    </row>
    <row r="224" spans="1:18" s="2" customFormat="1" ht="15" customHeight="1" x14ac:dyDescent="0.2">
      <c r="A224" s="6"/>
      <c r="F224" s="6"/>
      <c r="G224" s="6"/>
      <c r="H224" s="17"/>
      <c r="R224" s="3"/>
    </row>
    <row r="225" spans="1:18" s="2" customFormat="1" ht="15" customHeight="1" x14ac:dyDescent="0.2">
      <c r="A225" s="6"/>
      <c r="F225" s="6"/>
      <c r="G225" s="6"/>
      <c r="H225" s="17"/>
      <c r="R225" s="3"/>
    </row>
    <row r="226" spans="1:18" s="2" customFormat="1" ht="15" customHeight="1" x14ac:dyDescent="0.2">
      <c r="A226" s="6"/>
      <c r="F226" s="6"/>
      <c r="G226" s="6"/>
      <c r="H226" s="17"/>
      <c r="R226" s="3"/>
    </row>
    <row r="227" spans="1:18" s="2" customFormat="1" ht="15" customHeight="1" x14ac:dyDescent="0.2">
      <c r="A227" s="6"/>
      <c r="F227" s="6"/>
      <c r="G227" s="6"/>
      <c r="H227" s="17"/>
      <c r="R227" s="3"/>
    </row>
    <row r="228" spans="1:18" s="2" customFormat="1" ht="15" customHeight="1" x14ac:dyDescent="0.2">
      <c r="A228" s="6"/>
      <c r="F228" s="6"/>
      <c r="G228" s="6"/>
      <c r="H228" s="17"/>
      <c r="R228" s="3"/>
    </row>
    <row r="229" spans="1:18" s="2" customFormat="1" ht="15" customHeight="1" x14ac:dyDescent="0.2">
      <c r="A229" s="6"/>
      <c r="F229" s="6"/>
      <c r="G229" s="6"/>
      <c r="H229" s="17"/>
      <c r="R229" s="3"/>
    </row>
    <row r="230" spans="1:18" s="2" customFormat="1" ht="12.75" x14ac:dyDescent="0.2">
      <c r="A230" s="6"/>
      <c r="F230" s="6"/>
      <c r="G230" s="6"/>
      <c r="H230" s="17"/>
      <c r="R230" s="3"/>
    </row>
    <row r="231" spans="1:18" s="2" customFormat="1" ht="12.75" x14ac:dyDescent="0.2">
      <c r="A231" s="6"/>
      <c r="F231" s="6"/>
      <c r="G231" s="6"/>
      <c r="H231" s="17"/>
      <c r="R231" s="3"/>
    </row>
    <row r="232" spans="1:18" s="2" customFormat="1" ht="12.75" x14ac:dyDescent="0.2">
      <c r="A232" s="6"/>
      <c r="F232" s="6"/>
      <c r="G232" s="6"/>
      <c r="H232" s="17"/>
      <c r="R232" s="3"/>
    </row>
    <row r="233" spans="1:18" s="2" customFormat="1" ht="12.75" x14ac:dyDescent="0.2">
      <c r="A233" s="6"/>
      <c r="F233" s="6"/>
      <c r="G233" s="6"/>
      <c r="H233" s="17"/>
      <c r="R233" s="3"/>
    </row>
    <row r="234" spans="1:18" s="2" customFormat="1" ht="12.75" x14ac:dyDescent="0.2">
      <c r="A234" s="6"/>
      <c r="F234" s="6"/>
      <c r="G234" s="6"/>
      <c r="H234" s="17"/>
      <c r="R234" s="3"/>
    </row>
    <row r="235" spans="1:18" s="2" customFormat="1" ht="12.75" x14ac:dyDescent="0.2">
      <c r="A235" s="6"/>
      <c r="F235" s="6"/>
      <c r="G235" s="6"/>
      <c r="H235" s="17"/>
      <c r="R235" s="3"/>
    </row>
    <row r="236" spans="1:18" s="2" customFormat="1" ht="12.75" x14ac:dyDescent="0.2">
      <c r="A236" s="6"/>
      <c r="F236" s="6"/>
      <c r="G236" s="6"/>
      <c r="H236" s="17"/>
      <c r="R236" s="3"/>
    </row>
    <row r="237" spans="1:18" s="2" customFormat="1" ht="12.75" x14ac:dyDescent="0.2">
      <c r="A237" s="6"/>
      <c r="F237" s="6"/>
      <c r="G237" s="6"/>
      <c r="H237" s="17"/>
      <c r="R237" s="3"/>
    </row>
    <row r="238" spans="1:18" s="2" customFormat="1" ht="12.75" x14ac:dyDescent="0.2">
      <c r="A238" s="6"/>
      <c r="F238" s="6"/>
      <c r="G238" s="6"/>
      <c r="H238" s="17"/>
      <c r="R238" s="3"/>
    </row>
    <row r="239" spans="1:18" s="2" customFormat="1" ht="12.75" x14ac:dyDescent="0.2">
      <c r="A239" s="6"/>
      <c r="F239" s="6"/>
      <c r="G239" s="6"/>
      <c r="H239" s="17"/>
      <c r="R239" s="3"/>
    </row>
    <row r="240" spans="1:18" s="2" customFormat="1" ht="12.75" x14ac:dyDescent="0.2">
      <c r="A240" s="6"/>
      <c r="F240" s="6"/>
      <c r="G240" s="6"/>
      <c r="H240" s="17"/>
      <c r="R240" s="3"/>
    </row>
    <row r="241" spans="1:18" s="2" customFormat="1" ht="12.75" x14ac:dyDescent="0.2">
      <c r="A241" s="6"/>
      <c r="F241" s="6"/>
      <c r="G241" s="6"/>
      <c r="H241" s="17"/>
      <c r="R241" s="3"/>
    </row>
    <row r="242" spans="1:18" s="2" customFormat="1" ht="12.75" x14ac:dyDescent="0.2">
      <c r="A242" s="6"/>
      <c r="F242" s="6"/>
      <c r="G242" s="6"/>
      <c r="H242" s="17"/>
      <c r="R242" s="3"/>
    </row>
    <row r="243" spans="1:18" s="2" customFormat="1" ht="12.75" x14ac:dyDescent="0.2">
      <c r="A243" s="6"/>
      <c r="F243" s="6"/>
      <c r="G243" s="6"/>
      <c r="H243" s="17"/>
      <c r="R243" s="3"/>
    </row>
    <row r="244" spans="1:18" s="2" customFormat="1" ht="12.75" x14ac:dyDescent="0.2">
      <c r="A244" s="6"/>
      <c r="F244" s="6"/>
      <c r="G244" s="6"/>
      <c r="H244" s="17"/>
      <c r="R244" s="3"/>
    </row>
    <row r="245" spans="1:18" s="2" customFormat="1" ht="12.75" x14ac:dyDescent="0.2">
      <c r="A245" s="6"/>
      <c r="F245" s="6"/>
      <c r="G245" s="6"/>
      <c r="H245" s="17"/>
      <c r="R245" s="3"/>
    </row>
    <row r="246" spans="1:18" s="2" customFormat="1" ht="12.75" x14ac:dyDescent="0.2">
      <c r="A246" s="6"/>
      <c r="F246" s="6"/>
      <c r="G246" s="6"/>
      <c r="H246" s="17"/>
      <c r="R246" s="3"/>
    </row>
    <row r="247" spans="1:18" s="2" customFormat="1" ht="12.75" x14ac:dyDescent="0.2">
      <c r="A247" s="6"/>
      <c r="F247" s="6"/>
      <c r="G247" s="6"/>
      <c r="H247" s="17"/>
      <c r="R247" s="3"/>
    </row>
    <row r="248" spans="1:18" s="2" customFormat="1" ht="12.75" x14ac:dyDescent="0.2">
      <c r="A248" s="6"/>
      <c r="F248" s="6"/>
      <c r="G248" s="6"/>
      <c r="H248" s="17"/>
      <c r="R248" s="3"/>
    </row>
    <row r="249" spans="1:18" s="2" customFormat="1" ht="12.75" x14ac:dyDescent="0.2">
      <c r="A249" s="6"/>
      <c r="F249" s="6"/>
      <c r="G249" s="6"/>
      <c r="H249" s="17"/>
      <c r="R249" s="3"/>
    </row>
    <row r="250" spans="1:18" s="2" customFormat="1" ht="12.75" x14ac:dyDescent="0.2">
      <c r="A250" s="6"/>
      <c r="F250" s="6"/>
      <c r="G250" s="6"/>
      <c r="H250" s="17"/>
      <c r="R250" s="3"/>
    </row>
    <row r="251" spans="1:18" s="2" customFormat="1" ht="12.75" x14ac:dyDescent="0.2">
      <c r="A251" s="6"/>
      <c r="F251" s="6"/>
      <c r="G251" s="6"/>
      <c r="H251" s="17"/>
      <c r="R251" s="3"/>
    </row>
    <row r="252" spans="1:18" s="2" customFormat="1" ht="12.75" x14ac:dyDescent="0.2">
      <c r="A252" s="6"/>
      <c r="F252" s="6"/>
      <c r="G252" s="6"/>
      <c r="H252" s="17"/>
      <c r="R252" s="3"/>
    </row>
    <row r="253" spans="1:18" s="2" customFormat="1" ht="12.75" x14ac:dyDescent="0.2">
      <c r="A253" s="6"/>
      <c r="F253" s="6"/>
      <c r="G253" s="6"/>
      <c r="H253" s="17"/>
      <c r="R253" s="3"/>
    </row>
    <row r="254" spans="1:18" s="2" customFormat="1" ht="12.75" x14ac:dyDescent="0.2">
      <c r="A254" s="6"/>
      <c r="F254" s="6"/>
      <c r="G254" s="6"/>
      <c r="H254" s="17"/>
      <c r="R254" s="3"/>
    </row>
    <row r="255" spans="1:18" s="2" customFormat="1" ht="12.75" x14ac:dyDescent="0.2">
      <c r="A255" s="6"/>
      <c r="F255" s="6"/>
      <c r="G255" s="6"/>
      <c r="H255" s="17"/>
      <c r="R255" s="3"/>
    </row>
    <row r="256" spans="1:18" ht="12.75" x14ac:dyDescent="0.2">
      <c r="A256" s="6"/>
      <c r="F256" s="6"/>
      <c r="G256" s="6"/>
      <c r="H256" s="17"/>
      <c r="R256" s="3"/>
    </row>
    <row r="257" spans="1:18" ht="12.75" x14ac:dyDescent="0.2">
      <c r="A257" s="6"/>
      <c r="F257" s="6"/>
      <c r="G257" s="6"/>
      <c r="H257" s="17"/>
      <c r="R257" s="3"/>
    </row>
    <row r="258" spans="1:18" ht="12.75" x14ac:dyDescent="0.2">
      <c r="A258" s="6"/>
      <c r="F258" s="6"/>
      <c r="G258" s="6"/>
      <c r="H258" s="17"/>
      <c r="R258" s="3"/>
    </row>
    <row r="259" spans="1:18" ht="12.75" x14ac:dyDescent="0.2">
      <c r="A259" s="6"/>
      <c r="F259" s="6"/>
      <c r="G259" s="6"/>
      <c r="H259" s="17"/>
      <c r="R259" s="3"/>
    </row>
    <row r="260" spans="1:18" ht="12.75" x14ac:dyDescent="0.2">
      <c r="A260" s="6"/>
      <c r="F260" s="6"/>
      <c r="G260" s="6"/>
      <c r="H260" s="17"/>
      <c r="R260" s="3"/>
    </row>
    <row r="261" spans="1:18" ht="12.75" x14ac:dyDescent="0.2">
      <c r="A261" s="6"/>
      <c r="F261" s="6"/>
      <c r="G261" s="6"/>
      <c r="H261" s="17"/>
      <c r="R261" s="3"/>
    </row>
    <row r="262" spans="1:18" ht="12.75" x14ac:dyDescent="0.2">
      <c r="A262" s="6"/>
      <c r="F262" s="6"/>
      <c r="G262" s="6"/>
      <c r="H262" s="17"/>
      <c r="R262" s="3"/>
    </row>
    <row r="263" spans="1:18" ht="12.75" x14ac:dyDescent="0.2">
      <c r="A263" s="6"/>
      <c r="F263" s="6"/>
      <c r="G263" s="6"/>
      <c r="H263" s="17"/>
      <c r="R263" s="3"/>
    </row>
    <row r="264" spans="1:18" ht="12.75" x14ac:dyDescent="0.2">
      <c r="A264" s="6"/>
      <c r="F264" s="6"/>
      <c r="G264" s="6"/>
      <c r="H264" s="17"/>
      <c r="R264" s="3"/>
    </row>
    <row r="265" spans="1:18" ht="12.75" x14ac:dyDescent="0.2">
      <c r="A265" s="6"/>
      <c r="F265" s="6"/>
      <c r="G265" s="6"/>
      <c r="H265" s="17"/>
      <c r="R265" s="3"/>
    </row>
    <row r="266" spans="1:18" ht="12.75" x14ac:dyDescent="0.2">
      <c r="A266" s="6"/>
      <c r="F266" s="6"/>
      <c r="G266" s="6"/>
      <c r="H266" s="17"/>
      <c r="R266" s="3"/>
    </row>
    <row r="267" spans="1:18" ht="12.75" x14ac:dyDescent="0.2">
      <c r="A267" s="6"/>
      <c r="F267" s="6"/>
      <c r="G267" s="6"/>
      <c r="H267" s="17"/>
      <c r="R267" s="3"/>
    </row>
    <row r="268" spans="1:18" ht="12.75" x14ac:dyDescent="0.2">
      <c r="A268" s="6"/>
      <c r="F268" s="6"/>
      <c r="G268" s="6"/>
      <c r="H268" s="17"/>
      <c r="R268" s="3"/>
    </row>
    <row r="269" spans="1:18" ht="12.75" x14ac:dyDescent="0.2">
      <c r="A269" s="6"/>
      <c r="F269" s="6"/>
      <c r="G269" s="6"/>
      <c r="H269" s="17"/>
      <c r="R269" s="3"/>
    </row>
    <row r="270" spans="1:18" ht="12.75" x14ac:dyDescent="0.2">
      <c r="A270" s="6"/>
      <c r="F270" s="6"/>
      <c r="G270" s="6"/>
      <c r="H270" s="17"/>
      <c r="R270" s="3"/>
    </row>
    <row r="271" spans="1:18" ht="12.75" x14ac:dyDescent="0.2">
      <c r="A271" s="6"/>
      <c r="F271" s="6"/>
      <c r="G271" s="6"/>
      <c r="H271" s="17"/>
      <c r="R271" s="3"/>
    </row>
    <row r="272" spans="1:18" ht="12.75" x14ac:dyDescent="0.2">
      <c r="A272" s="6"/>
      <c r="F272" s="6"/>
      <c r="G272" s="6"/>
      <c r="H272" s="17"/>
      <c r="R272" s="3"/>
    </row>
    <row r="273" spans="1:18" ht="12.75" x14ac:dyDescent="0.2">
      <c r="A273" s="6"/>
      <c r="F273" s="6"/>
      <c r="G273" s="6"/>
      <c r="H273" s="17"/>
      <c r="R273" s="3"/>
    </row>
    <row r="274" spans="1:18" ht="38.25" customHeight="1" x14ac:dyDescent="0.2">
      <c r="A274" s="6"/>
      <c r="F274" s="6"/>
      <c r="G274" s="6"/>
      <c r="H274" s="17"/>
      <c r="R274" s="3"/>
    </row>
    <row r="275" spans="1:18" ht="38.25" customHeight="1" x14ac:dyDescent="0.2">
      <c r="A275" s="6"/>
      <c r="F275" s="6"/>
      <c r="G275" s="6"/>
      <c r="H275" s="17"/>
      <c r="R275" s="3"/>
    </row>
    <row r="276" spans="1:18" ht="38.25" customHeight="1" x14ac:dyDescent="0.2">
      <c r="A276" s="6"/>
      <c r="F276" s="6"/>
      <c r="G276" s="6"/>
      <c r="H276" s="17"/>
      <c r="R276" s="3"/>
    </row>
    <row r="277" spans="1:18" ht="38.25" customHeight="1" x14ac:dyDescent="0.2">
      <c r="A277" s="6"/>
      <c r="F277" s="6"/>
      <c r="G277" s="6"/>
      <c r="H277" s="17"/>
      <c r="R277" s="3"/>
    </row>
    <row r="278" spans="1:18" ht="38.25" customHeight="1" x14ac:dyDescent="0.2">
      <c r="A278" s="6"/>
      <c r="F278" s="6"/>
      <c r="G278" s="6"/>
      <c r="H278" s="17"/>
      <c r="R278" s="3"/>
    </row>
    <row r="279" spans="1:18" ht="38.25" customHeight="1" x14ac:dyDescent="0.2">
      <c r="A279" s="6"/>
      <c r="F279" s="6"/>
      <c r="G279" s="6"/>
      <c r="H279" s="17"/>
      <c r="R279" s="3"/>
    </row>
    <row r="280" spans="1:18" ht="38.25" customHeight="1" x14ac:dyDescent="0.2">
      <c r="A280" s="6"/>
      <c r="F280" s="6"/>
      <c r="G280" s="6"/>
      <c r="H280" s="17"/>
      <c r="R280" s="3"/>
    </row>
    <row r="281" spans="1:18" ht="38.25" customHeight="1" x14ac:dyDescent="0.2">
      <c r="A281" s="6"/>
      <c r="F281" s="6"/>
      <c r="G281" s="6"/>
      <c r="H281" s="17"/>
      <c r="R281" s="3"/>
    </row>
    <row r="282" spans="1:18" ht="38.25" customHeight="1" x14ac:dyDescent="0.2">
      <c r="A282" s="6"/>
      <c r="F282" s="6"/>
      <c r="G282" s="6"/>
      <c r="H282" s="17"/>
      <c r="R282" s="3"/>
    </row>
    <row r="283" spans="1:18" ht="38.25" customHeight="1" x14ac:dyDescent="0.2">
      <c r="A283" s="6"/>
      <c r="F283" s="6"/>
      <c r="G283" s="6"/>
      <c r="H283" s="17"/>
      <c r="R283" s="3"/>
    </row>
    <row r="284" spans="1:18" ht="38.25" customHeight="1" x14ac:dyDescent="0.2">
      <c r="A284" s="6"/>
      <c r="F284" s="6"/>
      <c r="G284" s="6"/>
      <c r="H284" s="17"/>
      <c r="R284" s="3"/>
    </row>
    <row r="285" spans="1:18" ht="38.25" customHeight="1" x14ac:dyDescent="0.2">
      <c r="A285" s="6"/>
      <c r="F285" s="6"/>
      <c r="G285" s="6"/>
      <c r="H285" s="17"/>
      <c r="R285" s="3"/>
    </row>
    <row r="286" spans="1:18" ht="38.25" customHeight="1" x14ac:dyDescent="0.2">
      <c r="A286" s="6"/>
      <c r="F286" s="6"/>
      <c r="G286" s="6"/>
      <c r="H286" s="17"/>
      <c r="R286" s="3"/>
    </row>
    <row r="287" spans="1:18" ht="38.25" customHeight="1" x14ac:dyDescent="0.2">
      <c r="A287" s="6"/>
      <c r="F287" s="6"/>
      <c r="G287" s="6"/>
      <c r="H287" s="17"/>
      <c r="R287" s="3"/>
    </row>
    <row r="288" spans="1:18" ht="38.25" customHeight="1" x14ac:dyDescent="0.2">
      <c r="A288" s="6"/>
      <c r="F288" s="6"/>
      <c r="G288" s="6"/>
      <c r="H288" s="17"/>
      <c r="R288" s="3"/>
    </row>
    <row r="289" spans="1:18" ht="38.25" customHeight="1" x14ac:dyDescent="0.2">
      <c r="A289" s="6"/>
      <c r="F289" s="6"/>
      <c r="G289" s="6"/>
      <c r="H289" s="17"/>
      <c r="R289" s="3"/>
    </row>
    <row r="290" spans="1:18" ht="38.25" customHeight="1" x14ac:dyDescent="0.2">
      <c r="A290" s="6"/>
      <c r="F290" s="6"/>
      <c r="G290" s="6"/>
      <c r="H290" s="17"/>
      <c r="R290" s="3"/>
    </row>
    <row r="291" spans="1:18" ht="38.25" customHeight="1" x14ac:dyDescent="0.2">
      <c r="A291" s="6"/>
      <c r="F291" s="6"/>
      <c r="G291" s="6"/>
      <c r="H291" s="17"/>
      <c r="R291" s="3"/>
    </row>
    <row r="292" spans="1:18" ht="38.25" customHeight="1" x14ac:dyDescent="0.2">
      <c r="A292" s="6"/>
      <c r="F292" s="6"/>
      <c r="G292" s="6"/>
      <c r="H292" s="17"/>
      <c r="R292" s="3"/>
    </row>
    <row r="293" spans="1:18" ht="38.25" customHeight="1" x14ac:dyDescent="0.2">
      <c r="A293" s="6"/>
      <c r="F293" s="6"/>
      <c r="G293" s="6"/>
      <c r="H293" s="17"/>
      <c r="R293" s="3"/>
    </row>
    <row r="294" spans="1:18" ht="38.25" customHeight="1" x14ac:dyDescent="0.2">
      <c r="A294" s="6"/>
      <c r="F294" s="6"/>
      <c r="G294" s="6"/>
      <c r="H294" s="17"/>
      <c r="R294" s="3"/>
    </row>
    <row r="295" spans="1:18" ht="38.25" customHeight="1" x14ac:dyDescent="0.2">
      <c r="A295" s="6"/>
      <c r="F295" s="6"/>
      <c r="G295" s="6"/>
      <c r="H295" s="17"/>
      <c r="R295" s="3"/>
    </row>
    <row r="296" spans="1:18" ht="38.25" customHeight="1" x14ac:dyDescent="0.2">
      <c r="A296" s="6"/>
      <c r="F296" s="6"/>
      <c r="G296" s="6"/>
      <c r="H296" s="17"/>
      <c r="R296" s="3"/>
    </row>
    <row r="297" spans="1:18" ht="38.25" customHeight="1" x14ac:dyDescent="0.2">
      <c r="A297" s="6"/>
      <c r="F297" s="6"/>
      <c r="G297" s="6"/>
      <c r="H297" s="17"/>
      <c r="R297" s="3"/>
    </row>
    <row r="298" spans="1:18" ht="38.25" customHeight="1" x14ac:dyDescent="0.2">
      <c r="A298" s="6"/>
      <c r="F298" s="6"/>
      <c r="G298" s="6"/>
      <c r="H298" s="17"/>
      <c r="R298" s="3"/>
    </row>
    <row r="299" spans="1:18" ht="38.25" customHeight="1" x14ac:dyDescent="0.2">
      <c r="A299" s="6"/>
      <c r="F299" s="6"/>
      <c r="G299" s="6"/>
      <c r="H299" s="17"/>
      <c r="R299" s="3"/>
    </row>
    <row r="300" spans="1:18" ht="38.25" customHeight="1" x14ac:dyDescent="0.2">
      <c r="A300" s="6"/>
      <c r="F300" s="6"/>
      <c r="G300" s="6"/>
      <c r="H300" s="17"/>
      <c r="R300" s="3"/>
    </row>
    <row r="301" spans="1:18" ht="38.25" customHeight="1" x14ac:dyDescent="0.2">
      <c r="A301" s="6"/>
      <c r="F301" s="6"/>
      <c r="G301" s="6"/>
      <c r="H301" s="17"/>
      <c r="R301" s="3"/>
    </row>
    <row r="302" spans="1:18" ht="38.25" customHeight="1" x14ac:dyDescent="0.2">
      <c r="A302" s="6"/>
      <c r="F302" s="6"/>
      <c r="G302" s="6"/>
      <c r="H302" s="17"/>
      <c r="R302" s="3"/>
    </row>
    <row r="303" spans="1:18" ht="38.25" customHeight="1" x14ac:dyDescent="0.2">
      <c r="A303" s="6"/>
      <c r="F303" s="6"/>
      <c r="G303" s="6"/>
      <c r="H303" s="17"/>
      <c r="R303" s="3"/>
    </row>
    <row r="304" spans="1:18" ht="38.25" customHeight="1" x14ac:dyDescent="0.2">
      <c r="A304" s="6"/>
      <c r="F304" s="6"/>
      <c r="G304" s="6"/>
      <c r="H304" s="17"/>
      <c r="R304" s="3"/>
    </row>
    <row r="305" spans="1:18" ht="38.25" customHeight="1" x14ac:dyDescent="0.2">
      <c r="A305" s="6"/>
      <c r="F305" s="6"/>
      <c r="G305" s="6"/>
      <c r="H305" s="17"/>
      <c r="R305" s="3"/>
    </row>
    <row r="306" spans="1:18" ht="38.25" customHeight="1" x14ac:dyDescent="0.2">
      <c r="A306" s="6"/>
      <c r="F306" s="6"/>
      <c r="G306" s="6"/>
      <c r="H306" s="17"/>
      <c r="R306" s="3"/>
    </row>
    <row r="307" spans="1:18" ht="38.25" customHeight="1" x14ac:dyDescent="0.2">
      <c r="A307" s="6"/>
      <c r="F307" s="6"/>
      <c r="G307" s="6"/>
      <c r="H307" s="17"/>
      <c r="R307" s="3"/>
    </row>
    <row r="308" spans="1:18" ht="38.25" customHeight="1" x14ac:dyDescent="0.2">
      <c r="A308" s="6"/>
      <c r="F308" s="6"/>
      <c r="G308" s="6"/>
      <c r="H308" s="17"/>
      <c r="R308" s="3"/>
    </row>
    <row r="309" spans="1:18" ht="38.25" customHeight="1" x14ac:dyDescent="0.2">
      <c r="A309" s="6"/>
      <c r="F309" s="6"/>
      <c r="G309" s="6"/>
      <c r="H309" s="17"/>
      <c r="R309" s="3"/>
    </row>
    <row r="310" spans="1:18" ht="38.25" customHeight="1" x14ac:dyDescent="0.2">
      <c r="A310" s="6"/>
      <c r="F310" s="6"/>
      <c r="G310" s="6"/>
      <c r="H310" s="17"/>
      <c r="R310" s="3"/>
    </row>
    <row r="311" spans="1:18" ht="38.25" customHeight="1" x14ac:dyDescent="0.2">
      <c r="A311" s="6"/>
      <c r="F311" s="6"/>
      <c r="G311" s="6"/>
      <c r="H311" s="17"/>
      <c r="R311" s="3"/>
    </row>
    <row r="312" spans="1:18" ht="38.25" customHeight="1" x14ac:dyDescent="0.2">
      <c r="A312" s="6"/>
      <c r="F312" s="6"/>
      <c r="G312" s="6"/>
      <c r="H312" s="17"/>
      <c r="R312" s="3"/>
    </row>
    <row r="313" spans="1:18" ht="38.25" customHeight="1" x14ac:dyDescent="0.2">
      <c r="A313" s="6"/>
      <c r="F313" s="6"/>
      <c r="G313" s="6"/>
      <c r="H313" s="17"/>
      <c r="R313" s="3"/>
    </row>
    <row r="314" spans="1:18" ht="38.25" customHeight="1" x14ac:dyDescent="0.2">
      <c r="A314" s="6"/>
      <c r="F314" s="6"/>
      <c r="G314" s="6"/>
      <c r="H314" s="17"/>
      <c r="R314" s="3"/>
    </row>
    <row r="315" spans="1:18" ht="38.25" customHeight="1" x14ac:dyDescent="0.2">
      <c r="A315" s="6"/>
      <c r="F315" s="6"/>
      <c r="G315" s="6"/>
      <c r="H315" s="17"/>
      <c r="R315" s="3"/>
    </row>
    <row r="316" spans="1:18" ht="38.25" customHeight="1" x14ac:dyDescent="0.2">
      <c r="A316" s="6"/>
      <c r="F316" s="6"/>
      <c r="G316" s="6"/>
      <c r="H316" s="17"/>
      <c r="R316" s="3"/>
    </row>
    <row r="317" spans="1:18" ht="38.25" customHeight="1" x14ac:dyDescent="0.2">
      <c r="A317" s="6"/>
      <c r="F317" s="6"/>
      <c r="G317" s="6"/>
      <c r="H317" s="17"/>
      <c r="R317" s="3"/>
    </row>
    <row r="318" spans="1:18" ht="38.25" customHeight="1" x14ac:dyDescent="0.2">
      <c r="A318" s="6"/>
      <c r="F318" s="6"/>
      <c r="G318" s="6"/>
      <c r="H318" s="17"/>
      <c r="R318" s="3"/>
    </row>
    <row r="319" spans="1:18" ht="38.25" customHeight="1" x14ac:dyDescent="0.2">
      <c r="A319" s="6"/>
      <c r="F319" s="6"/>
      <c r="G319" s="6"/>
      <c r="H319" s="17"/>
      <c r="R319" s="3"/>
    </row>
    <row r="320" spans="1:18" ht="38.25" customHeight="1" x14ac:dyDescent="0.2">
      <c r="A320" s="6"/>
      <c r="F320" s="6"/>
      <c r="G320" s="6"/>
      <c r="H320" s="17"/>
      <c r="R320" s="3"/>
    </row>
    <row r="321" spans="1:18" ht="38.25" customHeight="1" x14ac:dyDescent="0.2">
      <c r="A321" s="6"/>
      <c r="F321" s="6"/>
      <c r="G321" s="6"/>
      <c r="H321" s="17"/>
      <c r="R321" s="3"/>
    </row>
    <row r="322" spans="1:18" ht="38.25" customHeight="1" x14ac:dyDescent="0.2">
      <c r="A322" s="6"/>
      <c r="F322" s="6"/>
      <c r="G322" s="6"/>
      <c r="H322" s="17"/>
      <c r="R322" s="3"/>
    </row>
    <row r="323" spans="1:18" ht="38.25" customHeight="1" x14ac:dyDescent="0.2">
      <c r="A323" s="6"/>
      <c r="F323" s="6"/>
      <c r="G323" s="6"/>
      <c r="H323" s="17"/>
      <c r="R323" s="3"/>
    </row>
    <row r="324" spans="1:18" ht="38.25" customHeight="1" x14ac:dyDescent="0.2">
      <c r="A324" s="6"/>
      <c r="F324" s="6"/>
      <c r="G324" s="6"/>
      <c r="H324" s="17"/>
      <c r="R324" s="3"/>
    </row>
    <row r="325" spans="1:18" ht="38.25" customHeight="1" x14ac:dyDescent="0.2">
      <c r="A325" s="6"/>
      <c r="F325" s="6"/>
      <c r="G325" s="6"/>
      <c r="H325" s="17"/>
      <c r="R325" s="3"/>
    </row>
    <row r="326" spans="1:18" ht="38.25" customHeight="1" x14ac:dyDescent="0.2">
      <c r="A326" s="6"/>
      <c r="F326" s="6"/>
      <c r="G326" s="6"/>
      <c r="H326" s="17"/>
      <c r="R326" s="3"/>
    </row>
    <row r="327" spans="1:18" ht="38.25" customHeight="1" x14ac:dyDescent="0.2">
      <c r="A327" s="6"/>
      <c r="F327" s="6"/>
      <c r="G327" s="6"/>
      <c r="H327" s="17"/>
      <c r="R327" s="3"/>
    </row>
    <row r="328" spans="1:18" ht="38.25" customHeight="1" x14ac:dyDescent="0.2">
      <c r="A328" s="6"/>
      <c r="F328" s="6"/>
      <c r="G328" s="6"/>
      <c r="H328" s="17"/>
      <c r="R328" s="3"/>
    </row>
    <row r="329" spans="1:18" ht="38.25" customHeight="1" x14ac:dyDescent="0.2">
      <c r="A329" s="6"/>
      <c r="F329" s="6"/>
      <c r="G329" s="6"/>
      <c r="H329" s="17"/>
      <c r="R329" s="3"/>
    </row>
    <row r="330" spans="1:18" ht="38.25" customHeight="1" x14ac:dyDescent="0.2">
      <c r="A330" s="6"/>
      <c r="F330" s="6"/>
      <c r="G330" s="6"/>
      <c r="H330" s="17"/>
      <c r="R330" s="3"/>
    </row>
    <row r="331" spans="1:18" ht="38.25" customHeight="1" x14ac:dyDescent="0.2">
      <c r="A331" s="6"/>
      <c r="F331" s="6"/>
      <c r="G331" s="6"/>
      <c r="H331" s="17"/>
      <c r="R331" s="3"/>
    </row>
    <row r="332" spans="1:18" ht="38.25" customHeight="1" x14ac:dyDescent="0.2">
      <c r="R332" s="3"/>
    </row>
    <row r="333" spans="1:18" ht="38.25" customHeight="1" x14ac:dyDescent="0.2">
      <c r="R333" s="3"/>
    </row>
    <row r="334" spans="1:18" ht="38.25" customHeight="1" x14ac:dyDescent="0.2">
      <c r="R334" s="3"/>
    </row>
    <row r="335" spans="1:18" ht="38.25" customHeight="1" x14ac:dyDescent="0.2">
      <c r="R335" s="3"/>
    </row>
    <row r="336" spans="1:18" ht="38.25" customHeight="1" x14ac:dyDescent="0.2">
      <c r="R336" s="3"/>
    </row>
    <row r="337" spans="18:18" ht="38.25" customHeight="1" x14ac:dyDescent="0.2">
      <c r="R337" s="3"/>
    </row>
    <row r="338" spans="18:18" ht="38.25" customHeight="1" x14ac:dyDescent="0.2">
      <c r="R338" s="3"/>
    </row>
    <row r="339" spans="18:18" ht="38.25" customHeight="1" x14ac:dyDescent="0.2">
      <c r="R339" s="3"/>
    </row>
    <row r="340" spans="18:18" ht="38.25" customHeight="1" x14ac:dyDescent="0.2">
      <c r="R340" s="3"/>
    </row>
    <row r="341" spans="18:18" ht="38.25" customHeight="1" x14ac:dyDescent="0.2">
      <c r="R341" s="3"/>
    </row>
    <row r="342" spans="18:18" ht="38.25" customHeight="1" x14ac:dyDescent="0.2">
      <c r="R342" s="3"/>
    </row>
    <row r="343" spans="18:18" ht="38.25" customHeight="1" x14ac:dyDescent="0.2">
      <c r="R343" s="3"/>
    </row>
    <row r="344" spans="18:18" ht="38.25" customHeight="1" x14ac:dyDescent="0.2">
      <c r="R344" s="3"/>
    </row>
    <row r="345" spans="18:18" ht="38.25" customHeight="1" x14ac:dyDescent="0.2">
      <c r="R345" s="3"/>
    </row>
    <row r="346" spans="18:18" ht="38.25" customHeight="1" x14ac:dyDescent="0.2">
      <c r="R346" s="3"/>
    </row>
    <row r="347" spans="18:18" ht="38.25" customHeight="1" x14ac:dyDescent="0.2">
      <c r="R347" s="3"/>
    </row>
    <row r="348" spans="18:18" ht="38.25" customHeight="1" x14ac:dyDescent="0.2">
      <c r="R348" s="3"/>
    </row>
    <row r="349" spans="18:18" ht="38.25" customHeight="1" x14ac:dyDescent="0.2">
      <c r="R349" s="3"/>
    </row>
    <row r="350" spans="18:18" ht="38.25" customHeight="1" x14ac:dyDescent="0.2">
      <c r="R350" s="3"/>
    </row>
    <row r="351" spans="18:18" ht="38.25" customHeight="1" x14ac:dyDescent="0.2">
      <c r="R351" s="3"/>
    </row>
    <row r="352" spans="18:18" ht="38.25" customHeight="1" x14ac:dyDescent="0.2">
      <c r="R352" s="3"/>
    </row>
    <row r="353" spans="18:18" ht="38.25" customHeight="1" x14ac:dyDescent="0.2">
      <c r="R353" s="3"/>
    </row>
    <row r="354" spans="18:18" ht="38.25" customHeight="1" x14ac:dyDescent="0.2">
      <c r="R354" s="3"/>
    </row>
    <row r="355" spans="18:18" ht="38.25" customHeight="1" x14ac:dyDescent="0.2">
      <c r="R355" s="3"/>
    </row>
    <row r="356" spans="18:18" ht="38.25" customHeight="1" x14ac:dyDescent="0.2">
      <c r="R356" s="3"/>
    </row>
    <row r="357" spans="18:18" ht="38.25" customHeight="1" x14ac:dyDescent="0.2">
      <c r="R357" s="3"/>
    </row>
    <row r="358" spans="18:18" ht="38.25" customHeight="1" x14ac:dyDescent="0.2">
      <c r="R358" s="3"/>
    </row>
    <row r="359" spans="18:18" ht="38.25" customHeight="1" x14ac:dyDescent="0.2">
      <c r="R359" s="3"/>
    </row>
    <row r="360" spans="18:18" ht="38.25" customHeight="1" x14ac:dyDescent="0.2">
      <c r="R360" s="3"/>
    </row>
    <row r="361" spans="18:18" ht="38.25" customHeight="1" x14ac:dyDescent="0.2">
      <c r="R361" s="3"/>
    </row>
    <row r="362" spans="18:18" ht="38.25" customHeight="1" x14ac:dyDescent="0.2">
      <c r="R362" s="3"/>
    </row>
    <row r="363" spans="18:18" ht="38.25" customHeight="1" x14ac:dyDescent="0.2">
      <c r="R363" s="3"/>
    </row>
    <row r="364" spans="18:18" ht="38.25" customHeight="1" x14ac:dyDescent="0.2">
      <c r="R364" s="3"/>
    </row>
    <row r="365" spans="18:18" ht="38.25" customHeight="1" x14ac:dyDescent="0.2">
      <c r="R365" s="3"/>
    </row>
    <row r="366" spans="18:18" ht="38.25" customHeight="1" x14ac:dyDescent="0.2">
      <c r="R366" s="3"/>
    </row>
    <row r="367" spans="18:18" ht="38.25" customHeight="1" x14ac:dyDescent="0.2">
      <c r="R367" s="3"/>
    </row>
    <row r="368" spans="18:18" ht="38.25" customHeight="1" x14ac:dyDescent="0.2">
      <c r="R368" s="3"/>
    </row>
    <row r="369" spans="18:18" ht="38.25" customHeight="1" x14ac:dyDescent="0.2">
      <c r="R369" s="3"/>
    </row>
    <row r="370" spans="18:18" ht="38.25" customHeight="1" x14ac:dyDescent="0.2">
      <c r="R370" s="3"/>
    </row>
    <row r="371" spans="18:18" ht="38.25" customHeight="1" x14ac:dyDescent="0.2">
      <c r="R371" s="3"/>
    </row>
    <row r="372" spans="18:18" ht="38.25" customHeight="1" x14ac:dyDescent="0.2">
      <c r="R372" s="3"/>
    </row>
    <row r="373" spans="18:18" ht="38.25" customHeight="1" x14ac:dyDescent="0.2">
      <c r="R373" s="3"/>
    </row>
    <row r="374" spans="18:18" ht="38.25" customHeight="1" x14ac:dyDescent="0.2">
      <c r="R374" s="3"/>
    </row>
    <row r="375" spans="18:18" ht="38.25" customHeight="1" x14ac:dyDescent="0.2">
      <c r="R375" s="3"/>
    </row>
    <row r="376" spans="18:18" ht="38.25" customHeight="1" x14ac:dyDescent="0.2">
      <c r="R376" s="3"/>
    </row>
    <row r="377" spans="18:18" ht="38.25" customHeight="1" x14ac:dyDescent="0.2">
      <c r="R377" s="3"/>
    </row>
    <row r="378" spans="18:18" ht="38.25" customHeight="1" x14ac:dyDescent="0.2">
      <c r="R378" s="3"/>
    </row>
    <row r="379" spans="18:18" ht="38.25" customHeight="1" x14ac:dyDescent="0.2">
      <c r="R379" s="3"/>
    </row>
    <row r="380" spans="18:18" ht="38.25" customHeight="1" x14ac:dyDescent="0.2">
      <c r="R380" s="3"/>
    </row>
    <row r="381" spans="18:18" ht="38.25" customHeight="1" x14ac:dyDescent="0.2">
      <c r="R381" s="3"/>
    </row>
    <row r="382" spans="18:18" ht="38.25" customHeight="1" x14ac:dyDescent="0.2">
      <c r="R382" s="3"/>
    </row>
    <row r="383" spans="18:18" ht="38.25" customHeight="1" x14ac:dyDescent="0.2">
      <c r="R383" s="3"/>
    </row>
    <row r="384" spans="18:18" ht="38.25" customHeight="1" x14ac:dyDescent="0.2">
      <c r="R384" s="3"/>
    </row>
    <row r="385" spans="18:18" ht="38.25" customHeight="1" x14ac:dyDescent="0.2">
      <c r="R385" s="3"/>
    </row>
    <row r="386" spans="18:18" ht="38.25" customHeight="1" x14ac:dyDescent="0.2">
      <c r="R386" s="3"/>
    </row>
    <row r="387" spans="18:18" ht="38.25" customHeight="1" x14ac:dyDescent="0.2">
      <c r="R387" s="3"/>
    </row>
    <row r="388" spans="18:18" ht="38.25" customHeight="1" x14ac:dyDescent="0.2">
      <c r="R388" s="3"/>
    </row>
    <row r="389" spans="18:18" ht="38.25" customHeight="1" x14ac:dyDescent="0.2">
      <c r="R389" s="3"/>
    </row>
    <row r="390" spans="18:18" ht="38.25" customHeight="1" x14ac:dyDescent="0.2">
      <c r="R390" s="3"/>
    </row>
    <row r="391" spans="18:18" ht="38.25" customHeight="1" x14ac:dyDescent="0.2">
      <c r="R391" s="3"/>
    </row>
    <row r="392" spans="18:18" ht="38.25" customHeight="1" x14ac:dyDescent="0.2">
      <c r="R392" s="3"/>
    </row>
    <row r="393" spans="18:18" ht="38.25" customHeight="1" x14ac:dyDescent="0.2">
      <c r="R393" s="3"/>
    </row>
    <row r="394" spans="18:18" ht="38.25" customHeight="1" x14ac:dyDescent="0.2">
      <c r="R394" s="3"/>
    </row>
    <row r="395" spans="18:18" ht="38.25" customHeight="1" x14ac:dyDescent="0.2">
      <c r="R395" s="3"/>
    </row>
    <row r="396" spans="18:18" ht="38.25" customHeight="1" x14ac:dyDescent="0.2">
      <c r="R396" s="3"/>
    </row>
    <row r="397" spans="18:18" ht="38.25" customHeight="1" x14ac:dyDescent="0.2">
      <c r="R397" s="3"/>
    </row>
    <row r="398" spans="18:18" ht="38.25" customHeight="1" x14ac:dyDescent="0.2">
      <c r="R398" s="3"/>
    </row>
    <row r="399" spans="18:18" ht="38.25" customHeight="1" x14ac:dyDescent="0.2">
      <c r="R399" s="3"/>
    </row>
    <row r="400" spans="18:18" ht="38.25" customHeight="1" x14ac:dyDescent="0.2">
      <c r="R400" s="3"/>
    </row>
    <row r="401" spans="18:18" ht="38.25" customHeight="1" x14ac:dyDescent="0.2">
      <c r="R401" s="3"/>
    </row>
    <row r="402" spans="18:18" ht="38.25" customHeight="1" x14ac:dyDescent="0.2">
      <c r="R402" s="3"/>
    </row>
    <row r="403" spans="18:18" ht="38.25" customHeight="1" x14ac:dyDescent="0.2">
      <c r="R403" s="3"/>
    </row>
    <row r="404" spans="18:18" ht="38.25" customHeight="1" x14ac:dyDescent="0.2">
      <c r="R404" s="3"/>
    </row>
    <row r="405" spans="18:18" ht="38.25" customHeight="1" x14ac:dyDescent="0.2">
      <c r="R405" s="3"/>
    </row>
    <row r="406" spans="18:18" ht="38.25" customHeight="1" x14ac:dyDescent="0.2">
      <c r="R406" s="3"/>
    </row>
    <row r="407" spans="18:18" ht="38.25" customHeight="1" x14ac:dyDescent="0.2">
      <c r="R407" s="3"/>
    </row>
    <row r="408" spans="18:18" ht="38.25" customHeight="1" x14ac:dyDescent="0.2">
      <c r="R408" s="3"/>
    </row>
    <row r="409" spans="18:18" ht="38.25" customHeight="1" x14ac:dyDescent="0.2">
      <c r="R409" s="3"/>
    </row>
    <row r="410" spans="18:18" ht="38.25" customHeight="1" x14ac:dyDescent="0.2">
      <c r="R410" s="3"/>
    </row>
    <row r="411" spans="18:18" ht="38.25" customHeight="1" x14ac:dyDescent="0.2">
      <c r="R411" s="3"/>
    </row>
    <row r="412" spans="18:18" ht="38.25" customHeight="1" x14ac:dyDescent="0.2">
      <c r="R412" s="3"/>
    </row>
    <row r="413" spans="18:18" ht="38.25" customHeight="1" x14ac:dyDescent="0.2">
      <c r="R413" s="3"/>
    </row>
    <row r="414" spans="18:18" ht="38.25" customHeight="1" x14ac:dyDescent="0.2">
      <c r="R414" s="3"/>
    </row>
    <row r="415" spans="18:18" ht="38.25" customHeight="1" x14ac:dyDescent="0.2">
      <c r="R415" s="3"/>
    </row>
    <row r="416" spans="18:18" ht="38.25" customHeight="1" x14ac:dyDescent="0.2">
      <c r="R416" s="3"/>
    </row>
    <row r="417" spans="18:18" ht="38.25" customHeight="1" x14ac:dyDescent="0.2">
      <c r="R417" s="3"/>
    </row>
    <row r="418" spans="18:18" ht="38.25" customHeight="1" x14ac:dyDescent="0.2">
      <c r="R418" s="3"/>
    </row>
    <row r="419" spans="18:18" ht="38.25" customHeight="1" x14ac:dyDescent="0.2">
      <c r="R419" s="3"/>
    </row>
    <row r="420" spans="18:18" ht="38.25" customHeight="1" x14ac:dyDescent="0.2">
      <c r="R420" s="3"/>
    </row>
    <row r="421" spans="18:18" ht="38.25" customHeight="1" x14ac:dyDescent="0.2">
      <c r="R421" s="3"/>
    </row>
    <row r="422" spans="18:18" ht="38.25" customHeight="1" x14ac:dyDescent="0.2">
      <c r="R422" s="3"/>
    </row>
    <row r="423" spans="18:18" ht="38.25" customHeight="1" x14ac:dyDescent="0.2">
      <c r="R423" s="3"/>
    </row>
    <row r="424" spans="18:18" ht="38.25" customHeight="1" x14ac:dyDescent="0.2">
      <c r="R424" s="3"/>
    </row>
    <row r="425" spans="18:18" ht="38.25" customHeight="1" x14ac:dyDescent="0.2">
      <c r="R425" s="3"/>
    </row>
    <row r="426" spans="18:18" ht="38.25" customHeight="1" x14ac:dyDescent="0.2">
      <c r="R426" s="3"/>
    </row>
    <row r="427" spans="18:18" ht="38.25" customHeight="1" x14ac:dyDescent="0.2">
      <c r="R427" s="3"/>
    </row>
    <row r="428" spans="18:18" ht="38.25" customHeight="1" x14ac:dyDescent="0.2">
      <c r="R428" s="3"/>
    </row>
    <row r="429" spans="18:18" ht="38.25" customHeight="1" x14ac:dyDescent="0.2">
      <c r="R429" s="3"/>
    </row>
    <row r="430" spans="18:18" ht="38.25" customHeight="1" x14ac:dyDescent="0.2">
      <c r="R430" s="3"/>
    </row>
    <row r="431" spans="18:18" ht="38.25" customHeight="1" x14ac:dyDescent="0.2">
      <c r="R431" s="3"/>
    </row>
    <row r="432" spans="18:18" ht="38.25" customHeight="1" x14ac:dyDescent="0.2">
      <c r="R432" s="3"/>
    </row>
    <row r="433" spans="18:18" ht="38.25" customHeight="1" x14ac:dyDescent="0.2">
      <c r="R433" s="3"/>
    </row>
    <row r="434" spans="18:18" ht="38.25" customHeight="1" x14ac:dyDescent="0.2">
      <c r="R434" s="3"/>
    </row>
    <row r="435" spans="18:18" ht="38.25" customHeight="1" x14ac:dyDescent="0.2">
      <c r="R435" s="3"/>
    </row>
    <row r="436" spans="18:18" ht="38.25" customHeight="1" x14ac:dyDescent="0.2">
      <c r="R436" s="3"/>
    </row>
    <row r="437" spans="18:18" ht="38.25" customHeight="1" x14ac:dyDescent="0.2">
      <c r="R437" s="3"/>
    </row>
    <row r="438" spans="18:18" ht="38.25" customHeight="1" x14ac:dyDescent="0.2">
      <c r="R438" s="3"/>
    </row>
    <row r="439" spans="18:18" ht="38.25" customHeight="1" x14ac:dyDescent="0.2">
      <c r="R439" s="3"/>
    </row>
    <row r="440" spans="18:18" ht="38.25" customHeight="1" x14ac:dyDescent="0.2">
      <c r="R440" s="3"/>
    </row>
    <row r="441" spans="18:18" ht="38.25" customHeight="1" x14ac:dyDescent="0.2">
      <c r="R441" s="3"/>
    </row>
    <row r="442" spans="18:18" ht="38.25" customHeight="1" x14ac:dyDescent="0.2">
      <c r="R442" s="3"/>
    </row>
    <row r="443" spans="18:18" ht="38.25" customHeight="1" x14ac:dyDescent="0.2">
      <c r="R443" s="3"/>
    </row>
    <row r="444" spans="18:18" ht="38.25" customHeight="1" x14ac:dyDescent="0.2">
      <c r="R444" s="3"/>
    </row>
    <row r="445" spans="18:18" ht="38.25" customHeight="1" x14ac:dyDescent="0.2">
      <c r="R445" s="3"/>
    </row>
    <row r="446" spans="18:18" ht="38.25" customHeight="1" x14ac:dyDescent="0.2">
      <c r="R446" s="3"/>
    </row>
    <row r="447" spans="18:18" ht="38.25" customHeight="1" x14ac:dyDescent="0.2">
      <c r="R447" s="3"/>
    </row>
    <row r="448" spans="18:18" ht="38.25" customHeight="1" x14ac:dyDescent="0.2">
      <c r="R448" s="3"/>
    </row>
    <row r="449" spans="18:18" ht="38.25" customHeight="1" x14ac:dyDescent="0.2">
      <c r="R449" s="3"/>
    </row>
    <row r="450" spans="18:18" ht="38.25" customHeight="1" x14ac:dyDescent="0.2">
      <c r="R450" s="3"/>
    </row>
    <row r="451" spans="18:18" ht="38.25" customHeight="1" x14ac:dyDescent="0.2">
      <c r="R451" s="3"/>
    </row>
    <row r="452" spans="18:18" ht="38.25" customHeight="1" x14ac:dyDescent="0.2">
      <c r="R452" s="3"/>
    </row>
    <row r="453" spans="18:18" ht="38.25" customHeight="1" x14ac:dyDescent="0.2">
      <c r="R453" s="3"/>
    </row>
    <row r="454" spans="18:18" ht="38.25" customHeight="1" x14ac:dyDescent="0.2">
      <c r="R454" s="3"/>
    </row>
    <row r="455" spans="18:18" ht="38.25" customHeight="1" x14ac:dyDescent="0.2">
      <c r="R455" s="3"/>
    </row>
    <row r="456" spans="18:18" ht="38.25" customHeight="1" x14ac:dyDescent="0.2">
      <c r="R456" s="3"/>
    </row>
    <row r="457" spans="18:18" ht="38.25" customHeight="1" x14ac:dyDescent="0.2">
      <c r="R457" s="3"/>
    </row>
    <row r="458" spans="18:18" ht="38.25" customHeight="1" x14ac:dyDescent="0.2">
      <c r="R458" s="3"/>
    </row>
    <row r="459" spans="18:18" ht="38.25" customHeight="1" x14ac:dyDescent="0.2">
      <c r="R459" s="3"/>
    </row>
    <row r="460" spans="18:18" ht="38.25" customHeight="1" x14ac:dyDescent="0.2">
      <c r="R460" s="3"/>
    </row>
    <row r="461" spans="18:18" ht="38.25" customHeight="1" x14ac:dyDescent="0.2">
      <c r="R461" s="3"/>
    </row>
    <row r="462" spans="18:18" ht="38.25" customHeight="1" x14ac:dyDescent="0.2">
      <c r="R462" s="3"/>
    </row>
    <row r="463" spans="18:18" ht="38.25" customHeight="1" x14ac:dyDescent="0.2">
      <c r="R463" s="3"/>
    </row>
    <row r="464" spans="18:18" ht="38.25" customHeight="1" x14ac:dyDescent="0.2">
      <c r="R464" s="3"/>
    </row>
    <row r="465" spans="18:18" ht="38.25" customHeight="1" x14ac:dyDescent="0.2">
      <c r="R465" s="3"/>
    </row>
    <row r="466" spans="18:18" ht="38.25" customHeight="1" x14ac:dyDescent="0.2">
      <c r="R466" s="3"/>
    </row>
    <row r="467" spans="18:18" ht="38.25" customHeight="1" x14ac:dyDescent="0.2">
      <c r="R467" s="3"/>
    </row>
    <row r="468" spans="18:18" ht="38.25" customHeight="1" x14ac:dyDescent="0.2">
      <c r="R468" s="3"/>
    </row>
    <row r="469" spans="18:18" ht="38.25" customHeight="1" x14ac:dyDescent="0.2">
      <c r="R469" s="3"/>
    </row>
    <row r="470" spans="18:18" ht="38.25" customHeight="1" x14ac:dyDescent="0.2">
      <c r="R470" s="3"/>
    </row>
    <row r="471" spans="18:18" ht="38.25" customHeight="1" x14ac:dyDescent="0.2">
      <c r="R471" s="3"/>
    </row>
    <row r="472" spans="18:18" ht="38.25" customHeight="1" x14ac:dyDescent="0.2">
      <c r="R472" s="3"/>
    </row>
    <row r="473" spans="18:18" ht="38.25" customHeight="1" x14ac:dyDescent="0.2">
      <c r="R473" s="3"/>
    </row>
    <row r="474" spans="18:18" ht="38.25" customHeight="1" x14ac:dyDescent="0.2">
      <c r="R474" s="3"/>
    </row>
    <row r="475" spans="18:18" ht="38.25" customHeight="1" x14ac:dyDescent="0.2">
      <c r="R475" s="3"/>
    </row>
    <row r="476" spans="18:18" ht="38.25" customHeight="1" x14ac:dyDescent="0.2">
      <c r="R476" s="3"/>
    </row>
    <row r="477" spans="18:18" ht="38.25" customHeight="1" x14ac:dyDescent="0.2">
      <c r="R477" s="3"/>
    </row>
    <row r="478" spans="18:18" ht="38.25" customHeight="1" x14ac:dyDescent="0.2">
      <c r="R478" s="3"/>
    </row>
    <row r="479" spans="18:18" ht="38.25" customHeight="1" x14ac:dyDescent="0.2">
      <c r="R479" s="3"/>
    </row>
    <row r="480" spans="18:18" ht="38.25" customHeight="1" x14ac:dyDescent="0.2">
      <c r="R480" s="3"/>
    </row>
    <row r="481" spans="18:18" ht="38.25" customHeight="1" x14ac:dyDescent="0.2">
      <c r="R481" s="3"/>
    </row>
    <row r="482" spans="18:18" ht="38.25" customHeight="1" x14ac:dyDescent="0.2">
      <c r="R482" s="3"/>
    </row>
    <row r="483" spans="18:18" ht="38.25" customHeight="1" x14ac:dyDescent="0.2">
      <c r="R483" s="3"/>
    </row>
    <row r="484" spans="18:18" ht="38.25" customHeight="1" x14ac:dyDescent="0.2">
      <c r="R484" s="3"/>
    </row>
    <row r="485" spans="18:18" ht="38.25" customHeight="1" x14ac:dyDescent="0.2">
      <c r="R485" s="3"/>
    </row>
    <row r="486" spans="18:18" ht="38.25" customHeight="1" x14ac:dyDescent="0.2">
      <c r="R486" s="3"/>
    </row>
    <row r="487" spans="18:18" ht="38.25" customHeight="1" x14ac:dyDescent="0.2">
      <c r="R487" s="3"/>
    </row>
    <row r="488" spans="18:18" ht="38.25" customHeight="1" x14ac:dyDescent="0.2">
      <c r="R488" s="3"/>
    </row>
    <row r="489" spans="18:18" ht="38.25" customHeight="1" x14ac:dyDescent="0.2">
      <c r="R489" s="3"/>
    </row>
    <row r="490" spans="18:18" ht="38.25" customHeight="1" x14ac:dyDescent="0.2">
      <c r="R490" s="3"/>
    </row>
    <row r="491" spans="18:18" ht="38.25" customHeight="1" x14ac:dyDescent="0.2">
      <c r="R491" s="3"/>
    </row>
    <row r="492" spans="18:18" ht="38.25" customHeight="1" x14ac:dyDescent="0.2">
      <c r="R492" s="3"/>
    </row>
    <row r="493" spans="18:18" ht="38.25" customHeight="1" x14ac:dyDescent="0.2">
      <c r="R493" s="3"/>
    </row>
    <row r="494" spans="18:18" ht="38.25" customHeight="1" x14ac:dyDescent="0.2">
      <c r="R494" s="3"/>
    </row>
    <row r="495" spans="18:18" ht="38.25" customHeight="1" x14ac:dyDescent="0.2">
      <c r="R495" s="3"/>
    </row>
    <row r="496" spans="18:18" ht="38.25" customHeight="1" x14ac:dyDescent="0.2">
      <c r="R496" s="3"/>
    </row>
    <row r="497" spans="18:18" ht="38.25" customHeight="1" x14ac:dyDescent="0.2">
      <c r="R497" s="3"/>
    </row>
    <row r="498" spans="18:18" ht="38.25" customHeight="1" x14ac:dyDescent="0.2">
      <c r="R498" s="3"/>
    </row>
    <row r="499" spans="18:18" ht="38.25" customHeight="1" x14ac:dyDescent="0.2">
      <c r="R499" s="3"/>
    </row>
    <row r="500" spans="18:18" ht="38.25" customHeight="1" x14ac:dyDescent="0.2">
      <c r="R500" s="3"/>
    </row>
    <row r="501" spans="18:18" ht="38.25" customHeight="1" x14ac:dyDescent="0.2">
      <c r="R501" s="3"/>
    </row>
    <row r="502" spans="18:18" ht="38.25" customHeight="1" x14ac:dyDescent="0.2">
      <c r="R502" s="3"/>
    </row>
    <row r="503" spans="18:18" ht="38.25" customHeight="1" x14ac:dyDescent="0.2">
      <c r="R503" s="3"/>
    </row>
    <row r="504" spans="18:18" ht="38.25" customHeight="1" x14ac:dyDescent="0.2">
      <c r="R504" s="3"/>
    </row>
    <row r="505" spans="18:18" ht="38.25" customHeight="1" x14ac:dyDescent="0.2">
      <c r="R505" s="3"/>
    </row>
    <row r="506" spans="18:18" ht="38.25" customHeight="1" x14ac:dyDescent="0.2">
      <c r="R506" s="3"/>
    </row>
    <row r="507" spans="18:18" ht="38.25" customHeight="1" x14ac:dyDescent="0.2">
      <c r="R507" s="3"/>
    </row>
    <row r="508" spans="18:18" ht="38.25" customHeight="1" x14ac:dyDescent="0.2">
      <c r="R508" s="3"/>
    </row>
    <row r="509" spans="18:18" ht="38.25" customHeight="1" x14ac:dyDescent="0.2">
      <c r="R509" s="3"/>
    </row>
    <row r="510" spans="18:18" ht="38.25" customHeight="1" x14ac:dyDescent="0.2">
      <c r="R510" s="3"/>
    </row>
    <row r="511" spans="18:18" ht="38.25" customHeight="1" x14ac:dyDescent="0.2">
      <c r="R511" s="3"/>
    </row>
    <row r="512" spans="18:18" ht="38.25" customHeight="1" x14ac:dyDescent="0.2">
      <c r="R512" s="3"/>
    </row>
    <row r="513" spans="18:18" ht="38.25" customHeight="1" x14ac:dyDescent="0.2">
      <c r="R513" s="3"/>
    </row>
    <row r="514" spans="18:18" ht="38.25" customHeight="1" x14ac:dyDescent="0.2">
      <c r="R514" s="3"/>
    </row>
    <row r="515" spans="18:18" ht="38.25" customHeight="1" x14ac:dyDescent="0.2">
      <c r="R515" s="3"/>
    </row>
    <row r="516" spans="18:18" ht="38.25" customHeight="1" x14ac:dyDescent="0.2">
      <c r="R516" s="3"/>
    </row>
    <row r="517" spans="18:18" ht="38.25" customHeight="1" x14ac:dyDescent="0.2">
      <c r="R517" s="3"/>
    </row>
    <row r="518" spans="18:18" ht="38.25" customHeight="1" x14ac:dyDescent="0.2">
      <c r="R518" s="3"/>
    </row>
    <row r="519" spans="18:18" ht="38.25" customHeight="1" x14ac:dyDescent="0.2">
      <c r="R519" s="3"/>
    </row>
    <row r="520" spans="18:18" ht="38.25" customHeight="1" x14ac:dyDescent="0.2">
      <c r="R520" s="3"/>
    </row>
    <row r="521" spans="18:18" ht="38.25" customHeight="1" x14ac:dyDescent="0.2">
      <c r="R521" s="3"/>
    </row>
    <row r="522" spans="18:18" ht="38.25" customHeight="1" x14ac:dyDescent="0.2">
      <c r="R522" s="3"/>
    </row>
    <row r="523" spans="18:18" ht="38.25" customHeight="1" x14ac:dyDescent="0.2">
      <c r="R523" s="3"/>
    </row>
    <row r="524" spans="18:18" ht="38.25" customHeight="1" x14ac:dyDescent="0.2">
      <c r="R524" s="3"/>
    </row>
    <row r="525" spans="18:18" ht="38.25" customHeight="1" x14ac:dyDescent="0.2">
      <c r="R525" s="3"/>
    </row>
    <row r="526" spans="18:18" ht="38.25" customHeight="1" x14ac:dyDescent="0.2">
      <c r="R526" s="3"/>
    </row>
    <row r="527" spans="18:18" ht="38.25" customHeight="1" x14ac:dyDescent="0.2">
      <c r="R527" s="3"/>
    </row>
    <row r="528" spans="18:18" ht="38.25" customHeight="1" x14ac:dyDescent="0.2">
      <c r="R528" s="3"/>
    </row>
    <row r="529" spans="18:18" ht="38.25" customHeight="1" x14ac:dyDescent="0.2">
      <c r="R529" s="3"/>
    </row>
    <row r="530" spans="18:18" ht="38.25" customHeight="1" x14ac:dyDescent="0.2">
      <c r="R530" s="3"/>
    </row>
    <row r="531" spans="18:18" ht="38.25" customHeight="1" x14ac:dyDescent="0.2">
      <c r="R531" s="3"/>
    </row>
    <row r="532" spans="18:18" ht="38.25" customHeight="1" x14ac:dyDescent="0.2">
      <c r="R532" s="3"/>
    </row>
    <row r="533" spans="18:18" ht="38.25" customHeight="1" x14ac:dyDescent="0.2">
      <c r="R533" s="3"/>
    </row>
    <row r="534" spans="18:18" ht="38.25" customHeight="1" x14ac:dyDescent="0.2">
      <c r="R534" s="3"/>
    </row>
    <row r="535" spans="18:18" ht="38.25" customHeight="1" x14ac:dyDescent="0.2">
      <c r="R535" s="3"/>
    </row>
    <row r="536" spans="18:18" ht="38.25" customHeight="1" x14ac:dyDescent="0.2">
      <c r="R536" s="3"/>
    </row>
    <row r="537" spans="18:18" ht="38.25" customHeight="1" x14ac:dyDescent="0.2">
      <c r="R537" s="3"/>
    </row>
    <row r="538" spans="18:18" ht="38.25" customHeight="1" x14ac:dyDescent="0.2">
      <c r="R538" s="3"/>
    </row>
    <row r="539" spans="18:18" ht="38.25" customHeight="1" x14ac:dyDescent="0.2">
      <c r="R539" s="3"/>
    </row>
    <row r="540" spans="18:18" ht="38.25" customHeight="1" x14ac:dyDescent="0.2">
      <c r="R540" s="3"/>
    </row>
    <row r="541" spans="18:18" ht="38.25" customHeight="1" x14ac:dyDescent="0.2">
      <c r="R541" s="3"/>
    </row>
    <row r="542" spans="18:18" ht="38.25" customHeight="1" x14ac:dyDescent="0.2">
      <c r="R542" s="3"/>
    </row>
    <row r="543" spans="18:18" ht="38.25" customHeight="1" x14ac:dyDescent="0.2">
      <c r="R543" s="3"/>
    </row>
    <row r="544" spans="18:18" ht="38.25" customHeight="1" x14ac:dyDescent="0.2">
      <c r="R544" s="3"/>
    </row>
    <row r="545" spans="18:18" ht="38.25" customHeight="1" x14ac:dyDescent="0.2">
      <c r="R545" s="3"/>
    </row>
    <row r="546" spans="18:18" ht="38.25" customHeight="1" x14ac:dyDescent="0.2">
      <c r="R546" s="3"/>
    </row>
    <row r="547" spans="18:18" ht="38.25" customHeight="1" x14ac:dyDescent="0.2">
      <c r="R547" s="3"/>
    </row>
    <row r="548" spans="18:18" ht="38.25" customHeight="1" x14ac:dyDescent="0.2">
      <c r="R548" s="3"/>
    </row>
    <row r="549" spans="18:18" ht="38.25" customHeight="1" x14ac:dyDescent="0.2">
      <c r="R549" s="3"/>
    </row>
    <row r="550" spans="18:18" ht="38.25" customHeight="1" x14ac:dyDescent="0.2">
      <c r="R550" s="3"/>
    </row>
    <row r="551" spans="18:18" ht="38.25" customHeight="1" x14ac:dyDescent="0.2">
      <c r="R551" s="3"/>
    </row>
    <row r="552" spans="18:18" ht="38.25" customHeight="1" x14ac:dyDescent="0.2">
      <c r="R552" s="3"/>
    </row>
    <row r="553" spans="18:18" ht="38.25" customHeight="1" x14ac:dyDescent="0.2">
      <c r="R553" s="3"/>
    </row>
    <row r="554" spans="18:18" ht="38.25" customHeight="1" x14ac:dyDescent="0.2">
      <c r="R554" s="3"/>
    </row>
    <row r="555" spans="18:18" ht="38.25" customHeight="1" x14ac:dyDescent="0.2">
      <c r="R555" s="3"/>
    </row>
    <row r="556" spans="18:18" ht="38.25" customHeight="1" x14ac:dyDescent="0.2">
      <c r="R556" s="3"/>
    </row>
    <row r="557" spans="18:18" ht="38.25" customHeight="1" x14ac:dyDescent="0.2">
      <c r="R557" s="3"/>
    </row>
    <row r="558" spans="18:18" ht="38.25" customHeight="1" x14ac:dyDescent="0.2">
      <c r="R558" s="3"/>
    </row>
    <row r="559" spans="18:18" ht="38.25" customHeight="1" x14ac:dyDescent="0.2">
      <c r="R559" s="3"/>
    </row>
    <row r="560" spans="18:18" ht="38.25" customHeight="1" x14ac:dyDescent="0.2">
      <c r="R560" s="3"/>
    </row>
    <row r="561" spans="18:18" ht="38.25" customHeight="1" x14ac:dyDescent="0.2">
      <c r="R561" s="3"/>
    </row>
    <row r="562" spans="18:18" ht="38.25" customHeight="1" x14ac:dyDescent="0.2">
      <c r="R562" s="3"/>
    </row>
    <row r="563" spans="18:18" ht="38.25" customHeight="1" x14ac:dyDescent="0.2">
      <c r="R563" s="3"/>
    </row>
    <row r="564" spans="18:18" ht="38.25" customHeight="1" x14ac:dyDescent="0.2">
      <c r="R564" s="3"/>
    </row>
    <row r="565" spans="18:18" ht="38.25" customHeight="1" x14ac:dyDescent="0.2">
      <c r="R565" s="3"/>
    </row>
    <row r="566" spans="18:18" ht="38.25" customHeight="1" x14ac:dyDescent="0.2">
      <c r="R566" s="3"/>
    </row>
    <row r="567" spans="18:18" ht="38.25" customHeight="1" x14ac:dyDescent="0.2">
      <c r="R567" s="3"/>
    </row>
    <row r="568" spans="18:18" ht="38.25" customHeight="1" x14ac:dyDescent="0.2">
      <c r="R568" s="3"/>
    </row>
    <row r="569" spans="18:18" ht="38.25" customHeight="1" x14ac:dyDescent="0.2">
      <c r="R569" s="3"/>
    </row>
    <row r="570" spans="18:18" ht="38.25" customHeight="1" x14ac:dyDescent="0.2">
      <c r="R570" s="3"/>
    </row>
    <row r="571" spans="18:18" ht="38.25" customHeight="1" x14ac:dyDescent="0.2">
      <c r="R571" s="3"/>
    </row>
    <row r="572" spans="18:18" ht="38.25" customHeight="1" x14ac:dyDescent="0.2">
      <c r="R572" s="3"/>
    </row>
    <row r="573" spans="18:18" ht="38.25" customHeight="1" x14ac:dyDescent="0.2">
      <c r="R573" s="3"/>
    </row>
    <row r="574" spans="18:18" ht="38.25" customHeight="1" x14ac:dyDescent="0.2">
      <c r="R574" s="3"/>
    </row>
    <row r="575" spans="18:18" ht="38.25" customHeight="1" x14ac:dyDescent="0.2">
      <c r="R575" s="3"/>
    </row>
    <row r="576" spans="18:18" ht="38.25" customHeight="1" x14ac:dyDescent="0.2">
      <c r="R576" s="3"/>
    </row>
    <row r="577" spans="18:18" ht="38.25" customHeight="1" x14ac:dyDescent="0.2">
      <c r="R577" s="3"/>
    </row>
    <row r="578" spans="18:18" ht="38.25" customHeight="1" x14ac:dyDescent="0.2">
      <c r="R578" s="3"/>
    </row>
    <row r="579" spans="18:18" ht="38.25" customHeight="1" x14ac:dyDescent="0.2">
      <c r="R579" s="3"/>
    </row>
    <row r="580" spans="18:18" ht="38.25" customHeight="1" x14ac:dyDescent="0.2">
      <c r="R580" s="3"/>
    </row>
    <row r="581" spans="18:18" ht="38.25" customHeight="1" x14ac:dyDescent="0.2">
      <c r="R581" s="3"/>
    </row>
    <row r="582" spans="18:18" ht="38.25" customHeight="1" x14ac:dyDescent="0.2">
      <c r="R582" s="3"/>
    </row>
    <row r="583" spans="18:18" ht="38.25" customHeight="1" x14ac:dyDescent="0.2">
      <c r="R583" s="3"/>
    </row>
    <row r="584" spans="18:18" ht="38.25" customHeight="1" x14ac:dyDescent="0.2">
      <c r="R584" s="3"/>
    </row>
    <row r="585" spans="18:18" ht="38.25" customHeight="1" x14ac:dyDescent="0.2">
      <c r="R585" s="3"/>
    </row>
    <row r="586" spans="18:18" ht="38.25" customHeight="1" x14ac:dyDescent="0.2">
      <c r="R586" s="3"/>
    </row>
    <row r="587" spans="18:18" ht="38.25" customHeight="1" x14ac:dyDescent="0.2">
      <c r="R587" s="3"/>
    </row>
    <row r="588" spans="18:18" ht="38.25" customHeight="1" x14ac:dyDescent="0.2">
      <c r="R588" s="3"/>
    </row>
    <row r="589" spans="18:18" ht="38.25" customHeight="1" x14ac:dyDescent="0.2">
      <c r="R589" s="3"/>
    </row>
    <row r="590" spans="18:18" ht="38.25" customHeight="1" x14ac:dyDescent="0.2">
      <c r="R590" s="3"/>
    </row>
    <row r="591" spans="18:18" ht="38.25" customHeight="1" x14ac:dyDescent="0.2">
      <c r="R591" s="3"/>
    </row>
    <row r="592" spans="18:18" ht="38.25" customHeight="1" x14ac:dyDescent="0.2">
      <c r="R592" s="3"/>
    </row>
    <row r="593" spans="18:18" ht="38.25" customHeight="1" x14ac:dyDescent="0.2">
      <c r="R593" s="3"/>
    </row>
    <row r="594" spans="18:18" ht="38.25" customHeight="1" x14ac:dyDescent="0.2">
      <c r="R594" s="3"/>
    </row>
    <row r="595" spans="18:18" ht="38.25" customHeight="1" x14ac:dyDescent="0.2">
      <c r="R595" s="3"/>
    </row>
    <row r="596" spans="18:18" ht="38.25" customHeight="1" x14ac:dyDescent="0.2">
      <c r="R596" s="3"/>
    </row>
    <row r="597" spans="18:18" ht="38.25" customHeight="1" x14ac:dyDescent="0.2">
      <c r="R597" s="3"/>
    </row>
    <row r="598" spans="18:18" ht="38.25" customHeight="1" x14ac:dyDescent="0.2">
      <c r="R598" s="3"/>
    </row>
    <row r="599" spans="18:18" ht="38.25" customHeight="1" x14ac:dyDescent="0.2">
      <c r="R599" s="3"/>
    </row>
    <row r="600" spans="18:18" ht="38.25" customHeight="1" x14ac:dyDescent="0.2">
      <c r="R600" s="3"/>
    </row>
    <row r="601" spans="18:18" ht="38.25" customHeight="1" x14ac:dyDescent="0.2">
      <c r="R601" s="3"/>
    </row>
    <row r="602" spans="18:18" ht="38.25" customHeight="1" x14ac:dyDescent="0.2">
      <c r="R602" s="3"/>
    </row>
    <row r="603" spans="18:18" ht="38.25" customHeight="1" x14ac:dyDescent="0.2">
      <c r="R603" s="3"/>
    </row>
    <row r="604" spans="18:18" ht="38.25" customHeight="1" x14ac:dyDescent="0.2">
      <c r="R604" s="3"/>
    </row>
    <row r="605" spans="18:18" ht="38.25" customHeight="1" x14ac:dyDescent="0.2">
      <c r="R605" s="3"/>
    </row>
    <row r="606" spans="18:18" ht="38.25" customHeight="1" x14ac:dyDescent="0.2">
      <c r="R606" s="3"/>
    </row>
    <row r="607" spans="18:18" ht="38.25" customHeight="1" x14ac:dyDescent="0.2">
      <c r="R607" s="3"/>
    </row>
    <row r="608" spans="18:18" ht="38.25" customHeight="1" x14ac:dyDescent="0.2">
      <c r="R608" s="3"/>
    </row>
    <row r="609" spans="18:18" ht="38.25" customHeight="1" x14ac:dyDescent="0.2">
      <c r="R609" s="3"/>
    </row>
    <row r="610" spans="18:18" ht="38.25" customHeight="1" x14ac:dyDescent="0.2">
      <c r="R610" s="3"/>
    </row>
    <row r="611" spans="18:18" ht="38.25" customHeight="1" x14ac:dyDescent="0.2">
      <c r="R611" s="3"/>
    </row>
    <row r="612" spans="18:18" ht="38.25" customHeight="1" x14ac:dyDescent="0.2">
      <c r="R612" s="3"/>
    </row>
    <row r="613" spans="18:18" ht="38.25" customHeight="1" x14ac:dyDescent="0.2">
      <c r="R613" s="3"/>
    </row>
    <row r="614" spans="18:18" ht="38.25" customHeight="1" x14ac:dyDescent="0.2">
      <c r="R614" s="3"/>
    </row>
    <row r="615" spans="18:18" ht="38.25" customHeight="1" x14ac:dyDescent="0.2">
      <c r="R615" s="3"/>
    </row>
    <row r="616" spans="18:18" ht="38.25" customHeight="1" x14ac:dyDescent="0.2">
      <c r="R616" s="3"/>
    </row>
    <row r="617" spans="18:18" ht="38.25" customHeight="1" x14ac:dyDescent="0.2">
      <c r="R617" s="3"/>
    </row>
    <row r="618" spans="18:18" ht="38.25" customHeight="1" x14ac:dyDescent="0.2">
      <c r="R618" s="3"/>
    </row>
    <row r="619" spans="18:18" ht="38.25" customHeight="1" x14ac:dyDescent="0.2">
      <c r="R619" s="3"/>
    </row>
    <row r="620" spans="18:18" ht="38.25" customHeight="1" x14ac:dyDescent="0.2">
      <c r="R620" s="3"/>
    </row>
    <row r="621" spans="18:18" ht="38.25" customHeight="1" x14ac:dyDescent="0.2">
      <c r="R621" s="3"/>
    </row>
    <row r="622" spans="18:18" ht="38.25" customHeight="1" x14ac:dyDescent="0.2">
      <c r="R622" s="3"/>
    </row>
    <row r="623" spans="18:18" ht="38.25" customHeight="1" x14ac:dyDescent="0.2">
      <c r="R623" s="3"/>
    </row>
    <row r="624" spans="18:18" ht="38.25" customHeight="1" x14ac:dyDescent="0.2">
      <c r="R624" s="3"/>
    </row>
    <row r="625" spans="18:18" ht="38.25" customHeight="1" x14ac:dyDescent="0.2">
      <c r="R625" s="3"/>
    </row>
    <row r="626" spans="18:18" ht="38.25" customHeight="1" x14ac:dyDescent="0.2">
      <c r="R626" s="3"/>
    </row>
    <row r="627" spans="18:18" ht="38.25" customHeight="1" x14ac:dyDescent="0.2">
      <c r="R627" s="3"/>
    </row>
    <row r="628" spans="18:18" ht="38.25" customHeight="1" x14ac:dyDescent="0.2">
      <c r="R628" s="3"/>
    </row>
    <row r="629" spans="18:18" ht="38.25" customHeight="1" x14ac:dyDescent="0.2">
      <c r="R629" s="3"/>
    </row>
    <row r="630" spans="18:18" ht="38.25" customHeight="1" x14ac:dyDescent="0.2">
      <c r="R630" s="3"/>
    </row>
    <row r="631" spans="18:18" ht="38.25" customHeight="1" x14ac:dyDescent="0.2">
      <c r="R631" s="3"/>
    </row>
    <row r="632" spans="18:18" ht="38.25" customHeight="1" x14ac:dyDescent="0.2">
      <c r="R632" s="3"/>
    </row>
    <row r="633" spans="18:18" ht="38.25" customHeight="1" x14ac:dyDescent="0.2">
      <c r="R633" s="3"/>
    </row>
    <row r="634" spans="18:18" ht="38.25" customHeight="1" x14ac:dyDescent="0.2">
      <c r="R634" s="3"/>
    </row>
    <row r="635" spans="18:18" ht="38.25" customHeight="1" x14ac:dyDescent="0.2">
      <c r="R635" s="3"/>
    </row>
    <row r="636" spans="18:18" ht="38.25" customHeight="1" x14ac:dyDescent="0.2">
      <c r="R636" s="3"/>
    </row>
    <row r="637" spans="18:18" ht="38.25" customHeight="1" x14ac:dyDescent="0.2">
      <c r="R637" s="3"/>
    </row>
    <row r="638" spans="18:18" ht="38.25" customHeight="1" x14ac:dyDescent="0.2">
      <c r="R638" s="3"/>
    </row>
    <row r="639" spans="18:18" ht="38.25" customHeight="1" x14ac:dyDescent="0.2">
      <c r="R639" s="3"/>
    </row>
    <row r="640" spans="18:18" ht="38.25" customHeight="1" x14ac:dyDescent="0.2">
      <c r="R640" s="3"/>
    </row>
    <row r="641" spans="18:18" ht="38.25" customHeight="1" x14ac:dyDescent="0.2">
      <c r="R641" s="3"/>
    </row>
    <row r="642" spans="18:18" ht="38.25" customHeight="1" x14ac:dyDescent="0.2">
      <c r="R642" s="3"/>
    </row>
    <row r="643" spans="18:18" ht="38.25" customHeight="1" x14ac:dyDescent="0.2">
      <c r="R643" s="3"/>
    </row>
    <row r="644" spans="18:18" ht="38.25" customHeight="1" x14ac:dyDescent="0.2">
      <c r="R644" s="3"/>
    </row>
    <row r="645" spans="18:18" ht="38.25" customHeight="1" x14ac:dyDescent="0.2">
      <c r="R645" s="3"/>
    </row>
    <row r="646" spans="18:18" ht="38.25" customHeight="1" x14ac:dyDescent="0.2">
      <c r="R646" s="3"/>
    </row>
    <row r="647" spans="18:18" ht="38.25" customHeight="1" x14ac:dyDescent="0.2">
      <c r="R647" s="3"/>
    </row>
    <row r="648" spans="18:18" ht="38.25" customHeight="1" x14ac:dyDescent="0.2">
      <c r="R648" s="3"/>
    </row>
    <row r="649" spans="18:18" ht="38.25" customHeight="1" x14ac:dyDescent="0.2">
      <c r="R649" s="3"/>
    </row>
    <row r="650" spans="18:18" ht="38.25" customHeight="1" x14ac:dyDescent="0.2">
      <c r="R650" s="3"/>
    </row>
    <row r="651" spans="18:18" ht="38.25" customHeight="1" x14ac:dyDescent="0.2">
      <c r="R651" s="3"/>
    </row>
    <row r="652" spans="18:18" ht="38.25" customHeight="1" x14ac:dyDescent="0.2">
      <c r="R652" s="3"/>
    </row>
    <row r="653" spans="18:18" ht="38.25" customHeight="1" x14ac:dyDescent="0.2">
      <c r="R653" s="3"/>
    </row>
    <row r="654" spans="18:18" ht="38.25" customHeight="1" x14ac:dyDescent="0.2">
      <c r="R654" s="3"/>
    </row>
    <row r="655" spans="18:18" ht="38.25" customHeight="1" x14ac:dyDescent="0.2">
      <c r="R655" s="3"/>
    </row>
    <row r="656" spans="18:18" ht="38.25" customHeight="1" x14ac:dyDescent="0.2">
      <c r="R656" s="3"/>
    </row>
    <row r="657" spans="18:18" ht="38.25" customHeight="1" x14ac:dyDescent="0.2">
      <c r="R657" s="3"/>
    </row>
    <row r="658" spans="18:18" ht="38.25" customHeight="1" x14ac:dyDescent="0.2">
      <c r="R658" s="3"/>
    </row>
    <row r="659" spans="18:18" ht="38.25" customHeight="1" x14ac:dyDescent="0.2">
      <c r="R659" s="3"/>
    </row>
    <row r="660" spans="18:18" ht="38.25" customHeight="1" x14ac:dyDescent="0.2">
      <c r="R660" s="3"/>
    </row>
    <row r="661" spans="18:18" ht="38.25" customHeight="1" x14ac:dyDescent="0.2">
      <c r="R661" s="3"/>
    </row>
    <row r="662" spans="18:18" ht="38.25" customHeight="1" x14ac:dyDescent="0.2">
      <c r="R662" s="3"/>
    </row>
    <row r="663" spans="18:18" ht="38.25" customHeight="1" x14ac:dyDescent="0.2">
      <c r="R663" s="3"/>
    </row>
    <row r="664" spans="18:18" ht="38.25" customHeight="1" x14ac:dyDescent="0.2">
      <c r="R664" s="3"/>
    </row>
    <row r="665" spans="18:18" ht="38.25" customHeight="1" x14ac:dyDescent="0.2">
      <c r="R665" s="3"/>
    </row>
    <row r="666" spans="18:18" ht="38.25" customHeight="1" x14ac:dyDescent="0.2">
      <c r="R666" s="3"/>
    </row>
    <row r="667" spans="18:18" ht="38.25" customHeight="1" x14ac:dyDescent="0.2">
      <c r="R667" s="3"/>
    </row>
    <row r="668" spans="18:18" ht="38.25" customHeight="1" x14ac:dyDescent="0.2">
      <c r="R668" s="3"/>
    </row>
    <row r="669" spans="18:18" ht="38.25" customHeight="1" x14ac:dyDescent="0.2">
      <c r="R669" s="3"/>
    </row>
    <row r="670" spans="18:18" ht="38.25" customHeight="1" x14ac:dyDescent="0.2">
      <c r="R670" s="3"/>
    </row>
    <row r="671" spans="18:18" ht="38.25" customHeight="1" x14ac:dyDescent="0.2">
      <c r="R671" s="3"/>
    </row>
    <row r="672" spans="18:18" ht="38.25" customHeight="1" x14ac:dyDescent="0.2">
      <c r="R672" s="3"/>
    </row>
    <row r="673" spans="18:18" ht="38.25" customHeight="1" x14ac:dyDescent="0.2">
      <c r="R673" s="3"/>
    </row>
    <row r="674" spans="18:18" ht="38.25" customHeight="1" x14ac:dyDescent="0.2">
      <c r="R674" s="3"/>
    </row>
    <row r="675" spans="18:18" ht="38.25" customHeight="1" x14ac:dyDescent="0.2">
      <c r="R675" s="3"/>
    </row>
    <row r="676" spans="18:18" ht="38.25" customHeight="1" x14ac:dyDescent="0.2">
      <c r="R676" s="3"/>
    </row>
    <row r="677" spans="18:18" ht="38.25" customHeight="1" x14ac:dyDescent="0.2">
      <c r="R677" s="3"/>
    </row>
    <row r="678" spans="18:18" ht="38.25" customHeight="1" x14ac:dyDescent="0.2">
      <c r="R678" s="3"/>
    </row>
    <row r="679" spans="18:18" ht="38.25" customHeight="1" x14ac:dyDescent="0.2">
      <c r="R679" s="3"/>
    </row>
    <row r="680" spans="18:18" ht="38.25" customHeight="1" x14ac:dyDescent="0.2">
      <c r="R680" s="3"/>
    </row>
    <row r="681" spans="18:18" ht="38.25" customHeight="1" x14ac:dyDescent="0.2">
      <c r="R681" s="3"/>
    </row>
    <row r="682" spans="18:18" ht="38.25" customHeight="1" x14ac:dyDescent="0.2">
      <c r="R682" s="3"/>
    </row>
    <row r="683" spans="18:18" ht="38.25" customHeight="1" x14ac:dyDescent="0.2">
      <c r="R683" s="3"/>
    </row>
    <row r="684" spans="18:18" ht="38.25" customHeight="1" x14ac:dyDescent="0.2">
      <c r="R684" s="3"/>
    </row>
    <row r="685" spans="18:18" ht="38.25" customHeight="1" x14ac:dyDescent="0.2">
      <c r="R685" s="3"/>
    </row>
    <row r="686" spans="18:18" ht="38.25" customHeight="1" x14ac:dyDescent="0.2">
      <c r="R686" s="3"/>
    </row>
    <row r="687" spans="18:18" ht="38.25" customHeight="1" x14ac:dyDescent="0.2">
      <c r="R687" s="3"/>
    </row>
    <row r="688" spans="18:18" ht="38.25" customHeight="1" x14ac:dyDescent="0.2">
      <c r="R688" s="3"/>
    </row>
    <row r="689" spans="18:18" ht="38.25" customHeight="1" x14ac:dyDescent="0.2">
      <c r="R689" s="3"/>
    </row>
    <row r="690" spans="18:18" ht="38.25" customHeight="1" x14ac:dyDescent="0.2">
      <c r="R690" s="3"/>
    </row>
    <row r="691" spans="18:18" ht="38.25" customHeight="1" x14ac:dyDescent="0.2">
      <c r="R691" s="3"/>
    </row>
    <row r="692" spans="18:18" ht="38.25" customHeight="1" x14ac:dyDescent="0.2">
      <c r="R692" s="3"/>
    </row>
    <row r="693" spans="18:18" ht="38.25" customHeight="1" x14ac:dyDescent="0.2">
      <c r="R693" s="3"/>
    </row>
    <row r="694" spans="18:18" ht="38.25" customHeight="1" x14ac:dyDescent="0.2">
      <c r="R694" s="3"/>
    </row>
    <row r="695" spans="18:18" ht="38.25" customHeight="1" x14ac:dyDescent="0.2">
      <c r="R695" s="3"/>
    </row>
    <row r="696" spans="18:18" ht="38.25" customHeight="1" x14ac:dyDescent="0.2">
      <c r="R696" s="3"/>
    </row>
    <row r="697" spans="18:18" ht="38.25" customHeight="1" x14ac:dyDescent="0.2">
      <c r="R697" s="3"/>
    </row>
    <row r="698" spans="18:18" ht="38.25" customHeight="1" x14ac:dyDescent="0.2">
      <c r="R698" s="3"/>
    </row>
    <row r="699" spans="18:18" ht="38.25" customHeight="1" x14ac:dyDescent="0.2">
      <c r="R699" s="3"/>
    </row>
    <row r="700" spans="18:18" ht="38.25" customHeight="1" x14ac:dyDescent="0.2">
      <c r="R700" s="3"/>
    </row>
    <row r="701" spans="18:18" ht="38.25" customHeight="1" x14ac:dyDescent="0.2">
      <c r="R701" s="3"/>
    </row>
    <row r="702" spans="18:18" ht="38.25" customHeight="1" x14ac:dyDescent="0.2">
      <c r="R702" s="3"/>
    </row>
    <row r="703" spans="18:18" ht="38.25" customHeight="1" x14ac:dyDescent="0.2">
      <c r="R703" s="3"/>
    </row>
    <row r="704" spans="18:18" ht="38.25" customHeight="1" x14ac:dyDescent="0.2">
      <c r="R704" s="3"/>
    </row>
    <row r="705" spans="18:18" ht="38.25" customHeight="1" x14ac:dyDescent="0.2">
      <c r="R705" s="3"/>
    </row>
    <row r="706" spans="18:18" ht="38.25" customHeight="1" x14ac:dyDescent="0.2">
      <c r="R706" s="3"/>
    </row>
    <row r="707" spans="18:18" ht="38.25" customHeight="1" x14ac:dyDescent="0.2">
      <c r="R707" s="3"/>
    </row>
    <row r="708" spans="18:18" ht="38.25" customHeight="1" x14ac:dyDescent="0.2">
      <c r="R708" s="3"/>
    </row>
    <row r="709" spans="18:18" ht="38.25" customHeight="1" x14ac:dyDescent="0.2">
      <c r="R709" s="3"/>
    </row>
    <row r="710" spans="18:18" ht="38.25" customHeight="1" x14ac:dyDescent="0.2">
      <c r="R710" s="3"/>
    </row>
    <row r="711" spans="18:18" ht="38.25" customHeight="1" x14ac:dyDescent="0.2">
      <c r="R711" s="3"/>
    </row>
    <row r="712" spans="18:18" ht="38.25" customHeight="1" x14ac:dyDescent="0.2">
      <c r="R712" s="3"/>
    </row>
    <row r="713" spans="18:18" ht="38.25" customHeight="1" x14ac:dyDescent="0.2">
      <c r="R713" s="3"/>
    </row>
    <row r="714" spans="18:18" ht="38.25" customHeight="1" x14ac:dyDescent="0.2">
      <c r="R714" s="3"/>
    </row>
    <row r="715" spans="18:18" ht="38.25" customHeight="1" x14ac:dyDescent="0.2">
      <c r="R715" s="3"/>
    </row>
    <row r="716" spans="18:18" ht="38.25" customHeight="1" x14ac:dyDescent="0.2">
      <c r="R716" s="3"/>
    </row>
    <row r="717" spans="18:18" ht="38.25" customHeight="1" x14ac:dyDescent="0.2">
      <c r="R717" s="3"/>
    </row>
    <row r="718" spans="18:18" ht="38.25" customHeight="1" x14ac:dyDescent="0.2">
      <c r="R718" s="3"/>
    </row>
    <row r="719" spans="18:18" ht="38.25" customHeight="1" x14ac:dyDescent="0.2">
      <c r="R719" s="3"/>
    </row>
    <row r="720" spans="18:18" ht="38.25" customHeight="1" x14ac:dyDescent="0.2">
      <c r="R720" s="3"/>
    </row>
    <row r="721" spans="18:18" ht="38.25" customHeight="1" x14ac:dyDescent="0.2">
      <c r="R721" s="3"/>
    </row>
    <row r="722" spans="18:18" ht="38.25" customHeight="1" x14ac:dyDescent="0.2">
      <c r="R722" s="3"/>
    </row>
    <row r="723" spans="18:18" ht="38.25" customHeight="1" x14ac:dyDescent="0.2">
      <c r="R723" s="3"/>
    </row>
    <row r="724" spans="18:18" ht="38.25" customHeight="1" x14ac:dyDescent="0.2">
      <c r="R724" s="3"/>
    </row>
    <row r="725" spans="18:18" ht="38.25" customHeight="1" x14ac:dyDescent="0.2">
      <c r="R725" s="3"/>
    </row>
    <row r="726" spans="18:18" ht="38.25" customHeight="1" x14ac:dyDescent="0.2">
      <c r="R726" s="3"/>
    </row>
    <row r="727" spans="18:18" ht="38.25" customHeight="1" x14ac:dyDescent="0.2">
      <c r="R727" s="3"/>
    </row>
    <row r="728" spans="18:18" ht="38.25" customHeight="1" x14ac:dyDescent="0.2">
      <c r="R728" s="3"/>
    </row>
    <row r="729" spans="18:18" ht="38.25" customHeight="1" x14ac:dyDescent="0.2">
      <c r="R729" s="3"/>
    </row>
    <row r="730" spans="18:18" ht="38.25" customHeight="1" x14ac:dyDescent="0.2">
      <c r="R730" s="3"/>
    </row>
    <row r="731" spans="18:18" ht="38.25" customHeight="1" x14ac:dyDescent="0.2">
      <c r="R731" s="3"/>
    </row>
    <row r="732" spans="18:18" ht="38.25" customHeight="1" x14ac:dyDescent="0.2">
      <c r="R732" s="3"/>
    </row>
    <row r="733" spans="18:18" ht="38.25" customHeight="1" x14ac:dyDescent="0.2">
      <c r="R733" s="3"/>
    </row>
    <row r="734" spans="18:18" ht="38.25" customHeight="1" x14ac:dyDescent="0.2">
      <c r="R734" s="3"/>
    </row>
    <row r="735" spans="18:18" ht="38.25" customHeight="1" x14ac:dyDescent="0.2">
      <c r="R735" s="3"/>
    </row>
    <row r="736" spans="18:18" ht="38.25" customHeight="1" x14ac:dyDescent="0.2">
      <c r="R736" s="3"/>
    </row>
    <row r="737" spans="18:18" ht="38.25" customHeight="1" x14ac:dyDescent="0.2">
      <c r="R737" s="3"/>
    </row>
    <row r="738" spans="18:18" ht="38.25" customHeight="1" x14ac:dyDescent="0.2">
      <c r="R738" s="3"/>
    </row>
    <row r="739" spans="18:18" ht="38.25" customHeight="1" x14ac:dyDescent="0.2">
      <c r="R739" s="3"/>
    </row>
    <row r="740" spans="18:18" ht="38.25" customHeight="1" x14ac:dyDescent="0.2">
      <c r="R740" s="3"/>
    </row>
    <row r="741" spans="18:18" ht="38.25" customHeight="1" x14ac:dyDescent="0.2">
      <c r="R741" s="3"/>
    </row>
    <row r="742" spans="18:18" ht="38.25" customHeight="1" x14ac:dyDescent="0.2">
      <c r="R742" s="3"/>
    </row>
    <row r="743" spans="18:18" ht="38.25" customHeight="1" x14ac:dyDescent="0.2">
      <c r="R743" s="3"/>
    </row>
    <row r="744" spans="18:18" ht="38.25" customHeight="1" x14ac:dyDescent="0.2">
      <c r="R744" s="3"/>
    </row>
    <row r="745" spans="18:18" ht="38.25" customHeight="1" x14ac:dyDescent="0.2">
      <c r="R745" s="3"/>
    </row>
    <row r="746" spans="18:18" ht="38.25" customHeight="1" x14ac:dyDescent="0.2">
      <c r="R746" s="3"/>
    </row>
    <row r="747" spans="18:18" ht="38.25" customHeight="1" x14ac:dyDescent="0.2">
      <c r="R747" s="3"/>
    </row>
    <row r="748" spans="18:18" ht="38.25" customHeight="1" x14ac:dyDescent="0.2">
      <c r="R748" s="3"/>
    </row>
    <row r="749" spans="18:18" ht="38.25" customHeight="1" x14ac:dyDescent="0.2">
      <c r="R749" s="3"/>
    </row>
    <row r="750" spans="18:18" ht="38.25" customHeight="1" x14ac:dyDescent="0.2">
      <c r="R750" s="3"/>
    </row>
    <row r="751" spans="18:18" ht="38.25" customHeight="1" x14ac:dyDescent="0.2">
      <c r="R751" s="3"/>
    </row>
    <row r="752" spans="18:18" ht="38.25" customHeight="1" x14ac:dyDescent="0.2">
      <c r="R752" s="3"/>
    </row>
    <row r="753" spans="18:18" ht="38.25" customHeight="1" x14ac:dyDescent="0.2">
      <c r="R753" s="3"/>
    </row>
    <row r="754" spans="18:18" ht="38.25" customHeight="1" x14ac:dyDescent="0.2">
      <c r="R754" s="3"/>
    </row>
    <row r="755" spans="18:18" ht="38.25" customHeight="1" x14ac:dyDescent="0.2">
      <c r="R755" s="3"/>
    </row>
    <row r="756" spans="18:18" ht="38.25" customHeight="1" x14ac:dyDescent="0.2">
      <c r="R756" s="3"/>
    </row>
    <row r="757" spans="18:18" ht="38.25" customHeight="1" x14ac:dyDescent="0.2">
      <c r="R757" s="3"/>
    </row>
    <row r="758" spans="18:18" ht="38.25" customHeight="1" x14ac:dyDescent="0.2">
      <c r="R758" s="3"/>
    </row>
    <row r="759" spans="18:18" ht="38.25" customHeight="1" x14ac:dyDescent="0.2">
      <c r="R759" s="3"/>
    </row>
    <row r="760" spans="18:18" ht="38.25" customHeight="1" x14ac:dyDescent="0.2">
      <c r="R760" s="3"/>
    </row>
    <row r="761" spans="18:18" ht="38.25" customHeight="1" x14ac:dyDescent="0.2">
      <c r="R761" s="3"/>
    </row>
    <row r="762" spans="18:18" ht="38.25" customHeight="1" x14ac:dyDescent="0.2">
      <c r="R762" s="3"/>
    </row>
    <row r="763" spans="18:18" ht="38.25" customHeight="1" x14ac:dyDescent="0.2">
      <c r="R763" s="3"/>
    </row>
    <row r="764" spans="18:18" ht="38.25" customHeight="1" x14ac:dyDescent="0.2">
      <c r="R764" s="3"/>
    </row>
    <row r="765" spans="18:18" ht="38.25" customHeight="1" x14ac:dyDescent="0.2">
      <c r="R765" s="3"/>
    </row>
    <row r="766" spans="18:18" ht="38.25" customHeight="1" x14ac:dyDescent="0.2">
      <c r="R766" s="3"/>
    </row>
    <row r="767" spans="18:18" ht="38.25" customHeight="1" x14ac:dyDescent="0.2">
      <c r="R767" s="3"/>
    </row>
    <row r="768" spans="18:18" ht="38.25" customHeight="1" x14ac:dyDescent="0.2">
      <c r="R768" s="3"/>
    </row>
    <row r="769" spans="18:18" ht="38.25" customHeight="1" x14ac:dyDescent="0.2">
      <c r="R769" s="3"/>
    </row>
    <row r="770" spans="18:18" ht="38.25" customHeight="1" x14ac:dyDescent="0.2">
      <c r="R770" s="3"/>
    </row>
    <row r="771" spans="18:18" ht="38.25" customHeight="1" x14ac:dyDescent="0.2">
      <c r="R771" s="3"/>
    </row>
    <row r="772" spans="18:18" ht="38.25" customHeight="1" x14ac:dyDescent="0.2">
      <c r="R772" s="3"/>
    </row>
    <row r="773" spans="18:18" ht="38.25" customHeight="1" x14ac:dyDescent="0.2">
      <c r="R773" s="3"/>
    </row>
    <row r="774" spans="18:18" ht="38.25" customHeight="1" x14ac:dyDescent="0.2">
      <c r="R774" s="3"/>
    </row>
    <row r="775" spans="18:18" ht="38.25" customHeight="1" x14ac:dyDescent="0.2">
      <c r="R775" s="3"/>
    </row>
    <row r="776" spans="18:18" ht="38.25" customHeight="1" x14ac:dyDescent="0.2">
      <c r="R776" s="3"/>
    </row>
    <row r="777" spans="18:18" ht="38.25" customHeight="1" x14ac:dyDescent="0.2">
      <c r="R777" s="3"/>
    </row>
    <row r="778" spans="18:18" ht="38.25" customHeight="1" x14ac:dyDescent="0.2">
      <c r="R778" s="3"/>
    </row>
    <row r="779" spans="18:18" ht="38.25" customHeight="1" x14ac:dyDescent="0.2">
      <c r="R779" s="3"/>
    </row>
    <row r="780" spans="18:18" ht="38.25" customHeight="1" x14ac:dyDescent="0.2">
      <c r="R780" s="3"/>
    </row>
    <row r="781" spans="18:18" ht="38.25" customHeight="1" x14ac:dyDescent="0.2">
      <c r="R781" s="3"/>
    </row>
    <row r="782" spans="18:18" ht="38.25" customHeight="1" x14ac:dyDescent="0.2">
      <c r="R782" s="3"/>
    </row>
    <row r="783" spans="18:18" ht="38.25" customHeight="1" x14ac:dyDescent="0.2">
      <c r="R783" s="3"/>
    </row>
    <row r="784" spans="18:18" ht="38.25" customHeight="1" x14ac:dyDescent="0.2">
      <c r="R784" s="3"/>
    </row>
    <row r="785" spans="18:18" ht="38.25" customHeight="1" x14ac:dyDescent="0.2">
      <c r="R785" s="3"/>
    </row>
    <row r="786" spans="18:18" ht="38.25" customHeight="1" x14ac:dyDescent="0.2">
      <c r="R786" s="3"/>
    </row>
    <row r="787" spans="18:18" ht="38.25" customHeight="1" x14ac:dyDescent="0.2">
      <c r="R787" s="3"/>
    </row>
    <row r="788" spans="18:18" ht="38.25" customHeight="1" x14ac:dyDescent="0.2">
      <c r="R788" s="3"/>
    </row>
    <row r="789" spans="18:18" ht="38.25" customHeight="1" x14ac:dyDescent="0.2">
      <c r="R789" s="3"/>
    </row>
    <row r="790" spans="18:18" ht="38.25" customHeight="1" x14ac:dyDescent="0.2">
      <c r="R790" s="3"/>
    </row>
    <row r="791" spans="18:18" ht="38.25" customHeight="1" x14ac:dyDescent="0.2">
      <c r="R791" s="3"/>
    </row>
    <row r="792" spans="18:18" ht="38.25" customHeight="1" x14ac:dyDescent="0.2">
      <c r="R792" s="3"/>
    </row>
    <row r="793" spans="18:18" ht="38.25" customHeight="1" x14ac:dyDescent="0.2">
      <c r="R793" s="3"/>
    </row>
    <row r="794" spans="18:18" ht="38.25" customHeight="1" x14ac:dyDescent="0.2">
      <c r="R794" s="3"/>
    </row>
    <row r="795" spans="18:18" ht="38.25" customHeight="1" x14ac:dyDescent="0.2">
      <c r="R795" s="3"/>
    </row>
    <row r="796" spans="18:18" ht="38.25" customHeight="1" x14ac:dyDescent="0.2">
      <c r="R796" s="3"/>
    </row>
    <row r="797" spans="18:18" ht="38.25" customHeight="1" x14ac:dyDescent="0.2">
      <c r="R797" s="3"/>
    </row>
    <row r="798" spans="18:18" ht="38.25" customHeight="1" x14ac:dyDescent="0.2">
      <c r="R798" s="3"/>
    </row>
    <row r="799" spans="18:18" ht="38.25" customHeight="1" x14ac:dyDescent="0.2">
      <c r="R799" s="3"/>
    </row>
    <row r="800" spans="18:18" ht="38.25" customHeight="1" x14ac:dyDescent="0.2">
      <c r="R800" s="3"/>
    </row>
    <row r="801" spans="18:18" ht="38.25" customHeight="1" x14ac:dyDescent="0.2">
      <c r="R801" s="3"/>
    </row>
    <row r="802" spans="18:18" ht="38.25" customHeight="1" x14ac:dyDescent="0.2">
      <c r="R802" s="3"/>
    </row>
    <row r="803" spans="18:18" ht="38.25" customHeight="1" x14ac:dyDescent="0.2">
      <c r="R803" s="3"/>
    </row>
    <row r="804" spans="18:18" ht="38.25" customHeight="1" x14ac:dyDescent="0.2">
      <c r="R804" s="3"/>
    </row>
    <row r="805" spans="18:18" ht="38.25" customHeight="1" x14ac:dyDescent="0.2">
      <c r="R805" s="3"/>
    </row>
    <row r="806" spans="18:18" ht="38.25" customHeight="1" x14ac:dyDescent="0.2">
      <c r="R806" s="3"/>
    </row>
    <row r="807" spans="18:18" ht="38.25" customHeight="1" x14ac:dyDescent="0.2">
      <c r="R807" s="3"/>
    </row>
    <row r="808" spans="18:18" ht="38.25" customHeight="1" x14ac:dyDescent="0.2">
      <c r="R808" s="3"/>
    </row>
    <row r="809" spans="18:18" ht="38.25" customHeight="1" x14ac:dyDescent="0.2">
      <c r="R809" s="3"/>
    </row>
    <row r="810" spans="18:18" ht="38.25" customHeight="1" x14ac:dyDescent="0.2">
      <c r="R810" s="3"/>
    </row>
    <row r="811" spans="18:18" ht="38.25" customHeight="1" x14ac:dyDescent="0.2">
      <c r="R811" s="3"/>
    </row>
    <row r="812" spans="18:18" ht="38.25" customHeight="1" x14ac:dyDescent="0.2">
      <c r="R812" s="3"/>
    </row>
    <row r="813" spans="18:18" ht="38.25" customHeight="1" x14ac:dyDescent="0.2">
      <c r="R813" s="3"/>
    </row>
    <row r="814" spans="18:18" ht="38.25" customHeight="1" x14ac:dyDescent="0.2">
      <c r="R814" s="3"/>
    </row>
    <row r="815" spans="18:18" ht="38.25" customHeight="1" x14ac:dyDescent="0.2">
      <c r="R815" s="3"/>
    </row>
    <row r="816" spans="18:18" ht="38.25" customHeight="1" x14ac:dyDescent="0.2">
      <c r="R816" s="3"/>
    </row>
    <row r="817" spans="18:18" ht="38.25" customHeight="1" x14ac:dyDescent="0.2">
      <c r="R817" s="3"/>
    </row>
    <row r="818" spans="18:18" ht="38.25" customHeight="1" x14ac:dyDescent="0.2">
      <c r="R818" s="3"/>
    </row>
    <row r="819" spans="18:18" ht="38.25" customHeight="1" x14ac:dyDescent="0.2">
      <c r="R819" s="3"/>
    </row>
    <row r="820" spans="18:18" ht="38.25" customHeight="1" x14ac:dyDescent="0.2">
      <c r="R820" s="3"/>
    </row>
    <row r="821" spans="18:18" ht="38.25" customHeight="1" x14ac:dyDescent="0.2">
      <c r="R821" s="3"/>
    </row>
    <row r="822" spans="18:18" ht="38.25" customHeight="1" x14ac:dyDescent="0.2">
      <c r="R822" s="3"/>
    </row>
    <row r="823" spans="18:18" ht="38.25" customHeight="1" x14ac:dyDescent="0.2">
      <c r="R823" s="3"/>
    </row>
    <row r="824" spans="18:18" ht="38.25" customHeight="1" x14ac:dyDescent="0.2">
      <c r="R824" s="3"/>
    </row>
    <row r="825" spans="18:18" ht="38.25" customHeight="1" x14ac:dyDescent="0.2">
      <c r="R825" s="3"/>
    </row>
    <row r="826" spans="18:18" ht="38.25" customHeight="1" x14ac:dyDescent="0.2">
      <c r="R826" s="3"/>
    </row>
    <row r="827" spans="18:18" ht="38.25" customHeight="1" x14ac:dyDescent="0.2">
      <c r="R827" s="3"/>
    </row>
    <row r="828" spans="18:18" ht="38.25" customHeight="1" x14ac:dyDescent="0.2">
      <c r="R828" s="3"/>
    </row>
    <row r="829" spans="18:18" ht="38.25" customHeight="1" x14ac:dyDescent="0.2">
      <c r="R829" s="3"/>
    </row>
    <row r="830" spans="18:18" ht="38.25" customHeight="1" x14ac:dyDescent="0.2">
      <c r="R830" s="3"/>
    </row>
    <row r="831" spans="18:18" ht="38.25" customHeight="1" x14ac:dyDescent="0.2">
      <c r="R831" s="3"/>
    </row>
    <row r="832" spans="18:18" ht="38.25" customHeight="1" x14ac:dyDescent="0.2">
      <c r="R832" s="3"/>
    </row>
    <row r="833" spans="18:18" ht="38.25" customHeight="1" x14ac:dyDescent="0.2">
      <c r="R833" s="3"/>
    </row>
    <row r="834" spans="18:18" ht="38.25" customHeight="1" x14ac:dyDescent="0.2">
      <c r="R834" s="3"/>
    </row>
    <row r="835" spans="18:18" ht="38.25" customHeight="1" x14ac:dyDescent="0.2">
      <c r="R835" s="3"/>
    </row>
    <row r="836" spans="18:18" ht="38.25" customHeight="1" x14ac:dyDescent="0.2">
      <c r="R836" s="3"/>
    </row>
    <row r="837" spans="18:18" ht="38.25" customHeight="1" x14ac:dyDescent="0.2">
      <c r="R837" s="3"/>
    </row>
    <row r="838" spans="18:18" ht="38.25" customHeight="1" x14ac:dyDescent="0.2">
      <c r="R838" s="3"/>
    </row>
    <row r="839" spans="18:18" ht="38.25" customHeight="1" x14ac:dyDescent="0.2">
      <c r="R839" s="3"/>
    </row>
    <row r="840" spans="18:18" ht="38.25" customHeight="1" x14ac:dyDescent="0.2">
      <c r="R840" s="3"/>
    </row>
    <row r="841" spans="18:18" ht="38.25" customHeight="1" x14ac:dyDescent="0.2">
      <c r="R841" s="3"/>
    </row>
    <row r="842" spans="18:18" ht="38.25" customHeight="1" x14ac:dyDescent="0.2">
      <c r="R842" s="3"/>
    </row>
    <row r="843" spans="18:18" ht="38.25" customHeight="1" x14ac:dyDescent="0.2">
      <c r="R843" s="3"/>
    </row>
    <row r="844" spans="18:18" ht="38.25" customHeight="1" x14ac:dyDescent="0.2">
      <c r="R844" s="3"/>
    </row>
    <row r="845" spans="18:18" ht="38.25" customHeight="1" x14ac:dyDescent="0.2">
      <c r="R845" s="3"/>
    </row>
    <row r="846" spans="18:18" ht="38.25" customHeight="1" x14ac:dyDescent="0.2">
      <c r="R846" s="3"/>
    </row>
    <row r="847" spans="18:18" ht="38.25" customHeight="1" x14ac:dyDescent="0.2">
      <c r="R847" s="3"/>
    </row>
    <row r="848" spans="18:18" ht="38.25" customHeight="1" x14ac:dyDescent="0.2">
      <c r="R848" s="3"/>
    </row>
    <row r="849" spans="18:18" ht="38.25" customHeight="1" x14ac:dyDescent="0.2">
      <c r="R849" s="3"/>
    </row>
    <row r="850" spans="18:18" ht="38.25" customHeight="1" x14ac:dyDescent="0.2">
      <c r="R850" s="3"/>
    </row>
    <row r="851" spans="18:18" ht="38.25" customHeight="1" x14ac:dyDescent="0.2">
      <c r="R851" s="3"/>
    </row>
    <row r="852" spans="18:18" ht="38.25" customHeight="1" x14ac:dyDescent="0.2">
      <c r="R852" s="3"/>
    </row>
    <row r="853" spans="18:18" ht="38.25" customHeight="1" x14ac:dyDescent="0.2">
      <c r="R853" s="3"/>
    </row>
    <row r="854" spans="18:18" ht="38.25" customHeight="1" x14ac:dyDescent="0.2">
      <c r="R854" s="3"/>
    </row>
    <row r="855" spans="18:18" ht="38.25" customHeight="1" x14ac:dyDescent="0.2">
      <c r="R855" s="3"/>
    </row>
    <row r="856" spans="18:18" ht="38.25" customHeight="1" x14ac:dyDescent="0.2">
      <c r="R856" s="3"/>
    </row>
    <row r="857" spans="18:18" ht="38.25" customHeight="1" x14ac:dyDescent="0.2">
      <c r="R857" s="3"/>
    </row>
    <row r="858" spans="18:18" ht="38.25" customHeight="1" x14ac:dyDescent="0.2">
      <c r="R858" s="3"/>
    </row>
    <row r="859" spans="18:18" ht="38.25" customHeight="1" x14ac:dyDescent="0.2">
      <c r="R859" s="3"/>
    </row>
    <row r="860" spans="18:18" ht="38.25" customHeight="1" x14ac:dyDescent="0.2">
      <c r="R860" s="3"/>
    </row>
    <row r="861" spans="18:18" ht="38.25" customHeight="1" x14ac:dyDescent="0.2">
      <c r="R861" s="3"/>
    </row>
    <row r="862" spans="18:18" ht="38.25" customHeight="1" x14ac:dyDescent="0.2">
      <c r="R862" s="3"/>
    </row>
    <row r="863" spans="18:18" ht="38.25" customHeight="1" x14ac:dyDescent="0.2">
      <c r="R863" s="3"/>
    </row>
    <row r="864" spans="18:18" ht="38.25" customHeight="1" x14ac:dyDescent="0.2">
      <c r="R864" s="3"/>
    </row>
    <row r="865" spans="18:18" ht="38.25" customHeight="1" x14ac:dyDescent="0.2">
      <c r="R865" s="3"/>
    </row>
    <row r="866" spans="18:18" ht="38.25" customHeight="1" x14ac:dyDescent="0.2">
      <c r="R866" s="3"/>
    </row>
    <row r="867" spans="18:18" ht="38.25" customHeight="1" x14ac:dyDescent="0.2">
      <c r="R867" s="3"/>
    </row>
    <row r="868" spans="18:18" ht="38.25" customHeight="1" x14ac:dyDescent="0.2">
      <c r="R868" s="3"/>
    </row>
    <row r="869" spans="18:18" ht="38.25" customHeight="1" x14ac:dyDescent="0.2">
      <c r="R869" s="3"/>
    </row>
    <row r="870" spans="18:18" ht="38.25" customHeight="1" x14ac:dyDescent="0.2">
      <c r="R870" s="3"/>
    </row>
    <row r="871" spans="18:18" ht="38.25" customHeight="1" x14ac:dyDescent="0.2">
      <c r="R871" s="3"/>
    </row>
    <row r="872" spans="18:18" ht="38.25" customHeight="1" x14ac:dyDescent="0.2">
      <c r="R872" s="3"/>
    </row>
    <row r="873" spans="18:18" ht="38.25" customHeight="1" x14ac:dyDescent="0.2">
      <c r="R873" s="3"/>
    </row>
    <row r="874" spans="18:18" ht="38.25" customHeight="1" x14ac:dyDescent="0.2">
      <c r="R874" s="3"/>
    </row>
    <row r="875" spans="18:18" ht="38.25" customHeight="1" x14ac:dyDescent="0.2">
      <c r="R875" s="3"/>
    </row>
    <row r="876" spans="18:18" ht="38.25" customHeight="1" x14ac:dyDescent="0.2">
      <c r="R876" s="3"/>
    </row>
    <row r="877" spans="18:18" ht="38.25" customHeight="1" x14ac:dyDescent="0.2">
      <c r="R877" s="3"/>
    </row>
    <row r="878" spans="18:18" ht="38.25" customHeight="1" x14ac:dyDescent="0.2">
      <c r="R878" s="3"/>
    </row>
    <row r="879" spans="18:18" ht="38.25" customHeight="1" x14ac:dyDescent="0.2">
      <c r="R879" s="3"/>
    </row>
    <row r="880" spans="18:18" ht="38.25" customHeight="1" x14ac:dyDescent="0.2">
      <c r="R880" s="3"/>
    </row>
    <row r="881" spans="18:18" ht="38.25" customHeight="1" x14ac:dyDescent="0.2">
      <c r="R881" s="3"/>
    </row>
    <row r="882" spans="18:18" ht="38.25" customHeight="1" x14ac:dyDescent="0.2">
      <c r="R882" s="3"/>
    </row>
    <row r="883" spans="18:18" ht="38.25" customHeight="1" x14ac:dyDescent="0.2">
      <c r="R883" s="3"/>
    </row>
    <row r="884" spans="18:18" ht="38.25" customHeight="1" x14ac:dyDescent="0.2">
      <c r="R884" s="3"/>
    </row>
    <row r="885" spans="18:18" ht="38.25" customHeight="1" x14ac:dyDescent="0.2">
      <c r="R885" s="3"/>
    </row>
    <row r="886" spans="18:18" ht="38.25" customHeight="1" x14ac:dyDescent="0.2">
      <c r="R886" s="3"/>
    </row>
    <row r="887" spans="18:18" ht="38.25" customHeight="1" x14ac:dyDescent="0.2">
      <c r="R887" s="3"/>
    </row>
    <row r="888" spans="18:18" ht="38.25" customHeight="1" x14ac:dyDescent="0.2">
      <c r="R888" s="3"/>
    </row>
    <row r="889" spans="18:18" ht="38.25" customHeight="1" x14ac:dyDescent="0.2">
      <c r="R889" s="3"/>
    </row>
    <row r="890" spans="18:18" ht="38.25" customHeight="1" x14ac:dyDescent="0.2">
      <c r="R890" s="3"/>
    </row>
    <row r="891" spans="18:18" ht="38.25" customHeight="1" x14ac:dyDescent="0.2">
      <c r="R891" s="3"/>
    </row>
    <row r="892" spans="18:18" ht="38.25" customHeight="1" x14ac:dyDescent="0.2">
      <c r="R892" s="3"/>
    </row>
    <row r="893" spans="18:18" ht="38.25" customHeight="1" x14ac:dyDescent="0.2">
      <c r="R893" s="3"/>
    </row>
    <row r="894" spans="18:18" ht="38.25" customHeight="1" x14ac:dyDescent="0.2">
      <c r="R894" s="3"/>
    </row>
    <row r="895" spans="18:18" ht="38.25" customHeight="1" x14ac:dyDescent="0.2">
      <c r="R895" s="3"/>
    </row>
    <row r="896" spans="18:18" ht="38.25" customHeight="1" x14ac:dyDescent="0.2">
      <c r="R896" s="3"/>
    </row>
    <row r="897" spans="18:18" ht="38.25" customHeight="1" x14ac:dyDescent="0.2">
      <c r="R897" s="3"/>
    </row>
    <row r="898" spans="18:18" ht="38.25" customHeight="1" x14ac:dyDescent="0.2">
      <c r="R898" s="3"/>
    </row>
    <row r="899" spans="18:18" ht="38.25" customHeight="1" x14ac:dyDescent="0.2">
      <c r="R899" s="3"/>
    </row>
    <row r="900" spans="18:18" ht="38.25" customHeight="1" x14ac:dyDescent="0.2">
      <c r="R900" s="3"/>
    </row>
    <row r="901" spans="18:18" ht="38.25" customHeight="1" x14ac:dyDescent="0.2">
      <c r="R901" s="3"/>
    </row>
    <row r="902" spans="18:18" ht="38.25" customHeight="1" x14ac:dyDescent="0.2">
      <c r="R902" s="3"/>
    </row>
    <row r="903" spans="18:18" ht="38.25" customHeight="1" x14ac:dyDescent="0.2">
      <c r="R903" s="3"/>
    </row>
    <row r="904" spans="18:18" ht="38.25" customHeight="1" x14ac:dyDescent="0.2">
      <c r="R904" s="3"/>
    </row>
    <row r="905" spans="18:18" ht="38.25" customHeight="1" x14ac:dyDescent="0.2">
      <c r="R905" s="3"/>
    </row>
    <row r="906" spans="18:18" ht="38.25" customHeight="1" x14ac:dyDescent="0.2">
      <c r="R906" s="3"/>
    </row>
    <row r="907" spans="18:18" ht="38.25" customHeight="1" x14ac:dyDescent="0.2">
      <c r="R907" s="3"/>
    </row>
    <row r="908" spans="18:18" ht="38.25" customHeight="1" x14ac:dyDescent="0.2">
      <c r="R908" s="3"/>
    </row>
    <row r="909" spans="18:18" ht="38.25" customHeight="1" x14ac:dyDescent="0.2">
      <c r="R909" s="3"/>
    </row>
    <row r="910" spans="18:18" ht="38.25" customHeight="1" x14ac:dyDescent="0.2">
      <c r="R910" s="3"/>
    </row>
    <row r="911" spans="18:18" ht="38.25" customHeight="1" x14ac:dyDescent="0.2">
      <c r="R911" s="3"/>
    </row>
    <row r="912" spans="18:18" ht="38.25" customHeight="1" x14ac:dyDescent="0.2">
      <c r="R912" s="3"/>
    </row>
    <row r="913" spans="18:18" ht="38.25" customHeight="1" x14ac:dyDescent="0.2">
      <c r="R913" s="3"/>
    </row>
    <row r="914" spans="18:18" ht="38.25" customHeight="1" x14ac:dyDescent="0.2">
      <c r="R914" s="3"/>
    </row>
    <row r="915" spans="18:18" ht="38.25" customHeight="1" x14ac:dyDescent="0.2">
      <c r="R915" s="3"/>
    </row>
    <row r="916" spans="18:18" ht="38.25" customHeight="1" x14ac:dyDescent="0.2">
      <c r="R916" s="3"/>
    </row>
    <row r="917" spans="18:18" ht="38.25" customHeight="1" x14ac:dyDescent="0.2">
      <c r="R917" s="3"/>
    </row>
    <row r="918" spans="18:18" ht="38.25" customHeight="1" x14ac:dyDescent="0.2">
      <c r="R918" s="3"/>
    </row>
    <row r="919" spans="18:18" ht="38.25" customHeight="1" x14ac:dyDescent="0.2">
      <c r="R919" s="3"/>
    </row>
    <row r="920" spans="18:18" ht="38.25" customHeight="1" x14ac:dyDescent="0.2">
      <c r="R920" s="3"/>
    </row>
    <row r="921" spans="18:18" ht="38.25" customHeight="1" x14ac:dyDescent="0.2">
      <c r="R921" s="3"/>
    </row>
    <row r="922" spans="18:18" ht="38.25" customHeight="1" x14ac:dyDescent="0.2">
      <c r="R922" s="3"/>
    </row>
    <row r="923" spans="18:18" ht="38.25" customHeight="1" x14ac:dyDescent="0.2">
      <c r="R923" s="3"/>
    </row>
    <row r="924" spans="18:18" ht="38.25" customHeight="1" x14ac:dyDescent="0.2">
      <c r="R924" s="3"/>
    </row>
    <row r="925" spans="18:18" ht="38.25" customHeight="1" x14ac:dyDescent="0.2">
      <c r="R925" s="3"/>
    </row>
    <row r="926" spans="18:18" ht="38.25" customHeight="1" x14ac:dyDescent="0.2">
      <c r="R926" s="3"/>
    </row>
    <row r="927" spans="18:18" ht="38.25" customHeight="1" x14ac:dyDescent="0.2">
      <c r="R927" s="3"/>
    </row>
    <row r="928" spans="18:18" ht="38.25" customHeight="1" x14ac:dyDescent="0.2">
      <c r="R928" s="3"/>
    </row>
    <row r="929" spans="18:18" ht="38.25" customHeight="1" x14ac:dyDescent="0.2">
      <c r="R929" s="3"/>
    </row>
    <row r="930" spans="18:18" ht="38.25" customHeight="1" x14ac:dyDescent="0.2">
      <c r="R930" s="3"/>
    </row>
    <row r="931" spans="18:18" ht="38.25" customHeight="1" x14ac:dyDescent="0.2">
      <c r="R931" s="3"/>
    </row>
    <row r="932" spans="18:18" ht="38.25" customHeight="1" x14ac:dyDescent="0.2">
      <c r="R932" s="3"/>
    </row>
    <row r="933" spans="18:18" ht="38.25" customHeight="1" x14ac:dyDescent="0.2">
      <c r="R933" s="3"/>
    </row>
    <row r="934" spans="18:18" ht="38.25" customHeight="1" x14ac:dyDescent="0.2">
      <c r="R934" s="3"/>
    </row>
    <row r="935" spans="18:18" ht="38.25" customHeight="1" x14ac:dyDescent="0.2">
      <c r="R935" s="3"/>
    </row>
    <row r="936" spans="18:18" ht="38.25" customHeight="1" x14ac:dyDescent="0.2">
      <c r="R936" s="3"/>
    </row>
    <row r="937" spans="18:18" ht="38.25" customHeight="1" x14ac:dyDescent="0.2">
      <c r="R937" s="3"/>
    </row>
    <row r="938" spans="18:18" ht="38.25" customHeight="1" x14ac:dyDescent="0.2">
      <c r="R938" s="3"/>
    </row>
    <row r="939" spans="18:18" ht="38.25" customHeight="1" x14ac:dyDescent="0.2">
      <c r="R939" s="3"/>
    </row>
    <row r="940" spans="18:18" ht="38.25" customHeight="1" x14ac:dyDescent="0.2">
      <c r="R940" s="3"/>
    </row>
    <row r="941" spans="18:18" ht="38.25" customHeight="1" x14ac:dyDescent="0.2">
      <c r="R941" s="3"/>
    </row>
    <row r="942" spans="18:18" ht="38.25" customHeight="1" x14ac:dyDescent="0.2">
      <c r="R942" s="3"/>
    </row>
    <row r="943" spans="18:18" ht="38.25" customHeight="1" x14ac:dyDescent="0.2">
      <c r="R943" s="3"/>
    </row>
    <row r="944" spans="18:18" ht="38.25" customHeight="1" x14ac:dyDescent="0.2">
      <c r="R944" s="3"/>
    </row>
    <row r="945" spans="18:18" ht="38.25" customHeight="1" x14ac:dyDescent="0.2">
      <c r="R945" s="3"/>
    </row>
    <row r="946" spans="18:18" ht="38.25" customHeight="1" x14ac:dyDescent="0.2">
      <c r="R946" s="3"/>
    </row>
    <row r="947" spans="18:18" ht="38.25" customHeight="1" x14ac:dyDescent="0.2">
      <c r="R947" s="3"/>
    </row>
    <row r="948" spans="18:18" ht="38.25" customHeight="1" x14ac:dyDescent="0.2">
      <c r="R948" s="3"/>
    </row>
    <row r="949" spans="18:18" ht="38.25" customHeight="1" x14ac:dyDescent="0.2">
      <c r="R949" s="3"/>
    </row>
    <row r="950" spans="18:18" ht="38.25" customHeight="1" x14ac:dyDescent="0.2">
      <c r="R950" s="3"/>
    </row>
    <row r="951" spans="18:18" ht="38.25" customHeight="1" x14ac:dyDescent="0.2">
      <c r="R951" s="3"/>
    </row>
    <row r="952" spans="18:18" ht="38.25" customHeight="1" x14ac:dyDescent="0.2">
      <c r="R952" s="3"/>
    </row>
    <row r="953" spans="18:18" ht="38.25" customHeight="1" x14ac:dyDescent="0.2">
      <c r="R953" s="3"/>
    </row>
    <row r="954" spans="18:18" ht="38.25" customHeight="1" x14ac:dyDescent="0.2">
      <c r="R954" s="3"/>
    </row>
    <row r="955" spans="18:18" ht="38.25" customHeight="1" x14ac:dyDescent="0.2">
      <c r="R955" s="3"/>
    </row>
    <row r="956" spans="18:18" ht="38.25" customHeight="1" x14ac:dyDescent="0.2">
      <c r="R956" s="3"/>
    </row>
    <row r="957" spans="18:18" ht="38.25" customHeight="1" x14ac:dyDescent="0.2">
      <c r="R957" s="3"/>
    </row>
    <row r="958" spans="18:18" ht="38.25" customHeight="1" x14ac:dyDescent="0.2">
      <c r="R958" s="3"/>
    </row>
    <row r="959" spans="18:18" ht="38.25" customHeight="1" x14ac:dyDescent="0.2">
      <c r="R959" s="3"/>
    </row>
    <row r="960" spans="18:18" ht="38.25" customHeight="1" x14ac:dyDescent="0.2">
      <c r="R960" s="3"/>
    </row>
    <row r="961" spans="18:18" ht="38.25" customHeight="1" x14ac:dyDescent="0.2">
      <c r="R961" s="3"/>
    </row>
    <row r="962" spans="18:18" ht="38.25" customHeight="1" x14ac:dyDescent="0.2">
      <c r="R962" s="3"/>
    </row>
    <row r="963" spans="18:18" ht="38.25" customHeight="1" x14ac:dyDescent="0.2">
      <c r="R963" s="3"/>
    </row>
    <row r="964" spans="18:18" ht="38.25" customHeight="1" x14ac:dyDescent="0.2">
      <c r="R964" s="3"/>
    </row>
    <row r="965" spans="18:18" ht="38.25" customHeight="1" x14ac:dyDescent="0.2">
      <c r="R965" s="3"/>
    </row>
    <row r="966" spans="18:18" ht="38.25" customHeight="1" x14ac:dyDescent="0.2">
      <c r="R966" s="3"/>
    </row>
    <row r="967" spans="18:18" ht="38.25" customHeight="1" x14ac:dyDescent="0.2">
      <c r="R967" s="3"/>
    </row>
    <row r="968" spans="18:18" ht="38.25" customHeight="1" x14ac:dyDescent="0.2">
      <c r="R968" s="3"/>
    </row>
    <row r="969" spans="18:18" ht="38.25" customHeight="1" x14ac:dyDescent="0.2">
      <c r="R969" s="3"/>
    </row>
    <row r="970" spans="18:18" ht="38.25" customHeight="1" x14ac:dyDescent="0.2">
      <c r="R970" s="3"/>
    </row>
    <row r="971" spans="18:18" ht="38.25" customHeight="1" x14ac:dyDescent="0.2">
      <c r="R971" s="3"/>
    </row>
    <row r="972" spans="18:18" ht="38.25" customHeight="1" x14ac:dyDescent="0.2">
      <c r="R972" s="3"/>
    </row>
    <row r="973" spans="18:18" ht="38.25" customHeight="1" x14ac:dyDescent="0.2">
      <c r="R973" s="3"/>
    </row>
    <row r="974" spans="18:18" ht="38.25" customHeight="1" x14ac:dyDescent="0.2">
      <c r="R974" s="3"/>
    </row>
    <row r="975" spans="18:18" ht="38.25" customHeight="1" x14ac:dyDescent="0.2">
      <c r="R975" s="3"/>
    </row>
    <row r="976" spans="18:18" ht="38.25" customHeight="1" x14ac:dyDescent="0.2">
      <c r="R976" s="3"/>
    </row>
    <row r="977" spans="18:18" ht="38.25" customHeight="1" x14ac:dyDescent="0.2">
      <c r="R977" s="3"/>
    </row>
    <row r="978" spans="18:18" ht="38.25" customHeight="1" x14ac:dyDescent="0.2">
      <c r="R978" s="3"/>
    </row>
    <row r="979" spans="18:18" ht="38.25" customHeight="1" x14ac:dyDescent="0.2">
      <c r="R979" s="3"/>
    </row>
    <row r="980" spans="18:18" ht="38.25" customHeight="1" x14ac:dyDescent="0.2">
      <c r="R980" s="3"/>
    </row>
    <row r="981" spans="18:18" ht="38.25" customHeight="1" x14ac:dyDescent="0.2">
      <c r="R981" s="3"/>
    </row>
    <row r="982" spans="18:18" ht="38.25" customHeight="1" x14ac:dyDescent="0.2">
      <c r="R982" s="3"/>
    </row>
    <row r="983" spans="18:18" ht="38.25" customHeight="1" x14ac:dyDescent="0.2">
      <c r="R983" s="3"/>
    </row>
    <row r="984" spans="18:18" ht="38.25" customHeight="1" x14ac:dyDescent="0.2">
      <c r="R984" s="3"/>
    </row>
    <row r="985" spans="18:18" ht="38.25" customHeight="1" x14ac:dyDescent="0.2">
      <c r="R985" s="3"/>
    </row>
    <row r="986" spans="18:18" ht="38.25" customHeight="1" x14ac:dyDescent="0.2">
      <c r="R986" s="3"/>
    </row>
    <row r="987" spans="18:18" ht="38.25" customHeight="1" x14ac:dyDescent="0.2">
      <c r="R987" s="3"/>
    </row>
    <row r="988" spans="18:18" ht="38.25" customHeight="1" x14ac:dyDescent="0.2">
      <c r="R988" s="3"/>
    </row>
    <row r="989" spans="18:18" ht="38.25" customHeight="1" x14ac:dyDescent="0.2">
      <c r="R989" s="3"/>
    </row>
    <row r="990" spans="18:18" ht="38.25" customHeight="1" x14ac:dyDescent="0.2">
      <c r="R990" s="3"/>
    </row>
    <row r="991" spans="18:18" ht="38.25" customHeight="1" x14ac:dyDescent="0.2">
      <c r="R991" s="3"/>
    </row>
    <row r="992" spans="18:18" ht="38.25" customHeight="1" x14ac:dyDescent="0.2">
      <c r="R992" s="3"/>
    </row>
    <row r="993" spans="18:18" ht="38.25" customHeight="1" x14ac:dyDescent="0.2">
      <c r="R993" s="3"/>
    </row>
    <row r="994" spans="18:18" ht="38.25" customHeight="1" x14ac:dyDescent="0.2">
      <c r="R994" s="3"/>
    </row>
    <row r="995" spans="18:18" ht="38.25" customHeight="1" x14ac:dyDescent="0.2">
      <c r="R995" s="3"/>
    </row>
    <row r="996" spans="18:18" ht="38.25" customHeight="1" x14ac:dyDescent="0.2">
      <c r="R996" s="3"/>
    </row>
    <row r="997" spans="18:18" ht="38.25" customHeight="1" x14ac:dyDescent="0.2">
      <c r="R997" s="3"/>
    </row>
    <row r="998" spans="18:18" ht="38.25" customHeight="1" x14ac:dyDescent="0.2">
      <c r="R998" s="3"/>
    </row>
    <row r="999" spans="18:18" ht="38.25" customHeight="1" x14ac:dyDescent="0.2">
      <c r="R999" s="3"/>
    </row>
    <row r="1000" spans="18:18" ht="38.25" customHeight="1" x14ac:dyDescent="0.2">
      <c r="R1000" s="3"/>
    </row>
    <row r="1001" spans="18:18" ht="38.25" customHeight="1" x14ac:dyDescent="0.2">
      <c r="R1001" s="3"/>
    </row>
    <row r="1002" spans="18:18" ht="38.25" customHeight="1" x14ac:dyDescent="0.2">
      <c r="R1002" s="3"/>
    </row>
    <row r="1003" spans="18:18" ht="38.25" customHeight="1" x14ac:dyDescent="0.2">
      <c r="R1003" s="3"/>
    </row>
    <row r="1004" spans="18:18" ht="38.25" customHeight="1" x14ac:dyDescent="0.2">
      <c r="R1004" s="3"/>
    </row>
    <row r="1005" spans="18:18" ht="38.25" customHeight="1" x14ac:dyDescent="0.2">
      <c r="R1005" s="3"/>
    </row>
    <row r="1006" spans="18:18" ht="38.25" customHeight="1" x14ac:dyDescent="0.2">
      <c r="R1006" s="3"/>
    </row>
    <row r="1007" spans="18:18" ht="38.25" customHeight="1" x14ac:dyDescent="0.2">
      <c r="R1007" s="3"/>
    </row>
    <row r="1008" spans="18:18" ht="38.25" customHeight="1" x14ac:dyDescent="0.2">
      <c r="R1008" s="3"/>
    </row>
    <row r="1009" spans="18:18" ht="38.25" customHeight="1" x14ac:dyDescent="0.2">
      <c r="R1009" s="3"/>
    </row>
    <row r="1010" spans="18:18" ht="38.25" customHeight="1" x14ac:dyDescent="0.2">
      <c r="R1010" s="3"/>
    </row>
    <row r="1011" spans="18:18" ht="38.25" customHeight="1" x14ac:dyDescent="0.2">
      <c r="R1011" s="3"/>
    </row>
    <row r="1012" spans="18:18" ht="38.25" customHeight="1" x14ac:dyDescent="0.2">
      <c r="R1012" s="3"/>
    </row>
    <row r="1013" spans="18:18" ht="38.25" customHeight="1" x14ac:dyDescent="0.2">
      <c r="R1013" s="3"/>
    </row>
    <row r="1014" spans="18:18" ht="38.25" customHeight="1" x14ac:dyDescent="0.2">
      <c r="R1014" s="3"/>
    </row>
    <row r="1015" spans="18:18" ht="38.25" customHeight="1" x14ac:dyDescent="0.2">
      <c r="R1015" s="3"/>
    </row>
    <row r="1016" spans="18:18" ht="38.25" customHeight="1" x14ac:dyDescent="0.2">
      <c r="R1016" s="3"/>
    </row>
    <row r="1017" spans="18:18" ht="38.25" customHeight="1" x14ac:dyDescent="0.2">
      <c r="R1017" s="3"/>
    </row>
    <row r="1018" spans="18:18" ht="38.25" customHeight="1" x14ac:dyDescent="0.2">
      <c r="R1018" s="3"/>
    </row>
    <row r="1019" spans="18:18" ht="38.25" customHeight="1" x14ac:dyDescent="0.2">
      <c r="R1019" s="3"/>
    </row>
    <row r="1020" spans="18:18" ht="38.25" customHeight="1" x14ac:dyDescent="0.2">
      <c r="R1020" s="3"/>
    </row>
    <row r="1021" spans="18:18" ht="38.25" customHeight="1" x14ac:dyDescent="0.2">
      <c r="R1021" s="3"/>
    </row>
    <row r="1022" spans="18:18" ht="38.25" customHeight="1" x14ac:dyDescent="0.2">
      <c r="R1022" s="3"/>
    </row>
    <row r="1023" spans="18:18" ht="38.25" customHeight="1" x14ac:dyDescent="0.2">
      <c r="R1023" s="3"/>
    </row>
    <row r="1024" spans="18:18" ht="38.25" customHeight="1" x14ac:dyDescent="0.2">
      <c r="R1024" s="3"/>
    </row>
    <row r="1025" spans="18:18" ht="38.25" customHeight="1" x14ac:dyDescent="0.2">
      <c r="R1025" s="3"/>
    </row>
    <row r="1026" spans="18:18" ht="38.25" customHeight="1" x14ac:dyDescent="0.2">
      <c r="R1026" s="3"/>
    </row>
    <row r="1027" spans="18:18" ht="38.25" customHeight="1" x14ac:dyDescent="0.2">
      <c r="R1027" s="3"/>
    </row>
    <row r="1028" spans="18:18" ht="38.25" customHeight="1" x14ac:dyDescent="0.2">
      <c r="R1028" s="3"/>
    </row>
    <row r="1029" spans="18:18" ht="38.25" customHeight="1" x14ac:dyDescent="0.2">
      <c r="R1029" s="3"/>
    </row>
    <row r="1030" spans="18:18" ht="38.25" customHeight="1" x14ac:dyDescent="0.2">
      <c r="R1030" s="3"/>
    </row>
    <row r="1031" spans="18:18" ht="38.25" customHeight="1" x14ac:dyDescent="0.2">
      <c r="R1031" s="3"/>
    </row>
    <row r="1032" spans="18:18" ht="38.25" customHeight="1" x14ac:dyDescent="0.2">
      <c r="R1032" s="3"/>
    </row>
    <row r="1033" spans="18:18" ht="38.25" customHeight="1" x14ac:dyDescent="0.2">
      <c r="R1033" s="3"/>
    </row>
    <row r="1034" spans="18:18" ht="38.25" customHeight="1" x14ac:dyDescent="0.2">
      <c r="R1034" s="3"/>
    </row>
    <row r="1035" spans="18:18" ht="38.25" customHeight="1" x14ac:dyDescent="0.2">
      <c r="R1035" s="3"/>
    </row>
    <row r="1036" spans="18:18" ht="38.25" customHeight="1" x14ac:dyDescent="0.2">
      <c r="R1036" s="3"/>
    </row>
    <row r="1037" spans="18:18" ht="38.25" customHeight="1" x14ac:dyDescent="0.2">
      <c r="R1037" s="3"/>
    </row>
    <row r="1038" spans="18:18" ht="38.25" customHeight="1" x14ac:dyDescent="0.2">
      <c r="R1038" s="3"/>
    </row>
    <row r="1039" spans="18:18" ht="38.25" customHeight="1" x14ac:dyDescent="0.2">
      <c r="R1039" s="3"/>
    </row>
    <row r="1040" spans="18:18" ht="38.25" customHeight="1" x14ac:dyDescent="0.2">
      <c r="R1040" s="3"/>
    </row>
  </sheetData>
  <sheetProtection insertRows="0" deleteRows="0" selectLockedCells="1" sort="0" autoFilter="0"/>
  <autoFilter ref="A1:R1" xr:uid="{6E4815B5-ADF5-436C-870C-F1C527C78B65}"/>
  <conditionalFormatting sqref="I2:I100">
    <cfRule type="expression" dxfId="40" priority="3">
      <formula>IF(Z2="X",TRUE)</formula>
    </cfRule>
  </conditionalFormatting>
  <conditionalFormatting sqref="R2">
    <cfRule type="expression" dxfId="39" priority="9">
      <formula>IF(AJ2="X",TRUE)</formula>
    </cfRule>
  </conditionalFormatting>
  <conditionalFormatting sqref="R6">
    <cfRule type="expression" dxfId="38" priority="14">
      <formula>IF(V6="5",TRUE)</formula>
    </cfRule>
  </conditionalFormatting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A73F-3CB0-4FA3-B360-53491B166F86}">
  <sheetPr codeName="Feuil7"/>
  <dimension ref="A1:G24"/>
  <sheetViews>
    <sheetView workbookViewId="0">
      <selection activeCell="D2" sqref="D2"/>
    </sheetView>
  </sheetViews>
  <sheetFormatPr baseColWidth="10" defaultRowHeight="12.75" x14ac:dyDescent="0.2"/>
  <cols>
    <col min="3" max="3" width="12" customWidth="1"/>
    <col min="5" max="5" width="17.28515625" customWidth="1"/>
    <col min="6" max="6" width="14.28515625" customWidth="1"/>
  </cols>
  <sheetData>
    <row r="1" spans="1:7" ht="90.75" customHeight="1" x14ac:dyDescent="0.2"/>
    <row r="2" spans="1:7" ht="18" customHeight="1" x14ac:dyDescent="0.2">
      <c r="B2" s="349" t="s">
        <v>174</v>
      </c>
      <c r="C2" s="349"/>
      <c r="D2" s="24" t="s">
        <v>144</v>
      </c>
      <c r="E2" s="25" t="str">
        <f>IF(D2="Anaïs","DUBOIS",IF(D2="Christian","FARRAJ",IF(D2="Matthieu","PRAT","")))</f>
        <v>DUBOIS</v>
      </c>
      <c r="F2" s="25"/>
    </row>
    <row r="3" spans="1:7" ht="44.25" customHeight="1" x14ac:dyDescent="0.2"/>
    <row r="4" spans="1:7" ht="24.95" customHeight="1" x14ac:dyDescent="0.2">
      <c r="B4" s="347" t="s">
        <v>317</v>
      </c>
      <c r="C4" s="347"/>
      <c r="D4" s="352" t="s">
        <v>323</v>
      </c>
      <c r="E4" s="352"/>
      <c r="F4" s="353" t="s">
        <v>17</v>
      </c>
      <c r="G4" s="353"/>
    </row>
    <row r="5" spans="1:7" ht="24.95" customHeight="1" x14ac:dyDescent="0.2">
      <c r="B5" s="347" t="s">
        <v>318</v>
      </c>
      <c r="C5" s="347"/>
      <c r="D5" s="196"/>
      <c r="E5" s="354" t="s">
        <v>223</v>
      </c>
      <c r="F5" s="354"/>
    </row>
    <row r="6" spans="1:7" ht="24.95" customHeight="1" x14ac:dyDescent="0.2">
      <c r="B6" s="347" t="s">
        <v>319</v>
      </c>
      <c r="C6" s="347"/>
      <c r="D6" s="196"/>
      <c r="E6" s="354" t="s">
        <v>224</v>
      </c>
      <c r="F6" s="354"/>
    </row>
    <row r="7" spans="1:7" ht="24.95" customHeight="1" x14ac:dyDescent="0.2">
      <c r="B7" s="355" t="s">
        <v>320</v>
      </c>
      <c r="C7" s="355"/>
      <c r="D7" s="201"/>
      <c r="E7" s="202">
        <v>480</v>
      </c>
      <c r="F7" s="203" t="s">
        <v>302</v>
      </c>
    </row>
    <row r="8" spans="1:7" ht="13.5" customHeight="1" x14ac:dyDescent="0.2">
      <c r="B8" s="188"/>
      <c r="C8" s="188"/>
      <c r="D8" s="188"/>
      <c r="E8" s="189">
        <f>E7/1.2</f>
        <v>400</v>
      </c>
      <c r="F8" s="179" t="s">
        <v>303</v>
      </c>
    </row>
    <row r="9" spans="1:7" ht="24.95" customHeight="1" x14ac:dyDescent="0.2">
      <c r="B9" s="347" t="s">
        <v>321</v>
      </c>
      <c r="C9" s="347"/>
      <c r="D9" s="34"/>
      <c r="E9" s="199">
        <v>5</v>
      </c>
    </row>
    <row r="10" spans="1:7" ht="24.95" customHeight="1" x14ac:dyDescent="0.2">
      <c r="A10" s="347" t="s">
        <v>322</v>
      </c>
      <c r="B10" s="347"/>
      <c r="C10" s="347"/>
      <c r="D10" s="34"/>
      <c r="E10" s="205">
        <f>SUM(E11,E13,E15)/(E7/E9)</f>
        <v>3</v>
      </c>
    </row>
    <row r="11" spans="1:7" ht="24.95" customHeight="1" x14ac:dyDescent="0.2">
      <c r="A11" s="347" t="str">
        <f>IF(D2="Anaïs"," ","Somme rétrocédée à DUBOIS Anais :")</f>
        <v xml:space="preserve"> </v>
      </c>
      <c r="B11" s="347"/>
      <c r="C11" s="347"/>
      <c r="D11" s="196"/>
      <c r="E11" s="204" t="s">
        <v>225</v>
      </c>
      <c r="F11" s="5" t="str">
        <f>IF(E11=" "," ","TTC")</f>
        <v xml:space="preserve"> </v>
      </c>
    </row>
    <row r="12" spans="1:7" ht="13.5" customHeight="1" x14ac:dyDescent="0.2">
      <c r="A12" s="198"/>
      <c r="B12" s="198"/>
      <c r="C12" s="198"/>
      <c r="D12" s="196"/>
      <c r="E12" s="189" t="str">
        <f>IF(ISERROR(E11/1.2)," ",E11/1.2)</f>
        <v xml:space="preserve"> </v>
      </c>
      <c r="F12" s="179" t="str">
        <f>IF(E11=" "," ","HT (TVA 20%)")</f>
        <v xml:space="preserve"> </v>
      </c>
    </row>
    <row r="13" spans="1:7" ht="24.95" customHeight="1" x14ac:dyDescent="0.2">
      <c r="A13" s="348" t="str">
        <f>IF(D2="Christian"," ","Somme rétrocédée à FARRAJ Christian :")</f>
        <v>Somme rétrocédée à FARRAJ Christian :</v>
      </c>
      <c r="B13" s="348"/>
      <c r="C13" s="348"/>
      <c r="D13" s="196"/>
      <c r="E13" s="202">
        <v>192</v>
      </c>
      <c r="F13" s="203" t="str">
        <f>IF(E13=" "," ","TTC")</f>
        <v>TTC</v>
      </c>
    </row>
    <row r="14" spans="1:7" ht="13.5" customHeight="1" x14ac:dyDescent="0.2">
      <c r="A14" s="197"/>
      <c r="B14" s="197"/>
      <c r="C14" s="197"/>
      <c r="D14" s="196"/>
      <c r="E14" s="189">
        <f>IF(ISERROR(E13/1.2)," ",E13/1.2)</f>
        <v>160</v>
      </c>
      <c r="F14" s="179" t="str">
        <f>IF(E13=" "," ","HT (TVA 20%)")</f>
        <v>HT (TVA 20%)</v>
      </c>
    </row>
    <row r="15" spans="1:7" ht="24.95" customHeight="1" x14ac:dyDescent="0.2">
      <c r="A15" s="348" t="str">
        <f>IF(D2="Matthieu"," ","Somme rétrocédée à PRAT Matthieu :")</f>
        <v>Somme rétrocédée à PRAT Matthieu :</v>
      </c>
      <c r="B15" s="348"/>
      <c r="C15" s="348"/>
      <c r="D15" s="196"/>
      <c r="E15" s="202">
        <v>96</v>
      </c>
      <c r="F15" s="203" t="str">
        <f>IF(E15=" "," ","TTC")</f>
        <v>TTC</v>
      </c>
    </row>
    <row r="16" spans="1:7" ht="13.5" customHeight="1" thickBot="1" x14ac:dyDescent="0.25">
      <c r="A16" s="197"/>
      <c r="B16" s="197"/>
      <c r="C16" s="197"/>
      <c r="D16" s="196"/>
      <c r="E16" s="189">
        <f>IF(ISERROR(E15/1.2)," ",E15/1.2)</f>
        <v>80</v>
      </c>
      <c r="F16" s="179" t="str">
        <f>IF(E15=" "," ","HT (TVA 20%)")</f>
        <v>HT (TVA 20%)</v>
      </c>
    </row>
    <row r="17" spans="2:6" x14ac:dyDescent="0.2">
      <c r="E17" s="27"/>
    </row>
    <row r="18" spans="2:6" x14ac:dyDescent="0.2">
      <c r="B18" s="351" t="s">
        <v>176</v>
      </c>
      <c r="C18" s="351"/>
      <c r="E18" s="200">
        <f>SUM(E11:E15)</f>
        <v>448</v>
      </c>
      <c r="F18" t="str">
        <f>IF(E18=" "," ","TTC")</f>
        <v>TTC</v>
      </c>
    </row>
    <row r="19" spans="2:6" ht="12.75" customHeight="1" x14ac:dyDescent="0.2">
      <c r="E19" s="189">
        <f>IF(ISERROR(E18/1.2)," ",E18/1.2)</f>
        <v>373.33333333333337</v>
      </c>
      <c r="F19" s="179" t="str">
        <f>IF(E18=" "," ","HT (TVA 20%)")</f>
        <v>HT (TVA 20%)</v>
      </c>
    </row>
    <row r="20" spans="2:6" x14ac:dyDescent="0.2">
      <c r="B20" s="350"/>
      <c r="C20" s="350"/>
      <c r="D20" s="350"/>
      <c r="E20" s="350"/>
      <c r="F20" s="350"/>
    </row>
    <row r="23" spans="2:6" x14ac:dyDescent="0.2">
      <c r="B23" s="29" t="s">
        <v>181</v>
      </c>
      <c r="C23" s="31" t="str">
        <f>D2</f>
        <v>Anaïs</v>
      </c>
      <c r="D23" s="30" t="str">
        <f>" "&amp;E2</f>
        <v xml:space="preserve"> DUBOIS</v>
      </c>
    </row>
    <row r="24" spans="2:6" s="2" customFormat="1" ht="75" customHeight="1" x14ac:dyDescent="0.2">
      <c r="B24" s="338" t="e" cm="1">
        <f t="array" aca="1" ref="B24" ca="1">RECHERCHE_SIGNATURE</f>
        <v>#REF!</v>
      </c>
      <c r="C24" s="338"/>
      <c r="D24" s="338"/>
    </row>
  </sheetData>
  <mergeCells count="17">
    <mergeCell ref="B2:C2"/>
    <mergeCell ref="B20:F20"/>
    <mergeCell ref="B4:C4"/>
    <mergeCell ref="B5:C5"/>
    <mergeCell ref="B6:C6"/>
    <mergeCell ref="A15:C15"/>
    <mergeCell ref="B18:C18"/>
    <mergeCell ref="D4:E4"/>
    <mergeCell ref="F4:G4"/>
    <mergeCell ref="E5:F5"/>
    <mergeCell ref="E6:F6"/>
    <mergeCell ref="B7:C7"/>
    <mergeCell ref="B9:C9"/>
    <mergeCell ref="A10:C10"/>
    <mergeCell ref="A13:C13"/>
    <mergeCell ref="A11:C11"/>
    <mergeCell ref="B24:D24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26CE0-B83D-43F0-BEBC-D51330DF07A9}">
  <sheetPr codeName="Feuil4">
    <tabColor theme="3"/>
  </sheetPr>
  <dimension ref="A1:F73"/>
  <sheetViews>
    <sheetView topLeftCell="A19" workbookViewId="0">
      <selection activeCell="A62" sqref="A62"/>
    </sheetView>
  </sheetViews>
  <sheetFormatPr baseColWidth="10" defaultRowHeight="12.75" x14ac:dyDescent="0.2"/>
  <cols>
    <col min="1" max="1" width="35.42578125" customWidth="1"/>
    <col min="2" max="2" width="21.140625" customWidth="1"/>
    <col min="3" max="3" width="14.28515625" style="7" customWidth="1"/>
    <col min="4" max="4" width="15" style="7" customWidth="1"/>
    <col min="5" max="5" width="22.28515625" style="7" customWidth="1"/>
    <col min="6" max="6" width="22.85546875" style="7" customWidth="1"/>
  </cols>
  <sheetData>
    <row r="1" spans="1:6" x14ac:dyDescent="0.2">
      <c r="A1" s="10" t="s">
        <v>11</v>
      </c>
      <c r="B1" s="10" t="s">
        <v>135</v>
      </c>
      <c r="C1" s="11" t="s">
        <v>7</v>
      </c>
      <c r="D1" s="11" t="s">
        <v>8</v>
      </c>
      <c r="E1" s="11" t="s">
        <v>9</v>
      </c>
      <c r="F1" s="11" t="s">
        <v>10</v>
      </c>
    </row>
    <row r="2" spans="1:6" s="18" customFormat="1" x14ac:dyDescent="0.2">
      <c r="A2" s="18" t="s">
        <v>13</v>
      </c>
      <c r="B2" s="19" t="s">
        <v>70</v>
      </c>
      <c r="C2" s="20">
        <v>25</v>
      </c>
      <c r="D2" s="20">
        <v>30</v>
      </c>
      <c r="E2" s="21">
        <v>25</v>
      </c>
      <c r="F2" s="20">
        <v>30</v>
      </c>
    </row>
    <row r="3" spans="1:6" x14ac:dyDescent="0.2">
      <c r="A3" s="14" t="s">
        <v>35</v>
      </c>
      <c r="B3" s="15" t="s">
        <v>83</v>
      </c>
      <c r="C3" s="13">
        <v>25</v>
      </c>
      <c r="D3" s="13">
        <v>30</v>
      </c>
      <c r="E3" s="13">
        <v>100</v>
      </c>
      <c r="F3" s="13">
        <v>120</v>
      </c>
    </row>
    <row r="4" spans="1:6" s="18" customFormat="1" x14ac:dyDescent="0.2">
      <c r="A4" s="18" t="s">
        <v>36</v>
      </c>
      <c r="B4" s="22" t="s">
        <v>84</v>
      </c>
      <c r="C4" s="20">
        <v>25</v>
      </c>
      <c r="D4" s="20">
        <v>30</v>
      </c>
      <c r="E4" s="20">
        <v>100</v>
      </c>
      <c r="F4" s="20">
        <v>120</v>
      </c>
    </row>
    <row r="5" spans="1:6" x14ac:dyDescent="0.2">
      <c r="A5" s="12" t="s">
        <v>37</v>
      </c>
      <c r="B5" s="15" t="s">
        <v>85</v>
      </c>
      <c r="C5" s="13">
        <v>25</v>
      </c>
      <c r="D5" s="13">
        <v>30</v>
      </c>
      <c r="E5" s="13">
        <v>100</v>
      </c>
      <c r="F5" s="13">
        <v>120</v>
      </c>
    </row>
    <row r="6" spans="1:6" s="18" customFormat="1" x14ac:dyDescent="0.2">
      <c r="A6" s="18" t="s">
        <v>38</v>
      </c>
      <c r="B6" s="22" t="s">
        <v>86</v>
      </c>
      <c r="C6" s="20">
        <v>33.33</v>
      </c>
      <c r="D6" s="20">
        <v>40</v>
      </c>
      <c r="E6" s="20">
        <v>133.33000000000001</v>
      </c>
      <c r="F6" s="20">
        <v>160</v>
      </c>
    </row>
    <row r="7" spans="1:6" x14ac:dyDescent="0.2">
      <c r="A7" s="12" t="s">
        <v>39</v>
      </c>
      <c r="B7" s="15" t="s">
        <v>87</v>
      </c>
      <c r="C7" s="13">
        <v>33.33</v>
      </c>
      <c r="D7" s="13">
        <v>40</v>
      </c>
      <c r="E7" s="13">
        <v>133.33000000000001</v>
      </c>
      <c r="F7" s="13">
        <v>160</v>
      </c>
    </row>
    <row r="8" spans="1:6" s="18" customFormat="1" x14ac:dyDescent="0.2">
      <c r="A8" s="18" t="s">
        <v>40</v>
      </c>
      <c r="B8" s="19" t="s">
        <v>88</v>
      </c>
      <c r="C8" s="20">
        <v>33.33</v>
      </c>
      <c r="D8" s="20">
        <v>40</v>
      </c>
      <c r="E8" s="20">
        <v>133.33000000000001</v>
      </c>
      <c r="F8" s="20">
        <v>160</v>
      </c>
    </row>
    <row r="9" spans="1:6" x14ac:dyDescent="0.2">
      <c r="A9" s="12" t="s">
        <v>41</v>
      </c>
      <c r="B9" s="16" t="s">
        <v>89</v>
      </c>
      <c r="C9" s="13">
        <v>58.33</v>
      </c>
      <c r="D9" s="13">
        <v>70</v>
      </c>
      <c r="E9" s="13">
        <v>233.33</v>
      </c>
      <c r="F9" s="13">
        <v>280</v>
      </c>
    </row>
    <row r="10" spans="1:6" s="18" customFormat="1" x14ac:dyDescent="0.2">
      <c r="A10" s="18" t="s">
        <v>42</v>
      </c>
      <c r="B10" s="19" t="s">
        <v>90</v>
      </c>
      <c r="C10" s="20">
        <v>50</v>
      </c>
      <c r="D10" s="20">
        <v>60</v>
      </c>
      <c r="E10" s="20">
        <v>200</v>
      </c>
      <c r="F10" s="20">
        <v>240</v>
      </c>
    </row>
    <row r="11" spans="1:6" x14ac:dyDescent="0.2">
      <c r="A11" s="12" t="s">
        <v>43</v>
      </c>
      <c r="B11" s="16" t="s">
        <v>91</v>
      </c>
      <c r="C11" s="13">
        <v>41.67</v>
      </c>
      <c r="D11" s="13">
        <v>50</v>
      </c>
      <c r="E11" s="13">
        <v>166.67</v>
      </c>
      <c r="F11" s="13">
        <v>200</v>
      </c>
    </row>
    <row r="12" spans="1:6" s="18" customFormat="1" x14ac:dyDescent="0.2">
      <c r="A12" s="18" t="s">
        <v>44</v>
      </c>
      <c r="B12" s="19" t="s">
        <v>92</v>
      </c>
      <c r="C12" s="20">
        <v>16.670000000000002</v>
      </c>
      <c r="D12" s="20">
        <v>20</v>
      </c>
      <c r="E12" s="20">
        <v>66.67</v>
      </c>
      <c r="F12" s="20">
        <v>80</v>
      </c>
    </row>
    <row r="13" spans="1:6" x14ac:dyDescent="0.2">
      <c r="A13" s="12" t="s">
        <v>22</v>
      </c>
      <c r="B13" s="16" t="s">
        <v>93</v>
      </c>
      <c r="C13" s="13">
        <v>25</v>
      </c>
      <c r="D13" s="13">
        <v>30</v>
      </c>
      <c r="E13" s="13">
        <v>100</v>
      </c>
      <c r="F13" s="13">
        <v>120</v>
      </c>
    </row>
    <row r="14" spans="1:6" s="18" customFormat="1" x14ac:dyDescent="0.2">
      <c r="A14" s="18" t="s">
        <v>23</v>
      </c>
      <c r="B14" s="19" t="s">
        <v>94</v>
      </c>
      <c r="C14" s="20">
        <v>50</v>
      </c>
      <c r="D14" s="20">
        <v>60</v>
      </c>
      <c r="E14" s="20">
        <v>200</v>
      </c>
      <c r="F14" s="20">
        <v>240</v>
      </c>
    </row>
    <row r="15" spans="1:6" x14ac:dyDescent="0.2">
      <c r="A15" s="12" t="s">
        <v>24</v>
      </c>
      <c r="B15" s="16" t="s">
        <v>95</v>
      </c>
      <c r="C15" s="13">
        <v>25</v>
      </c>
      <c r="D15" s="13">
        <v>30</v>
      </c>
      <c r="E15" s="13">
        <v>100</v>
      </c>
      <c r="F15" s="13">
        <v>120</v>
      </c>
    </row>
    <row r="16" spans="1:6" s="18" customFormat="1" x14ac:dyDescent="0.2">
      <c r="A16" s="18" t="s">
        <v>25</v>
      </c>
      <c r="B16" s="19" t="s">
        <v>96</v>
      </c>
      <c r="C16" s="20">
        <v>16.670000000000002</v>
      </c>
      <c r="D16" s="20">
        <v>20</v>
      </c>
      <c r="E16" s="20">
        <v>66.67</v>
      </c>
      <c r="F16" s="20">
        <v>80</v>
      </c>
    </row>
    <row r="17" spans="1:6" x14ac:dyDescent="0.2">
      <c r="A17" s="12" t="s">
        <v>26</v>
      </c>
      <c r="B17" s="16" t="s">
        <v>97</v>
      </c>
      <c r="C17" s="13">
        <v>58.33</v>
      </c>
      <c r="D17" s="13">
        <v>70</v>
      </c>
      <c r="E17" s="13">
        <v>233.33</v>
      </c>
      <c r="F17" s="13">
        <v>280</v>
      </c>
    </row>
    <row r="18" spans="1:6" s="18" customFormat="1" x14ac:dyDescent="0.2">
      <c r="A18" s="18" t="s">
        <v>27</v>
      </c>
      <c r="B18" s="19" t="s">
        <v>98</v>
      </c>
      <c r="C18" s="20">
        <v>58.33</v>
      </c>
      <c r="D18" s="20">
        <v>70</v>
      </c>
      <c r="E18" s="20">
        <v>233.33</v>
      </c>
      <c r="F18" s="20">
        <v>280</v>
      </c>
    </row>
    <row r="19" spans="1:6" x14ac:dyDescent="0.2">
      <c r="A19" s="12" t="s">
        <v>28</v>
      </c>
      <c r="B19" s="16" t="s">
        <v>99</v>
      </c>
      <c r="C19" s="13">
        <v>100</v>
      </c>
      <c r="D19" s="13">
        <v>120</v>
      </c>
      <c r="E19" s="13">
        <v>400</v>
      </c>
      <c r="F19" s="13">
        <v>480</v>
      </c>
    </row>
    <row r="20" spans="1:6" s="18" customFormat="1" x14ac:dyDescent="0.2">
      <c r="A20" s="18" t="s">
        <v>29</v>
      </c>
      <c r="B20" s="19" t="s">
        <v>100</v>
      </c>
      <c r="C20" s="20">
        <v>25</v>
      </c>
      <c r="D20" s="20">
        <v>30</v>
      </c>
      <c r="E20" s="20">
        <v>100</v>
      </c>
      <c r="F20" s="20">
        <v>120</v>
      </c>
    </row>
    <row r="21" spans="1:6" x14ac:dyDescent="0.2">
      <c r="A21" s="12" t="s">
        <v>30</v>
      </c>
      <c r="B21" s="16" t="s">
        <v>101</v>
      </c>
      <c r="C21" s="13">
        <v>33.33</v>
      </c>
      <c r="D21" s="13">
        <v>40</v>
      </c>
      <c r="E21" s="13">
        <v>133.33000000000001</v>
      </c>
      <c r="F21" s="13">
        <v>160</v>
      </c>
    </row>
    <row r="22" spans="1:6" s="18" customFormat="1" x14ac:dyDescent="0.2">
      <c r="A22" s="18" t="s">
        <v>31</v>
      </c>
      <c r="B22" s="19" t="s">
        <v>102</v>
      </c>
      <c r="C22" s="20">
        <v>41.67</v>
      </c>
      <c r="D22" s="20">
        <v>50</v>
      </c>
      <c r="E22" s="20">
        <v>166.67</v>
      </c>
      <c r="F22" s="20">
        <v>200</v>
      </c>
    </row>
    <row r="23" spans="1:6" x14ac:dyDescent="0.2">
      <c r="A23" s="12" t="s">
        <v>32</v>
      </c>
      <c r="B23" s="16" t="s">
        <v>103</v>
      </c>
      <c r="C23" s="13">
        <v>50</v>
      </c>
      <c r="D23" s="13">
        <v>60</v>
      </c>
      <c r="E23" s="13">
        <v>200</v>
      </c>
      <c r="F23" s="13">
        <v>240</v>
      </c>
    </row>
    <row r="24" spans="1:6" s="18" customFormat="1" x14ac:dyDescent="0.2">
      <c r="A24" s="18" t="s">
        <v>33</v>
      </c>
      <c r="B24" s="19" t="s">
        <v>104</v>
      </c>
      <c r="C24" s="20">
        <v>58.33</v>
      </c>
      <c r="D24" s="20">
        <v>70</v>
      </c>
      <c r="E24" s="20">
        <v>233.33</v>
      </c>
      <c r="F24" s="20">
        <v>280</v>
      </c>
    </row>
    <row r="25" spans="1:6" x14ac:dyDescent="0.2">
      <c r="A25" s="12" t="s">
        <v>34</v>
      </c>
      <c r="B25" s="16" t="s">
        <v>105</v>
      </c>
      <c r="C25" s="13">
        <v>50</v>
      </c>
      <c r="D25" s="13">
        <v>60</v>
      </c>
      <c r="E25" s="13">
        <v>200</v>
      </c>
      <c r="F25" s="13">
        <v>240</v>
      </c>
    </row>
    <row r="26" spans="1:6" s="18" customFormat="1" x14ac:dyDescent="0.2">
      <c r="A26" s="18" t="s">
        <v>45</v>
      </c>
      <c r="B26" s="19" t="s">
        <v>106</v>
      </c>
      <c r="C26" s="20">
        <v>25</v>
      </c>
      <c r="D26" s="20">
        <v>30</v>
      </c>
      <c r="E26" s="20">
        <v>100</v>
      </c>
      <c r="F26" s="20">
        <v>120</v>
      </c>
    </row>
    <row r="27" spans="1:6" x14ac:dyDescent="0.2">
      <c r="A27" s="12" t="s">
        <v>77</v>
      </c>
      <c r="B27" s="16" t="s">
        <v>132</v>
      </c>
      <c r="C27" s="13">
        <v>83.33</v>
      </c>
      <c r="D27" s="13">
        <v>100</v>
      </c>
      <c r="E27" s="13">
        <v>333.33</v>
      </c>
      <c r="F27" s="13">
        <v>400</v>
      </c>
    </row>
    <row r="28" spans="1:6" s="18" customFormat="1" x14ac:dyDescent="0.2">
      <c r="A28" s="18" t="s">
        <v>78</v>
      </c>
      <c r="B28" s="19" t="s">
        <v>107</v>
      </c>
      <c r="C28" s="20">
        <v>166.67</v>
      </c>
      <c r="D28" s="20">
        <v>200</v>
      </c>
      <c r="E28" s="20">
        <v>666.67</v>
      </c>
      <c r="F28" s="20">
        <v>800</v>
      </c>
    </row>
    <row r="29" spans="1:6" x14ac:dyDescent="0.2">
      <c r="A29" s="12" t="s">
        <v>46</v>
      </c>
      <c r="B29" s="16" t="s">
        <v>108</v>
      </c>
      <c r="C29" s="13">
        <v>100</v>
      </c>
      <c r="D29" s="13">
        <v>120</v>
      </c>
      <c r="E29" s="13">
        <v>400</v>
      </c>
      <c r="F29" s="13">
        <v>480</v>
      </c>
    </row>
    <row r="30" spans="1:6" s="18" customFormat="1" x14ac:dyDescent="0.2">
      <c r="B30" s="19"/>
      <c r="C30" s="20"/>
      <c r="D30" s="20">
        <v>0</v>
      </c>
      <c r="E30" s="20"/>
      <c r="F30" s="20"/>
    </row>
    <row r="31" spans="1:6" x14ac:dyDescent="0.2">
      <c r="A31" s="10" t="s">
        <v>11</v>
      </c>
      <c r="B31" s="32" t="s">
        <v>175</v>
      </c>
      <c r="C31" s="11" t="s">
        <v>7</v>
      </c>
      <c r="D31" s="11" t="s">
        <v>8</v>
      </c>
      <c r="E31" s="11" t="s">
        <v>9</v>
      </c>
      <c r="F31" s="11" t="s">
        <v>10</v>
      </c>
    </row>
    <row r="32" spans="1:6" s="18" customFormat="1" x14ac:dyDescent="0.2">
      <c r="A32" s="12" t="s">
        <v>47</v>
      </c>
      <c r="B32" s="16" t="s">
        <v>109</v>
      </c>
      <c r="C32" s="13">
        <v>25</v>
      </c>
      <c r="D32" s="13">
        <v>30</v>
      </c>
      <c r="E32" s="13">
        <v>100</v>
      </c>
      <c r="F32" s="13">
        <v>120</v>
      </c>
    </row>
    <row r="33" spans="1:6" x14ac:dyDescent="0.2">
      <c r="A33" s="18" t="s">
        <v>48</v>
      </c>
      <c r="B33" s="22" t="s">
        <v>110</v>
      </c>
      <c r="C33" s="20">
        <v>25</v>
      </c>
      <c r="D33" s="20">
        <v>30</v>
      </c>
      <c r="E33" s="20">
        <v>100</v>
      </c>
      <c r="F33" s="20">
        <v>120</v>
      </c>
    </row>
    <row r="34" spans="1:6" s="18" customFormat="1" x14ac:dyDescent="0.2">
      <c r="A34" s="12" t="s">
        <v>49</v>
      </c>
      <c r="B34" s="15" t="s">
        <v>111</v>
      </c>
      <c r="C34" s="13">
        <v>41.67</v>
      </c>
      <c r="D34" s="13">
        <v>50</v>
      </c>
      <c r="E34" s="13">
        <v>166.67</v>
      </c>
      <c r="F34" s="13">
        <v>200</v>
      </c>
    </row>
    <row r="35" spans="1:6" x14ac:dyDescent="0.2">
      <c r="A35" s="18" t="s">
        <v>50</v>
      </c>
      <c r="B35" s="22" t="s">
        <v>112</v>
      </c>
      <c r="C35" s="20">
        <v>66.67</v>
      </c>
      <c r="D35" s="20">
        <v>80</v>
      </c>
      <c r="E35" s="20">
        <v>266.67</v>
      </c>
      <c r="F35" s="20">
        <v>320</v>
      </c>
    </row>
    <row r="36" spans="1:6" s="18" customFormat="1" x14ac:dyDescent="0.2">
      <c r="A36" s="12" t="s">
        <v>51</v>
      </c>
      <c r="B36" s="15" t="s">
        <v>113</v>
      </c>
      <c r="C36" s="13">
        <v>41.67</v>
      </c>
      <c r="D36" s="13">
        <v>50</v>
      </c>
      <c r="E36" s="13">
        <v>166.67</v>
      </c>
      <c r="F36" s="13">
        <v>200</v>
      </c>
    </row>
    <row r="37" spans="1:6" x14ac:dyDescent="0.2">
      <c r="A37" s="18" t="s">
        <v>52</v>
      </c>
      <c r="B37" s="19" t="s">
        <v>114</v>
      </c>
      <c r="C37" s="20">
        <v>41.67</v>
      </c>
      <c r="D37" s="20">
        <v>50</v>
      </c>
      <c r="E37" s="20">
        <v>166.67</v>
      </c>
      <c r="F37" s="20">
        <v>200</v>
      </c>
    </row>
    <row r="38" spans="1:6" s="18" customFormat="1" x14ac:dyDescent="0.2">
      <c r="A38" s="12" t="s">
        <v>53</v>
      </c>
      <c r="B38" s="16" t="s">
        <v>115</v>
      </c>
      <c r="C38" s="13">
        <v>83.33</v>
      </c>
      <c r="D38" s="13">
        <v>100</v>
      </c>
      <c r="E38" s="13">
        <v>333.33</v>
      </c>
      <c r="F38" s="13">
        <v>400</v>
      </c>
    </row>
    <row r="39" spans="1:6" x14ac:dyDescent="0.2">
      <c r="A39" s="18" t="s">
        <v>54</v>
      </c>
      <c r="B39" s="19" t="s">
        <v>116</v>
      </c>
      <c r="C39" s="20">
        <v>66.67</v>
      </c>
      <c r="D39" s="20">
        <v>80</v>
      </c>
      <c r="E39" s="20">
        <v>266.67</v>
      </c>
      <c r="F39" s="20">
        <v>320</v>
      </c>
    </row>
    <row r="40" spans="1:6" s="18" customFormat="1" x14ac:dyDescent="0.2">
      <c r="A40" s="12" t="s">
        <v>55</v>
      </c>
      <c r="B40" s="16" t="s">
        <v>117</v>
      </c>
      <c r="C40" s="13">
        <v>50</v>
      </c>
      <c r="D40" s="13">
        <v>60</v>
      </c>
      <c r="E40" s="13">
        <v>200</v>
      </c>
      <c r="F40" s="13">
        <v>240</v>
      </c>
    </row>
    <row r="41" spans="1:6" x14ac:dyDescent="0.2">
      <c r="A41" s="18" t="s">
        <v>56</v>
      </c>
      <c r="B41" s="19" t="s">
        <v>118</v>
      </c>
      <c r="C41" s="20">
        <v>33.33</v>
      </c>
      <c r="D41" s="20">
        <v>40</v>
      </c>
      <c r="E41" s="20">
        <v>133.33000000000001</v>
      </c>
      <c r="F41" s="20">
        <v>160</v>
      </c>
    </row>
    <row r="42" spans="1:6" s="18" customFormat="1" x14ac:dyDescent="0.2">
      <c r="A42" s="12" t="s">
        <v>57</v>
      </c>
      <c r="B42" s="16" t="s">
        <v>119</v>
      </c>
      <c r="C42" s="13">
        <v>100</v>
      </c>
      <c r="D42" s="13">
        <v>120</v>
      </c>
      <c r="E42" s="13">
        <v>400</v>
      </c>
      <c r="F42" s="13">
        <v>480</v>
      </c>
    </row>
    <row r="43" spans="1:6" x14ac:dyDescent="0.2">
      <c r="A43" s="18" t="s">
        <v>58</v>
      </c>
      <c r="B43" s="19" t="s">
        <v>120</v>
      </c>
      <c r="C43" s="20">
        <v>100</v>
      </c>
      <c r="D43" s="20">
        <v>120</v>
      </c>
      <c r="E43" s="20">
        <v>400</v>
      </c>
      <c r="F43" s="20">
        <v>480</v>
      </c>
    </row>
    <row r="44" spans="1:6" s="18" customFormat="1" x14ac:dyDescent="0.2">
      <c r="A44" s="12" t="s">
        <v>59</v>
      </c>
      <c r="B44" s="16" t="s">
        <v>121</v>
      </c>
      <c r="C44" s="13">
        <v>75</v>
      </c>
      <c r="D44" s="13">
        <v>90</v>
      </c>
      <c r="E44" s="13">
        <v>300</v>
      </c>
      <c r="F44" s="13">
        <v>360</v>
      </c>
    </row>
    <row r="45" spans="1:6" x14ac:dyDescent="0.2">
      <c r="A45" s="18" t="s">
        <v>60</v>
      </c>
      <c r="B45" s="19" t="s">
        <v>122</v>
      </c>
      <c r="C45" s="20">
        <v>91.67</v>
      </c>
      <c r="D45" s="20">
        <v>110</v>
      </c>
      <c r="E45" s="20">
        <v>366.67</v>
      </c>
      <c r="F45" s="20">
        <v>440</v>
      </c>
    </row>
    <row r="46" spans="1:6" s="18" customFormat="1" x14ac:dyDescent="0.2">
      <c r="A46" s="12" t="s">
        <v>61</v>
      </c>
      <c r="B46" s="16" t="s">
        <v>123</v>
      </c>
      <c r="C46" s="13">
        <v>150</v>
      </c>
      <c r="D46" s="13">
        <v>180</v>
      </c>
      <c r="E46" s="13">
        <v>600</v>
      </c>
      <c r="F46" s="13">
        <v>720</v>
      </c>
    </row>
    <row r="47" spans="1:6" x14ac:dyDescent="0.2">
      <c r="A47" s="18" t="s">
        <v>62</v>
      </c>
      <c r="B47" s="19" t="s">
        <v>124</v>
      </c>
      <c r="C47" s="20">
        <v>33.33</v>
      </c>
      <c r="D47" s="20">
        <v>40</v>
      </c>
      <c r="E47" s="20">
        <v>133.33000000000001</v>
      </c>
      <c r="F47" s="20">
        <v>160</v>
      </c>
    </row>
    <row r="48" spans="1:6" s="18" customFormat="1" x14ac:dyDescent="0.2">
      <c r="A48" s="12" t="s">
        <v>63</v>
      </c>
      <c r="B48" s="16" t="s">
        <v>125</v>
      </c>
      <c r="C48" s="13">
        <v>50</v>
      </c>
      <c r="D48" s="13">
        <v>60</v>
      </c>
      <c r="E48" s="13">
        <v>200</v>
      </c>
      <c r="F48" s="13">
        <v>240</v>
      </c>
    </row>
    <row r="49" spans="1:6" x14ac:dyDescent="0.2">
      <c r="A49" s="18" t="s">
        <v>64</v>
      </c>
      <c r="B49" s="19" t="s">
        <v>126</v>
      </c>
      <c r="C49" s="20">
        <v>66.67</v>
      </c>
      <c r="D49" s="20">
        <v>80</v>
      </c>
      <c r="E49" s="20">
        <v>266.67</v>
      </c>
      <c r="F49" s="20">
        <v>320</v>
      </c>
    </row>
    <row r="50" spans="1:6" s="18" customFormat="1" x14ac:dyDescent="0.2">
      <c r="A50" s="12" t="s">
        <v>65</v>
      </c>
      <c r="B50" s="16" t="s">
        <v>127</v>
      </c>
      <c r="C50" s="13">
        <v>83.33</v>
      </c>
      <c r="D50" s="13">
        <v>100</v>
      </c>
      <c r="E50" s="13">
        <v>333.33</v>
      </c>
      <c r="F50" s="13">
        <v>400</v>
      </c>
    </row>
    <row r="51" spans="1:6" x14ac:dyDescent="0.2">
      <c r="A51" s="18" t="s">
        <v>66</v>
      </c>
      <c r="B51" s="19" t="s">
        <v>128</v>
      </c>
      <c r="C51" s="20">
        <v>100</v>
      </c>
      <c r="D51" s="20">
        <v>120</v>
      </c>
      <c r="E51" s="20">
        <v>400</v>
      </c>
      <c r="F51" s="20">
        <v>480</v>
      </c>
    </row>
    <row r="52" spans="1:6" s="18" customFormat="1" x14ac:dyDescent="0.2">
      <c r="A52" s="12" t="s">
        <v>67</v>
      </c>
      <c r="B52" s="16" t="s">
        <v>129</v>
      </c>
      <c r="C52" s="13">
        <v>83.33</v>
      </c>
      <c r="D52" s="13">
        <v>100</v>
      </c>
      <c r="E52" s="13">
        <v>333.33</v>
      </c>
      <c r="F52" s="13">
        <v>400</v>
      </c>
    </row>
    <row r="53" spans="1:6" x14ac:dyDescent="0.2">
      <c r="A53" s="18" t="s">
        <v>68</v>
      </c>
      <c r="B53" s="19" t="s">
        <v>130</v>
      </c>
      <c r="C53" s="20">
        <v>33.33</v>
      </c>
      <c r="D53" s="20">
        <v>40</v>
      </c>
      <c r="E53" s="20">
        <v>133.33000000000001</v>
      </c>
      <c r="F53" s="20">
        <v>160</v>
      </c>
    </row>
    <row r="54" spans="1:6" s="18" customFormat="1" x14ac:dyDescent="0.2">
      <c r="A54" s="12" t="s">
        <v>79</v>
      </c>
      <c r="B54" s="16" t="s">
        <v>131</v>
      </c>
      <c r="C54" s="13">
        <v>125</v>
      </c>
      <c r="D54" s="13">
        <v>150</v>
      </c>
      <c r="E54" s="13">
        <v>500</v>
      </c>
      <c r="F54" s="13">
        <v>600</v>
      </c>
    </row>
    <row r="55" spans="1:6" x14ac:dyDescent="0.2">
      <c r="A55" s="18" t="s">
        <v>80</v>
      </c>
      <c r="B55" s="19" t="s">
        <v>133</v>
      </c>
      <c r="C55" s="20">
        <v>258.33</v>
      </c>
      <c r="D55" s="20">
        <v>310</v>
      </c>
      <c r="E55" s="20">
        <v>1033.33</v>
      </c>
      <c r="F55" s="20">
        <v>1240</v>
      </c>
    </row>
    <row r="56" spans="1:6" s="18" customFormat="1" x14ac:dyDescent="0.2">
      <c r="A56" s="12" t="s">
        <v>69</v>
      </c>
      <c r="B56" s="16" t="s">
        <v>134</v>
      </c>
      <c r="C56" s="13">
        <v>150</v>
      </c>
      <c r="D56" s="13">
        <v>180</v>
      </c>
      <c r="E56" s="13">
        <v>600</v>
      </c>
      <c r="F56" s="13">
        <v>720</v>
      </c>
    </row>
    <row r="57" spans="1:6" s="18" customFormat="1" x14ac:dyDescent="0.2">
      <c r="B57" s="19"/>
      <c r="C57" s="20"/>
      <c r="D57" s="20">
        <v>0</v>
      </c>
      <c r="E57" s="20"/>
      <c r="F57" s="20"/>
    </row>
    <row r="58" spans="1:6" x14ac:dyDescent="0.2">
      <c r="A58" s="10" t="s">
        <v>11</v>
      </c>
      <c r="B58" s="10" t="s">
        <v>135</v>
      </c>
      <c r="C58" s="11" t="s">
        <v>7</v>
      </c>
      <c r="D58" s="11" t="s">
        <v>8</v>
      </c>
      <c r="E58" s="11" t="s">
        <v>9</v>
      </c>
      <c r="F58" s="11" t="s">
        <v>10</v>
      </c>
    </row>
    <row r="59" spans="1:6" x14ac:dyDescent="0.2">
      <c r="A59" s="18" t="s">
        <v>71</v>
      </c>
      <c r="B59" s="19" t="s">
        <v>226</v>
      </c>
      <c r="C59" s="20">
        <v>50</v>
      </c>
      <c r="D59" s="20">
        <v>60</v>
      </c>
      <c r="E59" s="20">
        <v>0</v>
      </c>
      <c r="F59" s="20">
        <v>0</v>
      </c>
    </row>
    <row r="60" spans="1:6" x14ac:dyDescent="0.2">
      <c r="A60" s="12" t="s">
        <v>72</v>
      </c>
      <c r="B60" s="16" t="s">
        <v>227</v>
      </c>
      <c r="C60" s="13">
        <v>83.332999999999998</v>
      </c>
      <c r="D60" s="13">
        <v>100</v>
      </c>
      <c r="E60" s="13">
        <v>0</v>
      </c>
      <c r="F60" s="13">
        <v>0</v>
      </c>
    </row>
    <row r="61" spans="1:6" x14ac:dyDescent="0.2">
      <c r="A61" s="18" t="s">
        <v>73</v>
      </c>
      <c r="B61" s="19" t="s">
        <v>228</v>
      </c>
      <c r="C61" s="20">
        <v>125</v>
      </c>
      <c r="D61" s="20">
        <v>150</v>
      </c>
      <c r="E61" s="20">
        <v>0</v>
      </c>
      <c r="F61" s="20">
        <v>0</v>
      </c>
    </row>
    <row r="62" spans="1:6" x14ac:dyDescent="0.2">
      <c r="A62" s="12" t="s">
        <v>74</v>
      </c>
      <c r="B62" s="16" t="s">
        <v>229</v>
      </c>
      <c r="C62" s="13">
        <v>166.67</v>
      </c>
      <c r="D62" s="13">
        <v>200</v>
      </c>
      <c r="E62" s="13">
        <v>0</v>
      </c>
      <c r="F62" s="13">
        <v>0</v>
      </c>
    </row>
    <row r="63" spans="1:6" x14ac:dyDescent="0.2">
      <c r="A63" s="18" t="s">
        <v>75</v>
      </c>
      <c r="B63" s="19" t="s">
        <v>230</v>
      </c>
      <c r="C63" s="20">
        <v>200</v>
      </c>
      <c r="D63" s="20">
        <v>240</v>
      </c>
      <c r="E63" s="20">
        <v>0</v>
      </c>
      <c r="F63" s="20">
        <v>0</v>
      </c>
    </row>
    <row r="64" spans="1:6" x14ac:dyDescent="0.2">
      <c r="A64" s="12" t="s">
        <v>76</v>
      </c>
      <c r="B64" s="16" t="s">
        <v>231</v>
      </c>
      <c r="C64" s="13">
        <v>250</v>
      </c>
      <c r="D64" s="13">
        <v>300</v>
      </c>
      <c r="E64" s="13">
        <v>0</v>
      </c>
      <c r="F64" s="13">
        <v>0</v>
      </c>
    </row>
    <row r="65" spans="1:6" s="18" customFormat="1" x14ac:dyDescent="0.2">
      <c r="B65" s="19"/>
      <c r="C65" s="20"/>
      <c r="D65" s="20">
        <v>0</v>
      </c>
      <c r="E65" s="20"/>
      <c r="F65" s="20"/>
    </row>
    <row r="66" spans="1:6" x14ac:dyDescent="0.2">
      <c r="A66" s="10" t="s">
        <v>11</v>
      </c>
      <c r="B66" s="10" t="s">
        <v>135</v>
      </c>
      <c r="C66" s="11" t="s">
        <v>7</v>
      </c>
      <c r="D66" s="11" t="s">
        <v>8</v>
      </c>
      <c r="E66" s="11" t="s">
        <v>9</v>
      </c>
      <c r="F66" s="11" t="s">
        <v>10</v>
      </c>
    </row>
    <row r="67" spans="1:6" x14ac:dyDescent="0.2">
      <c r="A67" s="14" t="s">
        <v>250</v>
      </c>
      <c r="B67" s="15" t="s">
        <v>251</v>
      </c>
      <c r="C67" s="13">
        <v>58.33</v>
      </c>
      <c r="D67" s="13">
        <v>70</v>
      </c>
      <c r="E67" s="13">
        <v>0</v>
      </c>
      <c r="F67" s="13">
        <v>0</v>
      </c>
    </row>
    <row r="68" spans="1:6" x14ac:dyDescent="0.2">
      <c r="A68" t="s">
        <v>260</v>
      </c>
      <c r="B68" s="2" t="s">
        <v>259</v>
      </c>
      <c r="C68" s="9">
        <v>116.67</v>
      </c>
      <c r="D68" s="9">
        <v>140</v>
      </c>
      <c r="E68" s="9">
        <v>0</v>
      </c>
      <c r="F68" s="9">
        <v>0</v>
      </c>
    </row>
    <row r="69" spans="1:6" x14ac:dyDescent="0.2">
      <c r="A69" s="12" t="s">
        <v>257</v>
      </c>
      <c r="B69" s="16" t="s">
        <v>258</v>
      </c>
      <c r="C69" s="13">
        <v>416.67</v>
      </c>
      <c r="D69" s="13">
        <v>500</v>
      </c>
      <c r="E69" s="13">
        <v>0</v>
      </c>
      <c r="F69" s="13">
        <v>0</v>
      </c>
    </row>
    <row r="70" spans="1:6" s="18" customFormat="1" x14ac:dyDescent="0.2">
      <c r="B70" s="19"/>
      <c r="C70" s="20"/>
      <c r="D70" s="20">
        <v>0</v>
      </c>
      <c r="E70" s="20"/>
      <c r="F70" s="20"/>
    </row>
    <row r="71" spans="1:6" x14ac:dyDescent="0.2">
      <c r="A71" s="10" t="s">
        <v>11</v>
      </c>
      <c r="B71" s="10" t="s">
        <v>135</v>
      </c>
      <c r="C71" s="11" t="s">
        <v>7</v>
      </c>
      <c r="D71" s="11" t="s">
        <v>8</v>
      </c>
      <c r="E71" s="11" t="s">
        <v>9</v>
      </c>
      <c r="F71" s="11" t="s">
        <v>10</v>
      </c>
    </row>
    <row r="72" spans="1:6" x14ac:dyDescent="0.2">
      <c r="A72" t="s">
        <v>12</v>
      </c>
      <c r="B72" s="2" t="s">
        <v>81</v>
      </c>
      <c r="C72" s="9">
        <v>50</v>
      </c>
      <c r="D72" s="9">
        <v>60</v>
      </c>
      <c r="E72" s="9">
        <v>0</v>
      </c>
    </row>
    <row r="73" spans="1:6" x14ac:dyDescent="0.2">
      <c r="B73" s="2"/>
      <c r="C73" s="9"/>
      <c r="D73" s="9">
        <v>0</v>
      </c>
      <c r="E73" s="9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21AD8-DB1E-4E23-A213-D7926C16A0BA}">
  <sheetPr codeName="Feuil13">
    <tabColor theme="3"/>
  </sheetPr>
  <dimension ref="A1:F72"/>
  <sheetViews>
    <sheetView workbookViewId="0">
      <selection activeCell="D29" sqref="D29"/>
    </sheetView>
  </sheetViews>
  <sheetFormatPr baseColWidth="10" defaultRowHeight="12.75" x14ac:dyDescent="0.2"/>
  <cols>
    <col min="1" max="1" width="35.42578125" style="149" customWidth="1"/>
    <col min="2" max="2" width="21.140625" style="149" customWidth="1"/>
    <col min="3" max="3" width="22.28515625" style="169" customWidth="1"/>
    <col min="4" max="4" width="22.85546875" style="169" customWidth="1"/>
    <col min="5" max="16384" width="11.42578125" style="149"/>
  </cols>
  <sheetData>
    <row r="1" spans="1:4" x14ac:dyDescent="0.2">
      <c r="A1" s="147" t="s">
        <v>261</v>
      </c>
      <c r="B1" s="147" t="s">
        <v>262</v>
      </c>
      <c r="C1" s="148" t="s">
        <v>9</v>
      </c>
      <c r="D1" s="148" t="s">
        <v>10</v>
      </c>
    </row>
    <row r="2" spans="1:4" x14ac:dyDescent="0.2">
      <c r="A2" s="150" t="s">
        <v>263</v>
      </c>
      <c r="B2" s="151" t="s">
        <v>83</v>
      </c>
      <c r="C2" s="152">
        <v>100</v>
      </c>
      <c r="D2" s="152">
        <v>120</v>
      </c>
    </row>
    <row r="3" spans="1:4" x14ac:dyDescent="0.2">
      <c r="A3" s="150" t="s">
        <v>264</v>
      </c>
      <c r="B3" s="151" t="s">
        <v>84</v>
      </c>
      <c r="C3" s="152">
        <v>100</v>
      </c>
      <c r="D3" s="152">
        <v>120</v>
      </c>
    </row>
    <row r="4" spans="1:4" x14ac:dyDescent="0.2">
      <c r="A4" s="150" t="s">
        <v>265</v>
      </c>
      <c r="B4" s="151" t="s">
        <v>85</v>
      </c>
      <c r="C4" s="152">
        <v>100</v>
      </c>
      <c r="D4" s="152">
        <v>120</v>
      </c>
    </row>
    <row r="5" spans="1:4" x14ac:dyDescent="0.2">
      <c r="A5" s="150" t="s">
        <v>266</v>
      </c>
      <c r="B5" s="151" t="s">
        <v>86</v>
      </c>
      <c r="C5" s="152">
        <v>133.33000000000001</v>
      </c>
      <c r="D5" s="152">
        <v>160</v>
      </c>
    </row>
    <row r="6" spans="1:4" x14ac:dyDescent="0.2">
      <c r="A6" s="150" t="s">
        <v>267</v>
      </c>
      <c r="B6" s="151" t="s">
        <v>87</v>
      </c>
      <c r="C6" s="152">
        <v>133.33000000000001</v>
      </c>
      <c r="D6" s="152">
        <v>160</v>
      </c>
    </row>
    <row r="7" spans="1:4" x14ac:dyDescent="0.2">
      <c r="A7" s="150" t="s">
        <v>268</v>
      </c>
      <c r="B7" s="151" t="s">
        <v>88</v>
      </c>
      <c r="C7" s="152">
        <v>133.33000000000001</v>
      </c>
      <c r="D7" s="152">
        <v>160</v>
      </c>
    </row>
    <row r="8" spans="1:4" x14ac:dyDescent="0.2">
      <c r="A8" s="150" t="s">
        <v>269</v>
      </c>
      <c r="B8" s="151" t="s">
        <v>89</v>
      </c>
      <c r="C8" s="152">
        <v>233.33</v>
      </c>
      <c r="D8" s="152">
        <v>280</v>
      </c>
    </row>
    <row r="9" spans="1:4" x14ac:dyDescent="0.2">
      <c r="A9" s="150" t="s">
        <v>270</v>
      </c>
      <c r="B9" s="151" t="s">
        <v>90</v>
      </c>
      <c r="C9" s="152">
        <v>200</v>
      </c>
      <c r="D9" s="152">
        <v>240</v>
      </c>
    </row>
    <row r="10" spans="1:4" x14ac:dyDescent="0.2">
      <c r="A10" s="150" t="s">
        <v>271</v>
      </c>
      <c r="B10" s="151" t="s">
        <v>91</v>
      </c>
      <c r="C10" s="152">
        <v>166.67</v>
      </c>
      <c r="D10" s="152">
        <v>200</v>
      </c>
    </row>
    <row r="11" spans="1:4" x14ac:dyDescent="0.2">
      <c r="A11" s="150" t="s">
        <v>272</v>
      </c>
      <c r="B11" s="151" t="s">
        <v>92</v>
      </c>
      <c r="C11" s="152">
        <v>66.67</v>
      </c>
      <c r="D11" s="152">
        <v>80</v>
      </c>
    </row>
    <row r="12" spans="1:4" x14ac:dyDescent="0.2">
      <c r="A12" s="150" t="s">
        <v>273</v>
      </c>
      <c r="B12" s="151" t="s">
        <v>93</v>
      </c>
      <c r="C12" s="152">
        <v>100</v>
      </c>
      <c r="D12" s="152">
        <v>120</v>
      </c>
    </row>
    <row r="13" spans="1:4" x14ac:dyDescent="0.2">
      <c r="A13" s="150" t="s">
        <v>274</v>
      </c>
      <c r="B13" s="151" t="s">
        <v>94</v>
      </c>
      <c r="C13" s="152">
        <v>200</v>
      </c>
      <c r="D13" s="152">
        <v>240</v>
      </c>
    </row>
    <row r="14" spans="1:4" x14ac:dyDescent="0.2">
      <c r="A14" s="150" t="s">
        <v>275</v>
      </c>
      <c r="B14" s="151" t="s">
        <v>95</v>
      </c>
      <c r="C14" s="152">
        <v>100</v>
      </c>
      <c r="D14" s="152">
        <v>120</v>
      </c>
    </row>
    <row r="15" spans="1:4" x14ac:dyDescent="0.2">
      <c r="A15" s="150" t="s">
        <v>276</v>
      </c>
      <c r="B15" s="151" t="s">
        <v>96</v>
      </c>
      <c r="C15" s="152">
        <v>66.67</v>
      </c>
      <c r="D15" s="152">
        <v>80</v>
      </c>
    </row>
    <row r="16" spans="1:4" x14ac:dyDescent="0.2">
      <c r="A16" s="150" t="s">
        <v>277</v>
      </c>
      <c r="B16" s="151" t="s">
        <v>97</v>
      </c>
      <c r="C16" s="152">
        <v>233.33</v>
      </c>
      <c r="D16" s="152">
        <v>280</v>
      </c>
    </row>
    <row r="17" spans="1:4" x14ac:dyDescent="0.2">
      <c r="A17" s="150" t="s">
        <v>278</v>
      </c>
      <c r="B17" s="151" t="s">
        <v>98</v>
      </c>
      <c r="C17" s="152">
        <v>233.33</v>
      </c>
      <c r="D17" s="152">
        <v>280</v>
      </c>
    </row>
    <row r="18" spans="1:4" x14ac:dyDescent="0.2">
      <c r="A18" s="150" t="s">
        <v>279</v>
      </c>
      <c r="B18" s="151" t="s">
        <v>99</v>
      </c>
      <c r="C18" s="152">
        <v>400</v>
      </c>
      <c r="D18" s="152">
        <v>480</v>
      </c>
    </row>
    <row r="19" spans="1:4" x14ac:dyDescent="0.2">
      <c r="A19" s="150" t="s">
        <v>280</v>
      </c>
      <c r="B19" s="151" t="s">
        <v>100</v>
      </c>
      <c r="C19" s="152">
        <v>100</v>
      </c>
      <c r="D19" s="152">
        <v>120</v>
      </c>
    </row>
    <row r="20" spans="1:4" x14ac:dyDescent="0.2">
      <c r="A20" s="150" t="s">
        <v>312</v>
      </c>
      <c r="B20" s="151" t="s">
        <v>101</v>
      </c>
      <c r="C20" s="152">
        <v>133.33000000000001</v>
      </c>
      <c r="D20" s="152">
        <v>160</v>
      </c>
    </row>
    <row r="21" spans="1:4" x14ac:dyDescent="0.2">
      <c r="A21" s="150" t="s">
        <v>313</v>
      </c>
      <c r="B21" s="151" t="s">
        <v>102</v>
      </c>
      <c r="C21" s="152">
        <v>166.67</v>
      </c>
      <c r="D21" s="152">
        <v>200</v>
      </c>
    </row>
    <row r="22" spans="1:4" x14ac:dyDescent="0.2">
      <c r="A22" s="150" t="s">
        <v>314</v>
      </c>
      <c r="B22" s="151" t="s">
        <v>103</v>
      </c>
      <c r="C22" s="152">
        <v>200</v>
      </c>
      <c r="D22" s="152">
        <v>240</v>
      </c>
    </row>
    <row r="23" spans="1:4" x14ac:dyDescent="0.2">
      <c r="A23" s="150" t="s">
        <v>315</v>
      </c>
      <c r="B23" s="151" t="s">
        <v>104</v>
      </c>
      <c r="C23" s="152">
        <v>233.33</v>
      </c>
      <c r="D23" s="152">
        <v>280</v>
      </c>
    </row>
    <row r="24" spans="1:4" x14ac:dyDescent="0.2">
      <c r="A24" s="150" t="s">
        <v>281</v>
      </c>
      <c r="B24" s="151" t="s">
        <v>105</v>
      </c>
      <c r="C24" s="152">
        <v>200</v>
      </c>
      <c r="D24" s="152">
        <v>240</v>
      </c>
    </row>
    <row r="25" spans="1:4" x14ac:dyDescent="0.2">
      <c r="A25" s="150" t="s">
        <v>282</v>
      </c>
      <c r="B25" s="151" t="s">
        <v>106</v>
      </c>
      <c r="C25" s="152">
        <v>100</v>
      </c>
      <c r="D25" s="152">
        <v>120</v>
      </c>
    </row>
    <row r="26" spans="1:4" x14ac:dyDescent="0.2">
      <c r="A26" s="150" t="s">
        <v>283</v>
      </c>
      <c r="B26" s="151" t="s">
        <v>132</v>
      </c>
      <c r="C26" s="152">
        <v>333.33</v>
      </c>
      <c r="D26" s="152">
        <v>400</v>
      </c>
    </row>
    <row r="27" spans="1:4" x14ac:dyDescent="0.2">
      <c r="A27" s="150" t="s">
        <v>284</v>
      </c>
      <c r="B27" s="151" t="s">
        <v>107</v>
      </c>
      <c r="C27" s="152">
        <v>666.67</v>
      </c>
      <c r="D27" s="152">
        <v>800</v>
      </c>
    </row>
    <row r="28" spans="1:4" x14ac:dyDescent="0.2">
      <c r="A28" s="150" t="s">
        <v>285</v>
      </c>
      <c r="B28" s="151" t="s">
        <v>108</v>
      </c>
      <c r="C28" s="152">
        <v>400</v>
      </c>
      <c r="D28" s="152">
        <v>480</v>
      </c>
    </row>
    <row r="29" spans="1:4" x14ac:dyDescent="0.2">
      <c r="A29" s="153"/>
      <c r="B29" s="154"/>
      <c r="C29" s="155"/>
      <c r="D29" s="156"/>
    </row>
    <row r="30" spans="1:4" x14ac:dyDescent="0.2">
      <c r="A30" s="147" t="s">
        <v>286</v>
      </c>
      <c r="B30" s="147" t="s">
        <v>262</v>
      </c>
      <c r="C30" s="148" t="s">
        <v>9</v>
      </c>
      <c r="D30" s="148" t="s">
        <v>10</v>
      </c>
    </row>
    <row r="31" spans="1:4" x14ac:dyDescent="0.2">
      <c r="A31" s="150" t="s">
        <v>263</v>
      </c>
      <c r="B31" s="151" t="s">
        <v>109</v>
      </c>
      <c r="C31" s="152">
        <v>100</v>
      </c>
      <c r="D31" s="152">
        <v>120</v>
      </c>
    </row>
    <row r="32" spans="1:4" x14ac:dyDescent="0.2">
      <c r="A32" s="150" t="s">
        <v>264</v>
      </c>
      <c r="B32" s="151" t="s">
        <v>110</v>
      </c>
      <c r="C32" s="152">
        <v>100</v>
      </c>
      <c r="D32" s="152">
        <v>120</v>
      </c>
    </row>
    <row r="33" spans="1:4" x14ac:dyDescent="0.2">
      <c r="A33" s="150" t="s">
        <v>265</v>
      </c>
      <c r="B33" s="151" t="s">
        <v>111</v>
      </c>
      <c r="C33" s="152">
        <v>166.67</v>
      </c>
      <c r="D33" s="152">
        <v>200</v>
      </c>
    </row>
    <row r="34" spans="1:4" x14ac:dyDescent="0.2">
      <c r="A34" s="150" t="s">
        <v>266</v>
      </c>
      <c r="B34" s="151" t="s">
        <v>112</v>
      </c>
      <c r="C34" s="152">
        <v>266.67</v>
      </c>
      <c r="D34" s="152">
        <v>320</v>
      </c>
    </row>
    <row r="35" spans="1:4" x14ac:dyDescent="0.2">
      <c r="A35" s="150" t="s">
        <v>267</v>
      </c>
      <c r="B35" s="151" t="s">
        <v>113</v>
      </c>
      <c r="C35" s="152">
        <v>166.67</v>
      </c>
      <c r="D35" s="152">
        <v>200</v>
      </c>
    </row>
    <row r="36" spans="1:4" x14ac:dyDescent="0.2">
      <c r="A36" s="150" t="s">
        <v>268</v>
      </c>
      <c r="B36" s="151" t="s">
        <v>114</v>
      </c>
      <c r="C36" s="152">
        <v>166.67</v>
      </c>
      <c r="D36" s="152">
        <v>200</v>
      </c>
    </row>
    <row r="37" spans="1:4" x14ac:dyDescent="0.2">
      <c r="A37" s="150" t="s">
        <v>269</v>
      </c>
      <c r="B37" s="151" t="s">
        <v>115</v>
      </c>
      <c r="C37" s="152">
        <v>333.33</v>
      </c>
      <c r="D37" s="152">
        <v>400</v>
      </c>
    </row>
    <row r="38" spans="1:4" x14ac:dyDescent="0.2">
      <c r="A38" s="150" t="s">
        <v>270</v>
      </c>
      <c r="B38" s="151" t="s">
        <v>116</v>
      </c>
      <c r="C38" s="152">
        <v>266.67</v>
      </c>
      <c r="D38" s="152">
        <v>320</v>
      </c>
    </row>
    <row r="39" spans="1:4" x14ac:dyDescent="0.2">
      <c r="A39" s="150" t="s">
        <v>271</v>
      </c>
      <c r="B39" s="151" t="s">
        <v>117</v>
      </c>
      <c r="C39" s="152">
        <v>200</v>
      </c>
      <c r="D39" s="152">
        <v>240</v>
      </c>
    </row>
    <row r="40" spans="1:4" x14ac:dyDescent="0.2">
      <c r="A40" s="150" t="s">
        <v>272</v>
      </c>
      <c r="B40" s="151" t="s">
        <v>118</v>
      </c>
      <c r="C40" s="152">
        <v>133.33000000000001</v>
      </c>
      <c r="D40" s="152">
        <v>160</v>
      </c>
    </row>
    <row r="41" spans="1:4" x14ac:dyDescent="0.2">
      <c r="A41" s="150" t="s">
        <v>287</v>
      </c>
      <c r="B41" s="151" t="s">
        <v>119</v>
      </c>
      <c r="C41" s="152">
        <v>400</v>
      </c>
      <c r="D41" s="152">
        <v>480</v>
      </c>
    </row>
    <row r="42" spans="1:4" x14ac:dyDescent="0.2">
      <c r="A42" s="150" t="s">
        <v>274</v>
      </c>
      <c r="B42" s="151" t="s">
        <v>120</v>
      </c>
      <c r="C42" s="152">
        <v>400</v>
      </c>
      <c r="D42" s="152">
        <v>480</v>
      </c>
    </row>
    <row r="43" spans="1:4" x14ac:dyDescent="0.2">
      <c r="A43" s="150" t="s">
        <v>277</v>
      </c>
      <c r="B43" s="151" t="s">
        <v>121</v>
      </c>
      <c r="C43" s="152">
        <v>300</v>
      </c>
      <c r="D43" s="152">
        <v>360</v>
      </c>
    </row>
    <row r="44" spans="1:4" x14ac:dyDescent="0.2">
      <c r="A44" s="150" t="s">
        <v>278</v>
      </c>
      <c r="B44" s="151" t="s">
        <v>122</v>
      </c>
      <c r="C44" s="152">
        <v>366.67</v>
      </c>
      <c r="D44" s="152">
        <v>440</v>
      </c>
    </row>
    <row r="45" spans="1:4" x14ac:dyDescent="0.2">
      <c r="A45" s="150" t="s">
        <v>279</v>
      </c>
      <c r="B45" s="151" t="s">
        <v>123</v>
      </c>
      <c r="C45" s="152">
        <v>600</v>
      </c>
      <c r="D45" s="152">
        <v>720</v>
      </c>
    </row>
    <row r="46" spans="1:4" x14ac:dyDescent="0.2">
      <c r="A46" s="150" t="s">
        <v>280</v>
      </c>
      <c r="B46" s="151" t="s">
        <v>124</v>
      </c>
      <c r="C46" s="152">
        <v>133.33000000000001</v>
      </c>
      <c r="D46" s="152">
        <v>160</v>
      </c>
    </row>
    <row r="47" spans="1:4" x14ac:dyDescent="0.2">
      <c r="A47" s="150" t="s">
        <v>312</v>
      </c>
      <c r="B47" s="151" t="s">
        <v>125</v>
      </c>
      <c r="C47" s="152">
        <v>200</v>
      </c>
      <c r="D47" s="152">
        <v>240</v>
      </c>
    </row>
    <row r="48" spans="1:4" x14ac:dyDescent="0.2">
      <c r="A48" s="150" t="s">
        <v>313</v>
      </c>
      <c r="B48" s="151" t="s">
        <v>126</v>
      </c>
      <c r="C48" s="152">
        <v>266.67</v>
      </c>
      <c r="D48" s="152">
        <v>320</v>
      </c>
    </row>
    <row r="49" spans="1:4" x14ac:dyDescent="0.2">
      <c r="A49" s="150" t="s">
        <v>314</v>
      </c>
      <c r="B49" s="151" t="s">
        <v>127</v>
      </c>
      <c r="C49" s="152">
        <v>333.33</v>
      </c>
      <c r="D49" s="152">
        <v>400</v>
      </c>
    </row>
    <row r="50" spans="1:4" x14ac:dyDescent="0.2">
      <c r="A50" s="150" t="s">
        <v>315</v>
      </c>
      <c r="B50" s="151" t="s">
        <v>128</v>
      </c>
      <c r="C50" s="152">
        <v>400</v>
      </c>
      <c r="D50" s="152">
        <v>480</v>
      </c>
    </row>
    <row r="51" spans="1:4" x14ac:dyDescent="0.2">
      <c r="A51" s="150" t="s">
        <v>281</v>
      </c>
      <c r="B51" s="151" t="s">
        <v>129</v>
      </c>
      <c r="C51" s="152">
        <v>333.33</v>
      </c>
      <c r="D51" s="152">
        <v>400</v>
      </c>
    </row>
    <row r="52" spans="1:4" x14ac:dyDescent="0.2">
      <c r="A52" s="150" t="s">
        <v>282</v>
      </c>
      <c r="B52" s="151" t="s">
        <v>130</v>
      </c>
      <c r="C52" s="152">
        <v>133.33000000000001</v>
      </c>
      <c r="D52" s="152">
        <v>160</v>
      </c>
    </row>
    <row r="53" spans="1:4" x14ac:dyDescent="0.2">
      <c r="A53" s="150" t="s">
        <v>283</v>
      </c>
      <c r="B53" s="151" t="s">
        <v>131</v>
      </c>
      <c r="C53" s="152">
        <v>500</v>
      </c>
      <c r="D53" s="152">
        <v>600</v>
      </c>
    </row>
    <row r="54" spans="1:4" x14ac:dyDescent="0.2">
      <c r="A54" s="150" t="s">
        <v>284</v>
      </c>
      <c r="B54" s="151" t="s">
        <v>133</v>
      </c>
      <c r="C54" s="152">
        <v>1033.33</v>
      </c>
      <c r="D54" s="152">
        <v>1240</v>
      </c>
    </row>
    <row r="55" spans="1:4" x14ac:dyDescent="0.2">
      <c r="A55" s="150" t="s">
        <v>285</v>
      </c>
      <c r="B55" s="151" t="s">
        <v>134</v>
      </c>
      <c r="C55" s="152">
        <v>600</v>
      </c>
      <c r="D55" s="152">
        <v>720</v>
      </c>
    </row>
    <row r="56" spans="1:4" x14ac:dyDescent="0.2">
      <c r="A56" s="157"/>
      <c r="B56" s="158"/>
      <c r="C56" s="159"/>
      <c r="D56" s="159"/>
    </row>
    <row r="57" spans="1:4" x14ac:dyDescent="0.2">
      <c r="A57" s="147" t="s">
        <v>288</v>
      </c>
      <c r="B57" s="147" t="s">
        <v>262</v>
      </c>
      <c r="C57" s="147" t="s">
        <v>7</v>
      </c>
      <c r="D57" s="147" t="s">
        <v>8</v>
      </c>
    </row>
    <row r="58" spans="1:4" x14ac:dyDescent="0.2">
      <c r="A58" s="160" t="s">
        <v>289</v>
      </c>
      <c r="B58" s="151" t="s">
        <v>226</v>
      </c>
      <c r="C58" s="152">
        <v>50</v>
      </c>
      <c r="D58" s="152">
        <v>60</v>
      </c>
    </row>
    <row r="59" spans="1:4" x14ac:dyDescent="0.2">
      <c r="A59" s="160" t="s">
        <v>290</v>
      </c>
      <c r="B59" s="151" t="s">
        <v>227</v>
      </c>
      <c r="C59" s="152">
        <v>83.332999999999998</v>
      </c>
      <c r="D59" s="152">
        <v>100</v>
      </c>
    </row>
    <row r="60" spans="1:4" x14ac:dyDescent="0.2">
      <c r="A60" s="160" t="s">
        <v>291</v>
      </c>
      <c r="B60" s="151" t="s">
        <v>228</v>
      </c>
      <c r="C60" s="152">
        <v>125</v>
      </c>
      <c r="D60" s="152">
        <v>150</v>
      </c>
    </row>
    <row r="61" spans="1:4" x14ac:dyDescent="0.2">
      <c r="A61" s="160" t="s">
        <v>292</v>
      </c>
      <c r="B61" s="151" t="s">
        <v>229</v>
      </c>
      <c r="C61" s="152">
        <v>166.67</v>
      </c>
      <c r="D61" s="152">
        <v>200</v>
      </c>
    </row>
    <row r="62" spans="1:4" x14ac:dyDescent="0.2">
      <c r="A62" s="160" t="s">
        <v>293</v>
      </c>
      <c r="B62" s="151" t="s">
        <v>230</v>
      </c>
      <c r="C62" s="152">
        <v>200</v>
      </c>
      <c r="D62" s="152">
        <v>240</v>
      </c>
    </row>
    <row r="63" spans="1:4" x14ac:dyDescent="0.2">
      <c r="A63" s="160" t="s">
        <v>294</v>
      </c>
      <c r="B63" s="151" t="s">
        <v>231</v>
      </c>
      <c r="C63" s="152">
        <v>250</v>
      </c>
      <c r="D63" s="152">
        <v>300</v>
      </c>
    </row>
    <row r="64" spans="1:4" s="163" customFormat="1" x14ac:dyDescent="0.2">
      <c r="A64" s="161"/>
      <c r="B64" s="162"/>
      <c r="C64" s="162"/>
      <c r="D64" s="162"/>
    </row>
    <row r="65" spans="1:6" x14ac:dyDescent="0.2">
      <c r="A65" s="147" t="s">
        <v>288</v>
      </c>
      <c r="B65" s="147" t="s">
        <v>262</v>
      </c>
      <c r="C65" s="147" t="s">
        <v>7</v>
      </c>
      <c r="D65" s="147" t="s">
        <v>8</v>
      </c>
    </row>
    <row r="66" spans="1:6" x14ac:dyDescent="0.2">
      <c r="A66" s="160" t="s">
        <v>251</v>
      </c>
      <c r="B66" s="151" t="s">
        <v>251</v>
      </c>
      <c r="C66" s="152">
        <v>58.33</v>
      </c>
      <c r="D66" s="152">
        <v>70</v>
      </c>
    </row>
    <row r="67" spans="1:6" x14ac:dyDescent="0.2">
      <c r="A67" s="160" t="s">
        <v>295</v>
      </c>
      <c r="B67" s="151" t="s">
        <v>259</v>
      </c>
      <c r="C67" s="152">
        <v>116.67</v>
      </c>
      <c r="D67" s="152">
        <v>140</v>
      </c>
    </row>
    <row r="68" spans="1:6" x14ac:dyDescent="0.2">
      <c r="A68" s="160" t="s">
        <v>296</v>
      </c>
      <c r="B68" s="151" t="s">
        <v>258</v>
      </c>
      <c r="C68" s="152">
        <v>416.67</v>
      </c>
      <c r="D68" s="152">
        <v>500</v>
      </c>
    </row>
    <row r="69" spans="1:6" s="163" customFormat="1" x14ac:dyDescent="0.2">
      <c r="A69" s="161"/>
      <c r="B69" s="162"/>
      <c r="C69" s="162"/>
      <c r="D69" s="162"/>
    </row>
    <row r="70" spans="1:6" x14ac:dyDescent="0.2">
      <c r="A70" s="147" t="s">
        <v>288</v>
      </c>
      <c r="B70" s="164" t="s">
        <v>262</v>
      </c>
      <c r="C70" s="164" t="s">
        <v>7</v>
      </c>
      <c r="D70" s="164" t="s">
        <v>8</v>
      </c>
    </row>
    <row r="71" spans="1:6" x14ac:dyDescent="0.2">
      <c r="A71" s="160" t="s">
        <v>12</v>
      </c>
      <c r="B71" s="152" t="s">
        <v>81</v>
      </c>
      <c r="C71" s="152">
        <v>50</v>
      </c>
      <c r="D71" s="152">
        <v>60</v>
      </c>
    </row>
    <row r="72" spans="1:6" x14ac:dyDescent="0.2">
      <c r="A72" s="165"/>
      <c r="B72" s="166"/>
      <c r="C72" s="167"/>
      <c r="D72" s="167"/>
      <c r="E72" s="167"/>
      <c r="F72" s="168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8012-0610-47B9-A2AC-F810F80905A2}">
  <sheetPr codeName="Feuil5">
    <tabColor theme="0" tint="-0.34998626667073579"/>
  </sheetPr>
  <dimension ref="A1:K15"/>
  <sheetViews>
    <sheetView workbookViewId="0">
      <selection activeCell="J4" sqref="J4"/>
    </sheetView>
  </sheetViews>
  <sheetFormatPr baseColWidth="10" defaultRowHeight="12.75" x14ac:dyDescent="0.2"/>
  <cols>
    <col min="1" max="2" width="12.140625" style="7" customWidth="1"/>
    <col min="3" max="3" width="12.28515625" style="7" customWidth="1"/>
    <col min="4" max="4" width="10" style="7" customWidth="1"/>
    <col min="5" max="5" width="7.7109375" style="7" customWidth="1"/>
    <col min="6" max="6" width="11.42578125" style="7"/>
    <col min="7" max="7" width="17.140625" bestFit="1" customWidth="1"/>
    <col min="9" max="9" width="16.42578125" customWidth="1"/>
    <col min="10" max="10" width="18.140625" customWidth="1"/>
    <col min="11" max="11" width="13.7109375" customWidth="1"/>
  </cols>
  <sheetData>
    <row r="1" spans="1:11" x14ac:dyDescent="0.2">
      <c r="A1" s="356" t="s">
        <v>341</v>
      </c>
      <c r="B1" s="356"/>
      <c r="C1" s="356"/>
      <c r="D1" s="320"/>
      <c r="E1" s="361" t="s">
        <v>343</v>
      </c>
      <c r="F1" s="362" t="s">
        <v>161</v>
      </c>
      <c r="G1" s="361" t="s">
        <v>178</v>
      </c>
      <c r="H1" s="362" t="s">
        <v>344</v>
      </c>
      <c r="I1" s="362" t="s">
        <v>342</v>
      </c>
      <c r="J1" s="361"/>
      <c r="K1" s="320"/>
    </row>
    <row r="2" spans="1:11" x14ac:dyDescent="0.2">
      <c r="A2" s="318" t="s">
        <v>340</v>
      </c>
      <c r="B2" s="318" t="s">
        <v>14</v>
      </c>
      <c r="C2" s="318" t="s">
        <v>339</v>
      </c>
      <c r="D2" s="29"/>
      <c r="E2" s="357">
        <v>0.05</v>
      </c>
      <c r="F2" s="358" t="s">
        <v>163</v>
      </c>
      <c r="G2" s="359" t="s">
        <v>179</v>
      </c>
      <c r="H2" s="363" t="s">
        <v>20</v>
      </c>
      <c r="I2" s="360" t="s">
        <v>205</v>
      </c>
      <c r="J2" s="359" t="s">
        <v>308</v>
      </c>
      <c r="K2" s="28" t="s">
        <v>183</v>
      </c>
    </row>
    <row r="3" spans="1:11" x14ac:dyDescent="0.2">
      <c r="A3" s="317" t="s">
        <v>144</v>
      </c>
      <c r="B3" s="317" t="s">
        <v>233</v>
      </c>
      <c r="C3" s="317">
        <f>COUNTIFS(Consultation!$L$2:$L$100,$A3,Consultation!$N$2:$N$100,"=Editée")+COUNTIFS('Achat Séance'!$T$2:T$100,$A3,'Achat Séance'!$U$2:$U$100,"=Editée")+COUNTIFS('Achat Forfait Epilation'!$Q$2:$Q$100,$A3,'Achat Forfait Epilation'!$U$2:$U$100,"=Editée")</f>
        <v>0</v>
      </c>
      <c r="D3" s="8"/>
      <c r="E3" s="357">
        <v>0.1</v>
      </c>
      <c r="F3" s="358" t="s">
        <v>162</v>
      </c>
      <c r="G3" s="359" t="s">
        <v>180</v>
      </c>
      <c r="H3" s="363" t="s">
        <v>19</v>
      </c>
      <c r="I3" s="360" t="s">
        <v>206</v>
      </c>
      <c r="J3" s="359" t="s">
        <v>309</v>
      </c>
      <c r="K3" s="28" t="s">
        <v>184</v>
      </c>
    </row>
    <row r="4" spans="1:11" x14ac:dyDescent="0.2">
      <c r="A4" s="317" t="s">
        <v>142</v>
      </c>
      <c r="B4" s="317" t="s">
        <v>232</v>
      </c>
      <c r="C4" s="317">
        <f>COUNTIFS(Consultation!$L$2:$L$100,$A4,Consultation!$N$2:$N$100,"=Editée")+COUNTIFS('Achat Séance'!$T$2:T$100,$A4,'Achat Séance'!$U$2:$U$100,"=Editée")+COUNTIFS('Achat Forfait Epilation'!$Q$2:$Q$100,$A4,'Achat Forfait Epilation'!$U$2:$U$100,"=Editée")</f>
        <v>0</v>
      </c>
      <c r="D4" s="8"/>
      <c r="E4" s="357">
        <v>0.15</v>
      </c>
      <c r="G4" s="359" t="s">
        <v>182</v>
      </c>
      <c r="I4" s="360" t="s">
        <v>207</v>
      </c>
      <c r="J4" s="359" t="s">
        <v>180</v>
      </c>
      <c r="K4" s="28" t="s">
        <v>185</v>
      </c>
    </row>
    <row r="5" spans="1:11" x14ac:dyDescent="0.2">
      <c r="A5" s="317" t="s">
        <v>145</v>
      </c>
      <c r="B5" s="317" t="s">
        <v>234</v>
      </c>
      <c r="C5" s="317">
        <f>COUNTIFS(Consultation!$L$2:$L$100,$A5,Consultation!$N$2:$N$100,"=Editée")+COUNTIFS('Achat Séance'!$T$2:T$100,$A5,'Achat Séance'!$U$2:$U$100,"=Editée")+COUNTIFS('Achat Forfait Epilation'!$Q$2:$Q$100,$A5,'Achat Forfait Epilation'!$U$2:$U$100,"=Editée")</f>
        <v>2</v>
      </c>
      <c r="D5" s="8"/>
      <c r="E5" s="357">
        <v>0.2</v>
      </c>
      <c r="G5" s="359" t="s">
        <v>81</v>
      </c>
      <c r="I5" s="360" t="s">
        <v>208</v>
      </c>
      <c r="J5" s="359" t="s">
        <v>182</v>
      </c>
    </row>
    <row r="6" spans="1:11" x14ac:dyDescent="0.2">
      <c r="E6" s="357">
        <v>0.3</v>
      </c>
      <c r="J6" s="359" t="s">
        <v>299</v>
      </c>
    </row>
    <row r="7" spans="1:11" x14ac:dyDescent="0.2">
      <c r="E7" s="357">
        <v>0.4</v>
      </c>
    </row>
    <row r="8" spans="1:11" x14ac:dyDescent="0.2">
      <c r="E8" s="357">
        <v>0.5</v>
      </c>
    </row>
    <row r="14" spans="1:11" x14ac:dyDescent="0.2">
      <c r="G14" s="7"/>
    </row>
    <row r="15" spans="1:11" x14ac:dyDescent="0.2">
      <c r="G15" s="7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23</vt:i4>
      </vt:variant>
    </vt:vector>
  </HeadingPairs>
  <TitlesOfParts>
    <vt:vector size="37" baseType="lpstr">
      <vt:lpstr>Données clients</vt:lpstr>
      <vt:lpstr>Consultation</vt:lpstr>
      <vt:lpstr>Devis</vt:lpstr>
      <vt:lpstr>Achat Forfait Epilation</vt:lpstr>
      <vt:lpstr>Paiement x3</vt:lpstr>
      <vt:lpstr>Paramètres MEDIOSTAR</vt:lpstr>
      <vt:lpstr>Facture Multipaiement</vt:lpstr>
      <vt:lpstr>Facture</vt:lpstr>
      <vt:lpstr>Achat Séance</vt:lpstr>
      <vt:lpstr>Suivi Forfait Epilation</vt:lpstr>
      <vt:lpstr>Retrocessions</vt:lpstr>
      <vt:lpstr>Grille tarifaire</vt:lpstr>
      <vt:lpstr>Grille tarifaire devis</vt:lpstr>
      <vt:lpstr>Ne pas toucher</vt:lpstr>
      <vt:lpstr>'Grille tarifaire devis'!Aquapure</vt:lpstr>
      <vt:lpstr>Aquapure</vt:lpstr>
      <vt:lpstr>'Grille tarifaire devis'!Détatouage</vt:lpstr>
      <vt:lpstr>Détatouage</vt:lpstr>
      <vt:lpstr>Epilation</vt:lpstr>
      <vt:lpstr>Epilation_Femme</vt:lpstr>
      <vt:lpstr>Epilation_Homme</vt:lpstr>
      <vt:lpstr>'Achat Forfait Epilation'!Impression_des_titres</vt:lpstr>
      <vt:lpstr>'Achat Séance'!Impression_des_titres</vt:lpstr>
      <vt:lpstr>Consultation!Impression_des_titres</vt:lpstr>
      <vt:lpstr>'Données clients'!Impression_des_titres</vt:lpstr>
      <vt:lpstr>'Paiement x3'!Impression_des_titres</vt:lpstr>
      <vt:lpstr>'Paramètres MEDIOSTAR'!Impression_des_titres</vt:lpstr>
      <vt:lpstr>'Suivi Forfait Epilation'!Impression_des_titres</vt:lpstr>
      <vt:lpstr>PBM</vt:lpstr>
      <vt:lpstr>Photobiomodulation</vt:lpstr>
      <vt:lpstr>'Achat Forfait Epilation'!Zone_d_impression</vt:lpstr>
      <vt:lpstr>'Achat Séance'!Zone_d_impression</vt:lpstr>
      <vt:lpstr>Consultation!Zone_d_impression</vt:lpstr>
      <vt:lpstr>'Données clients'!Zone_d_impression</vt:lpstr>
      <vt:lpstr>'Paiement x3'!Zone_d_impression</vt:lpstr>
      <vt:lpstr>'Paramètres MEDIOSTAR'!Zone_d_impression</vt:lpstr>
      <vt:lpstr>'Suivi Forfait Epilation'!Zone_d_impression</vt:lpstr>
    </vt:vector>
  </TitlesOfParts>
  <Company>CHU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DELBOS</dc:creator>
  <cp:lastModifiedBy>Dany</cp:lastModifiedBy>
  <cp:lastPrinted>2024-11-27T08:05:28Z</cp:lastPrinted>
  <dcterms:created xsi:type="dcterms:W3CDTF">2004-11-30T15:05:17Z</dcterms:created>
  <dcterms:modified xsi:type="dcterms:W3CDTF">2024-11-27T08:08:27Z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-35273600</vt:i4>
  </property>
  <property fmtid="{D5CDD505-2E9C-101B-9397-08002B2CF9AE}" pid="3" name="_EmailSubject">
    <vt:lpwstr/>
  </property>
  <property fmtid="{D5CDD505-2E9C-101B-9397-08002B2CF9AE}" pid="4" name="_AuthorEmail">
    <vt:lpwstr>cluzel.i@chu-toulouse.fr</vt:lpwstr>
  </property>
  <property fmtid="{D5CDD505-2E9C-101B-9397-08002B2CF9AE}" pid="5" name="_AuthorEmailDisplayName">
    <vt:lpwstr>CLUZEL Isabelle</vt:lpwstr>
  </property>
  <property fmtid="{D5CDD505-2E9C-101B-9397-08002B2CF9AE}" pid="6" name="_ReviewingToolsShownOnce">
    <vt:lpwstr/>
  </property>
</Properties>
</file>